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5" yWindow="-15" windowWidth="19755" windowHeight="12660" firstSheet="11" activeTab="14"/>
  </bookViews>
  <sheets>
    <sheet name="Rekapitulace stavby" sheetId="1" r:id="rId1"/>
    <sheet name="02 - Ostatní a vedlejší n..." sheetId="2" r:id="rId2"/>
    <sheet name="101 - Pozemní komunikace" sheetId="3" r:id="rId3"/>
    <sheet name="301 - Vodovod" sheetId="4" r:id="rId4"/>
    <sheet name="302 - Dešťová kanalizace" sheetId="5" r:id="rId5"/>
    <sheet name="303 - Splašková kanalizace" sheetId="6" r:id="rId6"/>
    <sheet name="303_1 - Vystrojení ČS" sheetId="7" r:id="rId7"/>
    <sheet name="303_2_Rekapitulace" sheetId="12" r:id="rId8"/>
    <sheet name="303_2_Dodávky" sheetId="13" r:id="rId9"/>
    <sheet name="303_2_Elektromontáže a služby" sheetId="14" r:id="rId10"/>
    <sheet name="304 - Přípojky vodovodu a..." sheetId="9" r:id="rId11"/>
    <sheet name="401_VO_Rekapitulace" sheetId="15" r:id="rId12"/>
    <sheet name="401_VO_Zemni_prace" sheetId="16" r:id="rId13"/>
    <sheet name="401_VO_Elektromontaze" sheetId="17" r:id="rId14"/>
    <sheet name="801_Vegetač úpravy" sheetId="18" r:id="rId15"/>
  </sheets>
  <definedNames>
    <definedName name="_xlnm._FilterDatabase" localSheetId="1" hidden="1">'02 - Ostatní a vedlejší n...'!$C$116:$K$155</definedName>
    <definedName name="_xlnm._FilterDatabase" localSheetId="2" hidden="1">'101 - Pozemní komunikace'!$C$124:$K$552</definedName>
    <definedName name="_xlnm._FilterDatabase" localSheetId="3" hidden="1">'301 - Vodovod'!$C$121:$K$303</definedName>
    <definedName name="_xlnm._FilterDatabase" localSheetId="4" hidden="1">'302 - Dešťová kanalizace'!$C$121:$K$327</definedName>
    <definedName name="_xlnm._FilterDatabase" localSheetId="5" hidden="1">'303 - Splašková kanalizace'!$C$126:$K$469</definedName>
    <definedName name="_xlnm._FilterDatabase" localSheetId="6" hidden="1">'303_1 - Vystrojení ČS'!$C$121:$K$176</definedName>
    <definedName name="_xlnm._FilterDatabase" localSheetId="8" hidden="1">'303_2_Dodávky'!$A$4:$L$43</definedName>
    <definedName name="_xlnm._FilterDatabase" localSheetId="10" hidden="1">'304 - Přípojky vodovodu a...'!$C$122:$K$280</definedName>
    <definedName name="_xlnm._FilterDatabase" localSheetId="11" hidden="1">'401_VO_Rekapitulace'!$B$6:$E$18</definedName>
    <definedName name="_xlnm.Print_Titles" localSheetId="1">'02 - Ostatní a vedlejší n...'!$116:$116</definedName>
    <definedName name="_xlnm.Print_Titles" localSheetId="2">'101 - Pozemní komunikace'!$124:$124</definedName>
    <definedName name="_xlnm.Print_Titles" localSheetId="3">'301 - Vodovod'!$121:$121</definedName>
    <definedName name="_xlnm.Print_Titles" localSheetId="4">'302 - Dešťová kanalizace'!$121:$121</definedName>
    <definedName name="_xlnm.Print_Titles" localSheetId="5">'303 - Splašková kanalizace'!$126:$126</definedName>
    <definedName name="_xlnm.Print_Titles" localSheetId="6">'303_1 - Vystrojení ČS'!$121:$121</definedName>
    <definedName name="_xlnm.Print_Titles" localSheetId="10">'304 - Přípojky vodovodu a...'!$122:$122</definedName>
    <definedName name="_xlnm.Print_Titles" localSheetId="0">'Rekapitulace stavby'!$92:$92</definedName>
    <definedName name="_xlnm.Print_Area" localSheetId="1">'02 - Ostatní a vedlejší n...'!$C$4:$J$39,'02 - Ostatní a vedlejší n...'!$C$50:$J$76,'02 - Ostatní a vedlejší n...'!$C$104:$K$155</definedName>
    <definedName name="_xlnm.Print_Area" localSheetId="2">'101 - Pozemní komunikace'!$C$4:$J$39,'101 - Pozemní komunikace'!$C$50:$J$76,'101 - Pozemní komunikace'!$C$112:$K$552</definedName>
    <definedName name="_xlnm.Print_Area" localSheetId="3">'301 - Vodovod'!$C$4:$J$39,'301 - Vodovod'!$C$50:$J$76,'301 - Vodovod'!$C$109:$K$303</definedName>
    <definedName name="_xlnm.Print_Area" localSheetId="4">'302 - Dešťová kanalizace'!$C$4:$J$39,'302 - Dešťová kanalizace'!$C$50:$J$76,'302 - Dešťová kanalizace'!$C$109:$K$327</definedName>
    <definedName name="_xlnm.Print_Area" localSheetId="5">'303 - Splašková kanalizace'!$C$4:$J$39,'303 - Splašková kanalizace'!$C$50:$J$76,'303 - Splašková kanalizace'!$C$114:$K$469</definedName>
    <definedName name="_xlnm.Print_Area" localSheetId="6">'303_1 - Vystrojení ČS'!$C$4:$J$41,'303_1 - Vystrojení ČS'!$C$50:$J$76,'303_1 - Vystrojení ČS'!$C$107:$K$176</definedName>
    <definedName name="_xlnm.Print_Area" localSheetId="10">'304 - Přípojky vodovodu a...'!$C$4:$J$39,'304 - Přípojky vodovodu a...'!$C$50:$J$76,'304 - Přípojky vodovodu a...'!$C$110:$K$280</definedName>
    <definedName name="_xlnm.Print_Area" localSheetId="11">'401_VO_Rekapitulace'!$B$1:$E$21</definedName>
    <definedName name="_xlnm.Print_Area" localSheetId="12">'401_VO_Zemni_prace'!$A$1:$G$21</definedName>
    <definedName name="_xlnm.Print_Area" localSheetId="0">'Rekapitulace stavby'!$D$4:$AO$76,'Rekapitulace stavby'!$C$82:$AQ$106</definedName>
  </definedNames>
  <calcPr calcId="145621"/>
</workbook>
</file>

<file path=xl/calcChain.xml><?xml version="1.0" encoding="utf-8"?>
<calcChain xmlns="http://schemas.openxmlformats.org/spreadsheetml/2006/main">
  <c r="E307" i="18" l="1"/>
  <c r="G304" i="18"/>
  <c r="G295" i="18"/>
  <c r="G307" i="18" s="1"/>
  <c r="E202" i="18"/>
  <c r="E28" i="18" s="1"/>
  <c r="E174" i="18" s="1"/>
  <c r="G196" i="18"/>
  <c r="G195" i="18"/>
  <c r="G194" i="18"/>
  <c r="E173" i="18"/>
  <c r="G173" i="18" s="1"/>
  <c r="E170" i="18"/>
  <c r="G170" i="18" s="1"/>
  <c r="F94" i="18"/>
  <c r="E93" i="18"/>
  <c r="F93" i="18" s="1"/>
  <c r="E92" i="18"/>
  <c r="F92" i="18" s="1"/>
  <c r="E87" i="18"/>
  <c r="F87" i="18" s="1"/>
  <c r="E84" i="18"/>
  <c r="F84" i="18" s="1"/>
  <c r="E83" i="18"/>
  <c r="F83" i="18" s="1"/>
  <c r="E82" i="18"/>
  <c r="F82" i="18" s="1"/>
  <c r="E79" i="18"/>
  <c r="F79" i="18" s="1"/>
  <c r="E78" i="18"/>
  <c r="F78" i="18" s="1"/>
  <c r="E77" i="18"/>
  <c r="F77" i="18" s="1"/>
  <c r="F74" i="18"/>
  <c r="E74" i="18"/>
  <c r="E73" i="18"/>
  <c r="F73" i="18" s="1"/>
  <c r="F72" i="18"/>
  <c r="F71" i="18"/>
  <c r="E58" i="18"/>
  <c r="F58" i="18" s="1"/>
  <c r="F57" i="18"/>
  <c r="F56" i="18"/>
  <c r="F55" i="18"/>
  <c r="F48" i="18"/>
  <c r="F21" i="18"/>
  <c r="F20" i="18"/>
  <c r="F19" i="18"/>
  <c r="F18" i="18"/>
  <c r="F17" i="18"/>
  <c r="F16" i="18"/>
  <c r="F15" i="18"/>
  <c r="F14" i="18"/>
  <c r="J25" i="17"/>
  <c r="F25" i="17"/>
  <c r="J24" i="17"/>
  <c r="F24" i="17"/>
  <c r="J19" i="17"/>
  <c r="G18" i="17"/>
  <c r="I18" i="17" s="1"/>
  <c r="F18" i="17"/>
  <c r="G17" i="17"/>
  <c r="I17" i="17" s="1"/>
  <c r="J17" i="17" s="1"/>
  <c r="F17" i="17"/>
  <c r="G16" i="17"/>
  <c r="I16" i="17" s="1"/>
  <c r="F16" i="17"/>
  <c r="G15" i="17"/>
  <c r="I15" i="17" s="1"/>
  <c r="J15" i="17" s="1"/>
  <c r="F15" i="17"/>
  <c r="I14" i="17"/>
  <c r="J14" i="17" s="1"/>
  <c r="F14" i="17"/>
  <c r="G13" i="17"/>
  <c r="I13" i="17" s="1"/>
  <c r="F13" i="17"/>
  <c r="I12" i="17"/>
  <c r="J12" i="17" s="1"/>
  <c r="F12" i="17"/>
  <c r="I11" i="17"/>
  <c r="F11" i="17"/>
  <c r="G10" i="17"/>
  <c r="I10" i="17" s="1"/>
  <c r="F10" i="17"/>
  <c r="I9" i="17"/>
  <c r="J9" i="17" s="1"/>
  <c r="F9" i="17"/>
  <c r="G8" i="17"/>
  <c r="I8" i="17" s="1"/>
  <c r="J8" i="17" s="1"/>
  <c r="F8" i="17"/>
  <c r="I7" i="17"/>
  <c r="J7" i="17" s="1"/>
  <c r="F7" i="17"/>
  <c r="G6" i="17"/>
  <c r="I6" i="17" s="1"/>
  <c r="F6" i="17"/>
  <c r="G5" i="17"/>
  <c r="I5" i="17" s="1"/>
  <c r="F5" i="17"/>
  <c r="G18" i="16"/>
  <c r="G17" i="16"/>
  <c r="G16" i="16"/>
  <c r="G15" i="16"/>
  <c r="G14" i="16"/>
  <c r="G13" i="16"/>
  <c r="G12" i="16"/>
  <c r="G11" i="16"/>
  <c r="G10" i="16"/>
  <c r="G9" i="16"/>
  <c r="G8" i="16"/>
  <c r="G7" i="16"/>
  <c r="G6" i="16"/>
  <c r="G19" i="14"/>
  <c r="G18" i="14"/>
  <c r="G17" i="14"/>
  <c r="G16" i="14"/>
  <c r="G15" i="14"/>
  <c r="G14" i="14"/>
  <c r="G13" i="14"/>
  <c r="G12" i="14"/>
  <c r="G11" i="14"/>
  <c r="G10" i="14"/>
  <c r="G9" i="14"/>
  <c r="G8" i="14"/>
  <c r="G5" i="14"/>
  <c r="G4" i="14" s="1"/>
  <c r="H20" i="12" s="1"/>
  <c r="H43" i="13"/>
  <c r="H42" i="13"/>
  <c r="H41" i="13"/>
  <c r="H40" i="13"/>
  <c r="H39" i="13"/>
  <c r="H38" i="13"/>
  <c r="H37" i="13"/>
  <c r="H36" i="13"/>
  <c r="H35" i="13"/>
  <c r="H34" i="13"/>
  <c r="H33" i="13"/>
  <c r="H32" i="13"/>
  <c r="H31" i="13"/>
  <c r="H30" i="13"/>
  <c r="H29" i="13"/>
  <c r="H28" i="13"/>
  <c r="H27" i="13"/>
  <c r="H26" i="13"/>
  <c r="H25" i="13"/>
  <c r="H24" i="13"/>
  <c r="H22" i="13"/>
  <c r="H21" i="13"/>
  <c r="H20" i="13"/>
  <c r="H18" i="13"/>
  <c r="H17" i="13"/>
  <c r="H16" i="13"/>
  <c r="H15" i="13"/>
  <c r="H14" i="13"/>
  <c r="H13" i="13"/>
  <c r="H12" i="13"/>
  <c r="H11" i="13"/>
  <c r="H10" i="13"/>
  <c r="H9" i="13"/>
  <c r="H8" i="13"/>
  <c r="H7" i="13"/>
  <c r="H6" i="13"/>
  <c r="H5" i="13"/>
  <c r="B21" i="12"/>
  <c r="A21" i="12"/>
  <c r="B20" i="12"/>
  <c r="A20" i="12"/>
  <c r="B19" i="12"/>
  <c r="B17" i="12"/>
  <c r="A17" i="12"/>
  <c r="B16" i="12"/>
  <c r="A16" i="12"/>
  <c r="B15" i="12"/>
  <c r="A15" i="12"/>
  <c r="B14" i="12"/>
  <c r="J5" i="17" l="1"/>
  <c r="J6" i="17"/>
  <c r="F20" i="17"/>
  <c r="J13" i="17"/>
  <c r="J18" i="17"/>
  <c r="J11" i="17"/>
  <c r="H19" i="13"/>
  <c r="H16" i="12" s="1"/>
  <c r="E86" i="18"/>
  <c r="F86" i="18" s="1"/>
  <c r="H23" i="13"/>
  <c r="H17" i="12" s="1"/>
  <c r="J10" i="17"/>
  <c r="J20" i="17" s="1"/>
  <c r="J16" i="17"/>
  <c r="F22" i="18"/>
  <c r="D5" i="18" s="1"/>
  <c r="G197" i="18"/>
  <c r="G202" i="18" s="1"/>
  <c r="G308" i="18" s="1"/>
  <c r="D9" i="18" s="1"/>
  <c r="E9" i="18" s="1"/>
  <c r="F9" i="18" s="1"/>
  <c r="H4" i="13"/>
  <c r="H15" i="12" s="1"/>
  <c r="G7" i="14"/>
  <c r="G2" i="14" s="1"/>
  <c r="H19" i="12" s="1"/>
  <c r="G20" i="16"/>
  <c r="E10" i="15" s="1"/>
  <c r="F103" i="18"/>
  <c r="D7" i="18" s="1"/>
  <c r="E7" i="18" s="1"/>
  <c r="F7" i="18" s="1"/>
  <c r="E5" i="18"/>
  <c r="F5" i="18" s="1"/>
  <c r="G174" i="18"/>
  <c r="E175" i="18"/>
  <c r="G175" i="18" s="1"/>
  <c r="E37" i="18"/>
  <c r="F37" i="18" s="1"/>
  <c r="E41" i="18"/>
  <c r="F41" i="18" s="1"/>
  <c r="I20" i="17"/>
  <c r="E167" i="18"/>
  <c r="E27" i="18"/>
  <c r="F27" i="18" s="1"/>
  <c r="E36" i="18"/>
  <c r="F36" i="18" s="1"/>
  <c r="E40" i="18"/>
  <c r="F40" i="18" s="1"/>
  <c r="E31" i="18"/>
  <c r="E26" i="18"/>
  <c r="F26" i="18" s="1"/>
  <c r="E39" i="18"/>
  <c r="F39" i="18" s="1"/>
  <c r="E30" i="18"/>
  <c r="E169" i="18"/>
  <c r="G169" i="18" s="1"/>
  <c r="E35" i="18"/>
  <c r="F35" i="18" s="1"/>
  <c r="E29" i="18"/>
  <c r="E38" i="18"/>
  <c r="F38" i="18" s="1"/>
  <c r="F28" i="18"/>
  <c r="H21" i="12"/>
  <c r="H2" i="13"/>
  <c r="H14" i="12" s="1"/>
  <c r="I21" i="17" l="1"/>
  <c r="I22" i="17" s="1"/>
  <c r="J23" i="17" s="1"/>
  <c r="J26" i="17" s="1"/>
  <c r="E8" i="15" s="1"/>
  <c r="E18" i="15" s="1"/>
  <c r="AZ104" i="1" s="1"/>
  <c r="F30" i="18"/>
  <c r="E32" i="18"/>
  <c r="E168" i="18"/>
  <c r="G168" i="18" s="1"/>
  <c r="G167" i="18"/>
  <c r="E42" i="18"/>
  <c r="F42" i="18" s="1"/>
  <c r="E34" i="18"/>
  <c r="F34" i="18" s="1"/>
  <c r="F31" i="18"/>
  <c r="H12" i="12"/>
  <c r="AZ102" i="1" s="1"/>
  <c r="G176" i="18" l="1"/>
  <c r="D8" i="18" s="1"/>
  <c r="AG104" i="1"/>
  <c r="AV104" i="1"/>
  <c r="AV102" i="1"/>
  <c r="AG102" i="1"/>
  <c r="E33" i="18"/>
  <c r="F32" i="18"/>
  <c r="F43" i="18" s="1"/>
  <c r="D6" i="18" s="1"/>
  <c r="E8" i="18"/>
  <c r="F8" i="18" s="1"/>
  <c r="E6" i="18" l="1"/>
  <c r="F6" i="18" s="1"/>
  <c r="D3" i="18"/>
  <c r="E3" i="18" l="1"/>
  <c r="F3" i="18" s="1"/>
  <c r="AZ105" i="1"/>
  <c r="J37" i="9"/>
  <c r="J36" i="9"/>
  <c r="AY103" i="1" s="1"/>
  <c r="J35" i="9"/>
  <c r="AX103" i="1" s="1"/>
  <c r="BI278" i="9"/>
  <c r="BH278" i="9"/>
  <c r="BG278" i="9"/>
  <c r="BF278" i="9"/>
  <c r="T278" i="9"/>
  <c r="R278" i="9"/>
  <c r="P278" i="9"/>
  <c r="BI275" i="9"/>
  <c r="BH275" i="9"/>
  <c r="BG275" i="9"/>
  <c r="BF275" i="9"/>
  <c r="T275" i="9"/>
  <c r="R275" i="9"/>
  <c r="P275" i="9"/>
  <c r="BI273" i="9"/>
  <c r="BH273" i="9"/>
  <c r="BG273" i="9"/>
  <c r="BF273" i="9"/>
  <c r="T273" i="9"/>
  <c r="R273" i="9"/>
  <c r="P273" i="9"/>
  <c r="BI270" i="9"/>
  <c r="BH270" i="9"/>
  <c r="BG270" i="9"/>
  <c r="BF270" i="9"/>
  <c r="T270" i="9"/>
  <c r="R270" i="9"/>
  <c r="P270" i="9"/>
  <c r="BI267" i="9"/>
  <c r="BH267" i="9"/>
  <c r="BG267" i="9"/>
  <c r="BF267" i="9"/>
  <c r="T267" i="9"/>
  <c r="R267" i="9"/>
  <c r="P267" i="9"/>
  <c r="BI265" i="9"/>
  <c r="BH265" i="9"/>
  <c r="BG265" i="9"/>
  <c r="BF265" i="9"/>
  <c r="T265" i="9"/>
  <c r="R265" i="9"/>
  <c r="P265" i="9"/>
  <c r="BI262" i="9"/>
  <c r="BH262" i="9"/>
  <c r="BG262" i="9"/>
  <c r="BF262" i="9"/>
  <c r="T262" i="9"/>
  <c r="R262" i="9"/>
  <c r="P262" i="9"/>
  <c r="BI260" i="9"/>
  <c r="BH260" i="9"/>
  <c r="BG260" i="9"/>
  <c r="BF260" i="9"/>
  <c r="T260" i="9"/>
  <c r="R260" i="9"/>
  <c r="P260" i="9"/>
  <c r="BI257" i="9"/>
  <c r="BH257" i="9"/>
  <c r="BG257" i="9"/>
  <c r="BF257" i="9"/>
  <c r="T257" i="9"/>
  <c r="T256" i="9" s="1"/>
  <c r="R257" i="9"/>
  <c r="R256" i="9" s="1"/>
  <c r="P257" i="9"/>
  <c r="P256" i="9" s="1"/>
  <c r="BI254" i="9"/>
  <c r="BH254" i="9"/>
  <c r="BG254" i="9"/>
  <c r="BF254" i="9"/>
  <c r="T254" i="9"/>
  <c r="R254" i="9"/>
  <c r="P254" i="9"/>
  <c r="BI252" i="9"/>
  <c r="BH252" i="9"/>
  <c r="BG252" i="9"/>
  <c r="BF252" i="9"/>
  <c r="T252" i="9"/>
  <c r="R252" i="9"/>
  <c r="P252" i="9"/>
  <c r="BI250" i="9"/>
  <c r="BH250" i="9"/>
  <c r="BG250" i="9"/>
  <c r="BF250" i="9"/>
  <c r="T250" i="9"/>
  <c r="R250" i="9"/>
  <c r="P250" i="9"/>
  <c r="BI247" i="9"/>
  <c r="BH247" i="9"/>
  <c r="BG247" i="9"/>
  <c r="BF247" i="9"/>
  <c r="T247" i="9"/>
  <c r="R247" i="9"/>
  <c r="P247" i="9"/>
  <c r="BI245" i="9"/>
  <c r="BH245" i="9"/>
  <c r="BG245" i="9"/>
  <c r="BF245" i="9"/>
  <c r="T245" i="9"/>
  <c r="R245" i="9"/>
  <c r="P245" i="9"/>
  <c r="BI243" i="9"/>
  <c r="BH243" i="9"/>
  <c r="BG243" i="9"/>
  <c r="BF243" i="9"/>
  <c r="T243" i="9"/>
  <c r="R243" i="9"/>
  <c r="P243" i="9"/>
  <c r="BI241" i="9"/>
  <c r="BH241" i="9"/>
  <c r="BG241" i="9"/>
  <c r="BF241" i="9"/>
  <c r="T241" i="9"/>
  <c r="R241" i="9"/>
  <c r="P241" i="9"/>
  <c r="BI239" i="9"/>
  <c r="BH239" i="9"/>
  <c r="BG239" i="9"/>
  <c r="BF239" i="9"/>
  <c r="T239" i="9"/>
  <c r="R239" i="9"/>
  <c r="P239" i="9"/>
  <c r="BI235" i="9"/>
  <c r="BH235" i="9"/>
  <c r="BG235" i="9"/>
  <c r="BF235" i="9"/>
  <c r="T235" i="9"/>
  <c r="R235" i="9"/>
  <c r="P235" i="9"/>
  <c r="BI233" i="9"/>
  <c r="BH233" i="9"/>
  <c r="BG233" i="9"/>
  <c r="BF233" i="9"/>
  <c r="T233" i="9"/>
  <c r="R233" i="9"/>
  <c r="P233" i="9"/>
  <c r="BI231" i="9"/>
  <c r="BH231" i="9"/>
  <c r="BG231" i="9"/>
  <c r="BF231" i="9"/>
  <c r="T231" i="9"/>
  <c r="R231" i="9"/>
  <c r="P231" i="9"/>
  <c r="BI229" i="9"/>
  <c r="BH229" i="9"/>
  <c r="BG229" i="9"/>
  <c r="BF229" i="9"/>
  <c r="T229" i="9"/>
  <c r="R229" i="9"/>
  <c r="P229" i="9"/>
  <c r="BI227" i="9"/>
  <c r="BH227" i="9"/>
  <c r="BG227" i="9"/>
  <c r="BF227" i="9"/>
  <c r="T227" i="9"/>
  <c r="R227" i="9"/>
  <c r="P227" i="9"/>
  <c r="BI223" i="9"/>
  <c r="BH223" i="9"/>
  <c r="BG223" i="9"/>
  <c r="BF223" i="9"/>
  <c r="T223" i="9"/>
  <c r="R223" i="9"/>
  <c r="P223" i="9"/>
  <c r="BI220" i="9"/>
  <c r="BH220" i="9"/>
  <c r="BG220" i="9"/>
  <c r="BF220" i="9"/>
  <c r="T220" i="9"/>
  <c r="R220" i="9"/>
  <c r="P220" i="9"/>
  <c r="BI217" i="9"/>
  <c r="BH217" i="9"/>
  <c r="BG217" i="9"/>
  <c r="BF217" i="9"/>
  <c r="T217" i="9"/>
  <c r="R217" i="9"/>
  <c r="P217" i="9"/>
  <c r="BI215" i="9"/>
  <c r="BH215" i="9"/>
  <c r="BG215" i="9"/>
  <c r="BF215" i="9"/>
  <c r="T215" i="9"/>
  <c r="R215" i="9"/>
  <c r="P215" i="9"/>
  <c r="BI208" i="9"/>
  <c r="BH208" i="9"/>
  <c r="BG208" i="9"/>
  <c r="BF208" i="9"/>
  <c r="T208" i="9"/>
  <c r="T207" i="9" s="1"/>
  <c r="R208" i="9"/>
  <c r="R207" i="9" s="1"/>
  <c r="P208" i="9"/>
  <c r="P207" i="9" s="1"/>
  <c r="BI205" i="9"/>
  <c r="BH205" i="9"/>
  <c r="BG205" i="9"/>
  <c r="BF205" i="9"/>
  <c r="T205" i="9"/>
  <c r="R205" i="9"/>
  <c r="P205" i="9"/>
  <c r="BI196" i="9"/>
  <c r="BH196" i="9"/>
  <c r="BG196" i="9"/>
  <c r="BF196" i="9"/>
  <c r="T196" i="9"/>
  <c r="R196" i="9"/>
  <c r="P196" i="9"/>
  <c r="BI182" i="9"/>
  <c r="BH182" i="9"/>
  <c r="BG182" i="9"/>
  <c r="BF182" i="9"/>
  <c r="T182" i="9"/>
  <c r="R182" i="9"/>
  <c r="P182" i="9"/>
  <c r="BI180" i="9"/>
  <c r="BH180" i="9"/>
  <c r="BG180" i="9"/>
  <c r="BF180" i="9"/>
  <c r="T180" i="9"/>
  <c r="R180" i="9"/>
  <c r="P180" i="9"/>
  <c r="BI173" i="9"/>
  <c r="BH173" i="9"/>
  <c r="BG173" i="9"/>
  <c r="BF173" i="9"/>
  <c r="T173" i="9"/>
  <c r="R173" i="9"/>
  <c r="P173" i="9"/>
  <c r="BI171" i="9"/>
  <c r="BH171" i="9"/>
  <c r="BG171" i="9"/>
  <c r="BF171" i="9"/>
  <c r="T171" i="9"/>
  <c r="R171" i="9"/>
  <c r="P171" i="9"/>
  <c r="BI163" i="9"/>
  <c r="BH163" i="9"/>
  <c r="BG163" i="9"/>
  <c r="BF163" i="9"/>
  <c r="T163" i="9"/>
  <c r="R163" i="9"/>
  <c r="P163" i="9"/>
  <c r="BI158" i="9"/>
  <c r="BH158" i="9"/>
  <c r="BG158" i="9"/>
  <c r="BF158" i="9"/>
  <c r="T158" i="9"/>
  <c r="R158" i="9"/>
  <c r="P158" i="9"/>
  <c r="BI150" i="9"/>
  <c r="BH150" i="9"/>
  <c r="BG150" i="9"/>
  <c r="BF150" i="9"/>
  <c r="T150" i="9"/>
  <c r="R150" i="9"/>
  <c r="P150" i="9"/>
  <c r="BI142" i="9"/>
  <c r="BH142" i="9"/>
  <c r="BG142" i="9"/>
  <c r="BF142" i="9"/>
  <c r="T142" i="9"/>
  <c r="R142" i="9"/>
  <c r="P142" i="9"/>
  <c r="BI134" i="9"/>
  <c r="BH134" i="9"/>
  <c r="BG134" i="9"/>
  <c r="BF134" i="9"/>
  <c r="T134" i="9"/>
  <c r="R134" i="9"/>
  <c r="P134" i="9"/>
  <c r="BI126" i="9"/>
  <c r="BH126" i="9"/>
  <c r="BG126" i="9"/>
  <c r="BF126" i="9"/>
  <c r="T126" i="9"/>
  <c r="R126" i="9"/>
  <c r="P126" i="9"/>
  <c r="J119" i="9"/>
  <c r="F119" i="9"/>
  <c r="F117" i="9"/>
  <c r="E115" i="9"/>
  <c r="J91" i="9"/>
  <c r="F91" i="9"/>
  <c r="F89" i="9"/>
  <c r="E87" i="9"/>
  <c r="J24" i="9"/>
  <c r="E24" i="9"/>
  <c r="J120" i="9" s="1"/>
  <c r="J23" i="9"/>
  <c r="J18" i="9"/>
  <c r="E18" i="9"/>
  <c r="F120" i="9" s="1"/>
  <c r="J17" i="9"/>
  <c r="J12" i="9"/>
  <c r="J117" i="9" s="1"/>
  <c r="E7" i="9"/>
  <c r="E85" i="9" s="1"/>
  <c r="J39" i="7"/>
  <c r="J38" i="7"/>
  <c r="AY101" i="1" s="1"/>
  <c r="J37" i="7"/>
  <c r="AX101" i="1" s="1"/>
  <c r="BI174" i="7"/>
  <c r="BH174" i="7"/>
  <c r="BG174" i="7"/>
  <c r="BF174" i="7"/>
  <c r="T174" i="7"/>
  <c r="R174" i="7"/>
  <c r="P174" i="7"/>
  <c r="BI169" i="7"/>
  <c r="BH169" i="7"/>
  <c r="BG169" i="7"/>
  <c r="BF169" i="7"/>
  <c r="T169" i="7"/>
  <c r="R169" i="7"/>
  <c r="P169" i="7"/>
  <c r="BI161" i="7"/>
  <c r="BH161" i="7"/>
  <c r="BG161" i="7"/>
  <c r="BF161" i="7"/>
  <c r="T161" i="7"/>
  <c r="R161" i="7"/>
  <c r="P161" i="7"/>
  <c r="BI153" i="7"/>
  <c r="BH153" i="7"/>
  <c r="BG153" i="7"/>
  <c r="BF153" i="7"/>
  <c r="T153" i="7"/>
  <c r="R153" i="7"/>
  <c r="P153" i="7"/>
  <c r="BI151" i="7"/>
  <c r="BH151" i="7"/>
  <c r="BG151" i="7"/>
  <c r="BF151" i="7"/>
  <c r="T151" i="7"/>
  <c r="R151" i="7"/>
  <c r="P151" i="7"/>
  <c r="BI149" i="7"/>
  <c r="BH149" i="7"/>
  <c r="BG149" i="7"/>
  <c r="BF149" i="7"/>
  <c r="T149" i="7"/>
  <c r="R149" i="7"/>
  <c r="P149" i="7"/>
  <c r="BI147" i="7"/>
  <c r="BH147" i="7"/>
  <c r="BG147" i="7"/>
  <c r="BF147" i="7"/>
  <c r="T147" i="7"/>
  <c r="R147" i="7"/>
  <c r="P147" i="7"/>
  <c r="BI145" i="7"/>
  <c r="BH145" i="7"/>
  <c r="BG145" i="7"/>
  <c r="BF145" i="7"/>
  <c r="T145" i="7"/>
  <c r="R145" i="7"/>
  <c r="P145" i="7"/>
  <c r="BI143" i="7"/>
  <c r="BH143" i="7"/>
  <c r="BG143" i="7"/>
  <c r="BF143" i="7"/>
  <c r="T143" i="7"/>
  <c r="R143" i="7"/>
  <c r="P143" i="7"/>
  <c r="BI141" i="7"/>
  <c r="BH141" i="7"/>
  <c r="BG141" i="7"/>
  <c r="BF141" i="7"/>
  <c r="T141" i="7"/>
  <c r="R141" i="7"/>
  <c r="P141" i="7"/>
  <c r="BI139" i="7"/>
  <c r="BH139" i="7"/>
  <c r="BG139" i="7"/>
  <c r="BF139" i="7"/>
  <c r="T139" i="7"/>
  <c r="R139" i="7"/>
  <c r="P139" i="7"/>
  <c r="BI134" i="7"/>
  <c r="BH134" i="7"/>
  <c r="BG134" i="7"/>
  <c r="BF134" i="7"/>
  <c r="T134" i="7"/>
  <c r="R134" i="7"/>
  <c r="P134" i="7"/>
  <c r="BI132" i="7"/>
  <c r="BH132" i="7"/>
  <c r="BG132" i="7"/>
  <c r="BF132" i="7"/>
  <c r="T132" i="7"/>
  <c r="R132" i="7"/>
  <c r="P132" i="7"/>
  <c r="BI130" i="7"/>
  <c r="BH130" i="7"/>
  <c r="BG130" i="7"/>
  <c r="BF130" i="7"/>
  <c r="T130" i="7"/>
  <c r="R130" i="7"/>
  <c r="P130" i="7"/>
  <c r="BI128" i="7"/>
  <c r="BH128" i="7"/>
  <c r="BG128" i="7"/>
  <c r="BF128" i="7"/>
  <c r="T128" i="7"/>
  <c r="R128" i="7"/>
  <c r="P128" i="7"/>
  <c r="BI125" i="7"/>
  <c r="BH125" i="7"/>
  <c r="BG125" i="7"/>
  <c r="BF125" i="7"/>
  <c r="T125" i="7"/>
  <c r="R125" i="7"/>
  <c r="P125" i="7"/>
  <c r="J118" i="7"/>
  <c r="F118" i="7"/>
  <c r="F116" i="7"/>
  <c r="E114" i="7"/>
  <c r="J93" i="7"/>
  <c r="F93" i="7"/>
  <c r="F91" i="7"/>
  <c r="E89" i="7"/>
  <c r="J26" i="7"/>
  <c r="E26" i="7"/>
  <c r="J94" i="7" s="1"/>
  <c r="J25" i="7"/>
  <c r="J20" i="7"/>
  <c r="E20" i="7"/>
  <c r="F119" i="7" s="1"/>
  <c r="J19" i="7"/>
  <c r="J14" i="7"/>
  <c r="J116" i="7" s="1"/>
  <c r="E7" i="7"/>
  <c r="E85" i="7" s="1"/>
  <c r="J37" i="6"/>
  <c r="J36" i="6"/>
  <c r="AY100" i="1" s="1"/>
  <c r="J35" i="6"/>
  <c r="AX100" i="1" s="1"/>
  <c r="BI468" i="6"/>
  <c r="BH468" i="6"/>
  <c r="BG468" i="6"/>
  <c r="BF468" i="6"/>
  <c r="T468" i="6"/>
  <c r="R468" i="6"/>
  <c r="P468" i="6"/>
  <c r="BI466" i="6"/>
  <c r="BH466" i="6"/>
  <c r="BG466" i="6"/>
  <c r="BF466" i="6"/>
  <c r="T466" i="6"/>
  <c r="R466" i="6"/>
  <c r="P466" i="6"/>
  <c r="BI463" i="6"/>
  <c r="BH463" i="6"/>
  <c r="BG463" i="6"/>
  <c r="BF463" i="6"/>
  <c r="T463" i="6"/>
  <c r="T462" i="6" s="1"/>
  <c r="R463" i="6"/>
  <c r="R462" i="6" s="1"/>
  <c r="P463" i="6"/>
  <c r="P462" i="6" s="1"/>
  <c r="BI460" i="6"/>
  <c r="BH460" i="6"/>
  <c r="BG460" i="6"/>
  <c r="BF460" i="6"/>
  <c r="T460" i="6"/>
  <c r="R460" i="6"/>
  <c r="P460" i="6"/>
  <c r="BI458" i="6"/>
  <c r="BH458" i="6"/>
  <c r="BG458" i="6"/>
  <c r="BF458" i="6"/>
  <c r="T458" i="6"/>
  <c r="R458" i="6"/>
  <c r="P458" i="6"/>
  <c r="BI456" i="6"/>
  <c r="BH456" i="6"/>
  <c r="BG456" i="6"/>
  <c r="BF456" i="6"/>
  <c r="T456" i="6"/>
  <c r="R456" i="6"/>
  <c r="P456" i="6"/>
  <c r="BI454" i="6"/>
  <c r="BH454" i="6"/>
  <c r="BG454" i="6"/>
  <c r="BF454" i="6"/>
  <c r="T454" i="6"/>
  <c r="R454" i="6"/>
  <c r="P454" i="6"/>
  <c r="BI452" i="6"/>
  <c r="BH452" i="6"/>
  <c r="BG452" i="6"/>
  <c r="BF452" i="6"/>
  <c r="T452" i="6"/>
  <c r="R452" i="6"/>
  <c r="P452" i="6"/>
  <c r="BI448" i="6"/>
  <c r="BH448" i="6"/>
  <c r="BG448" i="6"/>
  <c r="BF448" i="6"/>
  <c r="T448" i="6"/>
  <c r="R448" i="6"/>
  <c r="P448" i="6"/>
  <c r="BI444" i="6"/>
  <c r="BH444" i="6"/>
  <c r="BG444" i="6"/>
  <c r="BF444" i="6"/>
  <c r="T444" i="6"/>
  <c r="R444" i="6"/>
  <c r="P444" i="6"/>
  <c r="BI442" i="6"/>
  <c r="BH442" i="6"/>
  <c r="BG442" i="6"/>
  <c r="BF442" i="6"/>
  <c r="T442" i="6"/>
  <c r="R442" i="6"/>
  <c r="P442" i="6"/>
  <c r="BI440" i="6"/>
  <c r="BH440" i="6"/>
  <c r="BG440" i="6"/>
  <c r="BF440" i="6"/>
  <c r="T440" i="6"/>
  <c r="R440" i="6"/>
  <c r="P440" i="6"/>
  <c r="BI438" i="6"/>
  <c r="BH438" i="6"/>
  <c r="BG438" i="6"/>
  <c r="BF438" i="6"/>
  <c r="T438" i="6"/>
  <c r="R438" i="6"/>
  <c r="P438" i="6"/>
  <c r="BI436" i="6"/>
  <c r="BH436" i="6"/>
  <c r="BG436" i="6"/>
  <c r="BF436" i="6"/>
  <c r="T436" i="6"/>
  <c r="R436" i="6"/>
  <c r="P436" i="6"/>
  <c r="BI434" i="6"/>
  <c r="BH434" i="6"/>
  <c r="BG434" i="6"/>
  <c r="BF434" i="6"/>
  <c r="T434" i="6"/>
  <c r="R434" i="6"/>
  <c r="P434" i="6"/>
  <c r="BI432" i="6"/>
  <c r="BH432" i="6"/>
  <c r="BG432" i="6"/>
  <c r="BF432" i="6"/>
  <c r="T432" i="6"/>
  <c r="R432" i="6"/>
  <c r="P432" i="6"/>
  <c r="BI430" i="6"/>
  <c r="BH430" i="6"/>
  <c r="BG430" i="6"/>
  <c r="BF430" i="6"/>
  <c r="T430" i="6"/>
  <c r="R430" i="6"/>
  <c r="P430" i="6"/>
  <c r="BI428" i="6"/>
  <c r="BH428" i="6"/>
  <c r="BG428" i="6"/>
  <c r="BF428" i="6"/>
  <c r="T428" i="6"/>
  <c r="R428" i="6"/>
  <c r="P428" i="6"/>
  <c r="BI426" i="6"/>
  <c r="BH426" i="6"/>
  <c r="BG426" i="6"/>
  <c r="BF426" i="6"/>
  <c r="T426" i="6"/>
  <c r="R426" i="6"/>
  <c r="P426" i="6"/>
  <c r="BI424" i="6"/>
  <c r="BH424" i="6"/>
  <c r="BG424" i="6"/>
  <c r="BF424" i="6"/>
  <c r="T424" i="6"/>
  <c r="R424" i="6"/>
  <c r="P424" i="6"/>
  <c r="BI418" i="6"/>
  <c r="BH418" i="6"/>
  <c r="BG418" i="6"/>
  <c r="BF418" i="6"/>
  <c r="T418" i="6"/>
  <c r="R418" i="6"/>
  <c r="P418" i="6"/>
  <c r="BI416" i="6"/>
  <c r="BH416" i="6"/>
  <c r="BG416" i="6"/>
  <c r="BF416" i="6"/>
  <c r="T416" i="6"/>
  <c r="R416" i="6"/>
  <c r="P416" i="6"/>
  <c r="BI414" i="6"/>
  <c r="BH414" i="6"/>
  <c r="BG414" i="6"/>
  <c r="BF414" i="6"/>
  <c r="T414" i="6"/>
  <c r="R414" i="6"/>
  <c r="P414" i="6"/>
  <c r="BI412" i="6"/>
  <c r="BH412" i="6"/>
  <c r="BG412" i="6"/>
  <c r="BF412" i="6"/>
  <c r="T412" i="6"/>
  <c r="R412" i="6"/>
  <c r="P412" i="6"/>
  <c r="BI411" i="6"/>
  <c r="BH411" i="6"/>
  <c r="BG411" i="6"/>
  <c r="BF411" i="6"/>
  <c r="T411" i="6"/>
  <c r="R411" i="6"/>
  <c r="P411" i="6"/>
  <c r="BI409" i="6"/>
  <c r="BH409" i="6"/>
  <c r="BG409" i="6"/>
  <c r="BF409" i="6"/>
  <c r="T409" i="6"/>
  <c r="R409" i="6"/>
  <c r="P409" i="6"/>
  <c r="BI407" i="6"/>
  <c r="BH407" i="6"/>
  <c r="BG407" i="6"/>
  <c r="BF407" i="6"/>
  <c r="T407" i="6"/>
  <c r="R407" i="6"/>
  <c r="P407" i="6"/>
  <c r="BI405" i="6"/>
  <c r="BH405" i="6"/>
  <c r="BG405" i="6"/>
  <c r="BF405" i="6"/>
  <c r="T405" i="6"/>
  <c r="R405" i="6"/>
  <c r="P405" i="6"/>
  <c r="BI403" i="6"/>
  <c r="BH403" i="6"/>
  <c r="BG403" i="6"/>
  <c r="BF403" i="6"/>
  <c r="T403" i="6"/>
  <c r="R403" i="6"/>
  <c r="P403" i="6"/>
  <c r="BI401" i="6"/>
  <c r="BH401" i="6"/>
  <c r="BG401" i="6"/>
  <c r="BF401" i="6"/>
  <c r="T401" i="6"/>
  <c r="R401" i="6"/>
  <c r="P401" i="6"/>
  <c r="BI397" i="6"/>
  <c r="BH397" i="6"/>
  <c r="BG397" i="6"/>
  <c r="BF397" i="6"/>
  <c r="T397" i="6"/>
  <c r="R397" i="6"/>
  <c r="P397" i="6"/>
  <c r="BI395" i="6"/>
  <c r="BH395" i="6"/>
  <c r="BG395" i="6"/>
  <c r="BF395" i="6"/>
  <c r="T395" i="6"/>
  <c r="R395" i="6"/>
  <c r="P395" i="6"/>
  <c r="BI392" i="6"/>
  <c r="BH392" i="6"/>
  <c r="BG392" i="6"/>
  <c r="BF392" i="6"/>
  <c r="T392" i="6"/>
  <c r="R392" i="6"/>
  <c r="P392" i="6"/>
  <c r="BI390" i="6"/>
  <c r="BH390" i="6"/>
  <c r="BG390" i="6"/>
  <c r="BF390" i="6"/>
  <c r="T390" i="6"/>
  <c r="R390" i="6"/>
  <c r="P390" i="6"/>
  <c r="BI388" i="6"/>
  <c r="BH388" i="6"/>
  <c r="BG388" i="6"/>
  <c r="BF388" i="6"/>
  <c r="T388" i="6"/>
  <c r="R388" i="6"/>
  <c r="P388" i="6"/>
  <c r="BI386" i="6"/>
  <c r="BH386" i="6"/>
  <c r="BG386" i="6"/>
  <c r="BF386" i="6"/>
  <c r="T386" i="6"/>
  <c r="R386" i="6"/>
  <c r="P386" i="6"/>
  <c r="BI383" i="6"/>
  <c r="BH383" i="6"/>
  <c r="BG383" i="6"/>
  <c r="BF383" i="6"/>
  <c r="T383" i="6"/>
  <c r="R383" i="6"/>
  <c r="P383" i="6"/>
  <c r="BI381" i="6"/>
  <c r="BH381" i="6"/>
  <c r="BG381" i="6"/>
  <c r="BF381" i="6"/>
  <c r="T381" i="6"/>
  <c r="R381" i="6"/>
  <c r="P381" i="6"/>
  <c r="BI379" i="6"/>
  <c r="BH379" i="6"/>
  <c r="BG379" i="6"/>
  <c r="BF379" i="6"/>
  <c r="T379" i="6"/>
  <c r="R379" i="6"/>
  <c r="P379" i="6"/>
  <c r="BI377" i="6"/>
  <c r="BH377" i="6"/>
  <c r="BG377" i="6"/>
  <c r="BF377" i="6"/>
  <c r="T377" i="6"/>
  <c r="R377" i="6"/>
  <c r="P377" i="6"/>
  <c r="BI375" i="6"/>
  <c r="BH375" i="6"/>
  <c r="BG375" i="6"/>
  <c r="BF375" i="6"/>
  <c r="T375" i="6"/>
  <c r="R375" i="6"/>
  <c r="P375" i="6"/>
  <c r="BI373" i="6"/>
  <c r="BH373" i="6"/>
  <c r="BG373" i="6"/>
  <c r="BF373" i="6"/>
  <c r="T373" i="6"/>
  <c r="R373" i="6"/>
  <c r="P373" i="6"/>
  <c r="BI369" i="6"/>
  <c r="BH369" i="6"/>
  <c r="BG369" i="6"/>
  <c r="BF369" i="6"/>
  <c r="T369" i="6"/>
  <c r="R369" i="6"/>
  <c r="P369" i="6"/>
  <c r="BI367" i="6"/>
  <c r="BH367" i="6"/>
  <c r="BG367" i="6"/>
  <c r="BF367" i="6"/>
  <c r="T367" i="6"/>
  <c r="R367" i="6"/>
  <c r="P367" i="6"/>
  <c r="BI365" i="6"/>
  <c r="BH365" i="6"/>
  <c r="BG365" i="6"/>
  <c r="BF365" i="6"/>
  <c r="T365" i="6"/>
  <c r="R365" i="6"/>
  <c r="P365" i="6"/>
  <c r="BI363" i="6"/>
  <c r="BH363" i="6"/>
  <c r="BG363" i="6"/>
  <c r="BF363" i="6"/>
  <c r="T363" i="6"/>
  <c r="R363" i="6"/>
  <c r="P363" i="6"/>
  <c r="BI361" i="6"/>
  <c r="BH361" i="6"/>
  <c r="BG361" i="6"/>
  <c r="BF361" i="6"/>
  <c r="T361" i="6"/>
  <c r="R361" i="6"/>
  <c r="P361" i="6"/>
  <c r="BI359" i="6"/>
  <c r="BH359" i="6"/>
  <c r="BG359" i="6"/>
  <c r="BF359" i="6"/>
  <c r="T359" i="6"/>
  <c r="R359" i="6"/>
  <c r="P359" i="6"/>
  <c r="BI357" i="6"/>
  <c r="BH357" i="6"/>
  <c r="BG357" i="6"/>
  <c r="BF357" i="6"/>
  <c r="T357" i="6"/>
  <c r="R357" i="6"/>
  <c r="P357" i="6"/>
  <c r="BI355" i="6"/>
  <c r="BH355" i="6"/>
  <c r="BG355" i="6"/>
  <c r="BF355" i="6"/>
  <c r="T355" i="6"/>
  <c r="R355" i="6"/>
  <c r="P355" i="6"/>
  <c r="BI349" i="6"/>
  <c r="BH349" i="6"/>
  <c r="BG349" i="6"/>
  <c r="BF349" i="6"/>
  <c r="T349" i="6"/>
  <c r="R349" i="6"/>
  <c r="P349" i="6"/>
  <c r="BI344" i="6"/>
  <c r="BH344" i="6"/>
  <c r="BG344" i="6"/>
  <c r="BF344" i="6"/>
  <c r="T344" i="6"/>
  <c r="R344" i="6"/>
  <c r="P344" i="6"/>
  <c r="BI342" i="6"/>
  <c r="BH342" i="6"/>
  <c r="BG342" i="6"/>
  <c r="BF342" i="6"/>
  <c r="T342" i="6"/>
  <c r="R342" i="6"/>
  <c r="P342" i="6"/>
  <c r="BI340" i="6"/>
  <c r="BH340" i="6"/>
  <c r="BG340" i="6"/>
  <c r="BF340" i="6"/>
  <c r="T340" i="6"/>
  <c r="R340" i="6"/>
  <c r="P340" i="6"/>
  <c r="BI338" i="6"/>
  <c r="BH338" i="6"/>
  <c r="BG338" i="6"/>
  <c r="BF338" i="6"/>
  <c r="T338" i="6"/>
  <c r="R338" i="6"/>
  <c r="P338" i="6"/>
  <c r="BI336" i="6"/>
  <c r="BH336" i="6"/>
  <c r="BG336" i="6"/>
  <c r="BF336" i="6"/>
  <c r="T336" i="6"/>
  <c r="R336" i="6"/>
  <c r="P336" i="6"/>
  <c r="BI332" i="6"/>
  <c r="BH332" i="6"/>
  <c r="BG332" i="6"/>
  <c r="BF332" i="6"/>
  <c r="T332" i="6"/>
  <c r="R332" i="6"/>
  <c r="P332" i="6"/>
  <c r="BI328" i="6"/>
  <c r="BH328" i="6"/>
  <c r="BG328" i="6"/>
  <c r="BF328" i="6"/>
  <c r="T328" i="6"/>
  <c r="R328" i="6"/>
  <c r="P328" i="6"/>
  <c r="BI321" i="6"/>
  <c r="BH321" i="6"/>
  <c r="BG321" i="6"/>
  <c r="BF321" i="6"/>
  <c r="T321" i="6"/>
  <c r="T320" i="6" s="1"/>
  <c r="R321" i="6"/>
  <c r="R320" i="6" s="1"/>
  <c r="P321" i="6"/>
  <c r="P320" i="6" s="1"/>
  <c r="BI318" i="6"/>
  <c r="BH318" i="6"/>
  <c r="BG318" i="6"/>
  <c r="BF318" i="6"/>
  <c r="T318" i="6"/>
  <c r="R318" i="6"/>
  <c r="P318" i="6"/>
  <c r="BI316" i="6"/>
  <c r="BH316" i="6"/>
  <c r="BG316" i="6"/>
  <c r="BF316" i="6"/>
  <c r="T316" i="6"/>
  <c r="R316" i="6"/>
  <c r="P316" i="6"/>
  <c r="BI313" i="6"/>
  <c r="BH313" i="6"/>
  <c r="BG313" i="6"/>
  <c r="BF313" i="6"/>
  <c r="T313" i="6"/>
  <c r="R313" i="6"/>
  <c r="P313" i="6"/>
  <c r="BI310" i="6"/>
  <c r="BH310" i="6"/>
  <c r="BG310" i="6"/>
  <c r="BF310" i="6"/>
  <c r="T310" i="6"/>
  <c r="R310" i="6"/>
  <c r="P310" i="6"/>
  <c r="BI308" i="6"/>
  <c r="BH308" i="6"/>
  <c r="BG308" i="6"/>
  <c r="BF308" i="6"/>
  <c r="T308" i="6"/>
  <c r="R308" i="6"/>
  <c r="P308" i="6"/>
  <c r="BI306" i="6"/>
  <c r="BH306" i="6"/>
  <c r="BG306" i="6"/>
  <c r="BF306" i="6"/>
  <c r="T306" i="6"/>
  <c r="R306" i="6"/>
  <c r="P306" i="6"/>
  <c r="BI304" i="6"/>
  <c r="BH304" i="6"/>
  <c r="BG304" i="6"/>
  <c r="BF304" i="6"/>
  <c r="T304" i="6"/>
  <c r="R304" i="6"/>
  <c r="P304" i="6"/>
  <c r="BI302" i="6"/>
  <c r="BH302" i="6"/>
  <c r="BG302" i="6"/>
  <c r="BF302" i="6"/>
  <c r="T302" i="6"/>
  <c r="R302" i="6"/>
  <c r="P302" i="6"/>
  <c r="BI300" i="6"/>
  <c r="BH300" i="6"/>
  <c r="BG300" i="6"/>
  <c r="BF300" i="6"/>
  <c r="T300" i="6"/>
  <c r="R300" i="6"/>
  <c r="P300" i="6"/>
  <c r="BI298" i="6"/>
  <c r="BH298" i="6"/>
  <c r="BG298" i="6"/>
  <c r="BF298" i="6"/>
  <c r="T298" i="6"/>
  <c r="R298" i="6"/>
  <c r="P298" i="6"/>
  <c r="BI292" i="6"/>
  <c r="BH292" i="6"/>
  <c r="BG292" i="6"/>
  <c r="BF292" i="6"/>
  <c r="T292" i="6"/>
  <c r="R292" i="6"/>
  <c r="P292" i="6"/>
  <c r="BI289" i="6"/>
  <c r="BH289" i="6"/>
  <c r="BG289" i="6"/>
  <c r="BF289" i="6"/>
  <c r="T289" i="6"/>
  <c r="T288" i="6" s="1"/>
  <c r="R289" i="6"/>
  <c r="R288" i="6"/>
  <c r="P289" i="6"/>
  <c r="P288" i="6" s="1"/>
  <c r="BI284" i="6"/>
  <c r="BH284" i="6"/>
  <c r="BG284" i="6"/>
  <c r="BF284" i="6"/>
  <c r="T284" i="6"/>
  <c r="R284" i="6"/>
  <c r="P284" i="6"/>
  <c r="BI280" i="6"/>
  <c r="BH280" i="6"/>
  <c r="BG280" i="6"/>
  <c r="BF280" i="6"/>
  <c r="T280" i="6"/>
  <c r="R280" i="6"/>
  <c r="P280" i="6"/>
  <c r="BI275" i="6"/>
  <c r="BH275" i="6"/>
  <c r="BG275" i="6"/>
  <c r="BF275" i="6"/>
  <c r="T275" i="6"/>
  <c r="R275" i="6"/>
  <c r="P275" i="6"/>
  <c r="BI272" i="6"/>
  <c r="BH272" i="6"/>
  <c r="BG272" i="6"/>
  <c r="BF272" i="6"/>
  <c r="T272" i="6"/>
  <c r="R272" i="6"/>
  <c r="P272" i="6"/>
  <c r="BI269" i="6"/>
  <c r="BH269" i="6"/>
  <c r="BG269" i="6"/>
  <c r="BF269" i="6"/>
  <c r="T269" i="6"/>
  <c r="R269" i="6"/>
  <c r="P269" i="6"/>
  <c r="BI266" i="6"/>
  <c r="BH266" i="6"/>
  <c r="BG266" i="6"/>
  <c r="BF266" i="6"/>
  <c r="T266" i="6"/>
  <c r="R266" i="6"/>
  <c r="P266" i="6"/>
  <c r="BI264" i="6"/>
  <c r="BH264" i="6"/>
  <c r="BG264" i="6"/>
  <c r="BF264" i="6"/>
  <c r="T264" i="6"/>
  <c r="R264" i="6"/>
  <c r="P264" i="6"/>
  <c r="BI262" i="6"/>
  <c r="BH262" i="6"/>
  <c r="BG262" i="6"/>
  <c r="BF262" i="6"/>
  <c r="T262" i="6"/>
  <c r="R262" i="6"/>
  <c r="P262" i="6"/>
  <c r="BI260" i="6"/>
  <c r="BH260" i="6"/>
  <c r="BG260" i="6"/>
  <c r="BF260" i="6"/>
  <c r="T260" i="6"/>
  <c r="R260" i="6"/>
  <c r="P260" i="6"/>
  <c r="BI258" i="6"/>
  <c r="BH258" i="6"/>
  <c r="BG258" i="6"/>
  <c r="BF258" i="6"/>
  <c r="T258" i="6"/>
  <c r="R258" i="6"/>
  <c r="P258" i="6"/>
  <c r="BI256" i="6"/>
  <c r="BH256" i="6"/>
  <c r="BG256" i="6"/>
  <c r="BF256" i="6"/>
  <c r="T256" i="6"/>
  <c r="R256" i="6"/>
  <c r="P256" i="6"/>
  <c r="BI239" i="6"/>
  <c r="BH239" i="6"/>
  <c r="BG239" i="6"/>
  <c r="BF239" i="6"/>
  <c r="T239" i="6"/>
  <c r="R239" i="6"/>
  <c r="P239" i="6"/>
  <c r="BI221" i="6"/>
  <c r="BH221" i="6"/>
  <c r="BG221" i="6"/>
  <c r="BF221" i="6"/>
  <c r="T221" i="6"/>
  <c r="R221" i="6"/>
  <c r="P221" i="6"/>
  <c r="BI219" i="6"/>
  <c r="BH219" i="6"/>
  <c r="BG219" i="6"/>
  <c r="BF219" i="6"/>
  <c r="T219" i="6"/>
  <c r="R219" i="6"/>
  <c r="P219" i="6"/>
  <c r="BI214" i="6"/>
  <c r="BH214" i="6"/>
  <c r="BG214" i="6"/>
  <c r="BF214" i="6"/>
  <c r="T214" i="6"/>
  <c r="R214" i="6"/>
  <c r="P214" i="6"/>
  <c r="BI206" i="6"/>
  <c r="BH206" i="6"/>
  <c r="BG206" i="6"/>
  <c r="BF206" i="6"/>
  <c r="T206" i="6"/>
  <c r="R206" i="6"/>
  <c r="P206" i="6"/>
  <c r="BI204" i="6"/>
  <c r="BH204" i="6"/>
  <c r="BG204" i="6"/>
  <c r="BF204" i="6"/>
  <c r="T204" i="6"/>
  <c r="R204" i="6"/>
  <c r="P204" i="6"/>
  <c r="BI202" i="6"/>
  <c r="BH202" i="6"/>
  <c r="BG202" i="6"/>
  <c r="BF202" i="6"/>
  <c r="T202" i="6"/>
  <c r="R202" i="6"/>
  <c r="P202" i="6"/>
  <c r="BI200" i="6"/>
  <c r="BH200" i="6"/>
  <c r="BG200" i="6"/>
  <c r="BF200" i="6"/>
  <c r="T200" i="6"/>
  <c r="R200" i="6"/>
  <c r="P200" i="6"/>
  <c r="BI198" i="6"/>
  <c r="BH198" i="6"/>
  <c r="BG198" i="6"/>
  <c r="BF198" i="6"/>
  <c r="T198" i="6"/>
  <c r="R198" i="6"/>
  <c r="P198" i="6"/>
  <c r="BI195" i="6"/>
  <c r="BH195" i="6"/>
  <c r="BG195" i="6"/>
  <c r="BF195" i="6"/>
  <c r="T195" i="6"/>
  <c r="R195" i="6"/>
  <c r="P195" i="6"/>
  <c r="BI192" i="6"/>
  <c r="BH192" i="6"/>
  <c r="BG192" i="6"/>
  <c r="BF192" i="6"/>
  <c r="T192" i="6"/>
  <c r="R192" i="6"/>
  <c r="P192" i="6"/>
  <c r="BI190" i="6"/>
  <c r="BH190" i="6"/>
  <c r="BG190" i="6"/>
  <c r="BF190" i="6"/>
  <c r="T190" i="6"/>
  <c r="R190" i="6"/>
  <c r="P190" i="6"/>
  <c r="BI188" i="6"/>
  <c r="BH188" i="6"/>
  <c r="BG188" i="6"/>
  <c r="BF188" i="6"/>
  <c r="T188" i="6"/>
  <c r="R188" i="6"/>
  <c r="P188" i="6"/>
  <c r="BI182" i="6"/>
  <c r="BH182" i="6"/>
  <c r="BG182" i="6"/>
  <c r="BF182" i="6"/>
  <c r="T182" i="6"/>
  <c r="R182" i="6"/>
  <c r="P182" i="6"/>
  <c r="BI176" i="6"/>
  <c r="BH176" i="6"/>
  <c r="BG176" i="6"/>
  <c r="BF176" i="6"/>
  <c r="T176" i="6"/>
  <c r="R176" i="6"/>
  <c r="P176" i="6"/>
  <c r="BI170" i="6"/>
  <c r="BH170" i="6"/>
  <c r="BG170" i="6"/>
  <c r="BF170" i="6"/>
  <c r="T170" i="6"/>
  <c r="R170" i="6"/>
  <c r="P170" i="6"/>
  <c r="BI164" i="6"/>
  <c r="BH164" i="6"/>
  <c r="BG164" i="6"/>
  <c r="BF164" i="6"/>
  <c r="T164" i="6"/>
  <c r="R164" i="6"/>
  <c r="P164" i="6"/>
  <c r="BI159" i="6"/>
  <c r="BH159" i="6"/>
  <c r="BG159" i="6"/>
  <c r="BF159" i="6"/>
  <c r="T159" i="6"/>
  <c r="R159" i="6"/>
  <c r="P159" i="6"/>
  <c r="BI154" i="6"/>
  <c r="BH154" i="6"/>
  <c r="BG154" i="6"/>
  <c r="BF154" i="6"/>
  <c r="T154" i="6"/>
  <c r="R154" i="6"/>
  <c r="P154" i="6"/>
  <c r="BI149" i="6"/>
  <c r="BH149" i="6"/>
  <c r="BG149" i="6"/>
  <c r="BF149" i="6"/>
  <c r="T149" i="6"/>
  <c r="R149" i="6"/>
  <c r="P149" i="6"/>
  <c r="BI144" i="6"/>
  <c r="BH144" i="6"/>
  <c r="BG144" i="6"/>
  <c r="BF144" i="6"/>
  <c r="T144" i="6"/>
  <c r="R144" i="6"/>
  <c r="P144" i="6"/>
  <c r="BI142" i="6"/>
  <c r="BH142" i="6"/>
  <c r="BG142" i="6"/>
  <c r="BF142" i="6"/>
  <c r="T142" i="6"/>
  <c r="R142" i="6"/>
  <c r="P142" i="6"/>
  <c r="BI140" i="6"/>
  <c r="BH140" i="6"/>
  <c r="BG140" i="6"/>
  <c r="BF140" i="6"/>
  <c r="T140" i="6"/>
  <c r="R140" i="6"/>
  <c r="P140" i="6"/>
  <c r="BI138" i="6"/>
  <c r="BH138" i="6"/>
  <c r="BG138" i="6"/>
  <c r="BF138" i="6"/>
  <c r="T138" i="6"/>
  <c r="R138" i="6"/>
  <c r="P138" i="6"/>
  <c r="BI135" i="6"/>
  <c r="BH135" i="6"/>
  <c r="BG135" i="6"/>
  <c r="BF135" i="6"/>
  <c r="T135" i="6"/>
  <c r="R135" i="6"/>
  <c r="P135" i="6"/>
  <c r="BI132" i="6"/>
  <c r="BH132" i="6"/>
  <c r="BG132" i="6"/>
  <c r="BF132" i="6"/>
  <c r="T132" i="6"/>
  <c r="R132" i="6"/>
  <c r="P132" i="6"/>
  <c r="BI130" i="6"/>
  <c r="BH130" i="6"/>
  <c r="BG130" i="6"/>
  <c r="BF130" i="6"/>
  <c r="T130" i="6"/>
  <c r="R130" i="6"/>
  <c r="P130" i="6"/>
  <c r="J123" i="6"/>
  <c r="F123" i="6"/>
  <c r="F121" i="6"/>
  <c r="E119" i="6"/>
  <c r="J91" i="6"/>
  <c r="F91" i="6"/>
  <c r="F89" i="6"/>
  <c r="E87" i="6"/>
  <c r="J24" i="6"/>
  <c r="E24" i="6"/>
  <c r="J92" i="6" s="1"/>
  <c r="J23" i="6"/>
  <c r="J18" i="6"/>
  <c r="E18" i="6"/>
  <c r="F124" i="6" s="1"/>
  <c r="J17" i="6"/>
  <c r="J12" i="6"/>
  <c r="J121" i="6" s="1"/>
  <c r="E7" i="6"/>
  <c r="E85" i="6" s="1"/>
  <c r="J37" i="5"/>
  <c r="J36" i="5"/>
  <c r="AY98" i="1" s="1"/>
  <c r="J35" i="5"/>
  <c r="AX98" i="1"/>
  <c r="BI327" i="5"/>
  <c r="BH327" i="5"/>
  <c r="BG327" i="5"/>
  <c r="BF327" i="5"/>
  <c r="T327" i="5"/>
  <c r="T326" i="5" s="1"/>
  <c r="R327" i="5"/>
  <c r="R326" i="5" s="1"/>
  <c r="P327" i="5"/>
  <c r="P326" i="5" s="1"/>
  <c r="BI322" i="5"/>
  <c r="BH322" i="5"/>
  <c r="BG322" i="5"/>
  <c r="BF322" i="5"/>
  <c r="T322" i="5"/>
  <c r="R322" i="5"/>
  <c r="P322" i="5"/>
  <c r="BI320" i="5"/>
  <c r="BH320" i="5"/>
  <c r="BG320" i="5"/>
  <c r="BF320" i="5"/>
  <c r="T320" i="5"/>
  <c r="R320" i="5"/>
  <c r="P320" i="5"/>
  <c r="BI318" i="5"/>
  <c r="BH318" i="5"/>
  <c r="BG318" i="5"/>
  <c r="BF318" i="5"/>
  <c r="T318" i="5"/>
  <c r="R318" i="5"/>
  <c r="P318" i="5"/>
  <c r="BI316" i="5"/>
  <c r="BH316" i="5"/>
  <c r="BG316" i="5"/>
  <c r="BF316" i="5"/>
  <c r="T316" i="5"/>
  <c r="R316" i="5"/>
  <c r="P316" i="5"/>
  <c r="BI314" i="5"/>
  <c r="BH314" i="5"/>
  <c r="BG314" i="5"/>
  <c r="BF314" i="5"/>
  <c r="T314" i="5"/>
  <c r="R314" i="5"/>
  <c r="P314" i="5"/>
  <c r="BI312" i="5"/>
  <c r="BH312" i="5"/>
  <c r="BG312" i="5"/>
  <c r="BF312" i="5"/>
  <c r="T312" i="5"/>
  <c r="R312" i="5"/>
  <c r="P312" i="5"/>
  <c r="BI311" i="5"/>
  <c r="BH311" i="5"/>
  <c r="BG311" i="5"/>
  <c r="BF311" i="5"/>
  <c r="T311" i="5"/>
  <c r="R311" i="5"/>
  <c r="P311" i="5"/>
  <c r="BI309" i="5"/>
  <c r="BH309" i="5"/>
  <c r="BG309" i="5"/>
  <c r="BF309" i="5"/>
  <c r="T309" i="5"/>
  <c r="R309" i="5"/>
  <c r="P309" i="5"/>
  <c r="BI307" i="5"/>
  <c r="BH307" i="5"/>
  <c r="BG307" i="5"/>
  <c r="BF307" i="5"/>
  <c r="T307" i="5"/>
  <c r="R307" i="5"/>
  <c r="P307" i="5"/>
  <c r="BI305" i="5"/>
  <c r="BH305" i="5"/>
  <c r="BG305" i="5"/>
  <c r="BF305" i="5"/>
  <c r="T305" i="5"/>
  <c r="R305" i="5"/>
  <c r="P305" i="5"/>
  <c r="BI303" i="5"/>
  <c r="BH303" i="5"/>
  <c r="BG303" i="5"/>
  <c r="BF303" i="5"/>
  <c r="T303" i="5"/>
  <c r="R303" i="5"/>
  <c r="P303" i="5"/>
  <c r="BI301" i="5"/>
  <c r="BH301" i="5"/>
  <c r="BG301" i="5"/>
  <c r="BF301" i="5"/>
  <c r="T301" i="5"/>
  <c r="R301" i="5"/>
  <c r="P301" i="5"/>
  <c r="BI299" i="5"/>
  <c r="BH299" i="5"/>
  <c r="BG299" i="5"/>
  <c r="BF299" i="5"/>
  <c r="T299" i="5"/>
  <c r="R299" i="5"/>
  <c r="P299" i="5"/>
  <c r="BI297" i="5"/>
  <c r="BH297" i="5"/>
  <c r="BG297" i="5"/>
  <c r="BF297" i="5"/>
  <c r="T297" i="5"/>
  <c r="R297" i="5"/>
  <c r="P297" i="5"/>
  <c r="BI295" i="5"/>
  <c r="BH295" i="5"/>
  <c r="BG295" i="5"/>
  <c r="BF295" i="5"/>
  <c r="T295" i="5"/>
  <c r="R295" i="5"/>
  <c r="P295" i="5"/>
  <c r="BI292" i="5"/>
  <c r="BH292" i="5"/>
  <c r="BG292" i="5"/>
  <c r="BF292" i="5"/>
  <c r="T292" i="5"/>
  <c r="R292" i="5"/>
  <c r="P292" i="5"/>
  <c r="BI289" i="5"/>
  <c r="BH289" i="5"/>
  <c r="BG289" i="5"/>
  <c r="BF289" i="5"/>
  <c r="T289" i="5"/>
  <c r="R289" i="5"/>
  <c r="P289" i="5"/>
  <c r="BI286" i="5"/>
  <c r="BH286" i="5"/>
  <c r="BG286" i="5"/>
  <c r="BF286" i="5"/>
  <c r="T286" i="5"/>
  <c r="R286" i="5"/>
  <c r="P286" i="5"/>
  <c r="BI284" i="5"/>
  <c r="BH284" i="5"/>
  <c r="BG284" i="5"/>
  <c r="BF284" i="5"/>
  <c r="T284" i="5"/>
  <c r="R284" i="5"/>
  <c r="P284" i="5"/>
  <c r="BI282" i="5"/>
  <c r="BH282" i="5"/>
  <c r="BG282" i="5"/>
  <c r="BF282" i="5"/>
  <c r="T282" i="5"/>
  <c r="R282" i="5"/>
  <c r="P282" i="5"/>
  <c r="BI280" i="5"/>
  <c r="BH280" i="5"/>
  <c r="BG280" i="5"/>
  <c r="BF280" i="5"/>
  <c r="T280" i="5"/>
  <c r="R280" i="5"/>
  <c r="P280" i="5"/>
  <c r="BI278" i="5"/>
  <c r="BH278" i="5"/>
  <c r="BG278" i="5"/>
  <c r="BF278" i="5"/>
  <c r="T278" i="5"/>
  <c r="R278" i="5"/>
  <c r="P278" i="5"/>
  <c r="BI276" i="5"/>
  <c r="BH276" i="5"/>
  <c r="BG276" i="5"/>
  <c r="BF276" i="5"/>
  <c r="T276" i="5"/>
  <c r="R276" i="5"/>
  <c r="P276" i="5"/>
  <c r="BI274" i="5"/>
  <c r="BH274" i="5"/>
  <c r="BG274" i="5"/>
  <c r="BF274" i="5"/>
  <c r="T274" i="5"/>
  <c r="R274" i="5"/>
  <c r="P274" i="5"/>
  <c r="BI272" i="5"/>
  <c r="BH272" i="5"/>
  <c r="BG272" i="5"/>
  <c r="BF272" i="5"/>
  <c r="T272" i="5"/>
  <c r="R272" i="5"/>
  <c r="P272" i="5"/>
  <c r="BI268" i="5"/>
  <c r="BH268" i="5"/>
  <c r="BG268" i="5"/>
  <c r="BF268" i="5"/>
  <c r="T268" i="5"/>
  <c r="R268" i="5"/>
  <c r="P268" i="5"/>
  <c r="BI264" i="5"/>
  <c r="BH264" i="5"/>
  <c r="BG264" i="5"/>
  <c r="BF264" i="5"/>
  <c r="T264" i="5"/>
  <c r="R264" i="5"/>
  <c r="P264" i="5"/>
  <c r="BI262" i="5"/>
  <c r="BH262" i="5"/>
  <c r="BG262" i="5"/>
  <c r="BF262" i="5"/>
  <c r="T262" i="5"/>
  <c r="R262" i="5"/>
  <c r="P262" i="5"/>
  <c r="BI260" i="5"/>
  <c r="BH260" i="5"/>
  <c r="BG260" i="5"/>
  <c r="BF260" i="5"/>
  <c r="T260" i="5"/>
  <c r="R260" i="5"/>
  <c r="P260" i="5"/>
  <c r="BI256" i="5"/>
  <c r="BH256" i="5"/>
  <c r="BG256" i="5"/>
  <c r="BF256" i="5"/>
  <c r="T256" i="5"/>
  <c r="R256" i="5"/>
  <c r="P256" i="5"/>
  <c r="BI251" i="5"/>
  <c r="BH251" i="5"/>
  <c r="BG251" i="5"/>
  <c r="BF251" i="5"/>
  <c r="T251" i="5"/>
  <c r="R251" i="5"/>
  <c r="P251" i="5"/>
  <c r="BI247" i="5"/>
  <c r="BH247" i="5"/>
  <c r="BG247" i="5"/>
  <c r="BF247" i="5"/>
  <c r="T247" i="5"/>
  <c r="R247" i="5"/>
  <c r="P247" i="5"/>
  <c r="BI242" i="5"/>
  <c r="BH242" i="5"/>
  <c r="BG242" i="5"/>
  <c r="BF242" i="5"/>
  <c r="T242" i="5"/>
  <c r="R242" i="5"/>
  <c r="P242" i="5"/>
  <c r="BI238" i="5"/>
  <c r="BH238" i="5"/>
  <c r="BG238" i="5"/>
  <c r="BF238" i="5"/>
  <c r="T238" i="5"/>
  <c r="R238" i="5"/>
  <c r="P238" i="5"/>
  <c r="BI233" i="5"/>
  <c r="BH233" i="5"/>
  <c r="BG233" i="5"/>
  <c r="BF233" i="5"/>
  <c r="T233" i="5"/>
  <c r="R233" i="5"/>
  <c r="P233" i="5"/>
  <c r="BI230" i="5"/>
  <c r="BH230" i="5"/>
  <c r="BG230" i="5"/>
  <c r="BF230" i="5"/>
  <c r="T230" i="5"/>
  <c r="R230" i="5"/>
  <c r="P230" i="5"/>
  <c r="BI228" i="5"/>
  <c r="BH228" i="5"/>
  <c r="BG228" i="5"/>
  <c r="BF228" i="5"/>
  <c r="T228" i="5"/>
  <c r="R228" i="5"/>
  <c r="P228" i="5"/>
  <c r="BI226" i="5"/>
  <c r="BH226" i="5"/>
  <c r="BG226" i="5"/>
  <c r="BF226" i="5"/>
  <c r="T226" i="5"/>
  <c r="R226" i="5"/>
  <c r="P226" i="5"/>
  <c r="BI224" i="5"/>
  <c r="BH224" i="5"/>
  <c r="BG224" i="5"/>
  <c r="BF224" i="5"/>
  <c r="T224" i="5"/>
  <c r="R224" i="5"/>
  <c r="P224" i="5"/>
  <c r="BI222" i="5"/>
  <c r="BH222" i="5"/>
  <c r="BG222" i="5"/>
  <c r="BF222" i="5"/>
  <c r="T222" i="5"/>
  <c r="R222" i="5"/>
  <c r="P222" i="5"/>
  <c r="BI214" i="5"/>
  <c r="BH214" i="5"/>
  <c r="BG214" i="5"/>
  <c r="BF214" i="5"/>
  <c r="T214" i="5"/>
  <c r="R214" i="5"/>
  <c r="P214" i="5"/>
  <c r="BI211" i="5"/>
  <c r="BH211" i="5"/>
  <c r="BG211" i="5"/>
  <c r="BF211" i="5"/>
  <c r="T211" i="5"/>
  <c r="T210" i="5" s="1"/>
  <c r="R211" i="5"/>
  <c r="R210" i="5" s="1"/>
  <c r="P211" i="5"/>
  <c r="P210" i="5" s="1"/>
  <c r="BI208" i="5"/>
  <c r="BH208" i="5"/>
  <c r="BG208" i="5"/>
  <c r="BF208" i="5"/>
  <c r="T208" i="5"/>
  <c r="R208" i="5"/>
  <c r="P208" i="5"/>
  <c r="BI187" i="5"/>
  <c r="BH187" i="5"/>
  <c r="BG187" i="5"/>
  <c r="BF187" i="5"/>
  <c r="T187" i="5"/>
  <c r="R187" i="5"/>
  <c r="P187" i="5"/>
  <c r="BI173" i="5"/>
  <c r="BH173" i="5"/>
  <c r="BG173" i="5"/>
  <c r="BF173" i="5"/>
  <c r="T173" i="5"/>
  <c r="R173" i="5"/>
  <c r="P173" i="5"/>
  <c r="BI171" i="5"/>
  <c r="BH171" i="5"/>
  <c r="BG171" i="5"/>
  <c r="BF171" i="5"/>
  <c r="T171" i="5"/>
  <c r="R171" i="5"/>
  <c r="P171" i="5"/>
  <c r="BI168" i="5"/>
  <c r="BH168" i="5"/>
  <c r="BG168" i="5"/>
  <c r="BF168" i="5"/>
  <c r="T168" i="5"/>
  <c r="R168" i="5"/>
  <c r="P168" i="5"/>
  <c r="BI161" i="5"/>
  <c r="BH161" i="5"/>
  <c r="BG161" i="5"/>
  <c r="BF161" i="5"/>
  <c r="T161" i="5"/>
  <c r="R161" i="5"/>
  <c r="P161" i="5"/>
  <c r="BI159" i="5"/>
  <c r="BH159" i="5"/>
  <c r="BG159" i="5"/>
  <c r="BF159" i="5"/>
  <c r="T159" i="5"/>
  <c r="R159" i="5"/>
  <c r="P159" i="5"/>
  <c r="BI156" i="5"/>
  <c r="BH156" i="5"/>
  <c r="BG156" i="5"/>
  <c r="BF156" i="5"/>
  <c r="T156" i="5"/>
  <c r="R156" i="5"/>
  <c r="P156" i="5"/>
  <c r="BI154" i="5"/>
  <c r="BH154" i="5"/>
  <c r="BG154" i="5"/>
  <c r="BF154" i="5"/>
  <c r="T154" i="5"/>
  <c r="R154" i="5"/>
  <c r="P154" i="5"/>
  <c r="BI151" i="5"/>
  <c r="BH151" i="5"/>
  <c r="BG151" i="5"/>
  <c r="BF151" i="5"/>
  <c r="T151" i="5"/>
  <c r="R151" i="5"/>
  <c r="P151" i="5"/>
  <c r="BI146" i="5"/>
  <c r="BH146" i="5"/>
  <c r="BG146" i="5"/>
  <c r="BF146" i="5"/>
  <c r="T146" i="5"/>
  <c r="R146" i="5"/>
  <c r="P146" i="5"/>
  <c r="BI141" i="5"/>
  <c r="BH141" i="5"/>
  <c r="BG141" i="5"/>
  <c r="BF141" i="5"/>
  <c r="T141" i="5"/>
  <c r="R141" i="5"/>
  <c r="P141" i="5"/>
  <c r="BI136" i="5"/>
  <c r="BH136" i="5"/>
  <c r="BG136" i="5"/>
  <c r="BF136" i="5"/>
  <c r="T136" i="5"/>
  <c r="R136" i="5"/>
  <c r="P136" i="5"/>
  <c r="BI131" i="5"/>
  <c r="BH131" i="5"/>
  <c r="BG131" i="5"/>
  <c r="BF131" i="5"/>
  <c r="T131" i="5"/>
  <c r="R131" i="5"/>
  <c r="P131" i="5"/>
  <c r="BI128" i="5"/>
  <c r="BH128" i="5"/>
  <c r="BG128" i="5"/>
  <c r="BF128" i="5"/>
  <c r="T128" i="5"/>
  <c r="R128" i="5"/>
  <c r="P128" i="5"/>
  <c r="BI125" i="5"/>
  <c r="BH125" i="5"/>
  <c r="BG125" i="5"/>
  <c r="BF125" i="5"/>
  <c r="T125" i="5"/>
  <c r="R125" i="5"/>
  <c r="P125" i="5"/>
  <c r="J118" i="5"/>
  <c r="F118" i="5"/>
  <c r="F116" i="5"/>
  <c r="E114" i="5"/>
  <c r="J91" i="5"/>
  <c r="F91" i="5"/>
  <c r="F89" i="5"/>
  <c r="E87" i="5"/>
  <c r="J24" i="5"/>
  <c r="E24" i="5"/>
  <c r="J119" i="5" s="1"/>
  <c r="J23" i="5"/>
  <c r="J18" i="5"/>
  <c r="E18" i="5"/>
  <c r="F119" i="5" s="1"/>
  <c r="J17" i="5"/>
  <c r="J12" i="5"/>
  <c r="J116" i="5" s="1"/>
  <c r="E7" i="5"/>
  <c r="E112" i="5" s="1"/>
  <c r="J37" i="4"/>
  <c r="J36" i="4"/>
  <c r="AY97" i="1" s="1"/>
  <c r="J35" i="4"/>
  <c r="AX97" i="1" s="1"/>
  <c r="BI303" i="4"/>
  <c r="BH303" i="4"/>
  <c r="BG303" i="4"/>
  <c r="BF303" i="4"/>
  <c r="T303" i="4"/>
  <c r="T302" i="4" s="1"/>
  <c r="R303" i="4"/>
  <c r="R302" i="4" s="1"/>
  <c r="P303" i="4"/>
  <c r="P302" i="4" s="1"/>
  <c r="BI299" i="4"/>
  <c r="BH299" i="4"/>
  <c r="BG299" i="4"/>
  <c r="BF299" i="4"/>
  <c r="T299" i="4"/>
  <c r="R299" i="4"/>
  <c r="P299" i="4"/>
  <c r="BI296" i="4"/>
  <c r="BH296" i="4"/>
  <c r="BG296" i="4"/>
  <c r="BF296" i="4"/>
  <c r="T296" i="4"/>
  <c r="R296" i="4"/>
  <c r="P296" i="4"/>
  <c r="BI293" i="4"/>
  <c r="BH293" i="4"/>
  <c r="BG293" i="4"/>
  <c r="BF293" i="4"/>
  <c r="T293" i="4"/>
  <c r="R293" i="4"/>
  <c r="P293" i="4"/>
  <c r="BI291" i="4"/>
  <c r="BH291" i="4"/>
  <c r="BG291" i="4"/>
  <c r="BF291" i="4"/>
  <c r="T291" i="4"/>
  <c r="R291" i="4"/>
  <c r="P291" i="4"/>
  <c r="BI289" i="4"/>
  <c r="BH289" i="4"/>
  <c r="BG289" i="4"/>
  <c r="BF289" i="4"/>
  <c r="T289" i="4"/>
  <c r="R289" i="4"/>
  <c r="P289" i="4"/>
  <c r="BI287" i="4"/>
  <c r="BH287" i="4"/>
  <c r="BG287" i="4"/>
  <c r="BF287" i="4"/>
  <c r="T287" i="4"/>
  <c r="R287" i="4"/>
  <c r="P287" i="4"/>
  <c r="BI285" i="4"/>
  <c r="BH285" i="4"/>
  <c r="BG285" i="4"/>
  <c r="BF285" i="4"/>
  <c r="T285" i="4"/>
  <c r="R285" i="4"/>
  <c r="P285" i="4"/>
  <c r="BI281" i="4"/>
  <c r="BH281" i="4"/>
  <c r="BG281" i="4"/>
  <c r="BF281" i="4"/>
  <c r="T281" i="4"/>
  <c r="R281" i="4"/>
  <c r="P281" i="4"/>
  <c r="BI277" i="4"/>
  <c r="BH277" i="4"/>
  <c r="BG277" i="4"/>
  <c r="BF277" i="4"/>
  <c r="T277" i="4"/>
  <c r="R277" i="4"/>
  <c r="P277" i="4"/>
  <c r="BI275" i="4"/>
  <c r="BH275" i="4"/>
  <c r="BG275" i="4"/>
  <c r="BF275" i="4"/>
  <c r="T275" i="4"/>
  <c r="R275" i="4"/>
  <c r="P275" i="4"/>
  <c r="BI273" i="4"/>
  <c r="BH273" i="4"/>
  <c r="BG273" i="4"/>
  <c r="BF273" i="4"/>
  <c r="T273" i="4"/>
  <c r="R273" i="4"/>
  <c r="P273" i="4"/>
  <c r="BI271" i="4"/>
  <c r="BH271" i="4"/>
  <c r="BG271" i="4"/>
  <c r="BF271" i="4"/>
  <c r="T271" i="4"/>
  <c r="R271" i="4"/>
  <c r="P271" i="4"/>
  <c r="BI269" i="4"/>
  <c r="BH269" i="4"/>
  <c r="BG269" i="4"/>
  <c r="BF269" i="4"/>
  <c r="T269" i="4"/>
  <c r="R269" i="4"/>
  <c r="P269" i="4"/>
  <c r="BI267" i="4"/>
  <c r="BH267" i="4"/>
  <c r="BG267" i="4"/>
  <c r="BF267" i="4"/>
  <c r="T267" i="4"/>
  <c r="R267" i="4"/>
  <c r="P267" i="4"/>
  <c r="BI265" i="4"/>
  <c r="BH265" i="4"/>
  <c r="BG265" i="4"/>
  <c r="BF265" i="4"/>
  <c r="T265" i="4"/>
  <c r="R265" i="4"/>
  <c r="P265" i="4"/>
  <c r="BI263" i="4"/>
  <c r="BH263" i="4"/>
  <c r="BG263" i="4"/>
  <c r="BF263" i="4"/>
  <c r="T263" i="4"/>
  <c r="R263" i="4"/>
  <c r="P263" i="4"/>
  <c r="BI259" i="4"/>
  <c r="BH259" i="4"/>
  <c r="BG259" i="4"/>
  <c r="BF259" i="4"/>
  <c r="T259" i="4"/>
  <c r="R259" i="4"/>
  <c r="P259" i="4"/>
  <c r="BI257" i="4"/>
  <c r="BH257" i="4"/>
  <c r="BG257" i="4"/>
  <c r="BF257" i="4"/>
  <c r="T257" i="4"/>
  <c r="R257" i="4"/>
  <c r="P257" i="4"/>
  <c r="BI255" i="4"/>
  <c r="BH255" i="4"/>
  <c r="BG255" i="4"/>
  <c r="BF255" i="4"/>
  <c r="T255" i="4"/>
  <c r="R255" i="4"/>
  <c r="P255" i="4"/>
  <c r="BI251" i="4"/>
  <c r="BH251" i="4"/>
  <c r="BG251" i="4"/>
  <c r="BF251" i="4"/>
  <c r="T251" i="4"/>
  <c r="R251" i="4"/>
  <c r="P251" i="4"/>
  <c r="BI249" i="4"/>
  <c r="BH249" i="4"/>
  <c r="BG249" i="4"/>
  <c r="BF249" i="4"/>
  <c r="T249" i="4"/>
  <c r="R249" i="4"/>
  <c r="P249" i="4"/>
  <c r="BI248" i="4"/>
  <c r="BH248" i="4"/>
  <c r="BG248" i="4"/>
  <c r="BF248" i="4"/>
  <c r="T248" i="4"/>
  <c r="R248" i="4"/>
  <c r="P248" i="4"/>
  <c r="BI244" i="4"/>
  <c r="BH244" i="4"/>
  <c r="BG244" i="4"/>
  <c r="BF244" i="4"/>
  <c r="T244" i="4"/>
  <c r="R244" i="4"/>
  <c r="P244" i="4"/>
  <c r="BI242" i="4"/>
  <c r="BH242" i="4"/>
  <c r="BG242" i="4"/>
  <c r="BF242" i="4"/>
  <c r="T242" i="4"/>
  <c r="R242" i="4"/>
  <c r="P242" i="4"/>
  <c r="BI240" i="4"/>
  <c r="BH240" i="4"/>
  <c r="BG240" i="4"/>
  <c r="BF240" i="4"/>
  <c r="T240" i="4"/>
  <c r="R240" i="4"/>
  <c r="P240" i="4"/>
  <c r="BI238" i="4"/>
  <c r="BH238" i="4"/>
  <c r="BG238" i="4"/>
  <c r="BF238" i="4"/>
  <c r="T238" i="4"/>
  <c r="R238" i="4"/>
  <c r="P238" i="4"/>
  <c r="BI236" i="4"/>
  <c r="BH236" i="4"/>
  <c r="BG236" i="4"/>
  <c r="BF236" i="4"/>
  <c r="T236" i="4"/>
  <c r="R236" i="4"/>
  <c r="P236" i="4"/>
  <c r="BI234" i="4"/>
  <c r="BH234" i="4"/>
  <c r="BG234" i="4"/>
  <c r="BF234" i="4"/>
  <c r="T234" i="4"/>
  <c r="R234" i="4"/>
  <c r="P234" i="4"/>
  <c r="BI232" i="4"/>
  <c r="BH232" i="4"/>
  <c r="BG232" i="4"/>
  <c r="BF232" i="4"/>
  <c r="T232" i="4"/>
  <c r="R232" i="4"/>
  <c r="P232" i="4"/>
  <c r="BI230" i="4"/>
  <c r="BH230" i="4"/>
  <c r="BG230" i="4"/>
  <c r="BF230" i="4"/>
  <c r="T230" i="4"/>
  <c r="R230" i="4"/>
  <c r="P230" i="4"/>
  <c r="BI228" i="4"/>
  <c r="BH228" i="4"/>
  <c r="BG228" i="4"/>
  <c r="BF228" i="4"/>
  <c r="T228" i="4"/>
  <c r="R228" i="4"/>
  <c r="P228" i="4"/>
  <c r="BI223" i="4"/>
  <c r="BH223" i="4"/>
  <c r="BG223" i="4"/>
  <c r="BF223" i="4"/>
  <c r="T223" i="4"/>
  <c r="R223" i="4"/>
  <c r="P223" i="4"/>
  <c r="BI221" i="4"/>
  <c r="BH221" i="4"/>
  <c r="BG221" i="4"/>
  <c r="BF221" i="4"/>
  <c r="T221" i="4"/>
  <c r="R221" i="4"/>
  <c r="P221" i="4"/>
  <c r="BI219" i="4"/>
  <c r="BH219" i="4"/>
  <c r="BG219" i="4"/>
  <c r="BF219" i="4"/>
  <c r="T219" i="4"/>
  <c r="R219" i="4"/>
  <c r="P219" i="4"/>
  <c r="BI215" i="4"/>
  <c r="BH215" i="4"/>
  <c r="BG215" i="4"/>
  <c r="BF215" i="4"/>
  <c r="T215" i="4"/>
  <c r="R215" i="4"/>
  <c r="P215" i="4"/>
  <c r="BI213" i="4"/>
  <c r="BH213" i="4"/>
  <c r="BG213" i="4"/>
  <c r="BF213" i="4"/>
  <c r="T213" i="4"/>
  <c r="R213" i="4"/>
  <c r="P213" i="4"/>
  <c r="BI209" i="4"/>
  <c r="BH209" i="4"/>
  <c r="BG209" i="4"/>
  <c r="BF209" i="4"/>
  <c r="T209" i="4"/>
  <c r="R209" i="4"/>
  <c r="P209" i="4"/>
  <c r="BI204" i="4"/>
  <c r="BH204" i="4"/>
  <c r="BG204" i="4"/>
  <c r="BF204" i="4"/>
  <c r="T204" i="4"/>
  <c r="R204" i="4"/>
  <c r="P204" i="4"/>
  <c r="BI202" i="4"/>
  <c r="BH202" i="4"/>
  <c r="BG202" i="4"/>
  <c r="BF202" i="4"/>
  <c r="T202" i="4"/>
  <c r="R202" i="4"/>
  <c r="P202" i="4"/>
  <c r="BI198" i="4"/>
  <c r="BH198" i="4"/>
  <c r="BG198" i="4"/>
  <c r="BF198" i="4"/>
  <c r="T198" i="4"/>
  <c r="R198" i="4"/>
  <c r="P198" i="4"/>
  <c r="BI194" i="4"/>
  <c r="BH194" i="4"/>
  <c r="BG194" i="4"/>
  <c r="BF194" i="4"/>
  <c r="T194" i="4"/>
  <c r="R194" i="4"/>
  <c r="P194" i="4"/>
  <c r="BI191" i="4"/>
  <c r="BH191" i="4"/>
  <c r="BG191" i="4"/>
  <c r="BF191" i="4"/>
  <c r="T191" i="4"/>
  <c r="R191" i="4"/>
  <c r="P191" i="4"/>
  <c r="BI188" i="4"/>
  <c r="BH188" i="4"/>
  <c r="BG188" i="4"/>
  <c r="BF188" i="4"/>
  <c r="T188" i="4"/>
  <c r="R188" i="4"/>
  <c r="P188" i="4"/>
  <c r="BI185" i="4"/>
  <c r="BH185" i="4"/>
  <c r="BG185" i="4"/>
  <c r="BF185" i="4"/>
  <c r="T185" i="4"/>
  <c r="R185" i="4"/>
  <c r="P185" i="4"/>
  <c r="BI183" i="4"/>
  <c r="BH183" i="4"/>
  <c r="BG183" i="4"/>
  <c r="BF183" i="4"/>
  <c r="T183" i="4"/>
  <c r="R183" i="4"/>
  <c r="P183" i="4"/>
  <c r="BI180" i="4"/>
  <c r="BH180" i="4"/>
  <c r="BG180" i="4"/>
  <c r="BF180" i="4"/>
  <c r="T180" i="4"/>
  <c r="R180" i="4"/>
  <c r="P180" i="4"/>
  <c r="BI172" i="4"/>
  <c r="BH172" i="4"/>
  <c r="BG172" i="4"/>
  <c r="BF172" i="4"/>
  <c r="T172" i="4"/>
  <c r="R172" i="4"/>
  <c r="P172" i="4"/>
  <c r="BI165" i="4"/>
  <c r="BH165" i="4"/>
  <c r="BG165" i="4"/>
  <c r="BF165" i="4"/>
  <c r="T165" i="4"/>
  <c r="R165" i="4"/>
  <c r="P165" i="4"/>
  <c r="BI163" i="4"/>
  <c r="BH163" i="4"/>
  <c r="BG163" i="4"/>
  <c r="BF163" i="4"/>
  <c r="T163" i="4"/>
  <c r="R163" i="4"/>
  <c r="P163" i="4"/>
  <c r="BI161" i="4"/>
  <c r="BH161" i="4"/>
  <c r="BG161" i="4"/>
  <c r="BF161" i="4"/>
  <c r="T161" i="4"/>
  <c r="R161" i="4"/>
  <c r="P161" i="4"/>
  <c r="BI154" i="4"/>
  <c r="BH154" i="4"/>
  <c r="BG154" i="4"/>
  <c r="BF154" i="4"/>
  <c r="T154" i="4"/>
  <c r="R154" i="4"/>
  <c r="P154" i="4"/>
  <c r="BI152" i="4"/>
  <c r="BH152" i="4"/>
  <c r="BG152" i="4"/>
  <c r="BF152" i="4"/>
  <c r="T152" i="4"/>
  <c r="R152" i="4"/>
  <c r="P152" i="4"/>
  <c r="BI151" i="4"/>
  <c r="BH151" i="4"/>
  <c r="BG151" i="4"/>
  <c r="BF151" i="4"/>
  <c r="T151" i="4"/>
  <c r="R151" i="4"/>
  <c r="P151" i="4"/>
  <c r="BI149" i="4"/>
  <c r="BH149" i="4"/>
  <c r="BG149" i="4"/>
  <c r="BF149" i="4"/>
  <c r="T149" i="4"/>
  <c r="R149" i="4"/>
  <c r="P149" i="4"/>
  <c r="BI147" i="4"/>
  <c r="BH147" i="4"/>
  <c r="BG147" i="4"/>
  <c r="BF147" i="4"/>
  <c r="T147" i="4"/>
  <c r="R147" i="4"/>
  <c r="P147" i="4"/>
  <c r="BI143" i="4"/>
  <c r="BH143" i="4"/>
  <c r="BG143" i="4"/>
  <c r="BF143" i="4"/>
  <c r="T143" i="4"/>
  <c r="R143" i="4"/>
  <c r="P143" i="4"/>
  <c r="BI139" i="4"/>
  <c r="BH139" i="4"/>
  <c r="BG139" i="4"/>
  <c r="BF139" i="4"/>
  <c r="T139" i="4"/>
  <c r="R139" i="4"/>
  <c r="P139" i="4"/>
  <c r="BI135" i="4"/>
  <c r="BH135" i="4"/>
  <c r="BG135" i="4"/>
  <c r="BF135" i="4"/>
  <c r="T135" i="4"/>
  <c r="R135" i="4"/>
  <c r="P135" i="4"/>
  <c r="BI131" i="4"/>
  <c r="BH131" i="4"/>
  <c r="BG131" i="4"/>
  <c r="BF131" i="4"/>
  <c r="T131" i="4"/>
  <c r="R131" i="4"/>
  <c r="P131" i="4"/>
  <c r="BI128" i="4"/>
  <c r="BH128" i="4"/>
  <c r="BG128" i="4"/>
  <c r="BF128" i="4"/>
  <c r="T128" i="4"/>
  <c r="R128" i="4"/>
  <c r="P128" i="4"/>
  <c r="BI125" i="4"/>
  <c r="BH125" i="4"/>
  <c r="BG125" i="4"/>
  <c r="BF125" i="4"/>
  <c r="T125" i="4"/>
  <c r="R125" i="4"/>
  <c r="P125" i="4"/>
  <c r="J118" i="4"/>
  <c r="F118" i="4"/>
  <c r="F116" i="4"/>
  <c r="E114" i="4"/>
  <c r="J91" i="4"/>
  <c r="F91" i="4"/>
  <c r="F89" i="4"/>
  <c r="E87" i="4"/>
  <c r="J24" i="4"/>
  <c r="E24" i="4"/>
  <c r="J119" i="4" s="1"/>
  <c r="J23" i="4"/>
  <c r="J18" i="4"/>
  <c r="E18" i="4"/>
  <c r="F119" i="4"/>
  <c r="J17" i="4"/>
  <c r="J12" i="4"/>
  <c r="J116" i="4" s="1"/>
  <c r="E7" i="4"/>
  <c r="E112" i="4" s="1"/>
  <c r="J37" i="3"/>
  <c r="J36" i="3"/>
  <c r="AY96" i="1"/>
  <c r="J35" i="3"/>
  <c r="AX96" i="1" s="1"/>
  <c r="BI550" i="3"/>
  <c r="BH550" i="3"/>
  <c r="BG550" i="3"/>
  <c r="BF550" i="3"/>
  <c r="T550" i="3"/>
  <c r="R550" i="3"/>
  <c r="P550" i="3"/>
  <c r="BI549" i="3"/>
  <c r="BH549" i="3"/>
  <c r="BG549" i="3"/>
  <c r="BF549" i="3"/>
  <c r="T549" i="3"/>
  <c r="R549" i="3"/>
  <c r="P549" i="3"/>
  <c r="BI542" i="3"/>
  <c r="BH542" i="3"/>
  <c r="BG542" i="3"/>
  <c r="BF542" i="3"/>
  <c r="T542" i="3"/>
  <c r="R542" i="3"/>
  <c r="P542" i="3"/>
  <c r="BI538" i="3"/>
  <c r="BH538" i="3"/>
  <c r="BG538" i="3"/>
  <c r="BF538" i="3"/>
  <c r="T538" i="3"/>
  <c r="R538" i="3"/>
  <c r="P538" i="3"/>
  <c r="BI535" i="3"/>
  <c r="BH535" i="3"/>
  <c r="BG535" i="3"/>
  <c r="BF535" i="3"/>
  <c r="T535" i="3"/>
  <c r="R535" i="3"/>
  <c r="P535" i="3"/>
  <c r="BI532" i="3"/>
  <c r="BH532" i="3"/>
  <c r="BG532" i="3"/>
  <c r="BF532" i="3"/>
  <c r="T532" i="3"/>
  <c r="R532" i="3"/>
  <c r="P532" i="3"/>
  <c r="BI529" i="3"/>
  <c r="BH529" i="3"/>
  <c r="BG529" i="3"/>
  <c r="BF529" i="3"/>
  <c r="T529" i="3"/>
  <c r="R529" i="3"/>
  <c r="P529" i="3"/>
  <c r="BI526" i="3"/>
  <c r="BH526" i="3"/>
  <c r="BG526" i="3"/>
  <c r="BF526" i="3"/>
  <c r="T526" i="3"/>
  <c r="R526" i="3"/>
  <c r="P526" i="3"/>
  <c r="BI521" i="3"/>
  <c r="BH521" i="3"/>
  <c r="BG521" i="3"/>
  <c r="BF521" i="3"/>
  <c r="T521" i="3"/>
  <c r="R521" i="3"/>
  <c r="P521" i="3"/>
  <c r="BI516" i="3"/>
  <c r="BH516" i="3"/>
  <c r="BG516" i="3"/>
  <c r="BF516" i="3"/>
  <c r="T516" i="3"/>
  <c r="R516" i="3"/>
  <c r="P516" i="3"/>
  <c r="BI512" i="3"/>
  <c r="BH512" i="3"/>
  <c r="BG512" i="3"/>
  <c r="BF512" i="3"/>
  <c r="T512" i="3"/>
  <c r="R512" i="3"/>
  <c r="P512" i="3"/>
  <c r="BI509" i="3"/>
  <c r="BH509" i="3"/>
  <c r="BG509" i="3"/>
  <c r="BF509" i="3"/>
  <c r="T509" i="3"/>
  <c r="R509" i="3"/>
  <c r="P509" i="3"/>
  <c r="BI507" i="3"/>
  <c r="BH507" i="3"/>
  <c r="BG507" i="3"/>
  <c r="BF507" i="3"/>
  <c r="T507" i="3"/>
  <c r="R507" i="3"/>
  <c r="P507" i="3"/>
  <c r="BI505" i="3"/>
  <c r="BH505" i="3"/>
  <c r="BG505" i="3"/>
  <c r="BF505" i="3"/>
  <c r="T505" i="3"/>
  <c r="R505" i="3"/>
  <c r="P505" i="3"/>
  <c r="BI499" i="3"/>
  <c r="BH499" i="3"/>
  <c r="BG499" i="3"/>
  <c r="BF499" i="3"/>
  <c r="T499" i="3"/>
  <c r="R499" i="3"/>
  <c r="P499" i="3"/>
  <c r="BI494" i="3"/>
  <c r="BH494" i="3"/>
  <c r="BG494" i="3"/>
  <c r="BF494" i="3"/>
  <c r="T494" i="3"/>
  <c r="R494" i="3"/>
  <c r="P494" i="3"/>
  <c r="BI490" i="3"/>
  <c r="BH490" i="3"/>
  <c r="BG490" i="3"/>
  <c r="BF490" i="3"/>
  <c r="T490" i="3"/>
  <c r="R490" i="3"/>
  <c r="P490" i="3"/>
  <c r="BI488" i="3"/>
  <c r="BH488" i="3"/>
  <c r="BG488" i="3"/>
  <c r="BF488" i="3"/>
  <c r="T488" i="3"/>
  <c r="R488" i="3"/>
  <c r="P488" i="3"/>
  <c r="BI486" i="3"/>
  <c r="BH486" i="3"/>
  <c r="BG486" i="3"/>
  <c r="BF486" i="3"/>
  <c r="T486" i="3"/>
  <c r="R486" i="3"/>
  <c r="P486" i="3"/>
  <c r="BI484" i="3"/>
  <c r="BH484" i="3"/>
  <c r="BG484" i="3"/>
  <c r="BF484" i="3"/>
  <c r="T484" i="3"/>
  <c r="R484" i="3"/>
  <c r="P484" i="3"/>
  <c r="BI482" i="3"/>
  <c r="BH482" i="3"/>
  <c r="BG482" i="3"/>
  <c r="BF482" i="3"/>
  <c r="T482" i="3"/>
  <c r="R482" i="3"/>
  <c r="P482" i="3"/>
  <c r="BI477" i="3"/>
  <c r="BH477" i="3"/>
  <c r="BG477" i="3"/>
  <c r="BF477" i="3"/>
  <c r="T477" i="3"/>
  <c r="R477" i="3"/>
  <c r="P477" i="3"/>
  <c r="BI473" i="3"/>
  <c r="BH473" i="3"/>
  <c r="BG473" i="3"/>
  <c r="BF473" i="3"/>
  <c r="T473" i="3"/>
  <c r="R473" i="3"/>
  <c r="P473" i="3"/>
  <c r="BI471" i="3"/>
  <c r="BH471" i="3"/>
  <c r="BG471" i="3"/>
  <c r="BF471" i="3"/>
  <c r="T471" i="3"/>
  <c r="R471" i="3"/>
  <c r="P471" i="3"/>
  <c r="BI469" i="3"/>
  <c r="BH469" i="3"/>
  <c r="BG469" i="3"/>
  <c r="BF469" i="3"/>
  <c r="T469" i="3"/>
  <c r="R469" i="3"/>
  <c r="P469" i="3"/>
  <c r="BI465" i="3"/>
  <c r="BH465" i="3"/>
  <c r="BG465" i="3"/>
  <c r="BF465" i="3"/>
  <c r="T465" i="3"/>
  <c r="R465" i="3"/>
  <c r="P465" i="3"/>
  <c r="BI463" i="3"/>
  <c r="BH463" i="3"/>
  <c r="BG463" i="3"/>
  <c r="BF463" i="3"/>
  <c r="T463" i="3"/>
  <c r="R463" i="3"/>
  <c r="P463" i="3"/>
  <c r="BI461" i="3"/>
  <c r="BH461" i="3"/>
  <c r="BG461" i="3"/>
  <c r="BF461" i="3"/>
  <c r="T461" i="3"/>
  <c r="R461" i="3"/>
  <c r="P461" i="3"/>
  <c r="BI457" i="3"/>
  <c r="BH457" i="3"/>
  <c r="BG457" i="3"/>
  <c r="BF457" i="3"/>
  <c r="T457" i="3"/>
  <c r="R457" i="3"/>
  <c r="P457" i="3"/>
  <c r="BI455" i="3"/>
  <c r="BH455" i="3"/>
  <c r="BG455" i="3"/>
  <c r="BF455" i="3"/>
  <c r="T455" i="3"/>
  <c r="R455" i="3"/>
  <c r="P455" i="3"/>
  <c r="BI453" i="3"/>
  <c r="BH453" i="3"/>
  <c r="BG453" i="3"/>
  <c r="BF453" i="3"/>
  <c r="T453" i="3"/>
  <c r="R453" i="3"/>
  <c r="P453" i="3"/>
  <c r="BI451" i="3"/>
  <c r="BH451" i="3"/>
  <c r="BG451" i="3"/>
  <c r="BF451" i="3"/>
  <c r="T451" i="3"/>
  <c r="R451" i="3"/>
  <c r="P451" i="3"/>
  <c r="BI449" i="3"/>
  <c r="BH449" i="3"/>
  <c r="BG449" i="3"/>
  <c r="BF449" i="3"/>
  <c r="T449" i="3"/>
  <c r="R449" i="3"/>
  <c r="P449" i="3"/>
  <c r="BI447" i="3"/>
  <c r="BH447" i="3"/>
  <c r="BG447" i="3"/>
  <c r="BF447" i="3"/>
  <c r="T447" i="3"/>
  <c r="R447" i="3"/>
  <c r="P447" i="3"/>
  <c r="BI444" i="3"/>
  <c r="BH444" i="3"/>
  <c r="BG444" i="3"/>
  <c r="BF444" i="3"/>
  <c r="T444" i="3"/>
  <c r="R444" i="3"/>
  <c r="P444" i="3"/>
  <c r="BI442" i="3"/>
  <c r="BH442" i="3"/>
  <c r="BG442" i="3"/>
  <c r="BF442" i="3"/>
  <c r="T442" i="3"/>
  <c r="R442" i="3"/>
  <c r="P442" i="3"/>
  <c r="BI440" i="3"/>
  <c r="BH440" i="3"/>
  <c r="BG440" i="3"/>
  <c r="BF440" i="3"/>
  <c r="T440" i="3"/>
  <c r="R440" i="3"/>
  <c r="P440" i="3"/>
  <c r="BI438" i="3"/>
  <c r="BH438" i="3"/>
  <c r="BG438" i="3"/>
  <c r="BF438" i="3"/>
  <c r="T438" i="3"/>
  <c r="R438" i="3"/>
  <c r="P438" i="3"/>
  <c r="BI436" i="3"/>
  <c r="BH436" i="3"/>
  <c r="BG436" i="3"/>
  <c r="BF436" i="3"/>
  <c r="T436" i="3"/>
  <c r="R436" i="3"/>
  <c r="P436" i="3"/>
  <c r="BI434" i="3"/>
  <c r="BH434" i="3"/>
  <c r="BG434" i="3"/>
  <c r="BF434" i="3"/>
  <c r="T434" i="3"/>
  <c r="R434" i="3"/>
  <c r="P434" i="3"/>
  <c r="BI432" i="3"/>
  <c r="BH432" i="3"/>
  <c r="BG432" i="3"/>
  <c r="BF432" i="3"/>
  <c r="T432" i="3"/>
  <c r="R432" i="3"/>
  <c r="P432" i="3"/>
  <c r="BI430" i="3"/>
  <c r="BH430" i="3"/>
  <c r="BG430" i="3"/>
  <c r="BF430" i="3"/>
  <c r="T430" i="3"/>
  <c r="R430" i="3"/>
  <c r="P430" i="3"/>
  <c r="BI424" i="3"/>
  <c r="BH424" i="3"/>
  <c r="BG424" i="3"/>
  <c r="BF424" i="3"/>
  <c r="T424" i="3"/>
  <c r="R424" i="3"/>
  <c r="P424" i="3"/>
  <c r="BI422" i="3"/>
  <c r="BH422" i="3"/>
  <c r="BG422" i="3"/>
  <c r="BF422" i="3"/>
  <c r="T422" i="3"/>
  <c r="R422" i="3"/>
  <c r="P422" i="3"/>
  <c r="BI419" i="3"/>
  <c r="BH419" i="3"/>
  <c r="BG419" i="3"/>
  <c r="BF419" i="3"/>
  <c r="T419" i="3"/>
  <c r="R419" i="3"/>
  <c r="P419" i="3"/>
  <c r="BI414" i="3"/>
  <c r="BH414" i="3"/>
  <c r="BG414" i="3"/>
  <c r="BF414" i="3"/>
  <c r="T414" i="3"/>
  <c r="R414" i="3"/>
  <c r="P414" i="3"/>
  <c r="BI408" i="3"/>
  <c r="BH408" i="3"/>
  <c r="BG408" i="3"/>
  <c r="BF408" i="3"/>
  <c r="T408" i="3"/>
  <c r="R408" i="3"/>
  <c r="P408" i="3"/>
  <c r="BI402" i="3"/>
  <c r="BH402" i="3"/>
  <c r="BG402" i="3"/>
  <c r="BF402" i="3"/>
  <c r="T402" i="3"/>
  <c r="R402" i="3"/>
  <c r="P402" i="3"/>
  <c r="BI397" i="3"/>
  <c r="BH397" i="3"/>
  <c r="BG397" i="3"/>
  <c r="BF397" i="3"/>
  <c r="T397" i="3"/>
  <c r="R397" i="3"/>
  <c r="P397" i="3"/>
  <c r="BI393" i="3"/>
  <c r="BH393" i="3"/>
  <c r="BG393" i="3"/>
  <c r="BF393" i="3"/>
  <c r="T393" i="3"/>
  <c r="R393" i="3"/>
  <c r="P393" i="3"/>
  <c r="BI387" i="3"/>
  <c r="BH387" i="3"/>
  <c r="BG387" i="3"/>
  <c r="BF387" i="3"/>
  <c r="T387" i="3"/>
  <c r="R387" i="3"/>
  <c r="P387" i="3"/>
  <c r="BI383" i="3"/>
  <c r="BH383" i="3"/>
  <c r="BG383" i="3"/>
  <c r="BF383" i="3"/>
  <c r="T383" i="3"/>
  <c r="R383" i="3"/>
  <c r="P383" i="3"/>
  <c r="BI380" i="3"/>
  <c r="BH380" i="3"/>
  <c r="BG380" i="3"/>
  <c r="BF380" i="3"/>
  <c r="T380" i="3"/>
  <c r="R380" i="3"/>
  <c r="P380" i="3"/>
  <c r="BI377" i="3"/>
  <c r="BH377" i="3"/>
  <c r="BG377" i="3"/>
  <c r="BF377" i="3"/>
  <c r="T377" i="3"/>
  <c r="R377" i="3"/>
  <c r="P377" i="3"/>
  <c r="BI371" i="3"/>
  <c r="BH371" i="3"/>
  <c r="BG371" i="3"/>
  <c r="BF371" i="3"/>
  <c r="T371" i="3"/>
  <c r="R371" i="3"/>
  <c r="P371" i="3"/>
  <c r="BI366" i="3"/>
  <c r="BH366" i="3"/>
  <c r="BG366" i="3"/>
  <c r="BF366" i="3"/>
  <c r="T366" i="3"/>
  <c r="R366" i="3"/>
  <c r="P366" i="3"/>
  <c r="BI363" i="3"/>
  <c r="BH363" i="3"/>
  <c r="BG363" i="3"/>
  <c r="BF363" i="3"/>
  <c r="T363" i="3"/>
  <c r="R363" i="3"/>
  <c r="P363" i="3"/>
  <c r="BI358" i="3"/>
  <c r="BH358" i="3"/>
  <c r="BG358" i="3"/>
  <c r="BF358" i="3"/>
  <c r="T358" i="3"/>
  <c r="R358" i="3"/>
  <c r="P358" i="3"/>
  <c r="BI355" i="3"/>
  <c r="BH355" i="3"/>
  <c r="BG355" i="3"/>
  <c r="BF355" i="3"/>
  <c r="T355" i="3"/>
  <c r="R355" i="3"/>
  <c r="P355" i="3"/>
  <c r="BI347" i="3"/>
  <c r="BH347" i="3"/>
  <c r="BG347" i="3"/>
  <c r="BF347" i="3"/>
  <c r="T347" i="3"/>
  <c r="R347" i="3"/>
  <c r="P347" i="3"/>
  <c r="BI344" i="3"/>
  <c r="BH344" i="3"/>
  <c r="BG344" i="3"/>
  <c r="BF344" i="3"/>
  <c r="T344" i="3"/>
  <c r="R344" i="3"/>
  <c r="P344" i="3"/>
  <c r="BI341" i="3"/>
  <c r="BH341" i="3"/>
  <c r="BG341" i="3"/>
  <c r="BF341" i="3"/>
  <c r="T341" i="3"/>
  <c r="R341" i="3"/>
  <c r="P341" i="3"/>
  <c r="BI338" i="3"/>
  <c r="BH338" i="3"/>
  <c r="BG338" i="3"/>
  <c r="BF338" i="3"/>
  <c r="T338" i="3"/>
  <c r="R338" i="3"/>
  <c r="P338" i="3"/>
  <c r="BI333" i="3"/>
  <c r="BH333" i="3"/>
  <c r="BG333" i="3"/>
  <c r="BF333" i="3"/>
  <c r="T333" i="3"/>
  <c r="R333" i="3"/>
  <c r="P333" i="3"/>
  <c r="BI327" i="3"/>
  <c r="BH327" i="3"/>
  <c r="BG327" i="3"/>
  <c r="BF327" i="3"/>
  <c r="T327" i="3"/>
  <c r="R327" i="3"/>
  <c r="P327" i="3"/>
  <c r="BI324" i="3"/>
  <c r="BH324" i="3"/>
  <c r="BG324" i="3"/>
  <c r="BF324" i="3"/>
  <c r="T324" i="3"/>
  <c r="R324" i="3"/>
  <c r="P324" i="3"/>
  <c r="BI319" i="3"/>
  <c r="BH319" i="3"/>
  <c r="BG319" i="3"/>
  <c r="BF319" i="3"/>
  <c r="T319" i="3"/>
  <c r="R319" i="3"/>
  <c r="P319" i="3"/>
  <c r="BI316" i="3"/>
  <c r="BH316" i="3"/>
  <c r="BG316" i="3"/>
  <c r="BF316" i="3"/>
  <c r="T316" i="3"/>
  <c r="R316" i="3"/>
  <c r="P316" i="3"/>
  <c r="BI312" i="3"/>
  <c r="BH312" i="3"/>
  <c r="BG312" i="3"/>
  <c r="BF312" i="3"/>
  <c r="T312" i="3"/>
  <c r="R312" i="3"/>
  <c r="P312" i="3"/>
  <c r="BI311" i="3"/>
  <c r="BH311" i="3"/>
  <c r="BG311" i="3"/>
  <c r="BF311" i="3"/>
  <c r="T311" i="3"/>
  <c r="R311" i="3"/>
  <c r="P311" i="3"/>
  <c r="BI310" i="3"/>
  <c r="BH310" i="3"/>
  <c r="BG310" i="3"/>
  <c r="BF310" i="3"/>
  <c r="T310" i="3"/>
  <c r="R310" i="3"/>
  <c r="P310" i="3"/>
  <c r="BI307" i="3"/>
  <c r="BH307" i="3"/>
  <c r="BG307" i="3"/>
  <c r="BF307" i="3"/>
  <c r="T307" i="3"/>
  <c r="R307" i="3"/>
  <c r="P307" i="3"/>
  <c r="BI304" i="3"/>
  <c r="BH304" i="3"/>
  <c r="BG304" i="3"/>
  <c r="BF304" i="3"/>
  <c r="T304" i="3"/>
  <c r="R304" i="3"/>
  <c r="P304" i="3"/>
  <c r="BI301" i="3"/>
  <c r="BH301" i="3"/>
  <c r="BG301" i="3"/>
  <c r="BF301" i="3"/>
  <c r="T301" i="3"/>
  <c r="R301" i="3"/>
  <c r="P301" i="3"/>
  <c r="BI294" i="3"/>
  <c r="BH294" i="3"/>
  <c r="BG294" i="3"/>
  <c r="BF294" i="3"/>
  <c r="T294" i="3"/>
  <c r="R294" i="3"/>
  <c r="P294" i="3"/>
  <c r="BI290" i="3"/>
  <c r="BH290" i="3"/>
  <c r="BG290" i="3"/>
  <c r="BF290" i="3"/>
  <c r="T290" i="3"/>
  <c r="R290" i="3"/>
  <c r="P290" i="3"/>
  <c r="BI288" i="3"/>
  <c r="BH288" i="3"/>
  <c r="BG288" i="3"/>
  <c r="BF288" i="3"/>
  <c r="T288" i="3"/>
  <c r="R288" i="3"/>
  <c r="P288" i="3"/>
  <c r="BI286" i="3"/>
  <c r="BH286" i="3"/>
  <c r="BG286" i="3"/>
  <c r="BF286" i="3"/>
  <c r="T286" i="3"/>
  <c r="R286" i="3"/>
  <c r="P286" i="3"/>
  <c r="BI282" i="3"/>
  <c r="BH282" i="3"/>
  <c r="BG282" i="3"/>
  <c r="BF282" i="3"/>
  <c r="T282" i="3"/>
  <c r="R282" i="3"/>
  <c r="P282" i="3"/>
  <c r="BI279" i="3"/>
  <c r="BH279" i="3"/>
  <c r="BG279" i="3"/>
  <c r="BF279" i="3"/>
  <c r="T279" i="3"/>
  <c r="R279" i="3"/>
  <c r="P279" i="3"/>
  <c r="BI277" i="3"/>
  <c r="BH277" i="3"/>
  <c r="BG277" i="3"/>
  <c r="BF277" i="3"/>
  <c r="T277" i="3"/>
  <c r="R277" i="3"/>
  <c r="P277" i="3"/>
  <c r="BI275" i="3"/>
  <c r="BH275" i="3"/>
  <c r="BG275" i="3"/>
  <c r="BF275" i="3"/>
  <c r="T275" i="3"/>
  <c r="R275" i="3"/>
  <c r="P275" i="3"/>
  <c r="BI273" i="3"/>
  <c r="BH273" i="3"/>
  <c r="BG273" i="3"/>
  <c r="BF273" i="3"/>
  <c r="T273" i="3"/>
  <c r="R273" i="3"/>
  <c r="P273" i="3"/>
  <c r="BI269" i="3"/>
  <c r="BH269" i="3"/>
  <c r="BG269" i="3"/>
  <c r="BF269" i="3"/>
  <c r="T269" i="3"/>
  <c r="R269" i="3"/>
  <c r="P269" i="3"/>
  <c r="BI267" i="3"/>
  <c r="BH267" i="3"/>
  <c r="BG267" i="3"/>
  <c r="BF267" i="3"/>
  <c r="T267" i="3"/>
  <c r="R267" i="3"/>
  <c r="P267" i="3"/>
  <c r="BI261" i="3"/>
  <c r="BH261" i="3"/>
  <c r="BG261" i="3"/>
  <c r="BF261" i="3"/>
  <c r="T261" i="3"/>
  <c r="R261" i="3"/>
  <c r="P261" i="3"/>
  <c r="BI248" i="3"/>
  <c r="BH248" i="3"/>
  <c r="BG248" i="3"/>
  <c r="BF248" i="3"/>
  <c r="T248" i="3"/>
  <c r="R248" i="3"/>
  <c r="P248" i="3"/>
  <c r="BI246" i="3"/>
  <c r="BH246" i="3"/>
  <c r="BG246" i="3"/>
  <c r="BF246" i="3"/>
  <c r="T246" i="3"/>
  <c r="R246" i="3"/>
  <c r="P246" i="3"/>
  <c r="BI244" i="3"/>
  <c r="BH244" i="3"/>
  <c r="BG244" i="3"/>
  <c r="BF244" i="3"/>
  <c r="T244" i="3"/>
  <c r="R244" i="3"/>
  <c r="P244" i="3"/>
  <c r="BI241" i="3"/>
  <c r="BH241" i="3"/>
  <c r="BG241" i="3"/>
  <c r="BF241" i="3"/>
  <c r="T241" i="3"/>
  <c r="R241" i="3"/>
  <c r="P241" i="3"/>
  <c r="BI239" i="3"/>
  <c r="BH239" i="3"/>
  <c r="BG239" i="3"/>
  <c r="BF239" i="3"/>
  <c r="T239" i="3"/>
  <c r="R239" i="3"/>
  <c r="P239" i="3"/>
  <c r="BI237" i="3"/>
  <c r="BH237" i="3"/>
  <c r="BG237" i="3"/>
  <c r="BF237" i="3"/>
  <c r="T237" i="3"/>
  <c r="R237" i="3"/>
  <c r="P237" i="3"/>
  <c r="BI231" i="3"/>
  <c r="BH231" i="3"/>
  <c r="BG231" i="3"/>
  <c r="BF231" i="3"/>
  <c r="T231" i="3"/>
  <c r="R231" i="3"/>
  <c r="P231" i="3"/>
  <c r="BI222" i="3"/>
  <c r="BH222" i="3"/>
  <c r="BG222" i="3"/>
  <c r="BF222" i="3"/>
  <c r="T222" i="3"/>
  <c r="R222" i="3"/>
  <c r="P222" i="3"/>
  <c r="BI218" i="3"/>
  <c r="BH218" i="3"/>
  <c r="BG218" i="3"/>
  <c r="BF218" i="3"/>
  <c r="T218" i="3"/>
  <c r="R218" i="3"/>
  <c r="P218" i="3"/>
  <c r="BI216" i="3"/>
  <c r="BH216" i="3"/>
  <c r="BG216" i="3"/>
  <c r="BF216" i="3"/>
  <c r="T216" i="3"/>
  <c r="R216" i="3"/>
  <c r="P216" i="3"/>
  <c r="BI211" i="3"/>
  <c r="BH211" i="3"/>
  <c r="BG211" i="3"/>
  <c r="BF211" i="3"/>
  <c r="T211" i="3"/>
  <c r="R211" i="3"/>
  <c r="P211" i="3"/>
  <c r="BI204" i="3"/>
  <c r="BH204" i="3"/>
  <c r="BG204" i="3"/>
  <c r="BF204" i="3"/>
  <c r="T204" i="3"/>
  <c r="R204" i="3"/>
  <c r="P204" i="3"/>
  <c r="BI197" i="3"/>
  <c r="BH197" i="3"/>
  <c r="BG197" i="3"/>
  <c r="BF197" i="3"/>
  <c r="T197" i="3"/>
  <c r="R197" i="3"/>
  <c r="P197" i="3"/>
  <c r="BI190" i="3"/>
  <c r="BH190" i="3"/>
  <c r="BG190" i="3"/>
  <c r="BF190" i="3"/>
  <c r="T190" i="3"/>
  <c r="R190" i="3"/>
  <c r="P190" i="3"/>
  <c r="BI185" i="3"/>
  <c r="BH185" i="3"/>
  <c r="BG185" i="3"/>
  <c r="BF185" i="3"/>
  <c r="T185" i="3"/>
  <c r="R185" i="3"/>
  <c r="P185" i="3"/>
  <c r="BI180" i="3"/>
  <c r="BH180" i="3"/>
  <c r="BG180" i="3"/>
  <c r="BF180" i="3"/>
  <c r="T180" i="3"/>
  <c r="R180" i="3"/>
  <c r="P180" i="3"/>
  <c r="BI175" i="3"/>
  <c r="BH175" i="3"/>
  <c r="BG175" i="3"/>
  <c r="BF175" i="3"/>
  <c r="T175" i="3"/>
  <c r="R175" i="3"/>
  <c r="P175" i="3"/>
  <c r="BI169" i="3"/>
  <c r="BH169" i="3"/>
  <c r="BG169" i="3"/>
  <c r="BF169" i="3"/>
  <c r="T169" i="3"/>
  <c r="R169" i="3"/>
  <c r="P169" i="3"/>
  <c r="BI167" i="3"/>
  <c r="BH167" i="3"/>
  <c r="BG167" i="3"/>
  <c r="BF167" i="3"/>
  <c r="T167" i="3"/>
  <c r="R167" i="3"/>
  <c r="P167" i="3"/>
  <c r="BI161" i="3"/>
  <c r="BH161" i="3"/>
  <c r="BG161" i="3"/>
  <c r="BF161" i="3"/>
  <c r="T161" i="3"/>
  <c r="R161" i="3"/>
  <c r="P161" i="3"/>
  <c r="BI155" i="3"/>
  <c r="BH155" i="3"/>
  <c r="BG155" i="3"/>
  <c r="BF155" i="3"/>
  <c r="T155" i="3"/>
  <c r="R155" i="3"/>
  <c r="P155" i="3"/>
  <c r="BI153" i="3"/>
  <c r="BH153" i="3"/>
  <c r="BG153" i="3"/>
  <c r="BF153" i="3"/>
  <c r="T153" i="3"/>
  <c r="R153" i="3"/>
  <c r="P153" i="3"/>
  <c r="BI151" i="3"/>
  <c r="BH151" i="3"/>
  <c r="BG151" i="3"/>
  <c r="BF151" i="3"/>
  <c r="T151" i="3"/>
  <c r="R151" i="3"/>
  <c r="P151" i="3"/>
  <c r="BI147" i="3"/>
  <c r="BH147" i="3"/>
  <c r="BG147" i="3"/>
  <c r="BF147" i="3"/>
  <c r="T147" i="3"/>
  <c r="R147" i="3"/>
  <c r="P147" i="3"/>
  <c r="BI145" i="3"/>
  <c r="BH145" i="3"/>
  <c r="BG145" i="3"/>
  <c r="BF145" i="3"/>
  <c r="T145" i="3"/>
  <c r="R145" i="3"/>
  <c r="P145" i="3"/>
  <c r="BI142" i="3"/>
  <c r="BH142" i="3"/>
  <c r="BG142" i="3"/>
  <c r="BF142" i="3"/>
  <c r="T142" i="3"/>
  <c r="R142" i="3"/>
  <c r="P142" i="3"/>
  <c r="BI140" i="3"/>
  <c r="BH140" i="3"/>
  <c r="BG140" i="3"/>
  <c r="BF140" i="3"/>
  <c r="T140" i="3"/>
  <c r="R140" i="3"/>
  <c r="P140" i="3"/>
  <c r="BI136" i="3"/>
  <c r="BH136" i="3"/>
  <c r="BG136" i="3"/>
  <c r="BF136" i="3"/>
  <c r="T136" i="3"/>
  <c r="R136" i="3"/>
  <c r="P136" i="3"/>
  <c r="BI132" i="3"/>
  <c r="BH132" i="3"/>
  <c r="BG132" i="3"/>
  <c r="BF132" i="3"/>
  <c r="T132" i="3"/>
  <c r="R132" i="3"/>
  <c r="P132" i="3"/>
  <c r="BI130" i="3"/>
  <c r="BH130" i="3"/>
  <c r="BG130" i="3"/>
  <c r="BF130" i="3"/>
  <c r="T130" i="3"/>
  <c r="R130" i="3"/>
  <c r="P130" i="3"/>
  <c r="BI128" i="3"/>
  <c r="BH128" i="3"/>
  <c r="BG128" i="3"/>
  <c r="BF128" i="3"/>
  <c r="T128" i="3"/>
  <c r="R128" i="3"/>
  <c r="P128" i="3"/>
  <c r="J121" i="3"/>
  <c r="F121" i="3"/>
  <c r="F119" i="3"/>
  <c r="E117" i="3"/>
  <c r="J91" i="3"/>
  <c r="F91" i="3"/>
  <c r="F89" i="3"/>
  <c r="E87" i="3"/>
  <c r="J24" i="3"/>
  <c r="E24" i="3"/>
  <c r="J122" i="3" s="1"/>
  <c r="J23" i="3"/>
  <c r="J18" i="3"/>
  <c r="E18" i="3"/>
  <c r="F122" i="3" s="1"/>
  <c r="J17" i="3"/>
  <c r="J12" i="3"/>
  <c r="J119" i="3" s="1"/>
  <c r="E7" i="3"/>
  <c r="E115" i="3" s="1"/>
  <c r="J37" i="2"/>
  <c r="J36" i="2"/>
  <c r="AY95" i="1" s="1"/>
  <c r="J35" i="2"/>
  <c r="AX95" i="1" s="1"/>
  <c r="BI153" i="2"/>
  <c r="BH153" i="2"/>
  <c r="BG153" i="2"/>
  <c r="BF153" i="2"/>
  <c r="T153" i="2"/>
  <c r="R153" i="2"/>
  <c r="P153" i="2"/>
  <c r="BI149" i="2"/>
  <c r="BH149" i="2"/>
  <c r="BG149" i="2"/>
  <c r="BF149" i="2"/>
  <c r="T149" i="2"/>
  <c r="R149" i="2"/>
  <c r="P149" i="2"/>
  <c r="BI146" i="2"/>
  <c r="BH146" i="2"/>
  <c r="BG146" i="2"/>
  <c r="BF146" i="2"/>
  <c r="T146" i="2"/>
  <c r="R146" i="2"/>
  <c r="P146" i="2"/>
  <c r="BI143" i="2"/>
  <c r="BH143" i="2"/>
  <c r="BG143" i="2"/>
  <c r="BF143" i="2"/>
  <c r="T143" i="2"/>
  <c r="R143" i="2"/>
  <c r="P143" i="2"/>
  <c r="BI140" i="2"/>
  <c r="BH140" i="2"/>
  <c r="BG140" i="2"/>
  <c r="BF140" i="2"/>
  <c r="T140" i="2"/>
  <c r="R140" i="2"/>
  <c r="P140" i="2"/>
  <c r="BI136" i="2"/>
  <c r="BH136" i="2"/>
  <c r="BG136" i="2"/>
  <c r="BF136" i="2"/>
  <c r="T136" i="2"/>
  <c r="R136" i="2"/>
  <c r="P136" i="2"/>
  <c r="BI133" i="2"/>
  <c r="BH133" i="2"/>
  <c r="BG133" i="2"/>
  <c r="BF133" i="2"/>
  <c r="T133" i="2"/>
  <c r="R133" i="2"/>
  <c r="P133" i="2"/>
  <c r="BI129" i="2"/>
  <c r="BH129" i="2"/>
  <c r="BG129" i="2"/>
  <c r="BF129" i="2"/>
  <c r="T129" i="2"/>
  <c r="R129" i="2"/>
  <c r="P129" i="2"/>
  <c r="BI128" i="2"/>
  <c r="BH128" i="2"/>
  <c r="BG128" i="2"/>
  <c r="BF128" i="2"/>
  <c r="T128" i="2"/>
  <c r="R128" i="2"/>
  <c r="P128" i="2"/>
  <c r="BI125" i="2"/>
  <c r="BH125" i="2"/>
  <c r="BG125" i="2"/>
  <c r="BF125" i="2"/>
  <c r="T125" i="2"/>
  <c r="R125" i="2"/>
  <c r="P125" i="2"/>
  <c r="BI124" i="2"/>
  <c r="BH124" i="2"/>
  <c r="BG124" i="2"/>
  <c r="BF124" i="2"/>
  <c r="T124" i="2"/>
  <c r="R124" i="2"/>
  <c r="P124" i="2"/>
  <c r="BI121" i="2"/>
  <c r="BH121" i="2"/>
  <c r="BG121" i="2"/>
  <c r="BF121" i="2"/>
  <c r="T121" i="2"/>
  <c r="R121" i="2"/>
  <c r="P121" i="2"/>
  <c r="BI119" i="2"/>
  <c r="BH119" i="2"/>
  <c r="BG119" i="2"/>
  <c r="BF119" i="2"/>
  <c r="T119" i="2"/>
  <c r="R119" i="2"/>
  <c r="P119" i="2"/>
  <c r="J113" i="2"/>
  <c r="F113" i="2"/>
  <c r="F111" i="2"/>
  <c r="E109" i="2"/>
  <c r="J91" i="2"/>
  <c r="F91" i="2"/>
  <c r="F89" i="2"/>
  <c r="E87" i="2"/>
  <c r="J24" i="2"/>
  <c r="E24" i="2"/>
  <c r="J92" i="2" s="1"/>
  <c r="J23" i="2"/>
  <c r="J18" i="2"/>
  <c r="E18" i="2"/>
  <c r="F114" i="2" s="1"/>
  <c r="J17" i="2"/>
  <c r="J12" i="2"/>
  <c r="J111" i="2" s="1"/>
  <c r="E7" i="2"/>
  <c r="E85" i="2" s="1"/>
  <c r="L90" i="1"/>
  <c r="AM90" i="1"/>
  <c r="AM89" i="1"/>
  <c r="L89" i="1"/>
  <c r="AM87" i="1"/>
  <c r="L87" i="1"/>
  <c r="L85" i="1"/>
  <c r="L84" i="1"/>
  <c r="BK278" i="9"/>
  <c r="J275" i="9"/>
  <c r="BK273" i="9"/>
  <c r="BK270" i="9"/>
  <c r="J267" i="9"/>
  <c r="BK265" i="9"/>
  <c r="BK262" i="9"/>
  <c r="J260" i="9"/>
  <c r="J257" i="9"/>
  <c r="J254" i="9"/>
  <c r="BK252" i="9"/>
  <c r="J250" i="9"/>
  <c r="BK247" i="9"/>
  <c r="BK245" i="9"/>
  <c r="BK243" i="9"/>
  <c r="J241" i="9"/>
  <c r="J239" i="9"/>
  <c r="BK235" i="9"/>
  <c r="BK233" i="9"/>
  <c r="BK231" i="9"/>
  <c r="J229" i="9"/>
  <c r="J227" i="9"/>
  <c r="J223" i="9"/>
  <c r="J220" i="9"/>
  <c r="J217" i="9"/>
  <c r="BK215" i="9"/>
  <c r="BK208" i="9"/>
  <c r="BK205" i="9"/>
  <c r="J196" i="9"/>
  <c r="J182" i="9"/>
  <c r="J180" i="9"/>
  <c r="J173" i="9"/>
  <c r="BK171" i="9"/>
  <c r="J163" i="9"/>
  <c r="J158" i="9"/>
  <c r="J150" i="9"/>
  <c r="J142" i="9"/>
  <c r="BK134" i="9"/>
  <c r="BK126" i="9"/>
  <c r="J174" i="7"/>
  <c r="BK169" i="7"/>
  <c r="J161" i="7"/>
  <c r="BK153" i="7"/>
  <c r="BK151" i="7"/>
  <c r="J149" i="7"/>
  <c r="J147" i="7"/>
  <c r="J145" i="7"/>
  <c r="J143" i="7"/>
  <c r="J141" i="7"/>
  <c r="J139" i="7"/>
  <c r="BK134" i="7"/>
  <c r="J132" i="7"/>
  <c r="BK130" i="7"/>
  <c r="J128" i="7"/>
  <c r="BK125" i="7"/>
  <c r="J463" i="6"/>
  <c r="J460" i="6"/>
  <c r="BK458" i="6"/>
  <c r="BK456" i="6"/>
  <c r="BK454" i="6"/>
  <c r="BK452" i="6"/>
  <c r="J448" i="6"/>
  <c r="BK444" i="6"/>
  <c r="J442" i="6"/>
  <c r="J440" i="6"/>
  <c r="BK438" i="6"/>
  <c r="BK436" i="6"/>
  <c r="BK434" i="6"/>
  <c r="BK432" i="6"/>
  <c r="BK430" i="6"/>
  <c r="BK428" i="6"/>
  <c r="J426" i="6"/>
  <c r="BK424" i="6"/>
  <c r="J418" i="6"/>
  <c r="J416" i="6"/>
  <c r="J414" i="6"/>
  <c r="BK411" i="6"/>
  <c r="BK409" i="6"/>
  <c r="BK407" i="6"/>
  <c r="J405" i="6"/>
  <c r="BK403" i="6"/>
  <c r="BK401" i="6"/>
  <c r="BK397" i="6"/>
  <c r="J395" i="6"/>
  <c r="J392" i="6"/>
  <c r="J390" i="6"/>
  <c r="J388" i="6"/>
  <c r="BK386" i="6"/>
  <c r="BK383" i="6"/>
  <c r="BK381" i="6"/>
  <c r="J379" i="6"/>
  <c r="BK377" i="6"/>
  <c r="BK375" i="6"/>
  <c r="J373" i="6"/>
  <c r="BK369" i="6"/>
  <c r="BK367" i="6"/>
  <c r="BK365" i="6"/>
  <c r="J363" i="6"/>
  <c r="BK361" i="6"/>
  <c r="BK359" i="6"/>
  <c r="J357" i="6"/>
  <c r="BK355" i="6"/>
  <c r="J349" i="6"/>
  <c r="BK344" i="6"/>
  <c r="BK342" i="6"/>
  <c r="J340" i="6"/>
  <c r="BK338" i="6"/>
  <c r="J336" i="6"/>
  <c r="J332" i="6"/>
  <c r="BK328" i="6"/>
  <c r="J321" i="6"/>
  <c r="BK318" i="6"/>
  <c r="BK316" i="6"/>
  <c r="J313" i="6"/>
  <c r="J310" i="6"/>
  <c r="J308" i="6"/>
  <c r="J306" i="6"/>
  <c r="BK304" i="6"/>
  <c r="BK302" i="6"/>
  <c r="BK300" i="6"/>
  <c r="BK298" i="6"/>
  <c r="BK292" i="6"/>
  <c r="J289" i="6"/>
  <c r="J284" i="6"/>
  <c r="J280" i="6"/>
  <c r="J275" i="6"/>
  <c r="BK272" i="6"/>
  <c r="J269" i="6"/>
  <c r="BK266" i="6"/>
  <c r="BK264" i="6"/>
  <c r="BK262" i="6"/>
  <c r="BK260" i="6"/>
  <c r="BK258" i="6"/>
  <c r="J256" i="6"/>
  <c r="J239" i="6"/>
  <c r="J221" i="6"/>
  <c r="BK219" i="6"/>
  <c r="BK214" i="6"/>
  <c r="J206" i="6"/>
  <c r="J204" i="6"/>
  <c r="BK202" i="6"/>
  <c r="J200" i="6"/>
  <c r="BK198" i="6"/>
  <c r="BK195" i="6"/>
  <c r="J192" i="6"/>
  <c r="J190" i="6"/>
  <c r="BK188" i="6"/>
  <c r="J182" i="6"/>
  <c r="J176" i="6"/>
  <c r="BK170" i="6"/>
  <c r="J159" i="6"/>
  <c r="J154" i="6"/>
  <c r="BK149" i="6"/>
  <c r="BK144" i="6"/>
  <c r="J142" i="6"/>
  <c r="BK140" i="6"/>
  <c r="J138" i="6"/>
  <c r="J135" i="6"/>
  <c r="J132" i="6"/>
  <c r="BK130" i="6"/>
  <c r="BK327" i="5"/>
  <c r="J327" i="5"/>
  <c r="J322" i="5"/>
  <c r="J320" i="5"/>
  <c r="BK318" i="5"/>
  <c r="J318" i="5"/>
  <c r="J316" i="5"/>
  <c r="BK314" i="5"/>
  <c r="J314" i="5"/>
  <c r="BK312" i="5"/>
  <c r="BK311" i="5"/>
  <c r="J309" i="5"/>
  <c r="J307" i="5"/>
  <c r="J305" i="5"/>
  <c r="BK303" i="5"/>
  <c r="J301" i="5"/>
  <c r="BK299" i="5"/>
  <c r="BK297" i="5"/>
  <c r="J295" i="5"/>
  <c r="J292" i="5"/>
  <c r="BK289" i="5"/>
  <c r="BK286" i="5"/>
  <c r="BK284" i="5"/>
  <c r="J282" i="5"/>
  <c r="J280" i="5"/>
  <c r="J278" i="5"/>
  <c r="J276" i="5"/>
  <c r="J274" i="5"/>
  <c r="J272" i="5"/>
  <c r="BK268" i="5"/>
  <c r="J264" i="5"/>
  <c r="BK262" i="5"/>
  <c r="BK260" i="5"/>
  <c r="J256" i="5"/>
  <c r="BK251" i="5"/>
  <c r="J247" i="5"/>
  <c r="J242" i="5"/>
  <c r="BK238" i="5"/>
  <c r="BK233" i="5"/>
  <c r="BK230" i="5"/>
  <c r="J228" i="5"/>
  <c r="J226" i="5"/>
  <c r="BK224" i="5"/>
  <c r="J222" i="5"/>
  <c r="BK214" i="5"/>
  <c r="BK211" i="5"/>
  <c r="BK208" i="5"/>
  <c r="J187" i="5"/>
  <c r="J173" i="5"/>
  <c r="J171" i="5"/>
  <c r="J168" i="5"/>
  <c r="BK161" i="5"/>
  <c r="J161" i="5"/>
  <c r="J159" i="5"/>
  <c r="BK156" i="5"/>
  <c r="J154" i="5"/>
  <c r="BK151" i="5"/>
  <c r="J146" i="5"/>
  <c r="BK141" i="5"/>
  <c r="J141" i="5"/>
  <c r="J136" i="5"/>
  <c r="BK128" i="5"/>
  <c r="BK125" i="5"/>
  <c r="J299" i="4"/>
  <c r="J296" i="4"/>
  <c r="J293" i="4"/>
  <c r="J291" i="4"/>
  <c r="J289" i="4"/>
  <c r="BK287" i="4"/>
  <c r="BK285" i="4"/>
  <c r="BK281" i="4"/>
  <c r="BK277" i="4"/>
  <c r="J277" i="4"/>
  <c r="BK275" i="4"/>
  <c r="J273" i="4"/>
  <c r="BK271" i="4"/>
  <c r="BK269" i="4"/>
  <c r="BK267" i="4"/>
  <c r="J263" i="4"/>
  <c r="J259" i="4"/>
  <c r="J257" i="4"/>
  <c r="BK255" i="4"/>
  <c r="J251" i="4"/>
  <c r="BK248" i="4"/>
  <c r="J248" i="4"/>
  <c r="BK244" i="4"/>
  <c r="J240" i="4"/>
  <c r="J238" i="4"/>
  <c r="BK236" i="4"/>
  <c r="J232" i="4"/>
  <c r="BK230" i="4"/>
  <c r="J223" i="4"/>
  <c r="J221" i="4"/>
  <c r="J219" i="4"/>
  <c r="J215" i="4"/>
  <c r="J213" i="4"/>
  <c r="J204" i="4"/>
  <c r="BK202" i="4"/>
  <c r="BK198" i="4"/>
  <c r="J194" i="4"/>
  <c r="BK191" i="4"/>
  <c r="BK188" i="4"/>
  <c r="BK185" i="4"/>
  <c r="J183" i="4"/>
  <c r="J180" i="4"/>
  <c r="J172" i="4"/>
  <c r="J165" i="4"/>
  <c r="BK163" i="4"/>
  <c r="J161" i="4"/>
  <c r="BK147" i="4"/>
  <c r="BK143" i="4"/>
  <c r="J139" i="4"/>
  <c r="J135" i="4"/>
  <c r="BK128" i="4"/>
  <c r="J125" i="4"/>
  <c r="J549" i="3"/>
  <c r="BK542" i="3"/>
  <c r="BK538" i="3"/>
  <c r="J535" i="3"/>
  <c r="J532" i="3"/>
  <c r="J529" i="3"/>
  <c r="J526" i="3"/>
  <c r="J521" i="3"/>
  <c r="J516" i="3"/>
  <c r="BK512" i="3"/>
  <c r="BK507" i="3"/>
  <c r="J505" i="3"/>
  <c r="BK499" i="3"/>
  <c r="BK494" i="3"/>
  <c r="J490" i="3"/>
  <c r="BK488" i="3"/>
  <c r="BK486" i="3"/>
  <c r="J484" i="3"/>
  <c r="BK482" i="3"/>
  <c r="J482" i="3"/>
  <c r="J477" i="3"/>
  <c r="BK473" i="3"/>
  <c r="J471" i="3"/>
  <c r="J469" i="3"/>
  <c r="BK465" i="3"/>
  <c r="BK463" i="3"/>
  <c r="J461" i="3"/>
  <c r="BK457" i="3"/>
  <c r="BK455" i="3"/>
  <c r="J451" i="3"/>
  <c r="BK449" i="3"/>
  <c r="BK447" i="3"/>
  <c r="J444" i="3"/>
  <c r="BK442" i="3"/>
  <c r="J440" i="3"/>
  <c r="BK438" i="3"/>
  <c r="J436" i="3"/>
  <c r="J434" i="3"/>
  <c r="BK432" i="3"/>
  <c r="J430" i="3"/>
  <c r="J422" i="3"/>
  <c r="BK419" i="3"/>
  <c r="J414" i="3"/>
  <c r="J408" i="3"/>
  <c r="J402" i="3"/>
  <c r="J397" i="3"/>
  <c r="BK393" i="3"/>
  <c r="BK387" i="3"/>
  <c r="J383" i="3"/>
  <c r="BK380" i="3"/>
  <c r="J380" i="3"/>
  <c r="BK377" i="3"/>
  <c r="BK371" i="3"/>
  <c r="J366" i="3"/>
  <c r="BK363" i="3"/>
  <c r="J358" i="3"/>
  <c r="BK355" i="3"/>
  <c r="BK347" i="3"/>
  <c r="J344" i="3"/>
  <c r="J341" i="3"/>
  <c r="BK338" i="3"/>
  <c r="J333" i="3"/>
  <c r="J327" i="3"/>
  <c r="J324" i="3"/>
  <c r="J319" i="3"/>
  <c r="BK316" i="3"/>
  <c r="J312" i="3"/>
  <c r="BK311" i="3"/>
  <c r="J310" i="3"/>
  <c r="J307" i="3"/>
  <c r="J304" i="3"/>
  <c r="BK301" i="3"/>
  <c r="BK294" i="3"/>
  <c r="J277" i="3"/>
  <c r="J275" i="3"/>
  <c r="BK273" i="3"/>
  <c r="BK269" i="3"/>
  <c r="BK267" i="3"/>
  <c r="J261" i="3"/>
  <c r="J248" i="3"/>
  <c r="J246" i="3"/>
  <c r="J244" i="3"/>
  <c r="BK241" i="3"/>
  <c r="J239" i="3"/>
  <c r="BK237" i="3"/>
  <c r="BK231" i="3"/>
  <c r="BK222" i="3"/>
  <c r="J218" i="3"/>
  <c r="BK216" i="3"/>
  <c r="J216" i="3"/>
  <c r="BK211" i="3"/>
  <c r="J211" i="3"/>
  <c r="BK204" i="3"/>
  <c r="BK197" i="3"/>
  <c r="J190" i="3"/>
  <c r="J185" i="3"/>
  <c r="J180" i="3"/>
  <c r="BK175" i="3"/>
  <c r="J169" i="3"/>
  <c r="J167" i="3"/>
  <c r="BK161" i="3"/>
  <c r="J155" i="3"/>
  <c r="J153" i="3"/>
  <c r="J151" i="3"/>
  <c r="J147" i="3"/>
  <c r="BK145" i="3"/>
  <c r="BK142" i="3"/>
  <c r="J140" i="3"/>
  <c r="J136" i="3"/>
  <c r="BK132" i="3"/>
  <c r="J130" i="3"/>
  <c r="J128" i="3"/>
  <c r="J153" i="2"/>
  <c r="J149" i="2"/>
  <c r="BK146" i="2"/>
  <c r="BK143" i="2"/>
  <c r="J140" i="2"/>
  <c r="BK136" i="2"/>
  <c r="BK133" i="2"/>
  <c r="BK129" i="2"/>
  <c r="BK128" i="2"/>
  <c r="J125" i="2"/>
  <c r="BK124" i="2"/>
  <c r="BK121" i="2"/>
  <c r="BK119" i="2"/>
  <c r="J278" i="9"/>
  <c r="BK275" i="9"/>
  <c r="J273" i="9"/>
  <c r="J270" i="9"/>
  <c r="BK267" i="9"/>
  <c r="J265" i="9"/>
  <c r="J262" i="9"/>
  <c r="BK260" i="9"/>
  <c r="BK257" i="9"/>
  <c r="BK254" i="9"/>
  <c r="J252" i="9"/>
  <c r="BK250" i="9"/>
  <c r="J247" i="9"/>
  <c r="J245" i="9"/>
  <c r="J243" i="9"/>
  <c r="BK241" i="9"/>
  <c r="BK239" i="9"/>
  <c r="J235" i="9"/>
  <c r="J233" i="9"/>
  <c r="J231" i="9"/>
  <c r="BK229" i="9"/>
  <c r="BK227" i="9"/>
  <c r="BK223" i="9"/>
  <c r="BK220" i="9"/>
  <c r="BK217" i="9"/>
  <c r="J215" i="9"/>
  <c r="J208" i="9"/>
  <c r="J205" i="9"/>
  <c r="BK196" i="9"/>
  <c r="BK182" i="9"/>
  <c r="BK180" i="9"/>
  <c r="BK173" i="9"/>
  <c r="J171" i="9"/>
  <c r="BK163" i="9"/>
  <c r="BK158" i="9"/>
  <c r="BK150" i="9"/>
  <c r="BK142" i="9"/>
  <c r="J134" i="9"/>
  <c r="J126" i="9"/>
  <c r="BK174" i="7"/>
  <c r="J169" i="7"/>
  <c r="BK161" i="7"/>
  <c r="J153" i="7"/>
  <c r="J151" i="7"/>
  <c r="BK149" i="7"/>
  <c r="BK147" i="7"/>
  <c r="BK145" i="7"/>
  <c r="BK143" i="7"/>
  <c r="BK141" i="7"/>
  <c r="BK139" i="7"/>
  <c r="J134" i="7"/>
  <c r="BK132" i="7"/>
  <c r="J130" i="7"/>
  <c r="BK128" i="7"/>
  <c r="J125" i="7"/>
  <c r="BK468" i="6"/>
  <c r="J468" i="6"/>
  <c r="BK466" i="6"/>
  <c r="J466" i="6"/>
  <c r="BK463" i="6"/>
  <c r="BK460" i="6"/>
  <c r="J458" i="6"/>
  <c r="J456" i="6"/>
  <c r="J454" i="6"/>
  <c r="J452" i="6"/>
  <c r="BK448" i="6"/>
  <c r="J444" i="6"/>
  <c r="BK442" i="6"/>
  <c r="BK440" i="6"/>
  <c r="J438" i="6"/>
  <c r="J436" i="6"/>
  <c r="J434" i="6"/>
  <c r="J432" i="6"/>
  <c r="J430" i="6"/>
  <c r="J428" i="6"/>
  <c r="BK426" i="6"/>
  <c r="J424" i="6"/>
  <c r="BK418" i="6"/>
  <c r="BK416" i="6"/>
  <c r="BK414" i="6"/>
  <c r="BK412" i="6"/>
  <c r="J412" i="6"/>
  <c r="J411" i="6"/>
  <c r="J409" i="6"/>
  <c r="J407" i="6"/>
  <c r="BK405" i="6"/>
  <c r="J403" i="6"/>
  <c r="J401" i="6"/>
  <c r="J397" i="6"/>
  <c r="BK395" i="6"/>
  <c r="BK392" i="6"/>
  <c r="BK390" i="6"/>
  <c r="BK388" i="6"/>
  <c r="J386" i="6"/>
  <c r="J383" i="6"/>
  <c r="J381" i="6"/>
  <c r="BK379" i="6"/>
  <c r="J377" i="6"/>
  <c r="J375" i="6"/>
  <c r="BK373" i="6"/>
  <c r="J369" i="6"/>
  <c r="J367" i="6"/>
  <c r="J365" i="6"/>
  <c r="BK363" i="6"/>
  <c r="J361" i="6"/>
  <c r="J359" i="6"/>
  <c r="BK357" i="6"/>
  <c r="J355" i="6"/>
  <c r="BK349" i="6"/>
  <c r="J344" i="6"/>
  <c r="J342" i="6"/>
  <c r="BK340" i="6"/>
  <c r="J338" i="6"/>
  <c r="BK336" i="6"/>
  <c r="BK332" i="6"/>
  <c r="J328" i="6"/>
  <c r="BK321" i="6"/>
  <c r="J318" i="6"/>
  <c r="J316" i="6"/>
  <c r="BK313" i="6"/>
  <c r="BK310" i="6"/>
  <c r="BK308" i="6"/>
  <c r="BK306" i="6"/>
  <c r="J304" i="6"/>
  <c r="J302" i="6"/>
  <c r="J300" i="6"/>
  <c r="J298" i="6"/>
  <c r="J292" i="6"/>
  <c r="BK289" i="6"/>
  <c r="BK284" i="6"/>
  <c r="BK280" i="6"/>
  <c r="BK275" i="6"/>
  <c r="J272" i="6"/>
  <c r="BK269" i="6"/>
  <c r="J266" i="6"/>
  <c r="J264" i="6"/>
  <c r="J262" i="6"/>
  <c r="J260" i="6"/>
  <c r="J258" i="6"/>
  <c r="BK256" i="6"/>
  <c r="BK239" i="6"/>
  <c r="BK221" i="6"/>
  <c r="J219" i="6"/>
  <c r="J214" i="6"/>
  <c r="BK206" i="6"/>
  <c r="BK204" i="6"/>
  <c r="J202" i="6"/>
  <c r="BK200" i="6"/>
  <c r="J198" i="6"/>
  <c r="J195" i="6"/>
  <c r="BK192" i="6"/>
  <c r="BK190" i="6"/>
  <c r="J188" i="6"/>
  <c r="BK182" i="6"/>
  <c r="BK176" i="6"/>
  <c r="J170" i="6"/>
  <c r="BK164" i="6"/>
  <c r="J164" i="6"/>
  <c r="BK159" i="6"/>
  <c r="BK154" i="6"/>
  <c r="J149" i="6"/>
  <c r="J144" i="6"/>
  <c r="BK142" i="6"/>
  <c r="J140" i="6"/>
  <c r="BK138" i="6"/>
  <c r="BK135" i="6"/>
  <c r="BK132" i="6"/>
  <c r="J130" i="6"/>
  <c r="BK322" i="5"/>
  <c r="BK320" i="5"/>
  <c r="BK316" i="5"/>
  <c r="J312" i="5"/>
  <c r="J311" i="5"/>
  <c r="BK309" i="5"/>
  <c r="BK307" i="5"/>
  <c r="BK305" i="5"/>
  <c r="J303" i="5"/>
  <c r="BK301" i="5"/>
  <c r="J299" i="5"/>
  <c r="J297" i="5"/>
  <c r="BK295" i="5"/>
  <c r="BK292" i="5"/>
  <c r="J289" i="5"/>
  <c r="J286" i="5"/>
  <c r="J284" i="5"/>
  <c r="BK282" i="5"/>
  <c r="BK280" i="5"/>
  <c r="BK278" i="5"/>
  <c r="BK276" i="5"/>
  <c r="BK274" i="5"/>
  <c r="BK272" i="5"/>
  <c r="J268" i="5"/>
  <c r="BK264" i="5"/>
  <c r="J262" i="5"/>
  <c r="J260" i="5"/>
  <c r="BK256" i="5"/>
  <c r="J251" i="5"/>
  <c r="BK247" i="5"/>
  <c r="BK242" i="5"/>
  <c r="J238" i="5"/>
  <c r="J233" i="5"/>
  <c r="J230" i="5"/>
  <c r="BK228" i="5"/>
  <c r="BK226" i="5"/>
  <c r="J224" i="5"/>
  <c r="BK222" i="5"/>
  <c r="J214" i="5"/>
  <c r="J211" i="5"/>
  <c r="J208" i="5"/>
  <c r="BK187" i="5"/>
  <c r="BK173" i="5"/>
  <c r="BK171" i="5"/>
  <c r="BK168" i="5"/>
  <c r="BK159" i="5"/>
  <c r="J156" i="5"/>
  <c r="BK154" i="5"/>
  <c r="J151" i="5"/>
  <c r="BK146" i="5"/>
  <c r="BK136" i="5"/>
  <c r="BK131" i="5"/>
  <c r="J131" i="5"/>
  <c r="J128" i="5"/>
  <c r="J125" i="5"/>
  <c r="BK303" i="4"/>
  <c r="J303" i="4"/>
  <c r="BK299" i="4"/>
  <c r="BK296" i="4"/>
  <c r="BK293" i="4"/>
  <c r="BK291" i="4"/>
  <c r="BK289" i="4"/>
  <c r="J287" i="4"/>
  <c r="J285" i="4"/>
  <c r="J281" i="4"/>
  <c r="J275" i="4"/>
  <c r="BK273" i="4"/>
  <c r="J271" i="4"/>
  <c r="J269" i="4"/>
  <c r="J267" i="4"/>
  <c r="BK265" i="4"/>
  <c r="J265" i="4"/>
  <c r="BK263" i="4"/>
  <c r="BK259" i="4"/>
  <c r="BK257" i="4"/>
  <c r="J255" i="4"/>
  <c r="BK251" i="4"/>
  <c r="BK249" i="4"/>
  <c r="J249" i="4"/>
  <c r="J244" i="4"/>
  <c r="BK242" i="4"/>
  <c r="J242" i="4"/>
  <c r="BK240" i="4"/>
  <c r="BK238" i="4"/>
  <c r="J236" i="4"/>
  <c r="BK234" i="4"/>
  <c r="J234" i="4"/>
  <c r="BK232" i="4"/>
  <c r="J230" i="4"/>
  <c r="BK228" i="4"/>
  <c r="J228" i="4"/>
  <c r="BK223" i="4"/>
  <c r="BK221" i="4"/>
  <c r="BK219" i="4"/>
  <c r="BK215" i="4"/>
  <c r="BK213" i="4"/>
  <c r="BK209" i="4"/>
  <c r="J209" i="4"/>
  <c r="BK204" i="4"/>
  <c r="J202" i="4"/>
  <c r="J198" i="4"/>
  <c r="BK194" i="4"/>
  <c r="J191" i="4"/>
  <c r="J188" i="4"/>
  <c r="J185" i="4"/>
  <c r="BK183" i="4"/>
  <c r="BK180" i="4"/>
  <c r="BK172" i="4"/>
  <c r="BK165" i="4"/>
  <c r="J163" i="4"/>
  <c r="BK161" i="4"/>
  <c r="BK154" i="4"/>
  <c r="J154" i="4"/>
  <c r="BK152" i="4"/>
  <c r="J152" i="4"/>
  <c r="BK151" i="4"/>
  <c r="J151" i="4"/>
  <c r="BK149" i="4"/>
  <c r="J149" i="4"/>
  <c r="J147" i="4"/>
  <c r="J143" i="4"/>
  <c r="BK139" i="4"/>
  <c r="BK135" i="4"/>
  <c r="BK131" i="4"/>
  <c r="J131" i="4"/>
  <c r="J128" i="4"/>
  <c r="BK125" i="4"/>
  <c r="BK550" i="3"/>
  <c r="J550" i="3"/>
  <c r="BK549" i="3"/>
  <c r="J542" i="3"/>
  <c r="J538" i="3"/>
  <c r="BK535" i="3"/>
  <c r="BK532" i="3"/>
  <c r="BK529" i="3"/>
  <c r="BK526" i="3"/>
  <c r="BK521" i="3"/>
  <c r="BK516" i="3"/>
  <c r="J512" i="3"/>
  <c r="BK509" i="3"/>
  <c r="J509" i="3"/>
  <c r="J507" i="3"/>
  <c r="BK505" i="3"/>
  <c r="J499" i="3"/>
  <c r="J494" i="3"/>
  <c r="BK490" i="3"/>
  <c r="J488" i="3"/>
  <c r="J486" i="3"/>
  <c r="BK484" i="3"/>
  <c r="BK477" i="3"/>
  <c r="J473" i="3"/>
  <c r="BK471" i="3"/>
  <c r="BK469" i="3"/>
  <c r="J465" i="3"/>
  <c r="J463" i="3"/>
  <c r="BK461" i="3"/>
  <c r="J457" i="3"/>
  <c r="J455" i="3"/>
  <c r="BK453" i="3"/>
  <c r="J453" i="3"/>
  <c r="BK451" i="3"/>
  <c r="J449" i="3"/>
  <c r="J447" i="3"/>
  <c r="BK444" i="3"/>
  <c r="J442" i="3"/>
  <c r="BK440" i="3"/>
  <c r="J438" i="3"/>
  <c r="BK436" i="3"/>
  <c r="BK434" i="3"/>
  <c r="J432" i="3"/>
  <c r="BK430" i="3"/>
  <c r="BK424" i="3"/>
  <c r="J424" i="3"/>
  <c r="BK422" i="3"/>
  <c r="J419" i="3"/>
  <c r="BK414" i="3"/>
  <c r="BK408" i="3"/>
  <c r="BK402" i="3"/>
  <c r="BK397" i="3"/>
  <c r="J393" i="3"/>
  <c r="J387" i="3"/>
  <c r="BK383" i="3"/>
  <c r="J377" i="3"/>
  <c r="J371" i="3"/>
  <c r="BK366" i="3"/>
  <c r="J363" i="3"/>
  <c r="BK358" i="3"/>
  <c r="J355" i="3"/>
  <c r="J347" i="3"/>
  <c r="BK344" i="3"/>
  <c r="BK341" i="3"/>
  <c r="J338" i="3"/>
  <c r="BK333" i="3"/>
  <c r="BK327" i="3"/>
  <c r="BK324" i="3"/>
  <c r="BK319" i="3"/>
  <c r="J316" i="3"/>
  <c r="BK312" i="3"/>
  <c r="J311" i="3"/>
  <c r="BK310" i="3"/>
  <c r="BK307" i="3"/>
  <c r="BK304" i="3"/>
  <c r="J301" i="3"/>
  <c r="J294" i="3"/>
  <c r="BK290" i="3"/>
  <c r="J290" i="3"/>
  <c r="BK288" i="3"/>
  <c r="J288" i="3"/>
  <c r="BK286" i="3"/>
  <c r="J286" i="3"/>
  <c r="BK282" i="3"/>
  <c r="J282" i="3"/>
  <c r="BK279" i="3"/>
  <c r="J279" i="3"/>
  <c r="BK277" i="3"/>
  <c r="BK275" i="3"/>
  <c r="J273" i="3"/>
  <c r="J269" i="3"/>
  <c r="J267" i="3"/>
  <c r="BK261" i="3"/>
  <c r="BK248" i="3"/>
  <c r="BK246" i="3"/>
  <c r="BK244" i="3"/>
  <c r="J241" i="3"/>
  <c r="BK239" i="3"/>
  <c r="J237" i="3"/>
  <c r="J231" i="3"/>
  <c r="J222" i="3"/>
  <c r="BK218" i="3"/>
  <c r="J204" i="3"/>
  <c r="J197" i="3"/>
  <c r="BK190" i="3"/>
  <c r="BK185" i="3"/>
  <c r="BK180" i="3"/>
  <c r="J175" i="3"/>
  <c r="BK169" i="3"/>
  <c r="BK167" i="3"/>
  <c r="J161" i="3"/>
  <c r="BK155" i="3"/>
  <c r="BK153" i="3"/>
  <c r="BK151" i="3"/>
  <c r="BK147" i="3"/>
  <c r="J145" i="3"/>
  <c r="J142" i="3"/>
  <c r="BK140" i="3"/>
  <c r="BK136" i="3"/>
  <c r="J132" i="3"/>
  <c r="BK130" i="3"/>
  <c r="BK128" i="3"/>
  <c r="BK153" i="2"/>
  <c r="BK149" i="2"/>
  <c r="J146" i="2"/>
  <c r="J143" i="2"/>
  <c r="BK140" i="2"/>
  <c r="J136" i="2"/>
  <c r="J133" i="2"/>
  <c r="J129" i="2"/>
  <c r="J128" i="2"/>
  <c r="BK125" i="2"/>
  <c r="J124" i="2"/>
  <c r="J121" i="2"/>
  <c r="J119" i="2"/>
  <c r="AS99" i="1"/>
  <c r="AV105" i="1" l="1"/>
  <c r="AG105" i="1"/>
  <c r="BK118" i="2"/>
  <c r="BK117" i="2" s="1"/>
  <c r="J117" i="2" s="1"/>
  <c r="J96" i="2" s="1"/>
  <c r="T118" i="2"/>
  <c r="T117" i="2" s="1"/>
  <c r="BK127" i="3"/>
  <c r="T127" i="3"/>
  <c r="BK293" i="3"/>
  <c r="J293" i="3" s="1"/>
  <c r="J99" i="3" s="1"/>
  <c r="R293" i="3"/>
  <c r="BK303" i="3"/>
  <c r="J303" i="3" s="1"/>
  <c r="J100" i="3" s="1"/>
  <c r="BK323" i="3"/>
  <c r="J323" i="3" s="1"/>
  <c r="J101" i="3" s="1"/>
  <c r="R323" i="3"/>
  <c r="BK418" i="3"/>
  <c r="J418" i="3" s="1"/>
  <c r="J102" i="3" s="1"/>
  <c r="R418" i="3"/>
  <c r="BK446" i="3"/>
  <c r="J446" i="3" s="1"/>
  <c r="J103" i="3" s="1"/>
  <c r="T446" i="3"/>
  <c r="R515" i="3"/>
  <c r="BK548" i="3"/>
  <c r="J548" i="3" s="1"/>
  <c r="J105" i="3" s="1"/>
  <c r="T548" i="3"/>
  <c r="P124" i="4"/>
  <c r="R124" i="4"/>
  <c r="BK182" i="4"/>
  <c r="J182" i="4" s="1"/>
  <c r="J99" i="4" s="1"/>
  <c r="BK190" i="4"/>
  <c r="J190" i="4" s="1"/>
  <c r="J100" i="4" s="1"/>
  <c r="T190" i="4"/>
  <c r="P295" i="4"/>
  <c r="T295" i="4"/>
  <c r="BK124" i="5"/>
  <c r="R124" i="5"/>
  <c r="R213" i="5"/>
  <c r="BK232" i="5"/>
  <c r="J232" i="5" s="1"/>
  <c r="J101" i="5" s="1"/>
  <c r="T232" i="5"/>
  <c r="P129" i="6"/>
  <c r="R129" i="6"/>
  <c r="BK268" i="6"/>
  <c r="J268" i="6" s="1"/>
  <c r="J99" i="6" s="1"/>
  <c r="R268" i="6"/>
  <c r="BK291" i="6"/>
  <c r="J291" i="6" s="1"/>
  <c r="J101" i="6" s="1"/>
  <c r="R291" i="6"/>
  <c r="BK315" i="6"/>
  <c r="J315" i="6" s="1"/>
  <c r="J102" i="6" s="1"/>
  <c r="R315" i="6"/>
  <c r="P327" i="6"/>
  <c r="T327" i="6"/>
  <c r="R465" i="6"/>
  <c r="R464" i="6" s="1"/>
  <c r="BK124" i="7"/>
  <c r="BK123" i="7" s="1"/>
  <c r="J123" i="7" s="1"/>
  <c r="J99" i="7" s="1"/>
  <c r="T124" i="7"/>
  <c r="T123" i="7" s="1"/>
  <c r="T122" i="7" s="1"/>
  <c r="P125" i="9"/>
  <c r="R125" i="9"/>
  <c r="P214" i="9"/>
  <c r="R214" i="9"/>
  <c r="P259" i="9"/>
  <c r="P258" i="9" s="1"/>
  <c r="R259" i="9"/>
  <c r="R258" i="9" s="1"/>
  <c r="P118" i="2"/>
  <c r="P117" i="2" s="1"/>
  <c r="AU95" i="1" s="1"/>
  <c r="R118" i="2"/>
  <c r="R117" i="2" s="1"/>
  <c r="P127" i="3"/>
  <c r="R127" i="3"/>
  <c r="P293" i="3"/>
  <c r="T293" i="3"/>
  <c r="P303" i="3"/>
  <c r="R303" i="3"/>
  <c r="T303" i="3"/>
  <c r="P323" i="3"/>
  <c r="T323" i="3"/>
  <c r="P418" i="3"/>
  <c r="T418" i="3"/>
  <c r="P446" i="3"/>
  <c r="R446" i="3"/>
  <c r="BK515" i="3"/>
  <c r="J515" i="3" s="1"/>
  <c r="J104" i="3" s="1"/>
  <c r="P515" i="3"/>
  <c r="T515" i="3"/>
  <c r="P548" i="3"/>
  <c r="R548" i="3"/>
  <c r="BK124" i="4"/>
  <c r="J124" i="4" s="1"/>
  <c r="J98" i="4" s="1"/>
  <c r="T124" i="4"/>
  <c r="P182" i="4"/>
  <c r="R182" i="4"/>
  <c r="T182" i="4"/>
  <c r="P190" i="4"/>
  <c r="R190" i="4"/>
  <c r="BK295" i="4"/>
  <c r="J295" i="4" s="1"/>
  <c r="J101" i="4" s="1"/>
  <c r="R295" i="4"/>
  <c r="P124" i="5"/>
  <c r="T124" i="5"/>
  <c r="BK213" i="5"/>
  <c r="J213" i="5" s="1"/>
  <c r="J100" i="5" s="1"/>
  <c r="P213" i="5"/>
  <c r="T213" i="5"/>
  <c r="P232" i="5"/>
  <c r="R232" i="5"/>
  <c r="BK129" i="6"/>
  <c r="J129" i="6" s="1"/>
  <c r="J98" i="6" s="1"/>
  <c r="T129" i="6"/>
  <c r="P268" i="6"/>
  <c r="T268" i="6"/>
  <c r="P291" i="6"/>
  <c r="T291" i="6"/>
  <c r="P315" i="6"/>
  <c r="T315" i="6"/>
  <c r="BK327" i="6"/>
  <c r="J327" i="6" s="1"/>
  <c r="J104" i="6" s="1"/>
  <c r="R327" i="6"/>
  <c r="BK465" i="6"/>
  <c r="J465" i="6" s="1"/>
  <c r="J107" i="6" s="1"/>
  <c r="P465" i="6"/>
  <c r="P464" i="6" s="1"/>
  <c r="T465" i="6"/>
  <c r="T464" i="6" s="1"/>
  <c r="P124" i="7"/>
  <c r="P123" i="7" s="1"/>
  <c r="P122" i="7" s="1"/>
  <c r="AU101" i="1" s="1"/>
  <c r="R124" i="7"/>
  <c r="R123" i="7" s="1"/>
  <c r="R122" i="7" s="1"/>
  <c r="BK125" i="9"/>
  <c r="J125" i="9" s="1"/>
  <c r="J98" i="9" s="1"/>
  <c r="T125" i="9"/>
  <c r="BK214" i="9"/>
  <c r="J214" i="9" s="1"/>
  <c r="J100" i="9" s="1"/>
  <c r="T214" i="9"/>
  <c r="BK259" i="9"/>
  <c r="J259" i="9" s="1"/>
  <c r="J103" i="9" s="1"/>
  <c r="T259" i="9"/>
  <c r="T258" i="9" s="1"/>
  <c r="F92" i="2"/>
  <c r="E107" i="2"/>
  <c r="J114" i="2"/>
  <c r="BE124" i="2"/>
  <c r="BE136" i="2"/>
  <c r="BE146" i="2"/>
  <c r="BE149" i="2"/>
  <c r="E85" i="3"/>
  <c r="J89" i="3"/>
  <c r="J92" i="3"/>
  <c r="BE128" i="3"/>
  <c r="BE130" i="3"/>
  <c r="BE132" i="3"/>
  <c r="BE136" i="3"/>
  <c r="BE145" i="3"/>
  <c r="BE147" i="3"/>
  <c r="BE153" i="3"/>
  <c r="BE155" i="3"/>
  <c r="BE167" i="3"/>
  <c r="BE180" i="3"/>
  <c r="BE204" i="3"/>
  <c r="BE237" i="3"/>
  <c r="BE239" i="3"/>
  <c r="BE241" i="3"/>
  <c r="BE244" i="3"/>
  <c r="BE246" i="3"/>
  <c r="BE248" i="3"/>
  <c r="BE273" i="3"/>
  <c r="BE275" i="3"/>
  <c r="BE277" i="3"/>
  <c r="BE279" i="3"/>
  <c r="BE282" i="3"/>
  <c r="BE286" i="3"/>
  <c r="BE288" i="3"/>
  <c r="BE290" i="3"/>
  <c r="BE294" i="3"/>
  <c r="BE307" i="3"/>
  <c r="BE311" i="3"/>
  <c r="BE312" i="3"/>
  <c r="BE324" i="3"/>
  <c r="BE327" i="3"/>
  <c r="BE338" i="3"/>
  <c r="BE341" i="3"/>
  <c r="BE355" i="3"/>
  <c r="BE363" i="3"/>
  <c r="BE377" i="3"/>
  <c r="BE380" i="3"/>
  <c r="BE393" i="3"/>
  <c r="BE397" i="3"/>
  <c r="BE408" i="3"/>
  <c r="BE414" i="3"/>
  <c r="BE430" i="3"/>
  <c r="BE434" i="3"/>
  <c r="BE436" i="3"/>
  <c r="BE442" i="3"/>
  <c r="BE449" i="3"/>
  <c r="BE455" i="3"/>
  <c r="BE457" i="3"/>
  <c r="BE465" i="3"/>
  <c r="BE473" i="3"/>
  <c r="BE477" i="3"/>
  <c r="BE488" i="3"/>
  <c r="BE499" i="3"/>
  <c r="BE507" i="3"/>
  <c r="BE509" i="3"/>
  <c r="BE521" i="3"/>
  <c r="BE526" i="3"/>
  <c r="BE529" i="3"/>
  <c r="BE532" i="3"/>
  <c r="BE535" i="3"/>
  <c r="BE542" i="3"/>
  <c r="BE549" i="3"/>
  <c r="BE550" i="3"/>
  <c r="J92" i="4"/>
  <c r="BE128" i="4"/>
  <c r="BE131" i="4"/>
  <c r="BE143" i="4"/>
  <c r="BE147" i="4"/>
  <c r="BE151" i="4"/>
  <c r="BE152" i="4"/>
  <c r="BE154" i="4"/>
  <c r="BE161" i="4"/>
  <c r="BE163" i="4"/>
  <c r="BE180" i="4"/>
  <c r="BE188" i="4"/>
  <c r="BE191" i="4"/>
  <c r="BE198" i="4"/>
  <c r="BE202" i="4"/>
  <c r="BE209" i="4"/>
  <c r="BE213" i="4"/>
  <c r="BE215" i="4"/>
  <c r="BE221" i="4"/>
  <c r="BE230" i="4"/>
  <c r="BE232" i="4"/>
  <c r="BE236" i="4"/>
  <c r="BE248" i="4"/>
  <c r="BE255" i="4"/>
  <c r="BE257" i="4"/>
  <c r="BE267" i="4"/>
  <c r="BE271" i="4"/>
  <c r="BE275" i="4"/>
  <c r="BE285" i="4"/>
  <c r="BE287" i="4"/>
  <c r="BE291" i="4"/>
  <c r="BE293" i="4"/>
  <c r="BE296" i="4"/>
  <c r="BE299" i="4"/>
  <c r="BE303" i="4"/>
  <c r="E85" i="5"/>
  <c r="J89" i="5"/>
  <c r="BE125" i="5"/>
  <c r="BE131" i="5"/>
  <c r="BE136" i="5"/>
  <c r="BE141" i="5"/>
  <c r="BE151" i="5"/>
  <c r="BE154" i="5"/>
  <c r="BE159" i="5"/>
  <c r="BE161" i="5"/>
  <c r="BE168" i="5"/>
  <c r="BE171" i="5"/>
  <c r="BE208" i="5"/>
  <c r="BE211" i="5"/>
  <c r="BE214" i="5"/>
  <c r="BE224" i="5"/>
  <c r="BE230" i="5"/>
  <c r="BE238" i="5"/>
  <c r="BE247" i="5"/>
  <c r="BE251" i="5"/>
  <c r="BE256" i="5"/>
  <c r="BE264" i="5"/>
  <c r="BE274" i="5"/>
  <c r="BE276" i="5"/>
  <c r="BE278" i="5"/>
  <c r="BE280" i="5"/>
  <c r="BE282" i="5"/>
  <c r="BE289" i="5"/>
  <c r="BE303" i="5"/>
  <c r="BE305" i="5"/>
  <c r="BE309" i="5"/>
  <c r="BE312" i="5"/>
  <c r="BE314" i="5"/>
  <c r="BK210" i="5"/>
  <c r="J210" i="5" s="1"/>
  <c r="J99" i="5" s="1"/>
  <c r="J89" i="6"/>
  <c r="F92" i="6"/>
  <c r="E117" i="6"/>
  <c r="J124" i="6"/>
  <c r="BE132" i="6"/>
  <c r="BE140" i="6"/>
  <c r="BE142" i="6"/>
  <c r="BE154" i="6"/>
  <c r="BE159" i="6"/>
  <c r="BE170" i="6"/>
  <c r="BE176" i="6"/>
  <c r="BE188" i="6"/>
  <c r="BE190" i="6"/>
  <c r="BE198" i="6"/>
  <c r="BE202" i="6"/>
  <c r="BE204" i="6"/>
  <c r="BE206" i="6"/>
  <c r="BE219" i="6"/>
  <c r="BE221" i="6"/>
  <c r="BE256" i="6"/>
  <c r="BE258" i="6"/>
  <c r="BE266" i="6"/>
  <c r="BE272" i="6"/>
  <c r="BE275" i="6"/>
  <c r="BE280" i="6"/>
  <c r="BE289" i="6"/>
  <c r="BE298" i="6"/>
  <c r="BE300" i="6"/>
  <c r="BE304" i="6"/>
  <c r="BE306" i="6"/>
  <c r="BE308" i="6"/>
  <c r="BE310" i="6"/>
  <c r="BE313" i="6"/>
  <c r="BE321" i="6"/>
  <c r="BE328" i="6"/>
  <c r="BE332" i="6"/>
  <c r="BE336" i="6"/>
  <c r="BE338" i="6"/>
  <c r="BE342" i="6"/>
  <c r="BE355" i="6"/>
  <c r="BE357" i="6"/>
  <c r="BE361" i="6"/>
  <c r="BE363" i="6"/>
  <c r="BE369" i="6"/>
  <c r="BE377" i="6"/>
  <c r="BE386" i="6"/>
  <c r="BE388" i="6"/>
  <c r="BE390" i="6"/>
  <c r="BE392" i="6"/>
  <c r="BE401" i="6"/>
  <c r="BE403" i="6"/>
  <c r="BE407" i="6"/>
  <c r="BE409" i="6"/>
  <c r="BE414" i="6"/>
  <c r="BE416" i="6"/>
  <c r="BE424" i="6"/>
  <c r="BE426" i="6"/>
  <c r="BE432" i="6"/>
  <c r="BE438" i="6"/>
  <c r="BE440" i="6"/>
  <c r="BE444" i="6"/>
  <c r="BE448" i="6"/>
  <c r="BE452" i="6"/>
  <c r="BE456" i="6"/>
  <c r="BE458" i="6"/>
  <c r="BE466" i="6"/>
  <c r="BE468" i="6"/>
  <c r="BK288" i="6"/>
  <c r="J288" i="6" s="1"/>
  <c r="J100" i="6" s="1"/>
  <c r="BK320" i="6"/>
  <c r="J320" i="6" s="1"/>
  <c r="J103" i="6" s="1"/>
  <c r="F94" i="7"/>
  <c r="E110" i="7"/>
  <c r="J119" i="7"/>
  <c r="BE125" i="7"/>
  <c r="BE128" i="7"/>
  <c r="BE134" i="7"/>
  <c r="BE139" i="7"/>
  <c r="BE143" i="7"/>
  <c r="BE145" i="7"/>
  <c r="BE147" i="7"/>
  <c r="BE169" i="7"/>
  <c r="BE174" i="7"/>
  <c r="F92" i="9"/>
  <c r="E113" i="9"/>
  <c r="BE134" i="9"/>
  <c r="BE142" i="9"/>
  <c r="BE158" i="9"/>
  <c r="BE171" i="9"/>
  <c r="BE173" i="9"/>
  <c r="BE180" i="9"/>
  <c r="BE182" i="9"/>
  <c r="BE205" i="9"/>
  <c r="BE215" i="9"/>
  <c r="BE220" i="9"/>
  <c r="BE223" i="9"/>
  <c r="BE229" i="9"/>
  <c r="BE231" i="9"/>
  <c r="BE235" i="9"/>
  <c r="BE239" i="9"/>
  <c r="BE241" i="9"/>
  <c r="BE243" i="9"/>
  <c r="BE247" i="9"/>
  <c r="BE252" i="9"/>
  <c r="BE257" i="9"/>
  <c r="BE262" i="9"/>
  <c r="BE265" i="9"/>
  <c r="BE273" i="9"/>
  <c r="BK207" i="9"/>
  <c r="J207" i="9" s="1"/>
  <c r="J99" i="9" s="1"/>
  <c r="BK256" i="9"/>
  <c r="J256" i="9" s="1"/>
  <c r="J101" i="9" s="1"/>
  <c r="J89" i="2"/>
  <c r="BE119" i="2"/>
  <c r="BE121" i="2"/>
  <c r="BE125" i="2"/>
  <c r="BE128" i="2"/>
  <c r="BE129" i="2"/>
  <c r="BE133" i="2"/>
  <c r="BE140" i="2"/>
  <c r="BE143" i="2"/>
  <c r="BE153" i="2"/>
  <c r="F92" i="3"/>
  <c r="BE140" i="3"/>
  <c r="BE142" i="3"/>
  <c r="BE151" i="3"/>
  <c r="BE161" i="3"/>
  <c r="BE169" i="3"/>
  <c r="BE175" i="3"/>
  <c r="BE185" i="3"/>
  <c r="BE190" i="3"/>
  <c r="BE197" i="3"/>
  <c r="BE211" i="3"/>
  <c r="BE216" i="3"/>
  <c r="BE218" i="3"/>
  <c r="BE222" i="3"/>
  <c r="BE231" i="3"/>
  <c r="BE261" i="3"/>
  <c r="BE267" i="3"/>
  <c r="BE269" i="3"/>
  <c r="BE301" i="3"/>
  <c r="BE304" i="3"/>
  <c r="BE310" i="3"/>
  <c r="BE316" i="3"/>
  <c r="BE319" i="3"/>
  <c r="BE333" i="3"/>
  <c r="BE344" i="3"/>
  <c r="BE347" i="3"/>
  <c r="BE358" i="3"/>
  <c r="BE366" i="3"/>
  <c r="BE371" i="3"/>
  <c r="BE383" i="3"/>
  <c r="BE387" i="3"/>
  <c r="BE402" i="3"/>
  <c r="BE419" i="3"/>
  <c r="BE422" i="3"/>
  <c r="BE424" i="3"/>
  <c r="BE432" i="3"/>
  <c r="BE438" i="3"/>
  <c r="BE440" i="3"/>
  <c r="BE444" i="3"/>
  <c r="BE447" i="3"/>
  <c r="BE451" i="3"/>
  <c r="BE453" i="3"/>
  <c r="BE461" i="3"/>
  <c r="BE463" i="3"/>
  <c r="BE469" i="3"/>
  <c r="BE471" i="3"/>
  <c r="BE482" i="3"/>
  <c r="BE484" i="3"/>
  <c r="BE486" i="3"/>
  <c r="BE490" i="3"/>
  <c r="BE494" i="3"/>
  <c r="BE505" i="3"/>
  <c r="BE512" i="3"/>
  <c r="BE516" i="3"/>
  <c r="BE538" i="3"/>
  <c r="E85" i="4"/>
  <c r="J89" i="4"/>
  <c r="F92" i="4"/>
  <c r="BE125" i="4"/>
  <c r="BE135" i="4"/>
  <c r="BE139" i="4"/>
  <c r="BE149" i="4"/>
  <c r="BE165" i="4"/>
  <c r="BE172" i="4"/>
  <c r="BE183" i="4"/>
  <c r="BE185" i="4"/>
  <c r="BE194" i="4"/>
  <c r="BE204" i="4"/>
  <c r="BE219" i="4"/>
  <c r="BE223" i="4"/>
  <c r="BE228" i="4"/>
  <c r="BE234" i="4"/>
  <c r="BE238" i="4"/>
  <c r="BE240" i="4"/>
  <c r="BE242" i="4"/>
  <c r="BE244" i="4"/>
  <c r="BE249" i="4"/>
  <c r="BE251" i="4"/>
  <c r="BE259" i="4"/>
  <c r="BE263" i="4"/>
  <c r="BE265" i="4"/>
  <c r="BE269" i="4"/>
  <c r="BE273" i="4"/>
  <c r="BE277" i="4"/>
  <c r="BE281" i="4"/>
  <c r="BE289" i="4"/>
  <c r="BK302" i="4"/>
  <c r="J302" i="4" s="1"/>
  <c r="J102" i="4" s="1"/>
  <c r="F92" i="5"/>
  <c r="J92" i="5"/>
  <c r="BE128" i="5"/>
  <c r="BE146" i="5"/>
  <c r="BE156" i="5"/>
  <c r="BE173" i="5"/>
  <c r="BE187" i="5"/>
  <c r="BE222" i="5"/>
  <c r="BE226" i="5"/>
  <c r="BE228" i="5"/>
  <c r="BE233" i="5"/>
  <c r="BE242" i="5"/>
  <c r="BE260" i="5"/>
  <c r="BE262" i="5"/>
  <c r="BE268" i="5"/>
  <c r="BE272" i="5"/>
  <c r="BE284" i="5"/>
  <c r="BE286" i="5"/>
  <c r="BE292" i="5"/>
  <c r="BE295" i="5"/>
  <c r="BE297" i="5"/>
  <c r="BE299" i="5"/>
  <c r="BE301" i="5"/>
  <c r="BE307" i="5"/>
  <c r="BE311" i="5"/>
  <c r="BE316" i="5"/>
  <c r="BE318" i="5"/>
  <c r="BE320" i="5"/>
  <c r="BE322" i="5"/>
  <c r="BE327" i="5"/>
  <c r="BK326" i="5"/>
  <c r="J326" i="5" s="1"/>
  <c r="J102" i="5" s="1"/>
  <c r="BE130" i="6"/>
  <c r="BE135" i="6"/>
  <c r="BE138" i="6"/>
  <c r="BE144" i="6"/>
  <c r="BE149" i="6"/>
  <c r="BE164" i="6"/>
  <c r="BE182" i="6"/>
  <c r="BE192" i="6"/>
  <c r="BE195" i="6"/>
  <c r="BE200" i="6"/>
  <c r="BE214" i="6"/>
  <c r="BE239" i="6"/>
  <c r="BE260" i="6"/>
  <c r="BE262" i="6"/>
  <c r="BE264" i="6"/>
  <c r="BE269" i="6"/>
  <c r="BE284" i="6"/>
  <c r="BE292" i="6"/>
  <c r="BE302" i="6"/>
  <c r="BE316" i="6"/>
  <c r="BE318" i="6"/>
  <c r="BE340" i="6"/>
  <c r="BE344" i="6"/>
  <c r="BE349" i="6"/>
  <c r="BE359" i="6"/>
  <c r="BE365" i="6"/>
  <c r="BE367" i="6"/>
  <c r="BE373" i="6"/>
  <c r="BE375" i="6"/>
  <c r="BE379" i="6"/>
  <c r="BE381" i="6"/>
  <c r="BE383" i="6"/>
  <c r="BE395" i="6"/>
  <c r="BE397" i="6"/>
  <c r="BE405" i="6"/>
  <c r="BE411" i="6"/>
  <c r="BE412" i="6"/>
  <c r="BE418" i="6"/>
  <c r="BE428" i="6"/>
  <c r="BE430" i="6"/>
  <c r="BE434" i="6"/>
  <c r="BE436" i="6"/>
  <c r="BE442" i="6"/>
  <c r="BE454" i="6"/>
  <c r="BE460" i="6"/>
  <c r="BE463" i="6"/>
  <c r="BK462" i="6"/>
  <c r="J462" i="6" s="1"/>
  <c r="J105" i="6" s="1"/>
  <c r="J91" i="7"/>
  <c r="BE130" i="7"/>
  <c r="BE132" i="7"/>
  <c r="BE141" i="7"/>
  <c r="BE149" i="7"/>
  <c r="BE151" i="7"/>
  <c r="BE153" i="7"/>
  <c r="BE161" i="7"/>
  <c r="J89" i="9"/>
  <c r="J92" i="9"/>
  <c r="BE126" i="9"/>
  <c r="BE150" i="9"/>
  <c r="BE163" i="9"/>
  <c r="BE196" i="9"/>
  <c r="BE208" i="9"/>
  <c r="BE217" i="9"/>
  <c r="BE227" i="9"/>
  <c r="BE233" i="9"/>
  <c r="BE245" i="9"/>
  <c r="BE250" i="9"/>
  <c r="BE254" i="9"/>
  <c r="BE260" i="9"/>
  <c r="BE267" i="9"/>
  <c r="BE270" i="9"/>
  <c r="BE275" i="9"/>
  <c r="BE278" i="9"/>
  <c r="F35" i="2"/>
  <c r="BB95" i="1"/>
  <c r="F37" i="2"/>
  <c r="BD95" i="1" s="1"/>
  <c r="J34" i="3"/>
  <c r="AW96" i="1" s="1"/>
  <c r="F37" i="3"/>
  <c r="BD96" i="1" s="1"/>
  <c r="F37" i="4"/>
  <c r="BD97" i="1" s="1"/>
  <c r="F34" i="5"/>
  <c r="BA98" i="1" s="1"/>
  <c r="J34" i="6"/>
  <c r="AW100" i="1" s="1"/>
  <c r="F38" i="7"/>
  <c r="BC101" i="1" s="1"/>
  <c r="F34" i="9"/>
  <c r="BA103" i="1" s="1"/>
  <c r="J34" i="2"/>
  <c r="AW95" i="1" s="1"/>
  <c r="F35" i="3"/>
  <c r="BB96" i="1" s="1"/>
  <c r="F34" i="4"/>
  <c r="BA97" i="1" s="1"/>
  <c r="F36" i="4"/>
  <c r="BC97" i="1" s="1"/>
  <c r="F36" i="5"/>
  <c r="BC98" i="1" s="1"/>
  <c r="F35" i="6"/>
  <c r="BB100" i="1" s="1"/>
  <c r="F37" i="7"/>
  <c r="BB101" i="1" s="1"/>
  <c r="J34" i="9"/>
  <c r="AW103" i="1" s="1"/>
  <c r="AS94" i="1"/>
  <c r="F35" i="4"/>
  <c r="BB97" i="1" s="1"/>
  <c r="F35" i="5"/>
  <c r="BB98" i="1" s="1"/>
  <c r="F37" i="5"/>
  <c r="BD98" i="1" s="1"/>
  <c r="F36" i="6"/>
  <c r="BC100" i="1" s="1"/>
  <c r="J36" i="7"/>
  <c r="AW101" i="1" s="1"/>
  <c r="F35" i="9"/>
  <c r="BB103" i="1" s="1"/>
  <c r="F37" i="9"/>
  <c r="BD103" i="1" s="1"/>
  <c r="F34" i="2"/>
  <c r="BA95" i="1" s="1"/>
  <c r="F36" i="2"/>
  <c r="BC95" i="1" s="1"/>
  <c r="F34" i="3"/>
  <c r="BA96" i="1" s="1"/>
  <c r="F36" i="3"/>
  <c r="BC96" i="1" s="1"/>
  <c r="J34" i="4"/>
  <c r="AW97" i="1" s="1"/>
  <c r="J34" i="5"/>
  <c r="AW98" i="1" s="1"/>
  <c r="F34" i="6"/>
  <c r="BA100" i="1" s="1"/>
  <c r="F37" i="6"/>
  <c r="BD100" i="1" s="1"/>
  <c r="F36" i="7"/>
  <c r="BA101" i="1" s="1"/>
  <c r="F39" i="7"/>
  <c r="BD101" i="1" s="1"/>
  <c r="F36" i="9"/>
  <c r="BC103" i="1" s="1"/>
  <c r="T128" i="6" l="1"/>
  <c r="T127" i="6" s="1"/>
  <c r="T123" i="5"/>
  <c r="T122" i="5" s="1"/>
  <c r="P123" i="5"/>
  <c r="P122" i="5" s="1"/>
  <c r="AU98" i="1" s="1"/>
  <c r="T123" i="4"/>
  <c r="T122" i="4" s="1"/>
  <c r="P126" i="3"/>
  <c r="P125" i="3" s="1"/>
  <c r="AU96" i="1" s="1"/>
  <c r="R124" i="9"/>
  <c r="R123" i="9" s="1"/>
  <c r="P128" i="6"/>
  <c r="P127" i="6" s="1"/>
  <c r="AU100" i="1" s="1"/>
  <c r="AU99" i="1" s="1"/>
  <c r="R123" i="4"/>
  <c r="R122" i="4" s="1"/>
  <c r="BK126" i="3"/>
  <c r="J126" i="3" s="1"/>
  <c r="J97" i="3" s="1"/>
  <c r="T124" i="9"/>
  <c r="T123" i="9" s="1"/>
  <c r="R126" i="3"/>
  <c r="R125" i="3" s="1"/>
  <c r="P124" i="9"/>
  <c r="P123" i="9" s="1"/>
  <c r="AU103" i="1" s="1"/>
  <c r="R128" i="6"/>
  <c r="R127" i="6" s="1"/>
  <c r="R123" i="5"/>
  <c r="R122" i="5" s="1"/>
  <c r="BK123" i="5"/>
  <c r="J123" i="5" s="1"/>
  <c r="J97" i="5" s="1"/>
  <c r="P123" i="4"/>
  <c r="P122" i="4" s="1"/>
  <c r="AU97" i="1" s="1"/>
  <c r="T126" i="3"/>
  <c r="T125" i="3"/>
  <c r="J118" i="2"/>
  <c r="J97" i="2" s="1"/>
  <c r="J127" i="3"/>
  <c r="J98" i="3" s="1"/>
  <c r="BK123" i="4"/>
  <c r="J123" i="4" s="1"/>
  <c r="J97" i="4" s="1"/>
  <c r="J124" i="5"/>
  <c r="J98" i="5" s="1"/>
  <c r="BK128" i="6"/>
  <c r="J128" i="6" s="1"/>
  <c r="J97" i="6" s="1"/>
  <c r="BK464" i="6"/>
  <c r="J464" i="6" s="1"/>
  <c r="J106" i="6" s="1"/>
  <c r="J124" i="7"/>
  <c r="J100" i="7" s="1"/>
  <c r="BK124" i="9"/>
  <c r="J124" i="9" s="1"/>
  <c r="J97" i="9" s="1"/>
  <c r="BK122" i="7"/>
  <c r="J122" i="7" s="1"/>
  <c r="J98" i="7" s="1"/>
  <c r="BK258" i="9"/>
  <c r="J258" i="9" s="1"/>
  <c r="J102" i="9" s="1"/>
  <c r="AT102" i="1"/>
  <c r="AT104" i="1"/>
  <c r="BA99" i="1"/>
  <c r="AW99" i="1" s="1"/>
  <c r="J33" i="2"/>
  <c r="AV95" i="1" s="1"/>
  <c r="AT95" i="1" s="1"/>
  <c r="J33" i="4"/>
  <c r="AV97" i="1" s="1"/>
  <c r="AT97" i="1" s="1"/>
  <c r="F33" i="5"/>
  <c r="AZ98" i="1" s="1"/>
  <c r="J33" i="6"/>
  <c r="AV100" i="1" s="1"/>
  <c r="AT100" i="1" s="1"/>
  <c r="BB99" i="1"/>
  <c r="AX99" i="1" s="1"/>
  <c r="F33" i="2"/>
  <c r="AZ95" i="1" s="1"/>
  <c r="F33" i="4"/>
  <c r="AZ97" i="1" s="1"/>
  <c r="F33" i="6"/>
  <c r="AZ100" i="1" s="1"/>
  <c r="F35" i="7"/>
  <c r="AZ101" i="1" s="1"/>
  <c r="J30" i="2"/>
  <c r="AG95" i="1" s="1"/>
  <c r="AT105" i="1"/>
  <c r="BD99" i="1"/>
  <c r="J33" i="3"/>
  <c r="AV96" i="1" s="1"/>
  <c r="AT96" i="1" s="1"/>
  <c r="J35" i="7"/>
  <c r="AV101" i="1" s="1"/>
  <c r="AT101" i="1" s="1"/>
  <c r="F33" i="9"/>
  <c r="AZ103" i="1" s="1"/>
  <c r="BC99" i="1"/>
  <c r="AY99" i="1" s="1"/>
  <c r="F33" i="3"/>
  <c r="AZ96" i="1" s="1"/>
  <c r="J33" i="5"/>
  <c r="AV98" i="1" s="1"/>
  <c r="AT98" i="1" s="1"/>
  <c r="J33" i="9"/>
  <c r="AV103" i="1" s="1"/>
  <c r="AT103" i="1" s="1"/>
  <c r="J39" i="2" l="1"/>
  <c r="BK122" i="4"/>
  <c r="J122" i="4" s="1"/>
  <c r="J96" i="4" s="1"/>
  <c r="BK122" i="5"/>
  <c r="J122" i="5" s="1"/>
  <c r="J96" i="5" s="1"/>
  <c r="BK127" i="6"/>
  <c r="J127" i="6" s="1"/>
  <c r="J96" i="6" s="1"/>
  <c r="BK123" i="9"/>
  <c r="J123" i="9" s="1"/>
  <c r="J96" i="9" s="1"/>
  <c r="AN95" i="1"/>
  <c r="BK125" i="3"/>
  <c r="J125" i="3" s="1"/>
  <c r="J96" i="3" s="1"/>
  <c r="BB94" i="1"/>
  <c r="W31" i="1" s="1"/>
  <c r="BD94" i="1"/>
  <c r="W33" i="1" s="1"/>
  <c r="BA94" i="1"/>
  <c r="AW94" i="1" s="1"/>
  <c r="AK30" i="1" s="1"/>
  <c r="BC94" i="1"/>
  <c r="W32" i="1" s="1"/>
  <c r="AU94" i="1"/>
  <c r="AZ99" i="1"/>
  <c r="AV99" i="1" s="1"/>
  <c r="AT99" i="1" s="1"/>
  <c r="J32" i="7"/>
  <c r="AG101" i="1" s="1"/>
  <c r="AN101" i="1" s="1"/>
  <c r="AN104" i="1"/>
  <c r="J41" i="7" l="1"/>
  <c r="AZ94" i="1"/>
  <c r="W29" i="1" s="1"/>
  <c r="AX94" i="1"/>
  <c r="J30" i="3"/>
  <c r="AG96" i="1" s="1"/>
  <c r="AN96" i="1" s="1"/>
  <c r="J30" i="5"/>
  <c r="AG98" i="1" s="1"/>
  <c r="AN98" i="1" s="1"/>
  <c r="AN102" i="1"/>
  <c r="J30" i="9"/>
  <c r="AG103" i="1" s="1"/>
  <c r="AN103" i="1" s="1"/>
  <c r="AN105" i="1"/>
  <c r="AY94" i="1"/>
  <c r="J30" i="6"/>
  <c r="AG100" i="1" s="1"/>
  <c r="AN100" i="1" s="1"/>
  <c r="W30" i="1"/>
  <c r="J30" i="4"/>
  <c r="AG97" i="1" s="1"/>
  <c r="AN97" i="1" s="1"/>
  <c r="J39" i="5" l="1"/>
  <c r="J39" i="9"/>
  <c r="J39" i="3"/>
  <c r="J39" i="4"/>
  <c r="J39" i="6"/>
  <c r="AG99" i="1"/>
  <c r="AN99" i="1" s="1"/>
  <c r="AV94" i="1"/>
  <c r="AK29" i="1" s="1"/>
  <c r="AG94" i="1" l="1"/>
  <c r="AK26" i="1" s="1"/>
  <c r="AK35" i="1" s="1"/>
  <c r="AT94" i="1"/>
  <c r="AN94" i="1" l="1"/>
</calcChain>
</file>

<file path=xl/sharedStrings.xml><?xml version="1.0" encoding="utf-8"?>
<sst xmlns="http://schemas.openxmlformats.org/spreadsheetml/2006/main" count="16897" uniqueCount="2341">
  <si>
    <t>Export Komplet</t>
  </si>
  <si>
    <t/>
  </si>
  <si>
    <t>2.0</t>
  </si>
  <si>
    <t>False</t>
  </si>
  <si>
    <t>{a369f14e-92e6-4cd0-b88b-17b7f0870d8c}</t>
  </si>
  <si>
    <t>&gt;&gt;  skryté sloupce  &lt;&lt;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</si>
  <si>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</si>
  <si>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</si>
  <si>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</si>
  <si>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</si>
  <si>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</si>
  <si>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</si>
  <si>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</si>
  <si>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</si>
  <si>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1049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</si>
  <si>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</si>
  <si>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</si>
  <si>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Žirovnice - ZTV Starý dvůr</t>
  </si>
  <si>
    <t>KSO:</t>
  </si>
  <si>
    <t>CC-CZ:</t>
  </si>
  <si>
    <t>Místo:</t>
  </si>
  <si>
    <t>Žirovnice</t>
  </si>
  <si>
    <t>Datum:</t>
  </si>
  <si>
    <t>9. 6. 2020</t>
  </si>
  <si>
    <t>Zadavatel:</t>
  </si>
  <si>
    <t>IČ:</t>
  </si>
  <si>
    <t>Město Žirovnice</t>
  </si>
  <si>
    <t>DIČ:</t>
  </si>
  <si>
    <t>Uchazeč:</t>
  </si>
  <si>
    <t>Vyplň údaj</t>
  </si>
  <si>
    <t>Projektant:</t>
  </si>
  <si>
    <t>63906601</t>
  </si>
  <si>
    <t>WAY project s.r.o.</t>
  </si>
  <si>
    <t>True</t>
  </si>
  <si>
    <t>Zpracovatel:</t>
  </si>
  <si>
    <t xml:space="preserve"> 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</si>
  <si>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</si>
  <si>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</si>
  <si>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</si>
  <si>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</si>
  <si>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</si>
  <si>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</si>
  <si>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</si>
  <si>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</si>
  <si>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</si>
  <si>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</si>
  <si>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</si>
  <si>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</si>
  <si>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</si>
  <si>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</si>
  <si>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</si>
  <si>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</si>
  <si>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</si>
  <si>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</si>
  <si>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</si>
  <si>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</si>
  <si>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</si>
  <si>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</si>
  <si>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</si>
  <si>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</si>
  <si>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</si>
  <si>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</si>
  <si>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</si>
  <si>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</si>
  <si>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</si>
  <si>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</si>
  <si>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</si>
  <si>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</si>
  <si>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</si>
  <si>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</si>
  <si>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</si>
  <si>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</si>
  <si>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</si>
  <si>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</si>
  <si>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</si>
  <si>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</si>
  <si>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</si>
  <si>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</si>
  <si>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</si>
  <si>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</si>
  <si>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</si>
  <si>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</si>
  <si>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02</t>
  </si>
  <si>
    <t>Ostatní a vedlejší náklady</t>
  </si>
  <si>
    <t>STA</t>
  </si>
  <si>
    <t>1</t>
  </si>
  <si>
    <t>{08db9822-b6bf-4ae5-a974-d8f378482c68}</t>
  </si>
  <si>
    <t>2</t>
  </si>
  <si>
    <t>101</t>
  </si>
  <si>
    <t>{bc129d9e-cca4-4f7e-8a1a-4bc1db252917}</t>
  </si>
  <si>
    <t>822 27 72</t>
  </si>
  <si>
    <t>301</t>
  </si>
  <si>
    <t>Vodovod</t>
  </si>
  <si>
    <t>{ad596409-4797-47eb-8d44-11913994f189}</t>
  </si>
  <si>
    <t>827 11 12</t>
  </si>
  <si>
    <t>302</t>
  </si>
  <si>
    <t>Dešťová kanalizace</t>
  </si>
  <si>
    <t>{ad044065-2d3d-46d8-9d8f-e7760eadb99a}</t>
  </si>
  <si>
    <t>303</t>
  </si>
  <si>
    <t>Splašková kanalizace</t>
  </si>
  <si>
    <t>{cd2d2834-a341-43b6-8408-6b19ad61e6e5}</t>
  </si>
  <si>
    <t>Soupis</t>
  </si>
  <si>
    <t>###NOINSERT###</t>
  </si>
  <si>
    <t>303_1</t>
  </si>
  <si>
    <t>Vystrojení ČS</t>
  </si>
  <si>
    <t>{6a55bfba-cc72-4100-b45f-e186fca14c3d}</t>
  </si>
  <si>
    <t>303_2</t>
  </si>
  <si>
    <t>ČS Technologická elektroinstalace, MaR</t>
  </si>
  <si>
    <t>{e10f23bd-d154-44d1-be5e-7cb76845c2bb}</t>
  </si>
  <si>
    <t>304</t>
  </si>
  <si>
    <t>Přípojky vodovodu a kanalizace</t>
  </si>
  <si>
    <t>{ed1044bd-ae34-4a37-b897-cd85cdd27c49}</t>
  </si>
  <si>
    <t>401</t>
  </si>
  <si>
    <t>Veřejné osvětlení</t>
  </si>
  <si>
    <t>{9e33b1b5-4bc9-4ba2-8d19-5628fbdd75c8}</t>
  </si>
  <si>
    <t>801</t>
  </si>
  <si>
    <t>Vegetační úpravy</t>
  </si>
  <si>
    <t>{17cb5887-141c-41e6-ab98-9cb93febfac4}</t>
  </si>
  <si>
    <t>KRYCÍ LIST SOUPISU PRACÍ</t>
  </si>
  <si>
    <t>Objekt:</t>
  </si>
  <si>
    <t>02 - Ostatní a vedlejší náklady</t>
  </si>
  <si>
    <t>REKAPITULACE ČLENĚNÍ SOUPISU PRACÍ</t>
  </si>
  <si>
    <t>Kód dílu - Popis</t>
  </si>
  <si>
    <t>Cena celkem [CZK]</t>
  </si>
  <si>
    <t>Náklady ze soupisu prací</t>
  </si>
  <si>
    <t>-1</t>
  </si>
  <si>
    <t>OST - Ostatní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</si>
  <si>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</si>
  <si>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</si>
  <si>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</si>
  <si>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</si>
  <si>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</si>
  <si>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</si>
  <si>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</si>
  <si>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</si>
  <si>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</si>
  <si>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</si>
  <si>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</si>
  <si>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</si>
  <si>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</si>
  <si>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OST</t>
  </si>
  <si>
    <t>Ostatní</t>
  </si>
  <si>
    <t>4</t>
  </si>
  <si>
    <t>ROZPOCET</t>
  </si>
  <si>
    <t>K</t>
  </si>
  <si>
    <t>053002000</t>
  </si>
  <si>
    <t>Poplatky</t>
  </si>
  <si>
    <t>kpl</t>
  </si>
  <si>
    <t>CS ÚRS 2020 01</t>
  </si>
  <si>
    <t>512</t>
  </si>
  <si>
    <t>-1803026739</t>
  </si>
  <si>
    <t>VV</t>
  </si>
  <si>
    <t>"za vytýčení inženýrský sítí pro stavbu jako celek" 1</t>
  </si>
  <si>
    <t>043103000w</t>
  </si>
  <si>
    <t>Zkoušky bez rozlišení</t>
  </si>
  <si>
    <t>-631003639</t>
  </si>
  <si>
    <t>zajištění všech zkoušek materiálů  dle požadavků TKP a ZTKP</t>
  </si>
  <si>
    <t>"Zkoušky materiálů zhotovitelem, pro stavbu jako celek" 1</t>
  </si>
  <si>
    <t>3</t>
  </si>
  <si>
    <t>043103000w1</t>
  </si>
  <si>
    <t>Kč</t>
  </si>
  <si>
    <t>-828958501</t>
  </si>
  <si>
    <t>043194000w</t>
  </si>
  <si>
    <t>Ostatní zkoušky</t>
  </si>
  <si>
    <t>583666159</t>
  </si>
  <si>
    <t>zajištění všech zkoušek konstrukcí a prací dle požadavků TKP a ZTKP</t>
  </si>
  <si>
    <t>"Pro stavbu jako celek" 1</t>
  </si>
  <si>
    <t>5</t>
  </si>
  <si>
    <t>043194000w1</t>
  </si>
  <si>
    <t>-1265643410</t>
  </si>
  <si>
    <t>6</t>
  </si>
  <si>
    <t>034303000</t>
  </si>
  <si>
    <t>Dopravní značení na staveništi</t>
  </si>
  <si>
    <t>kpl…</t>
  </si>
  <si>
    <t>-1599670676</t>
  </si>
  <si>
    <t>dopravně inženýrské opatření</t>
  </si>
  <si>
    <t>označení omezení provozu, vč. přeznačování v průběhu stavby</t>
  </si>
  <si>
    <t>"bere se pro stavbu jako celek" 1</t>
  </si>
  <si>
    <t>7</t>
  </si>
  <si>
    <t>011103000</t>
  </si>
  <si>
    <t>Geologický průzkum bez rozlišení</t>
  </si>
  <si>
    <t>-1680787531</t>
  </si>
  <si>
    <t>prohlídka a posouzení podloží chodníků a vozovky geotechnikem včetně návrhu opatření</t>
  </si>
  <si>
    <t>"pro stavbu jako celek" 1</t>
  </si>
  <si>
    <t>8</t>
  </si>
  <si>
    <t>012203000</t>
  </si>
  <si>
    <t>Geodetické práce při provádění stavby</t>
  </si>
  <si>
    <t>-519015433</t>
  </si>
  <si>
    <t>podrobné vytýčení podle vytyčovacích protokolů</t>
  </si>
  <si>
    <t>podrobné vytýčení výšek povrchu podle příčných řezů</t>
  </si>
  <si>
    <t>9</t>
  </si>
  <si>
    <t>012303000</t>
  </si>
  <si>
    <t>Geodetické práce po výstavbě</t>
  </si>
  <si>
    <t>2101929908</t>
  </si>
  <si>
    <t>Zaměření skutečného provedení stavby</t>
  </si>
  <si>
    <t>10</t>
  </si>
  <si>
    <t>012303000w</t>
  </si>
  <si>
    <t>ks</t>
  </si>
  <si>
    <t>1024</t>
  </si>
  <si>
    <t>-142931747</t>
  </si>
  <si>
    <t>náklady spojené se znovuosazením (obnovou) geodetického bodu PPBP</t>
  </si>
  <si>
    <t>"dle výk. výměr" 1</t>
  </si>
  <si>
    <t>11</t>
  </si>
  <si>
    <t>013254000</t>
  </si>
  <si>
    <t>Dokumentace skutečného provedení stavby</t>
  </si>
  <si>
    <t>773017539</t>
  </si>
  <si>
    <t>vypracování  dokumentace skutečného provedení</t>
  </si>
  <si>
    <t>"pro stavbu jako celek, PD ve 4 vyhotoveních" 1</t>
  </si>
  <si>
    <t>12</t>
  </si>
  <si>
    <t>042503000</t>
  </si>
  <si>
    <t>Plán BOZP na staveništi</t>
  </si>
  <si>
    <t>121459794</t>
  </si>
  <si>
    <t>opatření pro zajištění BOZP na staveništi</t>
  </si>
  <si>
    <t>oplocení a ohrazení staveniště, vytýčení bezp. koridoru pro pěší a cyklisty</t>
  </si>
  <si>
    <t>13</t>
  </si>
  <si>
    <t>044002000</t>
  </si>
  <si>
    <t>Revize</t>
  </si>
  <si>
    <t>-356995165</t>
  </si>
  <si>
    <t>uvažovat potřebné revize dle požadavků správce vodohospodářských objektů</t>
  </si>
  <si>
    <t>HSV - Práce a dodávky HSV</t>
  </si>
  <si>
    <t xml:space="preserve">    1 - Zemní práce</t>
  </si>
  <si>
    <t xml:space="preserve">    2 - Zakládání</t>
  </si>
  <si>
    <t xml:space="preserve">    4 - Vodorovné konstrukce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</si>
  <si>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</si>
  <si>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</si>
  <si>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</si>
  <si>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</si>
  <si>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</si>
  <si>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HSV</t>
  </si>
  <si>
    <t>Práce a dodávky HSV</t>
  </si>
  <si>
    <t>Zemní práce</t>
  </si>
  <si>
    <t>113106134</t>
  </si>
  <si>
    <t>Rozebrání dlažeb komunikací pro pěší s přemístěním hmot na skládku na vzdálenost do 3 m nebo s naložením na dopravní prostředek s ložem z kameniva nebo živice a s jakoukoliv výplní spár strojně plochy jednotlivě do 50 m2 ze zámkové dlažby</t>
  </si>
  <si>
    <t>m2</t>
  </si>
  <si>
    <t>-552862434</t>
  </si>
  <si>
    <t>"odstranění kce chodníku,ZD, dle výk.výměr" 3,0</t>
  </si>
  <si>
    <t>113107341</t>
  </si>
  <si>
    <t>Odstranění podkladů nebo krytů strojně plochy jednotlivě do 50 m2 s přemístěním hmot na skládku na vzdálenost do 3 m nebo s naložením na dopravní prostředek živičných, o tl. vrstvy do 50 mm</t>
  </si>
  <si>
    <t>267744748</t>
  </si>
  <si>
    <t>"odstranění krytu kce vozovky z AB pro osaz. obrub, dle výk. výměr" 17,0</t>
  </si>
  <si>
    <t>113107342</t>
  </si>
  <si>
    <t>Odstranění podkladů nebo krytů strojně plochy jednotlivě do 50 m2 s přemístěním hmot na skládku na vzdálenost do 3 m nebo s naložením na dopravní prostředek živičných, o tl. vrstvy přes 50 do 100 mm</t>
  </si>
  <si>
    <t>600242457</t>
  </si>
  <si>
    <t>"odstranění kce vozovky z AB pro osaz. obrub podél sil. II/132, dle výk. výměr" 17,0</t>
  </si>
  <si>
    <t>"odstranění kce vozovky z AB v místech překopů, dle pl. ACL a ACP dle výk. výměr" 42,1</t>
  </si>
  <si>
    <t>Součet</t>
  </si>
  <si>
    <t>113107321</t>
  </si>
  <si>
    <t>Odstranění podkladů nebo krytů strojně plochy jednotlivě do 50 m2 s přemístěním hmot na skládku na vzdálenost do 3 m nebo s naložením na dopravní prostředek z kameniva hrubého drceného, o tl. vrstvy do 100 mm</t>
  </si>
  <si>
    <t>961994456</t>
  </si>
  <si>
    <t>"odstranění kce vozovky z AB pro osaz. obrub, dle výk. výměr" 17,0</t>
  </si>
  <si>
    <t>113107162</t>
  </si>
  <si>
    <t>Odstranění podkladů nebo krytů strojně plochy jednotlivě přes 50 m2 do 200 m2 s přemístěním hmot na skládku na vzdálenost do 20 m nebo s naložením na dopravní prostředek z kameniva hrubého drceného, o tl. vrstvy přes 100 do 200 mm</t>
  </si>
  <si>
    <t>CS ÚRS 2019 01</t>
  </si>
  <si>
    <t>-146084836</t>
  </si>
  <si>
    <t>"odstranění kce vozovky z AB v místech překopů, tl. 0.15 m, dle pl. SC a ŠD dle výk. výměr" 30,2</t>
  </si>
  <si>
    <t>113154113</t>
  </si>
  <si>
    <t>Frézování živičného podkladu nebo krytu  s naložením na dopravní prostředek plochy do 500 m2 bez překážek v trase pruhu šířky do 0,5 m, tloušťky vrstvy 50 mm</t>
  </si>
  <si>
    <t>590669120</t>
  </si>
  <si>
    <t>frézování krytu vozovky v místech překopů v tl. 50 mm</t>
  </si>
  <si>
    <t>"dle plochy nového krytu dle výk. výměr" 54,0</t>
  </si>
  <si>
    <t>113154112</t>
  </si>
  <si>
    <t>Frézování živičného podkladu nebo krytu  s naložením na dopravní prostředek plochy do 500 m2 bez překážek v trase pruhu šířky do 0,5 m, tloušťky vrstvy 40 mm</t>
  </si>
  <si>
    <t>1497671706</t>
  </si>
  <si>
    <t>"frézování pro povrch. úpr. vozovky II/132 podél obrub dle výk. výměr" 17,0</t>
  </si>
  <si>
    <t>113202111</t>
  </si>
  <si>
    <t>Vytrhání obrub  s vybouráním lože, s přemístěním hmot na skládku na vzdálenost do 3 m nebo s naložením na dopravní prostředek z krajníků nebo obrubníků stojatých</t>
  </si>
  <si>
    <t>m</t>
  </si>
  <si>
    <t>1045617037</t>
  </si>
  <si>
    <t>"Vytrhání betonových obrubníků silničních dle výk. výměr" 7,0</t>
  </si>
  <si>
    <t>"Vytrhání betonových obrubníků chodníkových dle výk. výměr" 69,8</t>
  </si>
  <si>
    <t>121151123</t>
  </si>
  <si>
    <t>Sejmutí ornice strojně při souvislé ploše přes 500 m2, tl. vrstvy do 200 mm</t>
  </si>
  <si>
    <t>-579185262</t>
  </si>
  <si>
    <t>"odhumusování tl.100 mm dle výk. výměr" 815,92</t>
  </si>
  <si>
    <t>121151125</t>
  </si>
  <si>
    <t>Sejmutí ornice strojně při souvislé ploše přes 500 m2, tl. vrstvy přes 250 do 300 mm</t>
  </si>
  <si>
    <t>1137504209</t>
  </si>
  <si>
    <t>"odhumusování tl. 300 mm dle výk. výměr" 5896,2</t>
  </si>
  <si>
    <t>122251106</t>
  </si>
  <si>
    <t>Odkopávky a prokopávky nezapažené strojně v hornině třídy těžitelnosti I skupiny 3 přes 1 000 do 5 000 m3</t>
  </si>
  <si>
    <t>m3</t>
  </si>
  <si>
    <t>-328410005</t>
  </si>
  <si>
    <t>uvažuje se 80% v tř. těžitelnosti I. sk. 3 a 20%  v tř. těžitelnosti II. sk. 4</t>
  </si>
  <si>
    <t>vykazovat dle skutečnosti</t>
  </si>
  <si>
    <t>"výkop pro nové konstrukce dle výk. výměr" 522,3*0,8</t>
  </si>
  <si>
    <t>"výkop pro výměnu zeminy dle výk. výměr" 1096,11*0,8</t>
  </si>
  <si>
    <t>122351106</t>
  </si>
  <si>
    <t>Odkopávky a prokopávky nezapažené strojně v hornině třídy těžitelnosti II skupiny 4 přes 1 000 do 5 000 m3</t>
  </si>
  <si>
    <t>-1465737203</t>
  </si>
  <si>
    <t>"výkop pro nové konstrukce dle výk. výměr" 522,3*0,2</t>
  </si>
  <si>
    <t>"výkop pro výměnu zeminy dle výk. výměr" 1096,11*0,2</t>
  </si>
  <si>
    <t>129001101</t>
  </si>
  <si>
    <t>Příplatek k cenám vykopávek za ztížení vykopávky v blízkosti podzemního vedení nebo výbušnin v horninách jakékoliv třídy</t>
  </si>
  <si>
    <t>738686993</t>
  </si>
  <si>
    <t>"bere se cca 1% z odkopávky" (522,33+1096,11)*0,01</t>
  </si>
  <si>
    <t>14</t>
  </si>
  <si>
    <t>132251103</t>
  </si>
  <si>
    <t>Hloubení nezapažených rýh šířky do 800 mm strojně s urovnáním dna do předepsaného profilu a spádu v hornině třídy těžitelnosti I skupiny 3 přes 50 do 100 m3</t>
  </si>
  <si>
    <t>666211055</t>
  </si>
  <si>
    <t>pro drenáž v místě nových komunikací ZTV</t>
  </si>
  <si>
    <t>"š. 0.5 m, hl. pod výměmou zeminy 0.1 m, délka dle výk. výměr" 0,5*0,1*606,2</t>
  </si>
  <si>
    <t>podél silnice II/132 místo příkopu</t>
  </si>
  <si>
    <t>"š. 0.5 m, hl. 0.6 m, délka dle výk. výměr" 0,5*0,6*115,3</t>
  </si>
  <si>
    <t>132254204</t>
  </si>
  <si>
    <t>Hloubení zapažených rýh šířky přes 800 do 2 000 mm strojně s urovnáním dna do předepsaného profilu a spádu v hornině třídy těžitelnosti I skupiny 3 přes 100 do 500 m3</t>
  </si>
  <si>
    <t>-1599175315</t>
  </si>
  <si>
    <t>uvažuje se 40% v tř. těžitelnosti I. sk. 3, 40%  v tř. těžitelnosti II. sk. 4 a 20%  v tř. těžitelnosti II. sk. 5</t>
  </si>
  <si>
    <t>výkop pro přípojky uliční vpusti, šířka rýhy 0.9 m</t>
  </si>
  <si>
    <t>"hl. prům. 1,6 m pod plání " 71,0*0,9*1,6*0,4</t>
  </si>
  <si>
    <t>16</t>
  </si>
  <si>
    <t>132354204</t>
  </si>
  <si>
    <t>Hloubení zapažených rýh šířky přes 800 do 2 000 mm strojně s urovnáním dna do předepsaného profilu a spádu v hornině třídy těžitelnosti II skupiny 4 přes 100 do 500 m3</t>
  </si>
  <si>
    <t>-1448794890</t>
  </si>
  <si>
    <t>17</t>
  </si>
  <si>
    <t>132454204</t>
  </si>
  <si>
    <t>Hloubení zapažených rýh šířky přes 800 do 2 000 mm strojně s urovnáním dna do předepsaného profilu a spádu v hornině třídy těžitelnosti II skupiny 5 přes 100 do 500 m3</t>
  </si>
  <si>
    <t>-1364489046</t>
  </si>
  <si>
    <t>"hl. prům. 1,6 m pod plání " 71,0*0,9*1,6*0,2</t>
  </si>
  <si>
    <t>18</t>
  </si>
  <si>
    <t>133254102</t>
  </si>
  <si>
    <t>Hloubení zapažených šachet strojně v hornině třídy těžitelnosti I skupiny 3 přes 20 do 50 m3</t>
  </si>
  <si>
    <t>1262779968</t>
  </si>
  <si>
    <t>"pro jednoduché ul. vpusti, půdor. 1,2x1,2 m, cca hl. 2.0 m pod plání " 1,2*1,2*2,0*(18+3)*0,4</t>
  </si>
  <si>
    <t>"pro drenážní šachty, půdor. 1,4x1,4 m, cca hl. 1.0 m pod plání " 1,4*1,4*1,0*1,0*0,4</t>
  </si>
  <si>
    <t>"pro lapač splavenin, půdor. 2,0x2,0 m, cca hl. 1.3 m" 2,0*2,0*1,3*1,0*0,4</t>
  </si>
  <si>
    <t>19</t>
  </si>
  <si>
    <t>133354103</t>
  </si>
  <si>
    <t>Hloubení zapažených šachet strojně v hornině třídy těžitelnosti II skupiny 4 přes 50 do 100 m3</t>
  </si>
  <si>
    <t>-803177352</t>
  </si>
  <si>
    <t>20</t>
  </si>
  <si>
    <t>133454103</t>
  </si>
  <si>
    <t>Hloubení zapažených šachet strojně v hornině třídy těžitelnosti II skupiny 5 přes 50 do 100 m3</t>
  </si>
  <si>
    <t>334594301</t>
  </si>
  <si>
    <t>"pro jednoduché ul. vpusti, půdor. 1,2x1,2 m, cca hl. 2.0 m pod plání " 1,2*1,2*2,0*(18+3)*0,2</t>
  </si>
  <si>
    <t>"pro drenážní šachty, půdor. 1,4x1,4 m, cca hl. 1.0 m pod plání " 1,4*1,4*1,0*1,0*0,2</t>
  </si>
  <si>
    <t>"pro lapač splavenin, půdor. 2,0x2,0 m, cca hl. 1.3 m" 2,0*2,0*1,3*1,0*0,2</t>
  </si>
  <si>
    <t>151101101</t>
  </si>
  <si>
    <t>Zřízení pažení a rozepření stěn rýh pro podzemní vedení příložné pro jakoukoliv mezerovitost, hloubky do 2 m</t>
  </si>
  <si>
    <t>-1558145004</t>
  </si>
  <si>
    <t>"Pro přípojky uličních vpustí" 71,0*1,6*2</t>
  </si>
  <si>
    <t>"Pro šachty uličních vpustí" 1,2*4*2,0*(18+3)</t>
  </si>
  <si>
    <t>"Pro šachtu lapače splavenin" 2,0*4*1,3*1,0</t>
  </si>
  <si>
    <t>22</t>
  </si>
  <si>
    <t>151101111</t>
  </si>
  <si>
    <t>Odstranění pažení a rozepření stěn rýh pro podzemní vedení s uložením materiálu na vzdálenost do 3 m od kraje výkopu příložné, hloubky do 2 m</t>
  </si>
  <si>
    <t>-240507331</t>
  </si>
  <si>
    <t>"dle zřízení" 439,2</t>
  </si>
  <si>
    <t>23</t>
  </si>
  <si>
    <t>162451106</t>
  </si>
  <si>
    <t>Vodorovné přemístění výkopku nebo sypaniny po suchu na obvyklém dopravním prostředku, bez naložení výkopku, avšak se složením bez rozhrnutí z horniny třídy těžitelnosti I skupiny 1 až 3 na vzdálenost přes 1 500 do 2 000 m</t>
  </si>
  <si>
    <t>209572800</t>
  </si>
  <si>
    <t>"odvoz přebytečné ornice na deponii stevebníka" (5896,2*0,3)+(815,92*0,1)-((2181,88+363,98)*0,1)</t>
  </si>
  <si>
    <t>"odečte se ornice pro zesílení kulturní vrstvy půdy na p.č. 2694/1 dle ÚR 764,5 m3" -764,5</t>
  </si>
  <si>
    <t>24</t>
  </si>
  <si>
    <t>162651111</t>
  </si>
  <si>
    <t>Vodorovné přemístění výkopku nebo sypaniny po suchu na obvyklém dopravním prostředku, bez naložení výkopku, avšak se složením bez rozhrnutí z horniny třídy těžitelnosti I skupiny 1 až 3 na vzdálenost přes 3 000 do 4 000 m</t>
  </si>
  <si>
    <t>1443379047</t>
  </si>
  <si>
    <t>přebytečná zemina z výkopu na deponii dle určení stavebníka do 4 km</t>
  </si>
  <si>
    <t>"odkopávka sk.3" 1294,728</t>
  </si>
  <si>
    <t>"rýhy sk. 3" 64,9+40,896</t>
  </si>
  <si>
    <t>"šachty sk.3" 27,056</t>
  </si>
  <si>
    <t>"odečte se zásyp" -116,316</t>
  </si>
  <si>
    <t>"odečte se  násyp" -66,93</t>
  </si>
  <si>
    <t>"odečte se dod. násyp" -463,59</t>
  </si>
  <si>
    <t>25</t>
  </si>
  <si>
    <t>162651131</t>
  </si>
  <si>
    <t>Vodorovné přemístění výkopku nebo sypaniny po suchu na obvyklém dopravním prostředku, bez naložení výkopku, avšak se složením bez rozhrnutí z horniny třídy těžitelnosti II na vzdálenost skupiny 4 a 5 na vzdálenost přes 3 000 do 4 000 m</t>
  </si>
  <si>
    <t>-1866927409</t>
  </si>
  <si>
    <t>"odkopávky sk.4" 323,682</t>
  </si>
  <si>
    <t>"rýhy sk.4 a sk.5" 40,896+20,448</t>
  </si>
  <si>
    <t>"šachty sk.4 a sk.5" 27,056+13,528</t>
  </si>
  <si>
    <t>26</t>
  </si>
  <si>
    <t>171251201</t>
  </si>
  <si>
    <t>Uložení sypaniny na skládky nebo meziskládky bez hutnění s upravením uložené sypaniny do předepsaného tvaru</t>
  </si>
  <si>
    <t>1855243398</t>
  </si>
  <si>
    <t>"uložení sypaniny na deponii dle určení stavebníka" 831,366+780,744+425,61</t>
  </si>
  <si>
    <t>27</t>
  </si>
  <si>
    <t>171152111</t>
  </si>
  <si>
    <t>Uložení sypaniny do zhutněných násypů pro silnice, dálnice a letiště s rozprostřením sypaniny ve vrstvách, s hrubým urovnáním a uzavřením povrchu násypu z hornin nesoudržných sypkých v aktivní zóně</t>
  </si>
  <si>
    <t>1663374560</t>
  </si>
  <si>
    <t>"násyp výměny aktivní zóny dle výk výměr" 1096,86</t>
  </si>
  <si>
    <t>28</t>
  </si>
  <si>
    <t>M</t>
  </si>
  <si>
    <t>583442290</t>
  </si>
  <si>
    <t>štěrkodrť frakce 0/125</t>
  </si>
  <si>
    <t>t</t>
  </si>
  <si>
    <t>1535309411</t>
  </si>
  <si>
    <t>Vhodná nenamrzavá zemina do aktivní zóny dle ČSN 736133</t>
  </si>
  <si>
    <t>"materiál pro výměnu zeminy a násyp, dle uložení" 1096,86*2,0</t>
  </si>
  <si>
    <t>29</t>
  </si>
  <si>
    <t>171151111</t>
  </si>
  <si>
    <t>Uložení sypanin do násypů s rozprostřením sypaniny ve vrstvách a s hrubým urovnáním zhutněných z hornin nesoudržných sypkých</t>
  </si>
  <si>
    <t>-1151528357</t>
  </si>
  <si>
    <t>"pro dodatečný násyp dle výk. výměr" 463,59</t>
  </si>
  <si>
    <t>30</t>
  </si>
  <si>
    <t>171152112</t>
  </si>
  <si>
    <t>Uložení sypaniny do zhutněných násypů pro silnice, dálnice a letiště s rozprostřením sypaniny ve vrstvách, s hrubým urovnáním a uzavřením povrchu násypu z hornin nesoudržných sypkých mimo aktivní zónu</t>
  </si>
  <si>
    <t>-2142317063</t>
  </si>
  <si>
    <t>"násyp vozovky dle výk. výměr" 66,93</t>
  </si>
  <si>
    <t>31</t>
  </si>
  <si>
    <t>174101101</t>
  </si>
  <si>
    <t>Zásyp sypaninou z jakékoliv horniny strojně s uložením výkopku ve vrstvách se zhutněním jam, šachet, rýh nebo kolem objektů v těchto vykopávkách</t>
  </si>
  <si>
    <t>100568210</t>
  </si>
  <si>
    <t>"výkop rýh do 2 m" 40,896+40,896+20,448</t>
  </si>
  <si>
    <t>"výkop šachet" 27,056+27,056+13,528</t>
  </si>
  <si>
    <t>"odečte se obsyp vč. potrubí" -31,95</t>
  </si>
  <si>
    <t xml:space="preserve">odečte se zemina vytlačená tělesy ul. vpustí </t>
  </si>
  <si>
    <t>-0,3*0,3*3,14*2,0*(18+3)</t>
  </si>
  <si>
    <t>odečte se lože pro potrubí</t>
  </si>
  <si>
    <t>-0,9*71,0*0,1</t>
  </si>
  <si>
    <t>odečte se zemina vytlačená tělesem dren. šachty</t>
  </si>
  <si>
    <t>-0,37*0,37*3,14*1,0*1</t>
  </si>
  <si>
    <t>odečte se zemina vytlačená tělesem lapače splavenin</t>
  </si>
  <si>
    <t>-1,5*1,5*1,3*1</t>
  </si>
  <si>
    <t>32</t>
  </si>
  <si>
    <t>175111101</t>
  </si>
  <si>
    <t>Obsypání potrubí ručně sypaninou z vhodných hornin třídy těžitelnosti I a II, skupiny 1 až 4 nebo materiálem připraveným podél výkopu ve vzdálenosti do 3 m od jeho kraje pro jakoukoliv hloubku výkopu a míru zhutnění bez prohození sypaniny</t>
  </si>
  <si>
    <t>-472783130</t>
  </si>
  <si>
    <t>přípojky z PVC De 200 do výšky 0,3 m nad povrch potrubí</t>
  </si>
  <si>
    <t>(0,20+0,3)*0,9*71,0</t>
  </si>
  <si>
    <t>odečte se zemina vytlačená potrubím DN 200</t>
  </si>
  <si>
    <t>-(0,1*0,1)*3,14*71</t>
  </si>
  <si>
    <t>33</t>
  </si>
  <si>
    <t>583313450</t>
  </si>
  <si>
    <t>kamenivo těžené drobné frakce 0/4</t>
  </si>
  <si>
    <t>73887226</t>
  </si>
  <si>
    <t>"pro obsyp, cca 2,0 t/m3" 29,721*2,0</t>
  </si>
  <si>
    <t>34</t>
  </si>
  <si>
    <t>181351113</t>
  </si>
  <si>
    <t>Rozprostření a urovnání ornice v rovině nebo ve svahu sklonu do 1:5 strojně při souvislé ploše přes 500 m2, tl. vrstvy do 200 mm</t>
  </si>
  <si>
    <t>590308626</t>
  </si>
  <si>
    <t>"ohumusování v rovině tl.100 mm dle výk. výměr" 2181,88</t>
  </si>
  <si>
    <t>"zesílení kulturní vrstvy půdy na p.č. 2694/1 dle ÚR 764,5 m3" 764,5/0,2</t>
  </si>
  <si>
    <t>35</t>
  </si>
  <si>
    <t>182351123</t>
  </si>
  <si>
    <t>Rozprostření a urovnání ornice ve svahu sklonu přes 1:5 strojně při souvislé ploše přes 100 do 500 m2, tl. vrstvy do 200 mm</t>
  </si>
  <si>
    <t>2044846150</t>
  </si>
  <si>
    <t>"ohumusování ve svahu dle výk.výměr" 363,98</t>
  </si>
  <si>
    <t>36</t>
  </si>
  <si>
    <t>181451131</t>
  </si>
  <si>
    <t>Založení trávníku na půdě předem připravené plochy přes 1000 m2 výsevem včetně utažení parkového v rovině nebo na svahu do 1:5</t>
  </si>
  <si>
    <t>998714460</t>
  </si>
  <si>
    <t>"dle ohumusování v rovině dle výk. výměr" 2181,88</t>
  </si>
  <si>
    <t>37</t>
  </si>
  <si>
    <t>181411132</t>
  </si>
  <si>
    <t>Založení trávníku na půdě předem připravené plochy do 1000 m2 výsevem včetně utažení parkového na svahu přes 1:5 do 1:2</t>
  </si>
  <si>
    <t>1697989827</t>
  </si>
  <si>
    <t>"dle rozprostření ornice ve svahu, dle výk.výměr" 363,98</t>
  </si>
  <si>
    <t>38</t>
  </si>
  <si>
    <t>00572410</t>
  </si>
  <si>
    <t>osivo směs travní parková</t>
  </si>
  <si>
    <t>kg</t>
  </si>
  <si>
    <t>-1124438157</t>
  </si>
  <si>
    <t>dle ohumusování dle výk. výměr, cca 0,03 kg/m2</t>
  </si>
  <si>
    <t>(2181,88+363,98)*0,03</t>
  </si>
  <si>
    <t>39</t>
  </si>
  <si>
    <t>181951112</t>
  </si>
  <si>
    <t>Úprava pláně vyrovnáním výškových rozdílů strojně v hornině třídy těžitelnosti I, skupiny 1 až 3 se zhutněním</t>
  </si>
  <si>
    <t>-746915973</t>
  </si>
  <si>
    <t>"dle pl. pláně, dle výk. výměr" 4553,51</t>
  </si>
  <si>
    <t>"parapláně, dle pl. výměny zeminy dle výk. výměr" 3959,31</t>
  </si>
  <si>
    <t>40</t>
  </si>
  <si>
    <t>181951111</t>
  </si>
  <si>
    <t>Úprava pláně vyrovnáním výškových rozdílů strojně v hornině třídy těžitelnosti I, skupiny 1 až 3 bez zhutnění</t>
  </si>
  <si>
    <t>-1341785599</t>
  </si>
  <si>
    <t>"uvažuje se pod ohumusování v rovině, dle výk výměr" 2181,88</t>
  </si>
  <si>
    <t>41</t>
  </si>
  <si>
    <t>182201101</t>
  </si>
  <si>
    <t>Svahování trvalých svahů do projektovaných profilů strojně s potřebným přemístěním výkopku při svahování násypů v jakékoliv hornině</t>
  </si>
  <si>
    <t>-1285957672</t>
  </si>
  <si>
    <t>"dle ohumusování ve svahu, dle výk.výměr" 363,98</t>
  </si>
  <si>
    <t>42</t>
  </si>
  <si>
    <t>185804312</t>
  </si>
  <si>
    <t>Zalití rostlin vodou plochy záhonů jednotlivě přes 20 m2</t>
  </si>
  <si>
    <t>458163185</t>
  </si>
  <si>
    <t>uvažuje se 10x po 10 l na 1 m2 travnatých ploch</t>
  </si>
  <si>
    <t>(2181,88+363,98)*10*10*0,001</t>
  </si>
  <si>
    <t>Zakládání</t>
  </si>
  <si>
    <t>43</t>
  </si>
  <si>
    <t>211561111</t>
  </si>
  <si>
    <t>Výplň kamenivem do rýh odvodňovacích žeber nebo trativodů  bez zhutnění, s úpravou povrchu výplně kamenivem hrubým drceným frakce 4 až 16 mm</t>
  </si>
  <si>
    <t>-1929041752</t>
  </si>
  <si>
    <t>doplnění chybějícího obsypu položky trativodu</t>
  </si>
  <si>
    <t>pro drenáž v místě nových komunikací ZTV cca 50%</t>
  </si>
  <si>
    <t>"š. 0.5 m, hl. pod výměmou zeminy 0.1 m, délka dle výk. výměr" 0,5*0,4*606,2*0,5</t>
  </si>
  <si>
    <t>pro drenáž podél silnice II/162 místo příkopu cca 66%</t>
  </si>
  <si>
    <t>"š. 0.5 m, hl. 0.6 m, délka dle výk. výměr" 0,5*0,6*115,3*0,66</t>
  </si>
  <si>
    <t>44</t>
  </si>
  <si>
    <t>212752101</t>
  </si>
  <si>
    <t>Trativody z drenážních trubek pro liniové stavby a komunikace se zřízením štěrkového lože pod trubky a s jejich obsypem v otevřeném výkopu trubka korugovaná sendvičová PE-HD SN 4 celoperforovaná 360° DN 100</t>
  </si>
  <si>
    <t>-272916013</t>
  </si>
  <si>
    <t>"drenáž DN100 dle výk.výměr" 115,3+606,2</t>
  </si>
  <si>
    <t>Vodorovné konstrukce</t>
  </si>
  <si>
    <t>45</t>
  </si>
  <si>
    <t>451572111</t>
  </si>
  <si>
    <t>Lože pod potrubí, stoky a drobné objekty v otevřeném výkopu z kameniva drobného těženého 0 až 4 mm</t>
  </si>
  <si>
    <t>1178178458</t>
  </si>
  <si>
    <t>pod přípojky dle výkazu výměr</t>
  </si>
  <si>
    <t>"kubatura" 0,9*71,0*0,1</t>
  </si>
  <si>
    <t>46</t>
  </si>
  <si>
    <t>452112121</t>
  </si>
  <si>
    <t>Osazení betonových dílců prstenců nebo rámů pod poklopy a mříže, výšky přes 100 do 200 mm</t>
  </si>
  <si>
    <t>kus</t>
  </si>
  <si>
    <t>1076914426</t>
  </si>
  <si>
    <t>pro nové uliční vpusti, 2 ks/vpust</t>
  </si>
  <si>
    <t>"dle výk. výměr" 2*(18+3)</t>
  </si>
  <si>
    <t>47</t>
  </si>
  <si>
    <t>592238640</t>
  </si>
  <si>
    <t>prstenec pro uliční vpusť vyrovnávací betonový 390x60x130mm</t>
  </si>
  <si>
    <t>-923924228</t>
  </si>
  <si>
    <t>48</t>
  </si>
  <si>
    <t>592238210</t>
  </si>
  <si>
    <t>vpusť uliční prstenec betonový 180x660x100mm</t>
  </si>
  <si>
    <t>1392327799</t>
  </si>
  <si>
    <t>49</t>
  </si>
  <si>
    <t>451317111</t>
  </si>
  <si>
    <t>Podklad pod dlažbu z betonu prostého  pro prostředí s mrazovými cykly tř. C 25/30 tl. do 100 mm</t>
  </si>
  <si>
    <t>-607569109</t>
  </si>
  <si>
    <t>"pro dl. z lom. kamene výtok do rybníka, dle výk. výměr" 2,0</t>
  </si>
  <si>
    <t>"pro lapač splavenin dle typ. výkresu" 3,5</t>
  </si>
  <si>
    <t>50</t>
  </si>
  <si>
    <t>452318510</t>
  </si>
  <si>
    <t>Zajišťovací práh z betonu prostého se zvýšenými nároky na prostředí na dně a ve svahu melioračních kanálů s patkami nebo bez patek</t>
  </si>
  <si>
    <t>751891641</t>
  </si>
  <si>
    <t>bet.práh dl. 1.2 m, š. 0,4 m, hl. 0.8 m</t>
  </si>
  <si>
    <t>1,2*0,4*0,8</t>
  </si>
  <si>
    <t>51</t>
  </si>
  <si>
    <t>465513127</t>
  </si>
  <si>
    <t>Dlažba z lomového kamene lomařsky upraveného  na cementovou maltu, s vyspárováním cementovou maltou, tl. kamene 200 mm</t>
  </si>
  <si>
    <t>135140574</t>
  </si>
  <si>
    <t>Komunikace pozemní</t>
  </si>
  <si>
    <t>52</t>
  </si>
  <si>
    <t>564851111</t>
  </si>
  <si>
    <t>Podklad ze štěrkodrti ŠD  s rozprostřením a zhutněním, po zhutnění tl. 150 mm</t>
  </si>
  <si>
    <t>-1365440881</t>
  </si>
  <si>
    <t>Pro konstrukci  vozovek MK v tl. 150 mm ŠDa 0/32</t>
  </si>
  <si>
    <t>"dle výk. výměr" 2985,8</t>
  </si>
  <si>
    <t>53</t>
  </si>
  <si>
    <t>564851114</t>
  </si>
  <si>
    <t>Podklad ze štěrkodrti ŠD  s rozprostřením a zhutněním, po zhutnění tl. 180 mm</t>
  </si>
  <si>
    <t>-310895971</t>
  </si>
  <si>
    <t>Pro konstrukci  v tl. min 150 mm, prům 180 mm, ŠDa 0/32, ochranná vrstva</t>
  </si>
  <si>
    <t>"dle výk. výměr plocha vozovek MK"  2985,8</t>
  </si>
  <si>
    <t>"dle výk. výměr plocha parkovacích ploch"  418,2</t>
  </si>
  <si>
    <t>54</t>
  </si>
  <si>
    <t>564861112</t>
  </si>
  <si>
    <t>Podklad ze štěrkodrti ŠD  s rozprostřením a zhutněním, po zhutnění tl. 210 mm</t>
  </si>
  <si>
    <t>2122779592</t>
  </si>
  <si>
    <t>Pro konstrukci chodníků a sjezdů v min. tl. 200 mm, prům. 210 mm</t>
  </si>
  <si>
    <t>"pro sjezdy, Šd 0/32, dle výk výměr" 203,0</t>
  </si>
  <si>
    <t>"pro chodník, Šd 0/32, dle výk výměr" 361,0</t>
  </si>
  <si>
    <t>55</t>
  </si>
  <si>
    <t>564871115</t>
  </si>
  <si>
    <t>Podklad ze štěrkodrti ŠD  s rozprostřením a zhutněním, po zhutnění tl. 290 mm</t>
  </si>
  <si>
    <t>-530036489</t>
  </si>
  <si>
    <t>Pro konstrukci  v tl. min 150 mm, prům 290 mm, ŠDa 0/32, ochranná vrstva</t>
  </si>
  <si>
    <t>"dle výk. výměr plocha středového ostrova" 21,8</t>
  </si>
  <si>
    <t>56</t>
  </si>
  <si>
    <t>565135121</t>
  </si>
  <si>
    <t>Asfaltový beton vrstva podkladní ACP 16 (obalované kamenivo střednězrnné - OKS)  s rozprostřením a zhutněním v pruhu šířky přes 3 m, po zhutnění tl. 50 mm</t>
  </si>
  <si>
    <t>-53286752</t>
  </si>
  <si>
    <t>uvažováno ACP16+, tl 50 mm</t>
  </si>
  <si>
    <t>57</t>
  </si>
  <si>
    <t>566901173</t>
  </si>
  <si>
    <t>Vyspravení podkladu po překopech inženýrských sítí plochy do 15 m2 s rozprostřením a zhutněním směsí zpevněnou cementem SC C 20/25 (PB I) tl. 200 mm</t>
  </si>
  <si>
    <t>762017320</t>
  </si>
  <si>
    <t>nová kce vozovky silnice II/132 v místech překopů</t>
  </si>
  <si>
    <t>"uvažovat SC 0/32 C8/10, tl. 200 mm, dle výk. výměr" 30,2</t>
  </si>
  <si>
    <t>58</t>
  </si>
  <si>
    <t>566901233</t>
  </si>
  <si>
    <t>Vyspravení podkladu po překopech inženýrských sítí plochy přes 15 m2 s rozprostřením a zhutněním štěrkodrtí tl. 200 mm</t>
  </si>
  <si>
    <t>-1591478076</t>
  </si>
  <si>
    <t>"ŠDa 0/32, tl. 200 mm, dle výk. výměr" 30,2</t>
  </si>
  <si>
    <t>nová kce stezky v místě překopu</t>
  </si>
  <si>
    <t>"ŠDa 0/32, tl. 200 mm, dle výk. výměr" 15,0</t>
  </si>
  <si>
    <t>nová kce sjezdu v místě překopu</t>
  </si>
  <si>
    <t>"ŠDa 0/32, tl. 200 mm, dle výk. výměr" 12,0</t>
  </si>
  <si>
    <t>59</t>
  </si>
  <si>
    <t>566901261</t>
  </si>
  <si>
    <t>Vyspravení podkladu po překopech inženýrských sítí plochy přes 15 m2 s rozprostřením a zhutněním obalovaným kamenivem ACP (OK) tl. 100 mm</t>
  </si>
  <si>
    <t>-336766806</t>
  </si>
  <si>
    <t>"uvažovat ACP 16+, tl. 50 mm, dle výk. výměr" 42,1</t>
  </si>
  <si>
    <t>60</t>
  </si>
  <si>
    <t>567921111</t>
  </si>
  <si>
    <t>Podklad z mezerovitého betonu MCB  tl. 120 mm</t>
  </si>
  <si>
    <t>1539341823</t>
  </si>
  <si>
    <t>Pro dlážděné konstrukce park. ploch a střed. ostrova</t>
  </si>
  <si>
    <t>61</t>
  </si>
  <si>
    <t>572341111</t>
  </si>
  <si>
    <t>Vyspravení krytu komunikací po překopech inženýrských sítí plochy přes 15 m2 asfaltovým betonem ACO (AB), po zhutnění tl. přes 30 do 50 mm</t>
  </si>
  <si>
    <t>-1517627982</t>
  </si>
  <si>
    <t>pro povrch. úpravu st. vozovky podél obrub, ACO 11 tl. 40 mm</t>
  </si>
  <si>
    <t>"dle výk. výměr" 30,4</t>
  </si>
  <si>
    <t>62</t>
  </si>
  <si>
    <t>1892259922</t>
  </si>
  <si>
    <t>"ACO 11+, tl. 50 mm, dle výk. výměr" 54,0</t>
  </si>
  <si>
    <t>"ACL 16+, tl. 50 mm, dle výk. výměr" 42,1</t>
  </si>
  <si>
    <t>63</t>
  </si>
  <si>
    <t>573211107</t>
  </si>
  <si>
    <t>Postřik spojovací PS bez posypu kamenivem z asfaltu silničního, v množství 0,30 kg/m2</t>
  </si>
  <si>
    <t>85487110</t>
  </si>
  <si>
    <t>PS-B v množství 0,3 kg/m2</t>
  </si>
  <si>
    <t>"nová kce vozovky MK, pod ACO dle výk. výměr" 2985,8</t>
  </si>
  <si>
    <t>"nová kce překopu sil II/132, pod ACO dle výk. výměr" 54,0</t>
  </si>
  <si>
    <t>"nová kce překopu sil II/132, pod ACL dle výk. výměr" 42,1</t>
  </si>
  <si>
    <t>64</t>
  </si>
  <si>
    <t>573211109</t>
  </si>
  <si>
    <t>Postřik spojovací PS bez posypu kamenivem z asfaltu silničního, v množství 0,50 kg/m2</t>
  </si>
  <si>
    <t>-528675387</t>
  </si>
  <si>
    <t>PS-B, pod ACO v množství 0,5 kg/m2, v místě povrch. úpravy podél obrub</t>
  </si>
  <si>
    <t>65</t>
  </si>
  <si>
    <t>577134221</t>
  </si>
  <si>
    <t>Asfaltový beton vrstva obrusná ACO 11 (ABS)  s rozprostřením a se zhutněním z nemodifikovaného asfaltu v pruhu šířky přes 3 m tř. II, po zhutnění tl. 40 mm</t>
  </si>
  <si>
    <t>465320705</t>
  </si>
  <si>
    <t>uvažováno ACO 11, tl 40 mm</t>
  </si>
  <si>
    <t>"Konstrukce nové vozovky  MK,dle výk. výměr" 2985,80</t>
  </si>
  <si>
    <t>66</t>
  </si>
  <si>
    <t>596211110</t>
  </si>
  <si>
    <t xml:space="preserve">Kladení dlažby z betonových zámkových dlaždic komunikací pro pěší s ložem z kameniva těženého nebo drceného tl. do 40 mm, s vyplněním spár s dvojitým hutněním, vibrováním a se smetením přebytečného materiálu na krajnici tl. 60 mm skupiny A, pro plochy do </t>
  </si>
  <si>
    <t>1389041563</t>
  </si>
  <si>
    <t>"nová kce sjezdů dle výk. výměr" 203,0</t>
  </si>
  <si>
    <t>"nová kce chodníků dle výk. výměr" 361,0</t>
  </si>
  <si>
    <t>67</t>
  </si>
  <si>
    <t>59245018</t>
  </si>
  <si>
    <t>dlažba tvar obdélník betonová 200x100x60mm přírodní</t>
  </si>
  <si>
    <t>-972660646</t>
  </si>
  <si>
    <t>"dle kladení" 564,0</t>
  </si>
  <si>
    <t>"odečtou se var. + sig. pásy" -15,0</t>
  </si>
  <si>
    <t>přičteno ztratné 1%</t>
  </si>
  <si>
    <t>549*1,01 'Přepočtené koeficientem množství</t>
  </si>
  <si>
    <t>68</t>
  </si>
  <si>
    <t>59245006</t>
  </si>
  <si>
    <t>dlažba tvar obdélník betonová pro nevidomé 200x100x60mm barevná</t>
  </si>
  <si>
    <t>-996474798</t>
  </si>
  <si>
    <t>"dlažba var. + sig. pásů, barva červená, dle výk.výměr" 15,0</t>
  </si>
  <si>
    <t>přičteno ztratné 3%</t>
  </si>
  <si>
    <t>15*1,03 'Přepočtené koeficientem množství</t>
  </si>
  <si>
    <t>69</t>
  </si>
  <si>
    <t>596212213</t>
  </si>
  <si>
    <t>Kladení dlažby z betonových zámkových dlaždic pozemních komunikací s ložem z kameniva těženého nebo drceného tl. do 50 mm, s vyplněním spár, s dvojitým hutněním vibrováním a se smetením přebytečného materiálu na krajnici tl. 80 mm skupiny A, pro plochy př</t>
  </si>
  <si>
    <t>-1507975092</t>
  </si>
  <si>
    <t>"nová kce střed. ostrova a rampy dle výk. výměr" 21,8</t>
  </si>
  <si>
    <t>"nová kce parkovacích ploch dle výk. výměr" 418,2</t>
  </si>
  <si>
    <t>"plocha var. + sig. pásů ve vozovce" 2,2</t>
  </si>
  <si>
    <t>70</t>
  </si>
  <si>
    <t>000592275900</t>
  </si>
  <si>
    <t>Dlažba zatravňovací, obdélníky s nálisky a širokou sprárou 30 mm, tl. 80 mm, červená</t>
  </si>
  <si>
    <t>-269134161</t>
  </si>
  <si>
    <t>"dlažba park. zálivu dle výk. výměr" 418,2</t>
  </si>
  <si>
    <t>"odečte se DZ V10a - šedá barva " -4,0</t>
  </si>
  <si>
    <t>414,2*1,01 'Přepočtené koeficientem množství</t>
  </si>
  <si>
    <t>71</t>
  </si>
  <si>
    <t>59245020</t>
  </si>
  <si>
    <t>dlažba tvar obdélník betonová 200x100x80mm přírodní</t>
  </si>
  <si>
    <t>1271819871</t>
  </si>
  <si>
    <t>"dlažba středového ostrova a rampy dle výk. výměr" 21,8</t>
  </si>
  <si>
    <t>"dlažba pro vyznačení park. míst dle výk. výměr" 4,0</t>
  </si>
  <si>
    <t>25,8*1,03 'Přepočtené koeficientem množství</t>
  </si>
  <si>
    <t>72</t>
  </si>
  <si>
    <t>59245226</t>
  </si>
  <si>
    <t>dlažba tvar obdélník betonová pro nevidomé 200x100x80mm barevná</t>
  </si>
  <si>
    <t>1688801033</t>
  </si>
  <si>
    <t>"dlažba var. + sig. pásů ve vozovce, barva červená, dle výk.výměr" 2,2</t>
  </si>
  <si>
    <t>2,2*1,03 'Přepočtené koeficientem množství</t>
  </si>
  <si>
    <t>Trubní vedení</t>
  </si>
  <si>
    <t>73</t>
  </si>
  <si>
    <t>871355231</t>
  </si>
  <si>
    <t>Kanalizační potrubí z tvrdého PVC v otevřeném výkopu ve sklonu do 20 %, hladkého plnostěnného jednovrstvého, tuhost třídy SN 10 DN 200</t>
  </si>
  <si>
    <t>1051622060</t>
  </si>
  <si>
    <t>"přípojky DN200, SN10, dle výk. výměr" 71</t>
  </si>
  <si>
    <t>včetně dodání veškerých trub a tvarovek</t>
  </si>
  <si>
    <t>74</t>
  </si>
  <si>
    <t>895111121</t>
  </si>
  <si>
    <t>Drenážní šachtice normální z betonových dílců typ Šn 60 hl. do 1 m</t>
  </si>
  <si>
    <t>-1212547156</t>
  </si>
  <si>
    <t>75</t>
  </si>
  <si>
    <t>895941311</t>
  </si>
  <si>
    <t>Zřízení vpusti kanalizační  uliční z betonových dílců typ UVB-50</t>
  </si>
  <si>
    <t>343965383</t>
  </si>
  <si>
    <t>nové uliční vpusti dle výk. výměr</t>
  </si>
  <si>
    <t>"jednoduché UV" 18</t>
  </si>
  <si>
    <t>"obrubníkové UV" 3</t>
  </si>
  <si>
    <t>dle typových výkresů</t>
  </si>
  <si>
    <t>76</t>
  </si>
  <si>
    <t>59223820</t>
  </si>
  <si>
    <t>vpusť uliční skruž betonová 290x500x50mm s osazením na kalový koš pro těžké naplaveniny</t>
  </si>
  <si>
    <t>52765687</t>
  </si>
  <si>
    <t>"dle zřízení UV" 21</t>
  </si>
  <si>
    <t>77</t>
  </si>
  <si>
    <t>59223826</t>
  </si>
  <si>
    <t>vpusť uliční skruž betonová 590x500x50mm</t>
  </si>
  <si>
    <t>-1162511207</t>
  </si>
  <si>
    <t>78</t>
  </si>
  <si>
    <t>59223824w</t>
  </si>
  <si>
    <t>vpusť betonová uliční /skruž/ 59x50x5 cm</t>
  </si>
  <si>
    <t>1716440148</t>
  </si>
  <si>
    <t>79</t>
  </si>
  <si>
    <t>59223823</t>
  </si>
  <si>
    <t>vpusť uliční dno betonové 626x495x50mm</t>
  </si>
  <si>
    <t>1414038806</t>
  </si>
  <si>
    <t>80</t>
  </si>
  <si>
    <t>899204112</t>
  </si>
  <si>
    <t>Osazení mříží litinových včetně rámů a košů na bahno pro třídu zatížení D400, E600</t>
  </si>
  <si>
    <t>900376448</t>
  </si>
  <si>
    <t>"Pro nové uliční vpusti dle zřízení" 21</t>
  </si>
  <si>
    <t>81</t>
  </si>
  <si>
    <t>28661789</t>
  </si>
  <si>
    <t>koš kalový ocelový pro silniční vpusť 425mm vč. madla</t>
  </si>
  <si>
    <t>-589425733</t>
  </si>
  <si>
    <t>"dle osazení" 21</t>
  </si>
  <si>
    <t>82</t>
  </si>
  <si>
    <t>55242320</t>
  </si>
  <si>
    <t>mříž vtoková litinová plochá 500x500mm</t>
  </si>
  <si>
    <t>-1449390567</t>
  </si>
  <si>
    <t>"pro zatížení D s pantem, jednoduché UV dle výk. výměr" 18</t>
  </si>
  <si>
    <t>83</t>
  </si>
  <si>
    <t>000552421390</t>
  </si>
  <si>
    <t>Obrubníková vtoková mříž zkosená litinová, B125</t>
  </si>
  <si>
    <t>-810209962</t>
  </si>
  <si>
    <t>"pro obrubníkové UV dle výk. výměr" 3</t>
  </si>
  <si>
    <t>Ostatní konstrukce a práce, bourání</t>
  </si>
  <si>
    <t>84</t>
  </si>
  <si>
    <t>914111111</t>
  </si>
  <si>
    <t>Montáž svislé dopravní značky základní  velikosti do 1 m2 objímkami na sloupky nebo konzoly</t>
  </si>
  <si>
    <t>1327677659</t>
  </si>
  <si>
    <t>"nové svislé dopravní značky P2 a P4 dle TZ" 2</t>
  </si>
  <si>
    <t>85</t>
  </si>
  <si>
    <t>40445611</t>
  </si>
  <si>
    <t>značky upravující přednost P2, P3, P8 500mm</t>
  </si>
  <si>
    <t>945593926</t>
  </si>
  <si>
    <t>"dle montáže" 1</t>
  </si>
  <si>
    <t>86</t>
  </si>
  <si>
    <t>40445608</t>
  </si>
  <si>
    <t>značky upravující přednost P1, P4 700mm</t>
  </si>
  <si>
    <t>94585646</t>
  </si>
  <si>
    <t>87</t>
  </si>
  <si>
    <t>914111121</t>
  </si>
  <si>
    <t>Montáž svislé dopravní značky základní  velikosti do 2 m2 objímkami na sloupky nebo konzoly</t>
  </si>
  <si>
    <t>-337679660</t>
  </si>
  <si>
    <t>"DZ IZ5a a IZ5b, dle TZ" 4</t>
  </si>
  <si>
    <t>88</t>
  </si>
  <si>
    <t>40445635</t>
  </si>
  <si>
    <t>informativní značky směrové IS9-IS11a 1000x1500mm</t>
  </si>
  <si>
    <t>-1787155439</t>
  </si>
  <si>
    <t>"uvažovat DZ IZ5a a IZ5b, dle TZ" 4</t>
  </si>
  <si>
    <t>89</t>
  </si>
  <si>
    <t>914511112</t>
  </si>
  <si>
    <t>Montáž sloupku dopravních značek  délky do 3,5 m do hliníkové patky</t>
  </si>
  <si>
    <t>1914541090</t>
  </si>
  <si>
    <t>"nové sloupky pro svislé dopravní značky dle výk. výměr" 6</t>
  </si>
  <si>
    <t>"přemístěné svislé dopravní značky dle výk. výměr" 2</t>
  </si>
  <si>
    <t>90</t>
  </si>
  <si>
    <t>40445225</t>
  </si>
  <si>
    <t>sloupek pro dopravní značku Zn D 60mm v 3,5m</t>
  </si>
  <si>
    <t>1435601729</t>
  </si>
  <si>
    <t>"dle montáže" 6</t>
  </si>
  <si>
    <t>91</t>
  </si>
  <si>
    <t>915111112</t>
  </si>
  <si>
    <t>Vodorovné dopravní značení stříkané barvou  dělící čára šířky 125 mm souvislá bílá retroreflexní</t>
  </si>
  <si>
    <t>-278571118</t>
  </si>
  <si>
    <t>"doplnění VDZ V4 (0.125), dle výk. výměr" 132,7</t>
  </si>
  <si>
    <t>92</t>
  </si>
  <si>
    <t>915121122</t>
  </si>
  <si>
    <t>Vodorovné dopravní značení stříkané barvou  vodící čára bílá šířky 250 mm přerušovaná retroreflexní</t>
  </si>
  <si>
    <t>480973166</t>
  </si>
  <si>
    <t>"VDZ V7b (0.5/0.5/0.25), dle výk. výměr" 11,5</t>
  </si>
  <si>
    <t>"VDZ V2b (1.5/1.5/0.25), dle výk. výměr" 33,7</t>
  </si>
  <si>
    <t>93</t>
  </si>
  <si>
    <t>915611111</t>
  </si>
  <si>
    <t>Předznačení pro vodorovné značení  stříkané barvou nebo prováděné z nátěrových hmot liniové dělicí čáry, vodicí proužky</t>
  </si>
  <si>
    <t>1672828457</t>
  </si>
  <si>
    <t>"dle liniového VDZ" 132,7+45,2</t>
  </si>
  <si>
    <t>94</t>
  </si>
  <si>
    <t>916131213</t>
  </si>
  <si>
    <t>Osazení silničního obrubníku betonového se zřízením lože, s vyplněním a zatřením spár cementovou maltou stojatého s boční opěrou z betonu prostého, do lože z betonu prostého</t>
  </si>
  <si>
    <t>391426279</t>
  </si>
  <si>
    <t>"osazení bet. silničních obrubníků do lože z betonu C20/25n XF3 dle výk. výměr" 1421,4</t>
  </si>
  <si>
    <t>95</t>
  </si>
  <si>
    <t>59217031</t>
  </si>
  <si>
    <t>obrubník betonový silniční 1000x150x250mm</t>
  </si>
  <si>
    <t>-323639300</t>
  </si>
  <si>
    <t>"bet. silniční obrubníky dle osazení" 1421,4</t>
  </si>
  <si>
    <t>včetně dodání obloukových obrubníků v množství:</t>
  </si>
  <si>
    <t>R 2.0 m vnější 137.51 m, R 1.0 m vnější 81.55 m, R 0.5 m vnější 0.58 m</t>
  </si>
  <si>
    <t>96</t>
  </si>
  <si>
    <t>916231213</t>
  </si>
  <si>
    <t>Osazení chodníkového obrubníku betonového se zřízením lože, s vyplněním a zatřením spár cementovou maltou stojatého s boční opěrou z betonu prostého, do lože z betonu prostého</t>
  </si>
  <si>
    <t>-1212233582</t>
  </si>
  <si>
    <t>"osazení bet. chodníkových obrubníků do lože z betonu C20/25n XF3 dle výk. výměr" 489,7</t>
  </si>
  <si>
    <t>"znovuosazení bet. chodníkových obrubníků do lože z betonu C20/25n XF3 dle výk. výměr" 10,6</t>
  </si>
  <si>
    <t>"osazení bet. parkových obrubníků do lože z betonu C20/25n XF3 dle výk. výměr" 458,6</t>
  </si>
  <si>
    <t>97</t>
  </si>
  <si>
    <t>59217017</t>
  </si>
  <si>
    <t>obrubník betonový chodníkový 1000x100x250mm</t>
  </si>
  <si>
    <t>710352959</t>
  </si>
  <si>
    <t>"bet. chodníkové obrubníky dle osazení" 489,7</t>
  </si>
  <si>
    <t>98</t>
  </si>
  <si>
    <t>59217016</t>
  </si>
  <si>
    <t>obrubník betonový chodníkový 1000x80x250mm</t>
  </si>
  <si>
    <t>-582151132</t>
  </si>
  <si>
    <t>"bet. parkové obrubníky dle osazení" 458,6</t>
  </si>
  <si>
    <t>99</t>
  </si>
  <si>
    <t>919112213</t>
  </si>
  <si>
    <t>Řezání dilatačních spár v živičném krytu  vytvoření komůrky pro těsnící zálivku šířky 10 mm, hloubky 25 mm</t>
  </si>
  <si>
    <t>-1690523126</t>
  </si>
  <si>
    <t>"dle řezání živ. krytu" 177,3</t>
  </si>
  <si>
    <t>100</t>
  </si>
  <si>
    <t>919121213</t>
  </si>
  <si>
    <t>Utěsnění dilatačních spár zálivkou za studena  v cementobetonovém nebo živičném krytu včetně adhezního nátěru bez těsnicího profilu pod zálivkou, pro komůrky šířky 10 mm, hloubky 25 mm</t>
  </si>
  <si>
    <t>1863658957</t>
  </si>
  <si>
    <t>919413111</t>
  </si>
  <si>
    <t>Vtoková jímka propustku  z betonu prostého tř. C 12/15, propustku z trub DN do 800 mm</t>
  </si>
  <si>
    <t>20327029</t>
  </si>
  <si>
    <t>uvažuje se pro lapač splavenin dle typového výkresu</t>
  </si>
  <si>
    <t>komplet včetně dodání a osazení ocel. pozink. rámu a mříže</t>
  </si>
  <si>
    <t>102</t>
  </si>
  <si>
    <t>919721293</t>
  </si>
  <si>
    <t>Vyztužení stávajícího asfaltového povrchu geomříží ze skelných vláken s geotextilií, podélná pevnost v tahu 100 kN/m</t>
  </si>
  <si>
    <t>-1950143641</t>
  </si>
  <si>
    <t>uvažuje se pro výspravu překopů silnice II/132 pod kryt</t>
  </si>
  <si>
    <t>"dle plochy krytu překopu dle výk. výměr" 54,0</t>
  </si>
  <si>
    <t>uvažovat skelný geokompozit s min. tahovou pevností 100 kN/m viz. vzor. řezy</t>
  </si>
  <si>
    <t>včetně postřiku podkladu živ. emulzí</t>
  </si>
  <si>
    <t>103</t>
  </si>
  <si>
    <t>919726121</t>
  </si>
  <si>
    <t>Geotextilie netkaná pro ochranu, separaci nebo filtraci měrná hmotnost do 200 g/m2</t>
  </si>
  <si>
    <t>469897062</t>
  </si>
  <si>
    <t>separační geotextilie na parapláň</t>
  </si>
  <si>
    <t>"plocha parapláně dle výk. výměr" 3959,31</t>
  </si>
  <si>
    <t>"přičtou se svislé plochy (cca 15%)" 3959,31*0,15</t>
  </si>
  <si>
    <t>včetně přesahů</t>
  </si>
  <si>
    <t>104</t>
  </si>
  <si>
    <t>919735111</t>
  </si>
  <si>
    <t>Řezání stávajícího živičného krytu nebo podkladu  hloubky do 50 mm</t>
  </si>
  <si>
    <t>-1843732894</t>
  </si>
  <si>
    <t>"řezání dle výk. výměr" 177,3</t>
  </si>
  <si>
    <t>105</t>
  </si>
  <si>
    <t>966006132</t>
  </si>
  <si>
    <t>Odstranění dopravních nebo orientačních značek se sloupkem  s uložením hmot na vzdálenost do 20 m nebo s naložením na dopravní prostředek, se zásypem jam a jeho zhutněním s betonovou patkou</t>
  </si>
  <si>
    <t>217172655</t>
  </si>
  <si>
    <t>"přemisťované svislé DZ se sloupky dle výk. výměr" 2</t>
  </si>
  <si>
    <t>106</t>
  </si>
  <si>
    <t>966007111</t>
  </si>
  <si>
    <t>Odstranění vodorovného dopravního značení frézováním  značeného barvou čáry šířky do 125 mm</t>
  </si>
  <si>
    <t>-705092784</t>
  </si>
  <si>
    <t>stávajícího vodícího proužku v místě křižovatky</t>
  </si>
  <si>
    <t>"dle výk. výměr" 33,7</t>
  </si>
  <si>
    <t>107</t>
  </si>
  <si>
    <t>938908411</t>
  </si>
  <si>
    <t>Čištění vozovek splachováním vodou povrchu podkladu nebo krytu živičného, betonového nebo dlážděného</t>
  </si>
  <si>
    <t>-1380608841</t>
  </si>
  <si>
    <t>očištění vyfrézovaného povrchu vozovky překopů a povrch. úpravy</t>
  </si>
  <si>
    <t>"dle výk. výměr" 30,4+54,0</t>
  </si>
  <si>
    <t>997</t>
  </si>
  <si>
    <t>Přesun sutě</t>
  </si>
  <si>
    <t>108</t>
  </si>
  <si>
    <t>997221551</t>
  </si>
  <si>
    <t>Vodorovná doprava suti  bez naložení, ale se složením a s hrubým urovnáním ze sypkých materiálů, na vzdálenost do 1 km</t>
  </si>
  <si>
    <t>504217502</t>
  </si>
  <si>
    <t>Na deponii dle určení stavebníka do 4 km</t>
  </si>
  <si>
    <t>"Kamenivo drcené" 3,4+8,758</t>
  </si>
  <si>
    <t>"Vyfrézovaný materiál (předpokládaá se ZAS-T1)" 6,912+1,751</t>
  </si>
  <si>
    <t>109</t>
  </si>
  <si>
    <t>997221559</t>
  </si>
  <si>
    <t>Vodorovná doprava suti  bez naložení, ale se složením a s hrubým urovnáním Příplatek k ceně za každý další i započatý 1 km přes 1 km</t>
  </si>
  <si>
    <t>410898835</t>
  </si>
  <si>
    <t>"Kamenivo drcené" (3,4+8,758)*(4-1)</t>
  </si>
  <si>
    <t>"Vyfrézovaný materiál" (6,912+1,751)*(4-1)</t>
  </si>
  <si>
    <t>110</t>
  </si>
  <si>
    <t>997221561</t>
  </si>
  <si>
    <t>Vodorovná doprava suti  bez naložení, ale se složením a s hrubým urovnáním z kusových materiálů, na vzdálenost do 1 km</t>
  </si>
  <si>
    <t>-655474892</t>
  </si>
  <si>
    <t xml:space="preserve">Na skládku odpadů do 25 km </t>
  </si>
  <si>
    <t>"Rozebraná ZD" 0,78</t>
  </si>
  <si>
    <t>111</t>
  </si>
  <si>
    <t>997221569</t>
  </si>
  <si>
    <t>-624541160</t>
  </si>
  <si>
    <t>"Rozebraná ZD" 0,78*(25-1)</t>
  </si>
  <si>
    <t>112</t>
  </si>
  <si>
    <t>997221571</t>
  </si>
  <si>
    <t>Vodorovná doprava vybouraných hmot  bez naložení, ale se složením a s hrubým urovnáním na vzdálenost do 1 km</t>
  </si>
  <si>
    <t>1048772981</t>
  </si>
  <si>
    <t>"vytrhané obrubníky betonové" 15,744</t>
  </si>
  <si>
    <t>113</t>
  </si>
  <si>
    <t>997221579</t>
  </si>
  <si>
    <t>Vodorovná doprava vybouraných hmot  bez naložení, ale se složením a s hrubým urovnáním na vzdálenost Příplatek k ceně za každý další i započatý 1 km přes 1 km</t>
  </si>
  <si>
    <t>-217373764</t>
  </si>
  <si>
    <t>Na skládku odpadů do 25 km</t>
  </si>
  <si>
    <t>"vytrhané obrubníky betonové" 15,744*(25-1)</t>
  </si>
  <si>
    <t>114</t>
  </si>
  <si>
    <t>997221615</t>
  </si>
  <si>
    <t>Poplatek za uložení stavebního odpadu na skládce (skládkovné) z prostého betonu zatříděného do Katalogu odpadů pod kódem 17 01 01</t>
  </si>
  <si>
    <t>-1499601886</t>
  </si>
  <si>
    <t>115</t>
  </si>
  <si>
    <t>997013847</t>
  </si>
  <si>
    <t>Poplatek za uložení stavebního odpadu na skládce (skládkovné) asfaltového s obsahem dehtu zatříděného do Katalogu odpadů pod kódem 17 03 01</t>
  </si>
  <si>
    <t>2033845149</t>
  </si>
  <si>
    <t>poplatek za likvidaci odstraněných asf. směsí z překopů vozovky dle platné legislativy</t>
  </si>
  <si>
    <t>předpokládá se směs ZAS-T4, v případě jiného zatřídění možno navrhnout jiný způsob likvidace</t>
  </si>
  <si>
    <t>"vybouraný asfalt" 1,666+13,002</t>
  </si>
  <si>
    <t>uvažovat včetně přepravy</t>
  </si>
  <si>
    <t>998</t>
  </si>
  <si>
    <t>Přesun hmot</t>
  </si>
  <si>
    <t>116</t>
  </si>
  <si>
    <t>998225111</t>
  </si>
  <si>
    <t>Přesun hmot pro komunikace s krytem z kameniva, monolitickým betonovým nebo živičným  dopravní vzdálenost do 200 m jakékoliv délky objektu</t>
  </si>
  <si>
    <t>-649799546</t>
  </si>
  <si>
    <t>117</t>
  </si>
  <si>
    <t>000Překl 24</t>
  </si>
  <si>
    <t>Úprava polohy kabelu, včetně doplnění ochrany</t>
  </si>
  <si>
    <t>-1454947050</t>
  </si>
  <si>
    <t xml:space="preserve"> zahloubení sděl. kabelů + doplnění chráničky, včetně zemních prací</t>
  </si>
  <si>
    <t>"dle výk. výměr" 19,2</t>
  </si>
  <si>
    <t>301 - Vodovod</t>
  </si>
  <si>
    <t>115101201</t>
  </si>
  <si>
    <t>Čerpání vody na dopravní výšku do 10 m s uvažovaným průměrným přítokem do 500 l/min</t>
  </si>
  <si>
    <t>hod</t>
  </si>
  <si>
    <t>-999526539</t>
  </si>
  <si>
    <t xml:space="preserve">pro případ potřeby čerpání spodní vody, po odsouhlasení zadavatelem </t>
  </si>
  <si>
    <t>"uvažuje se 10 prac. dní po 8 hod" 10*8</t>
  </si>
  <si>
    <t>120001101</t>
  </si>
  <si>
    <t>596255736</t>
  </si>
  <si>
    <t>uvažováno 5% z výkopu rýhy řadu A</t>
  </si>
  <si>
    <t>"dle výkaz výměr" (762,32+64,04)*0,05</t>
  </si>
  <si>
    <t>132254205</t>
  </si>
  <si>
    <t>Hloubení zapažených rýh šířky přes 800 do 2 000 mm strojně s urovnáním dna do předepsaného profilu a spádu v hornině třídy těžitelnosti I skupiny 3 přes 500 do 1 000 m3</t>
  </si>
  <si>
    <t>760835508</t>
  </si>
  <si>
    <t>uvažováno z úrovně parapláně v místech nových komunikací nebo z odhumusovaného povrchu</t>
  </si>
  <si>
    <t>"dle výkazu výměr, sk. 3 uvažováno 60%" (762,32+64,04)*0,6</t>
  </si>
  <si>
    <t>132354205</t>
  </si>
  <si>
    <t>Hloubení zapažených rýh šířky přes 800 do 2 000 mm strojně s urovnáním dna do předepsaného profilu a spádu v hornině třídy těžitelnosti II skupiny 4 přes 500 do 1 000 m3</t>
  </si>
  <si>
    <t>743535131</t>
  </si>
  <si>
    <t>"dle výkazu výměr, sk. 4 uvažováno 25%" (762,32+64,04)*0,25</t>
  </si>
  <si>
    <t>132454205</t>
  </si>
  <si>
    <t>Hloubení zapažených rýh šířky přes 800 do 2 000 mm strojně s urovnáním dna do předepsaného profilu a spádu v hornině třídy těžitelnosti II skupiny 5 přes 500 do 1 000 m3</t>
  </si>
  <si>
    <t>-412300662</t>
  </si>
  <si>
    <t>"dle výkazu výměr, sk. 5 uvažováno 10%" (762,32+64,04)*0,10</t>
  </si>
  <si>
    <t>132554205</t>
  </si>
  <si>
    <t>Hloubení zapažených rýh šířky přes 800 do 2 000 mm strojně s urovnáním dna do předepsaného profilu a spádu v hornině třídy těžitelnosti III skupiny 6 přes 500 do 1 000 m3</t>
  </si>
  <si>
    <t>-156126671</t>
  </si>
  <si>
    <t>"dle výkazu výměr, sk. 6 uvažováno 5%" (762,32+64,04)*0,05</t>
  </si>
  <si>
    <t>64116741</t>
  </si>
  <si>
    <t>"dle výk. výměr" 1745,38</t>
  </si>
  <si>
    <t>151101102</t>
  </si>
  <si>
    <t>Zřízení pažení a rozepření stěn rýh pro podzemní vedení příložné pro jakoukoliv mezerovitost, hloubky do 4 m</t>
  </si>
  <si>
    <t>896937400</t>
  </si>
  <si>
    <t>"dle výk.výměr" 1005,78</t>
  </si>
  <si>
    <t>-1726112972</t>
  </si>
  <si>
    <t>151101112</t>
  </si>
  <si>
    <t>Odstranění pažení a rozepření stěn rýh pro podzemní vedení s uložením materiálu na vzdálenost do 3 m od kraje výkopu příložné, hloubky přes 2 do 4 m</t>
  </si>
  <si>
    <t>-1808373433</t>
  </si>
  <si>
    <t>"dle zřízení" 1005,78</t>
  </si>
  <si>
    <t>-1722256065</t>
  </si>
  <si>
    <t>přebytečná zemina z výkopů na deponii dle určení stavebníka do 4 km</t>
  </si>
  <si>
    <t>"výkop rýh" 762,32+64,04</t>
  </si>
  <si>
    <t>"odečte se zemina tež. sk.3, která se ponechaná pro zásyp" -495,816</t>
  </si>
  <si>
    <t>"odečte se zásyp" -554,274+495,816</t>
  </si>
  <si>
    <t>"odečte se zemina tež. sk.6" -41,318</t>
  </si>
  <si>
    <t>162651151</t>
  </si>
  <si>
    <t>Vodorovné přemístění výkopku nebo sypaniny po suchu na obvyklém dopravním prostředku, bez naložení výkopku, avšak se složením bez rozhrnutí z horniny třídy těžitelnosti III na vzdálenost skupiny 6 a 7 na vzdálenost přes 3 000 do 4 000 m</t>
  </si>
  <si>
    <t>1565948542</t>
  </si>
  <si>
    <t>"zemina tež. sk.6" 41,318</t>
  </si>
  <si>
    <t>-2057777861</t>
  </si>
  <si>
    <t>"dle vodorovného přemístění" 230,468+41,318</t>
  </si>
  <si>
    <t>-1229880877</t>
  </si>
  <si>
    <t>zásyp uvažován zeminou z výkopu rýh</t>
  </si>
  <si>
    <t>"celkový výkop rýh" 762,32+64,04</t>
  </si>
  <si>
    <t>pro zásyp rýh budou použity zeminy třídy těžitlnosti I. a II., sk. 3 a 4</t>
  </si>
  <si>
    <t>"odečte se obsyp potrubí" -215,754</t>
  </si>
  <si>
    <t>"odečte se lože pod potrubí řadů" -0,1*0,8*(406,1+277,3+20,75)</t>
  </si>
  <si>
    <t>1836998666</t>
  </si>
  <si>
    <t>"řady A, A1, De 90" 0,80*(0,09+0,3)*(409,1+277,3)</t>
  </si>
  <si>
    <t>"řady A1-1, De 63" 0,80*(0,063+0,3)*20,75</t>
  </si>
  <si>
    <t>Mezisoučet</t>
  </si>
  <si>
    <t>odečte se zemina vytlačená potrubím řadů</t>
  </si>
  <si>
    <t>"De 90" -3,14*0,045*0,045*(409,1+277,3)</t>
  </si>
  <si>
    <t>"De 63" -3,14*0,0315*0,0315*20,75</t>
  </si>
  <si>
    <t>58331351</t>
  </si>
  <si>
    <t>-2124721596</t>
  </si>
  <si>
    <t>"pro obsyp" 215,754*2,0</t>
  </si>
  <si>
    <t>-1516010730</t>
  </si>
  <si>
    <t>"lože pod potrubí, tl. 0.1 m" 0,1*0,8*(406,1+277,3+20,75)</t>
  </si>
  <si>
    <t>452313131</t>
  </si>
  <si>
    <t>Podkladní a zajišťovací konstrukce z betonu prostého v otevřeném výkopu bloky pro potrubí z betonu tř. C 12/15</t>
  </si>
  <si>
    <t>246282165</t>
  </si>
  <si>
    <t xml:space="preserve">betonové bloky -1 blok cca á 0,1 m3  </t>
  </si>
  <si>
    <t>"dle klad. schéma" 11*0,1</t>
  </si>
  <si>
    <t>452353101</t>
  </si>
  <si>
    <t>Bednění podkladních a zajišťovacích konstrukcí v otevřeném výkopu bloků pro potrubí</t>
  </si>
  <si>
    <t>-42838390</t>
  </si>
  <si>
    <t>"uvažuje se 1 m2/blok" 11*1</t>
  </si>
  <si>
    <t>0008Provizor</t>
  </si>
  <si>
    <t>Provizorní zajištění odběratelů pitnou vodou</t>
  </si>
  <si>
    <t>-903764071</t>
  </si>
  <si>
    <t>"zajištění zásobování vodou po dobu odstávky veřejného vodovodu"</t>
  </si>
  <si>
    <t>"řešeno cisternou, uvažovat po dobu odstavky jako celek" 1</t>
  </si>
  <si>
    <t>871211141</t>
  </si>
  <si>
    <t>Montáž vodovodního potrubí z plastů v otevřeném výkopu z polyetylenu PE 100 svařovaných na tupo SDR 11/PN16 D 63 x 5,8 mm</t>
  </si>
  <si>
    <t>1110667209</t>
  </si>
  <si>
    <t>"pro řad A1-1, dle klad. schéma" 20,5</t>
  </si>
  <si>
    <t>včetně úpravy st. potrubí v místech napojení</t>
  </si>
  <si>
    <t>včetně montáže přírub a spojek</t>
  </si>
  <si>
    <t>28613527</t>
  </si>
  <si>
    <t>potrubí třívrstvé PE100 RC SDR11 63x5,80 dl 12m</t>
  </si>
  <si>
    <t>1895715363</t>
  </si>
  <si>
    <t>"potrubí PE100 RC, dle montáže" 20,5</t>
  </si>
  <si>
    <t>přičteno ztratné 1.5%</t>
  </si>
  <si>
    <t>20,5*1,015 'Přepočtené koeficientem množství</t>
  </si>
  <si>
    <t>550005006316</t>
  </si>
  <si>
    <t>PŘÍRUBA ISO 50/63</t>
  </si>
  <si>
    <t>-1372382371</t>
  </si>
  <si>
    <t>"dle klad. schéma" 1</t>
  </si>
  <si>
    <t>871241141</t>
  </si>
  <si>
    <t>Montáž vodovodního potrubí z plastů v otevřeném výkopu z polyetylenu PE 100 svařovaných na tupo SDR 11/PN16 D 90 x 8,2 mm</t>
  </si>
  <si>
    <t>-1364260264</t>
  </si>
  <si>
    <t>"dle klad. schéma" 683,1</t>
  </si>
  <si>
    <t>včetně zatažení potrubí do ocel. chráničky dl. 8.0 m</t>
  </si>
  <si>
    <t>28613556</t>
  </si>
  <si>
    <t>potrubí dvouvrstvé PE100 RC SDR11 90x8,2 dl 12m</t>
  </si>
  <si>
    <t>-866895570</t>
  </si>
  <si>
    <t>"dle montáže " 683,1</t>
  </si>
  <si>
    <t>683,1*1,015 'Přepočtené koeficientem množství</t>
  </si>
  <si>
    <t>550008009016</t>
  </si>
  <si>
    <t>VODA+KANAL Přírubová spojení PŘÍRUBA ISO 80/90</t>
  </si>
  <si>
    <t>KS</t>
  </si>
  <si>
    <t>-1740601045</t>
  </si>
  <si>
    <t>"dle klad. schéma" 10</t>
  </si>
  <si>
    <t>857242122</t>
  </si>
  <si>
    <t>Montáž litinových tvarovek na potrubí litinovém tlakovém jednoosých na potrubí z trub přírubových v otevřeném výkopu, kanálu nebo v šachtě DN 80</t>
  </si>
  <si>
    <t>-1535732946</t>
  </si>
  <si>
    <t>"přírubové koleno s patkou dle klad. schéma" 4</t>
  </si>
  <si>
    <t>"koleno 90° dle klad. schéma" 1</t>
  </si>
  <si>
    <t>504908000010</t>
  </si>
  <si>
    <t>VODA+KANAL Trubní tvarovky 4/4 DÍRY KOLENO PATNÍ PŘÍRUBOVÉ 80 - 4/4 DÍRY</t>
  </si>
  <si>
    <t>482623423</t>
  </si>
  <si>
    <t>"dle montáže" 4</t>
  </si>
  <si>
    <t>853509000016</t>
  </si>
  <si>
    <t>TVAROVKA S2000 OBLOUK 90° 90</t>
  </si>
  <si>
    <t>-789887318</t>
  </si>
  <si>
    <t>857244122</t>
  </si>
  <si>
    <t>Montáž litinových tvarovek na potrubí litinovém tlakovém odbočných na potrubí z trub přírubových v otevřeném výkopu, kanálu nebo v šachtě DN 80</t>
  </si>
  <si>
    <t>1952562307</t>
  </si>
  <si>
    <t>"T kus DN 80/80, dle klad. schema" 3</t>
  </si>
  <si>
    <t>"T kus DN 80/50, dle klad. schema" 1</t>
  </si>
  <si>
    <t>"A kus DN 90/80, dle klad. schema" 2</t>
  </si>
  <si>
    <t>851008008016</t>
  </si>
  <si>
    <t>TVAROVKA T KUS 80-80</t>
  </si>
  <si>
    <t>-1580706974</t>
  </si>
  <si>
    <t>"T kus DN80/80, dle klad. schema" 3</t>
  </si>
  <si>
    <t>851008005016</t>
  </si>
  <si>
    <t>TVAROVKA T KUS 80-50</t>
  </si>
  <si>
    <t>-1820628402</t>
  </si>
  <si>
    <t>"T kus DN80/80, dle klad. schema" 1</t>
  </si>
  <si>
    <t>852509008016</t>
  </si>
  <si>
    <t>TVAROVKA S2000 HRDLA / PŘÍRUBA 90-80</t>
  </si>
  <si>
    <t>1145909327</t>
  </si>
  <si>
    <t>"A kus DN90/80, dle klad. schema" 2</t>
  </si>
  <si>
    <t>891211112</t>
  </si>
  <si>
    <t>Montáž vodovodních armatur na potrubí šoupátek nebo klapek uzavíracích v otevřeném výkopu nebo v šachtách s osazením zemní soupravy (bez poklopů) DN 50</t>
  </si>
  <si>
    <t>1790628650</t>
  </si>
  <si>
    <t>"šoupě DN 50, dle klad. schéma" 1</t>
  </si>
  <si>
    <t>400205000016</t>
  </si>
  <si>
    <t>ŠOUPĚ E2 PŘÍRUBOVÉ KRÁTKÉ 50</t>
  </si>
  <si>
    <t>-345638287</t>
  </si>
  <si>
    <t>891241112</t>
  </si>
  <si>
    <t>Montáž vodovodních armatur na potrubí šoupátek nebo klapek uzavíracích v otevřeném výkopu nebo v šachtách s osazením zemní soupravy (bez poklopů) DN 80</t>
  </si>
  <si>
    <t>-1958995748</t>
  </si>
  <si>
    <t>"šoupě DN80, dle klad. schema" 9</t>
  </si>
  <si>
    <t>400208000016</t>
  </si>
  <si>
    <t>ŠOUPĚ E2 PŘÍRUBOVÉ KRÁTKÉ 80</t>
  </si>
  <si>
    <t>-112248232</t>
  </si>
  <si>
    <t>"dle montáže" 9</t>
  </si>
  <si>
    <t>950205010003</t>
  </si>
  <si>
    <t>VODA+PLYN Zemní soupravy SOUPRAVA ZEMNÍ TELESKOPICKÁ E2-1,3 -1,8 50-100 (1,3-1,8m)</t>
  </si>
  <si>
    <t>-121054946</t>
  </si>
  <si>
    <t>"pro šoupata DN80 a DN50  dle klad. schéma" 10</t>
  </si>
  <si>
    <t>891247111</t>
  </si>
  <si>
    <t>Montáž vodovodních armatur na potrubí hydrantů podzemních (bez osazení poklopů) DN 80</t>
  </si>
  <si>
    <t>-969896410</t>
  </si>
  <si>
    <t>"hydrant dle klad. schema" 4</t>
  </si>
  <si>
    <t>"odběrová souprava dle klad. schema" 1</t>
  </si>
  <si>
    <t>D49008012516</t>
  </si>
  <si>
    <t>HYDRANT PODZEMNÍ PLNOPRŮTOKOVÝ 80/1,25 m</t>
  </si>
  <si>
    <t>227248686</t>
  </si>
  <si>
    <t>50800215016</t>
  </si>
  <si>
    <t>SOUPRAVA ODBĚROVÁ S ODVODNĚNÍM NOVÁ 2"/63-1,5 m</t>
  </si>
  <si>
    <t>1864062709</t>
  </si>
  <si>
    <t>891241811</t>
  </si>
  <si>
    <t>Demontáž vodovodních armatur na potrubí šoupátek nebo klapek uzavíracích v otevřeném výkopu nebo v šachtách DN 80</t>
  </si>
  <si>
    <t>1073468288</t>
  </si>
  <si>
    <t>"hydrantů dle výk. výměr" 1</t>
  </si>
  <si>
    <t>"šooupě před hydrantem" 1</t>
  </si>
  <si>
    <t>892233122</t>
  </si>
  <si>
    <t>Proplach a dezinfekce vodovodního potrubí DN od 40 do 70</t>
  </si>
  <si>
    <t>-156157005</t>
  </si>
  <si>
    <t>"pro řad A1-1, De 63, dle výk. výměr" 20,75</t>
  </si>
  <si>
    <t>892273122</t>
  </si>
  <si>
    <t>Proplach a dezinfekce vodovodního potrubí DN od 80 do 125</t>
  </si>
  <si>
    <t>1213089359</t>
  </si>
  <si>
    <t>"pro řad A a A1, De 90, dle výk. výměr" 409,1+277,3</t>
  </si>
  <si>
    <t>892241111</t>
  </si>
  <si>
    <t>Tlakové zkoušky vodou na potrubí DN do 80</t>
  </si>
  <si>
    <t>-1330723857</t>
  </si>
  <si>
    <t>892372111</t>
  </si>
  <si>
    <t>Tlakové zkoušky vodou zabezpečení konců potrubí při tlakových zkouškách DN do 300</t>
  </si>
  <si>
    <t>-1503562027</t>
  </si>
  <si>
    <t>"uvažuje se" 3</t>
  </si>
  <si>
    <t>899401112</t>
  </si>
  <si>
    <t>Osazení poklopů litinových šoupátkových</t>
  </si>
  <si>
    <t>-1451245018</t>
  </si>
  <si>
    <t>"dle počtu šoupat" 9+1</t>
  </si>
  <si>
    <t>422913520</t>
  </si>
  <si>
    <t>poklop litinový šoupátkový pro zemní soupravy osazení do terénu a do vozovky</t>
  </si>
  <si>
    <t>-1861131453</t>
  </si>
  <si>
    <t>"dle osazení" 9+1</t>
  </si>
  <si>
    <t>00040504</t>
  </si>
  <si>
    <t>Betonová deska pod poklop - šoupátková</t>
  </si>
  <si>
    <t>-1575510184</t>
  </si>
  <si>
    <t>899401113</t>
  </si>
  <si>
    <t>Osazení poklopů litinových hydrantových</t>
  </si>
  <si>
    <t>-1527547420</t>
  </si>
  <si>
    <t>"dle počtu hydrantů" 4</t>
  </si>
  <si>
    <t>42291452</t>
  </si>
  <si>
    <t>poklop litinový hydrantový DN 80</t>
  </si>
  <si>
    <t>-155189734</t>
  </si>
  <si>
    <t>"dle osazení" 4</t>
  </si>
  <si>
    <t>000452200</t>
  </si>
  <si>
    <t>Betonová deska pod poklop - hydrantová</t>
  </si>
  <si>
    <t>-1063261958</t>
  </si>
  <si>
    <t>899713111</t>
  </si>
  <si>
    <t>Orientační tabulky na vodovodních a kanalizačních řadech na sloupku ocelovém nebo betonovém</t>
  </si>
  <si>
    <t>-1329024871</t>
  </si>
  <si>
    <t>pro označení hydrantů, šoupat a odběrové soupravy</t>
  </si>
  <si>
    <t>včetně dodání a montáže ocelových sloupků</t>
  </si>
  <si>
    <t xml:space="preserve">"uvažuje se" 8 </t>
  </si>
  <si>
    <t>899721111</t>
  </si>
  <si>
    <t>Signalizační vodič na potrubí DN do 150 mm</t>
  </si>
  <si>
    <t>705507658</t>
  </si>
  <si>
    <t>"dle délky řadů dle výk. výměr " 409,1+277,3+20,75</t>
  </si>
  <si>
    <t>dle požadavku správce vodič CY 6 mm2</t>
  </si>
  <si>
    <t xml:space="preserve">včetně vyvedení do poklopů šoupat </t>
  </si>
  <si>
    <t>899722113</t>
  </si>
  <si>
    <t>Krytí potrubí z plastů výstražnou fólií z PVC šířky 34 cm</t>
  </si>
  <si>
    <t>-1359424892</t>
  </si>
  <si>
    <t>899911101</t>
  </si>
  <si>
    <t>Kluzné objímky (pojízdná sedla)  pro zasunutí potrubí do chráničky výšky 25 mm vnějšího průměru potrubí do 183 mm</t>
  </si>
  <si>
    <t>-1385500064</t>
  </si>
  <si>
    <t>"uvažuje se 6ks v chráničce" 6</t>
  </si>
  <si>
    <t>899913141</t>
  </si>
  <si>
    <t>Koncové uzavírací manžety chrániček  DN potrubí x DN chráničky DN 100 x 150</t>
  </si>
  <si>
    <t>-2025637203</t>
  </si>
  <si>
    <t>"na začátku a konci chráničky" 2</t>
  </si>
  <si>
    <t>899914111</t>
  </si>
  <si>
    <t>Montáž ocelové chráničky v otevřeném výkopu vnějšího průměru D 159 x 10 mm</t>
  </si>
  <si>
    <t>-958472732</t>
  </si>
  <si>
    <t>"chránička vodovodu dle výk. výměr" 8</t>
  </si>
  <si>
    <t>55283924</t>
  </si>
  <si>
    <t>trubka ocelová bezešvá hladká jakost 11 353 159x8,0mm</t>
  </si>
  <si>
    <t>-726426571</t>
  </si>
  <si>
    <t>"dle montáže chráničky" 8,0</t>
  </si>
  <si>
    <t>1455328916</t>
  </si>
  <si>
    <t>na deponii dle určení stavebníka do 2 km</t>
  </si>
  <si>
    <t>"demontovaný hydrant a šoupě" 2*0,017</t>
  </si>
  <si>
    <t>-1479606450</t>
  </si>
  <si>
    <t>"demontovaný hydrant" 2*0,017*(2-1)</t>
  </si>
  <si>
    <t>998276101</t>
  </si>
  <si>
    <t>Přesun hmot pro trubní vedení hloubené z trub z plastických hmot nebo sklolaminátových pro vodovody nebo kanalizace v otevřeném výkopu dopravní vzdálenost do 15 m</t>
  </si>
  <si>
    <t>-384745524</t>
  </si>
  <si>
    <t>302 - Dešťová kanalizace</t>
  </si>
  <si>
    <t xml:space="preserve">    3 - Svislé a kompletní konstrukce</t>
  </si>
  <si>
    <t>-177567322</t>
  </si>
  <si>
    <t xml:space="preserve">pro přečerpávání splaškových vod a spodní vody </t>
  </si>
  <si>
    <t>"uvažuje se 20 prac. dní po 8 hod" 20*8</t>
  </si>
  <si>
    <t>1015579821</t>
  </si>
  <si>
    <t>uvažováno 5% z výkopu sběračů B a B1</t>
  </si>
  <si>
    <t>(241,4+569,35+147,63+49,81)*0,05</t>
  </si>
  <si>
    <t>132254206</t>
  </si>
  <si>
    <t>Hloubení zapažených rýh šířky přes 800 do 2 000 mm strojně s urovnáním dna do předepsaného profilu a spádu v hornině třídy těžitelnosti I skupiny 3 přes 1 000 do 5 000 m3</t>
  </si>
  <si>
    <t>-1535261179</t>
  </si>
  <si>
    <t>"dle výkazu výměr, sk. 3 uvažováno 60%" (593,66+1097,28)*0,6</t>
  </si>
  <si>
    <t>včetně rozšíření a prohloubení rýhy v místech šachet</t>
  </si>
  <si>
    <t>132354206</t>
  </si>
  <si>
    <t>Hloubení zapažených rýh šířky přes 800 do 2 000 mm strojně s urovnáním dna do předepsaného profilu a spádu v hornině třídy těžitelnosti II skupiny 4 přes 1 000 do 5 000 m3</t>
  </si>
  <si>
    <t>1465449512</t>
  </si>
  <si>
    <t>"dle výkazu výměr, sk. 4 uvažováno 25%" (593,66+1097,28)*0,25</t>
  </si>
  <si>
    <t>132454206</t>
  </si>
  <si>
    <t>Hloubení zapažených rýh šířky přes 800 do 2 000 mm strojně s urovnáním dna do předepsaného profilu a spádu v hornině třídy těžitelnosti II skupiny 5 přes 1 000 do 5 000 m3</t>
  </si>
  <si>
    <t>-1905863611</t>
  </si>
  <si>
    <t>"dle výkazu výměr, sk. 5 uvažováno 10%" (593,66+1097,28)*0,10</t>
  </si>
  <si>
    <t>132554206</t>
  </si>
  <si>
    <t>Hloubení zapažených rýh šířky přes 800 do 2 000 mm strojně s urovnáním dna do předepsaného profilu a spádu v hornině třídy těžitelnosti III skupiny 6 přes 1 000 do 5 000 m3</t>
  </si>
  <si>
    <t>-55018808</t>
  </si>
  <si>
    <t>"dle výkazu výměr, sk. 6 uvažováno 5%" (593,66+1097,28)*0,05</t>
  </si>
  <si>
    <t>663858719</t>
  </si>
  <si>
    <t>"dle výk. výměr" 127,74</t>
  </si>
  <si>
    <t>včetně pažení v místech šachet</t>
  </si>
  <si>
    <t>-1736810607</t>
  </si>
  <si>
    <t>"dle zřízení" 127,74</t>
  </si>
  <si>
    <t>-587266124</t>
  </si>
  <si>
    <t>"dle výk. výměr" 3748,51</t>
  </si>
  <si>
    <t>-1828887630</t>
  </si>
  <si>
    <t>"dle zřízení" 3748,51</t>
  </si>
  <si>
    <t>225410101</t>
  </si>
  <si>
    <t>"výkop rýh" 593,66+1097,28</t>
  </si>
  <si>
    <t>"odečte se zemina tež. sk.3, která se ponechaná pro zásyp" -1014,564</t>
  </si>
  <si>
    <t>"odečte se zásyp" -1031,253+1014,546</t>
  </si>
  <si>
    <t>"odečte se zemina tež. sk.6" -84,547</t>
  </si>
  <si>
    <t>1648884792</t>
  </si>
  <si>
    <t>"výkop rýhy, těžitelnost sk. 6" 84,547</t>
  </si>
  <si>
    <t>1274976779</t>
  </si>
  <si>
    <t>"dle vodorovného přemístění" 575,122+84,547</t>
  </si>
  <si>
    <t>-650795464</t>
  </si>
  <si>
    <t>"rýhy" 593,66+1097,28</t>
  </si>
  <si>
    <t>"odečte se obsyp včetně potrubí" -508,474</t>
  </si>
  <si>
    <t>odečte se lože pod potrubí</t>
  </si>
  <si>
    <t>"DN400" -0,1*1,35*(66,9-1,8)</t>
  </si>
  <si>
    <t>"DN300" -0,1*1,05*(353,3-66,9-10,0+278,4-8,0)</t>
  </si>
  <si>
    <t>"DN250" -0,1*1,0*(88,05-1,75+29,0-1,0+16,0-0,5)</t>
  </si>
  <si>
    <t>odečtou se tělesa bet. šachet DN 1000, 22 ks, prům. stav. výška 2.7 m</t>
  </si>
  <si>
    <t xml:space="preserve"> -0,62*0,62*3,14*(2,70*22)</t>
  </si>
  <si>
    <t>odečtou se tělesa plast. šachet DN600, 1 ks, výška 1,18 m</t>
  </si>
  <si>
    <t xml:space="preserve"> -0,3*0,3*3,14*1,18</t>
  </si>
  <si>
    <t>761820191</t>
  </si>
  <si>
    <t>0,3 m nad povrch potrubí DN 400</t>
  </si>
  <si>
    <t>"sběrač B" 1,35*(0,45+0,3)*(66,9-1,8)</t>
  </si>
  <si>
    <t>0,3 m nad povrch potrubí DN 300</t>
  </si>
  <si>
    <t>"sběrač B" 1,05*(0,34+0,3)*(353,3-66,9-10,0)</t>
  </si>
  <si>
    <t>"sběrač B3" 1,05*(0,34+0,3)*(278,4-8,0)</t>
  </si>
  <si>
    <t>0,3 m nad povrch potrubí DN 250</t>
  </si>
  <si>
    <t>"sběrač B1" 1,0*(0,28+0,3)*(88,05-1,75)</t>
  </si>
  <si>
    <t>"sběrač B2" 1,0*(0,28+0,3)*(29,0-1,0)</t>
  </si>
  <si>
    <t>"sběrač B3-1" 1,0*(0,28+0,3)*(16,0-0,8)</t>
  </si>
  <si>
    <t xml:space="preserve">odečte se zemina vytlačená potrubím DN 400  </t>
  </si>
  <si>
    <t>"sběrač B" -3,14*0,225*0,225*(66,9-1,8)</t>
  </si>
  <si>
    <t xml:space="preserve">odečte se zemina vytlačená potrubím DN 300 </t>
  </si>
  <si>
    <t>"sběrač B" -3,14*0,17*0,17*(353,3-66,9-10,0)</t>
  </si>
  <si>
    <t>"sběrač B3" -3,14*0,17*0,17*(278,4-8,0)</t>
  </si>
  <si>
    <t xml:space="preserve">odečte se zemina vytlačená potrubím DN 250  </t>
  </si>
  <si>
    <t>"sběrač B1" -3,14*0,14*0,14*(88,05-1,75)</t>
  </si>
  <si>
    <t>"sběrač B2" -3,14*0,14*0,14*(29,0-1,0)</t>
  </si>
  <si>
    <t>"sběrač B3-1" -3,14*0,14*0,14*(16,0-0,5)</t>
  </si>
  <si>
    <t>-1834109991</t>
  </si>
  <si>
    <t>"pro obsyp" 440,518*2,0</t>
  </si>
  <si>
    <t>Svislé a kompletní konstrukce</t>
  </si>
  <si>
    <t>359901211</t>
  </si>
  <si>
    <t>Monitoring stok (kamerový systém) jakékoli výšky nová kanalizace</t>
  </si>
  <si>
    <t>-1650669494</t>
  </si>
  <si>
    <t>"kamerová prohlídka dle délky sběračů" 353,3+88,05+29,0+278,4+16,0</t>
  </si>
  <si>
    <t>-1893679246</t>
  </si>
  <si>
    <t>lože pod potrubí DN400</t>
  </si>
  <si>
    <t>0,1*1,35*(66,9-1,8)</t>
  </si>
  <si>
    <t>lože pod potrubí DN300</t>
  </si>
  <si>
    <t>0,1*1,05*(353,3-66,9-10,0+278,4-8,0)</t>
  </si>
  <si>
    <t>lože pod potrubí DN250</t>
  </si>
  <si>
    <t>0,1*1,0*(88,05-1,75+29,0-1,0+16,0-0,5)</t>
  </si>
  <si>
    <t>452112111</t>
  </si>
  <si>
    <t>Osazení betonových dílců prstenců nebo rámů pod poklopy a mříže, výšky do 100 mm</t>
  </si>
  <si>
    <t>-541026864</t>
  </si>
  <si>
    <t>"dle tabulky šachet" 13+13+11+1</t>
  </si>
  <si>
    <t>59224184</t>
  </si>
  <si>
    <t>prstenec šachtový vyrovnávací betonový 625x120x40mm</t>
  </si>
  <si>
    <t>669386873</t>
  </si>
  <si>
    <t>"dle tabulky šachet" 1</t>
  </si>
  <si>
    <t>59224185</t>
  </si>
  <si>
    <t>prstenec šachtový vyrovnávací betonový 625x120x60mm</t>
  </si>
  <si>
    <t>-831506997</t>
  </si>
  <si>
    <t>"dle tabulky šachet" 13</t>
  </si>
  <si>
    <t>59224176</t>
  </si>
  <si>
    <t>prstenec šachtový vyrovnávací betonový 625x120x80mm</t>
  </si>
  <si>
    <t>-619278399</t>
  </si>
  <si>
    <t>59224187</t>
  </si>
  <si>
    <t>prstenec šachtový vyrovnávací betonový 625x120x100mm</t>
  </si>
  <si>
    <t>218153788</t>
  </si>
  <si>
    <t>"dle tabulky šachet" 11</t>
  </si>
  <si>
    <t>871360420</t>
  </si>
  <si>
    <t>Montáž kanalizačního potrubí z plastů z polypropylenu PP korugovaného nebo žebrovaného SN 12 DN 250</t>
  </si>
  <si>
    <t>-481760947</t>
  </si>
  <si>
    <t>"potrubí DN 250 dle výk. výměr" 88,05+29,0+16,0</t>
  </si>
  <si>
    <t>"odečtou se šachty" -1,75-1-0,8</t>
  </si>
  <si>
    <t>"odečte se délka odboček" -2*0,34</t>
  </si>
  <si>
    <t>28617268</t>
  </si>
  <si>
    <t>trubka kanalizační PP korugovaná DN 250x6000mm SN12</t>
  </si>
  <si>
    <t>-1266890344</t>
  </si>
  <si>
    <t>"dle montáže" 128,82</t>
  </si>
  <si>
    <t>128,82*1,015 'Přepočtené koeficientem množství</t>
  </si>
  <si>
    <t>871370420</t>
  </si>
  <si>
    <t>Montáž kanalizačního potrubí z plastů z polypropylenu PP korugovaného nebo žebrovaného SN 12 DN 300</t>
  </si>
  <si>
    <t>-1136186895</t>
  </si>
  <si>
    <t>"potrubí DN 300 dle výk. výměr" 353,3-66,9+278,4</t>
  </si>
  <si>
    <t>"odečtou se šachty" -10,0-8,0</t>
  </si>
  <si>
    <t>"odečte se délka odboček" -(23+14)*0,341</t>
  </si>
  <si>
    <t>28617269</t>
  </si>
  <si>
    <t>trubka kanalizační PP korugovaná DN 300x6000mm SN12</t>
  </si>
  <si>
    <t>-1986245876</t>
  </si>
  <si>
    <t>"dle montáže" 534,183</t>
  </si>
  <si>
    <t>534,183*1,015 'Přepočtené koeficientem množství</t>
  </si>
  <si>
    <t>871390420</t>
  </si>
  <si>
    <t>Montáž kanalizačního potrubí z plastů z polypropylenu PP korugovaného nebo žebrovaného SN 12 DN 400</t>
  </si>
  <si>
    <t>-1673158161</t>
  </si>
  <si>
    <t>"potrubí DN 400 dle výk. výměr" 66,9</t>
  </si>
  <si>
    <t>"odečtou se šachty" -1,8</t>
  </si>
  <si>
    <t>"odečte se délka odboček" -2*0,527</t>
  </si>
  <si>
    <t>28617270</t>
  </si>
  <si>
    <t>trubka kanalizační PP korugovaná DN 400x6000mm SN12</t>
  </si>
  <si>
    <t>-1703072189</t>
  </si>
  <si>
    <t>"dle montáže" 64,046</t>
  </si>
  <si>
    <t>64,046*1,015 'Přepočtené koeficientem množství</t>
  </si>
  <si>
    <t>877360420</t>
  </si>
  <si>
    <t>Montáž tvarovek na kanalizačním plastovém potrubí z polypropylenu PP korugovaného nebo žebrovaného odboček DN 250</t>
  </si>
  <si>
    <t>-2105335972</t>
  </si>
  <si>
    <t>"odbočky PP 250/200, dle výk. výměr" 2</t>
  </si>
  <si>
    <t>28617382</t>
  </si>
  <si>
    <t>odbočka kanalizace PP korugované 45° DN 250/200</t>
  </si>
  <si>
    <t>1802982780</t>
  </si>
  <si>
    <t>"dle montáže" 2</t>
  </si>
  <si>
    <t>877370420</t>
  </si>
  <si>
    <t>Montáž tvarovek na kanalizačním plastovém potrubí z polypropylenu PP korugovaného nebo žebrovaného odboček DN 300</t>
  </si>
  <si>
    <t>-1788077468</t>
  </si>
  <si>
    <t>"odbočky PP 300/160, dle výk. výměr" 23</t>
  </si>
  <si>
    <t>"odbočky PP 300/200, dle výk. výměr" 14</t>
  </si>
  <si>
    <t>28617383</t>
  </si>
  <si>
    <t>odbočka kanalizace PP korugované 45° DN 300/200</t>
  </si>
  <si>
    <t>1427576822</t>
  </si>
  <si>
    <t>877390420</t>
  </si>
  <si>
    <t>Montáž tvarovek na kanalizačním plastovém potrubí z polypropylenu PP korugovaného nebo žebrovaného odboček DN 400</t>
  </si>
  <si>
    <t>937165309</t>
  </si>
  <si>
    <t>"odbočky PP 400/200, dle výk. výměr" 2</t>
  </si>
  <si>
    <t>28617384</t>
  </si>
  <si>
    <t>odbočka kanalizace PP korugované 45° DN 400/200</t>
  </si>
  <si>
    <t>-1767563640</t>
  </si>
  <si>
    <t>892362121</t>
  </si>
  <si>
    <t>Tlakové zkoušky vzduchem těsnícími vaky ucpávkovými DN 250</t>
  </si>
  <si>
    <t>úsek</t>
  </si>
  <si>
    <t>713381365</t>
  </si>
  <si>
    <t>"včetně ucpávek přípojek, uvažují se 4 úseky" 4</t>
  </si>
  <si>
    <t>892372121</t>
  </si>
  <si>
    <t>Tlakové zkoušky vzduchem těsnícími vaky ucpávkovými DN 300</t>
  </si>
  <si>
    <t>665572196</t>
  </si>
  <si>
    <t>"včetně ucpávek přípojek, uvažuje se 18 úseků" 18</t>
  </si>
  <si>
    <t>892392121</t>
  </si>
  <si>
    <t>Tlakové zkoušky vzduchem těsnícími vaky ucpávkovými DN 400</t>
  </si>
  <si>
    <t>-461263378</t>
  </si>
  <si>
    <t>"včetně ucpávek přípojek, uvažují se 2 úseky" 2</t>
  </si>
  <si>
    <t>894411121</t>
  </si>
  <si>
    <t>Zřízení šachet kanalizačních z betonových dílců výšky vstupu do 1,50 m s obložením dna betonem tř. C 25/30, na potrubí DN přes 200 do 300</t>
  </si>
  <si>
    <t>-1850599463</t>
  </si>
  <si>
    <t>"šachty s prefabrik. dnem na potrubí DN 250 a 300" 22-2</t>
  </si>
  <si>
    <t>894411131</t>
  </si>
  <si>
    <t>Zřízení šachet kanalizačních z betonových dílců výšky vstupu do 1,50 m s obložením dna betonem tř. C 25/30, na potrubí DN přes 300 do 400</t>
  </si>
  <si>
    <t>103173730</t>
  </si>
  <si>
    <t>"šachty s prefabrik. dnem na potrubí DN 400" 2</t>
  </si>
  <si>
    <t>59224024w1</t>
  </si>
  <si>
    <t>dno betonové šachtové DN 250 betonový žlab i nástupnice 100x68,5x15cm</t>
  </si>
  <si>
    <t>1426907522</t>
  </si>
  <si>
    <t>uvažovat na korugované potrbí z PP, SN12, viz. tabulka šachet</t>
  </si>
  <si>
    <t>"dle tab. šachet" 2</t>
  </si>
  <si>
    <t>59224029</t>
  </si>
  <si>
    <t>dno betonové šachtové DN 300 betonový žlab i nástupnice 100x78,5x15cm</t>
  </si>
  <si>
    <t>1986101658</t>
  </si>
  <si>
    <t>"dle tab. šachet" 16</t>
  </si>
  <si>
    <t>59224038</t>
  </si>
  <si>
    <t>dno betonové šachtové DN 400 betonový žlab i nástupnice 100x88,5x23cm</t>
  </si>
  <si>
    <t>-317819406</t>
  </si>
  <si>
    <t>"dle tab. šachet" 4</t>
  </si>
  <si>
    <t>59224066</t>
  </si>
  <si>
    <t>skruž betonová DN 1000x250 PS, 100x25x12cm</t>
  </si>
  <si>
    <t>160329107</t>
  </si>
  <si>
    <t>"dle tab. šachet" 8</t>
  </si>
  <si>
    <t>59224068</t>
  </si>
  <si>
    <t>skruž betonová DN 1000x500 PS, 100x50x12cm</t>
  </si>
  <si>
    <t>964975984</t>
  </si>
  <si>
    <t>"dle tab. šachet" 13</t>
  </si>
  <si>
    <t>59224070</t>
  </si>
  <si>
    <t>skruž betonová DN 1000x1000 PS, 100x100x12cm</t>
  </si>
  <si>
    <t>306530333</t>
  </si>
  <si>
    <t>"dle tab. šachet" 12</t>
  </si>
  <si>
    <t>59224056</t>
  </si>
  <si>
    <t>kónus pro kanalizační šachty s kapsovým stupadlem 100/62,5x67x12cm</t>
  </si>
  <si>
    <t>-1342720986</t>
  </si>
  <si>
    <t>"dle tab. šachet" 21</t>
  </si>
  <si>
    <t>000592241300</t>
  </si>
  <si>
    <t>Přechod. desky tl. 90+120mm AP-M 1000/625x270Z</t>
  </si>
  <si>
    <t>1534114515</t>
  </si>
  <si>
    <t>"dle tab. šachet" 1</t>
  </si>
  <si>
    <t>894118001</t>
  </si>
  <si>
    <t>Šachty kanalizační zděné Příplatek k cenám za každých dalších 0,60 m výšky vstupu</t>
  </si>
  <si>
    <t>1743972826</t>
  </si>
  <si>
    <t>"dle výšky pref. šachet, dle tab. šachet bez poklopů a prstenců" 45</t>
  </si>
  <si>
    <t>894812323</t>
  </si>
  <si>
    <t>Revizní a čistící šachta z polypropylenu PP pro hladké trouby DN 600 šachtové dno (DN šachty / DN trubního vedení) DN 600/250 s přítokem tvaru T</t>
  </si>
  <si>
    <t>-1497430896</t>
  </si>
  <si>
    <t>894812332</t>
  </si>
  <si>
    <t>Revizní a čistící šachta z polypropylenu PP pro hladké trouby DN 600 roura šachtová korugovaná, světlé hloubky 2 000 mm</t>
  </si>
  <si>
    <t>313263598</t>
  </si>
  <si>
    <t>"pro šachty DN600 dle výk. výměr" 1</t>
  </si>
  <si>
    <t>894812339</t>
  </si>
  <si>
    <t>Revizní a čistící šachta z polypropylenu PP pro hladké trouby DN 600 Příplatek k cenám 2331 - 2334 za uříznutí šachtové roury</t>
  </si>
  <si>
    <t>-721381129</t>
  </si>
  <si>
    <t>894812376</t>
  </si>
  <si>
    <t>Revizní a čistící šachta z polypropylenu PP pro hladké trouby DN 600 poklop (mříž) litinový pro třídu zatížení D400 s betonovým prstencem</t>
  </si>
  <si>
    <t>1486403106</t>
  </si>
  <si>
    <t>"pro šachtu DN600, dle výk.výměr" 1</t>
  </si>
  <si>
    <t>899103112</t>
  </si>
  <si>
    <t>Osazení poklopů litinových a ocelových včetně rámů pro třídu zatížení B125, C250</t>
  </si>
  <si>
    <t>-1646889672</t>
  </si>
  <si>
    <t>"poklopy revizních šachet DN 1000, B125, dle tabulky poklopů" 4</t>
  </si>
  <si>
    <t>55241002</t>
  </si>
  <si>
    <t>poklop kanalizační betonolitinový, rám betonolitinový 125mm, B 125 bez odvětrání</t>
  </si>
  <si>
    <t>-350906362</t>
  </si>
  <si>
    <t>899104112</t>
  </si>
  <si>
    <t>Osazení poklopů litinových a ocelových včetně rámů pro třídu zatížení D400, E600</t>
  </si>
  <si>
    <t>"poklopy revizních šachet DN 1000, D400, dle tabulky poklopů" 18</t>
  </si>
  <si>
    <t>55241017</t>
  </si>
  <si>
    <t>poklop šachtový litinový kruhový DN 600 bez ventilace tř D400 pro běžný provoz</t>
  </si>
  <si>
    <t>-1554405037</t>
  </si>
  <si>
    <t>"dle osazení" 18</t>
  </si>
  <si>
    <t>úprava dluže</t>
  </si>
  <si>
    <t>Úprava dluže požeráku dle popisu v TZ</t>
  </si>
  <si>
    <t>1689182959</t>
  </si>
  <si>
    <t>úprava dluže požeráku rybníka Nuzov</t>
  </si>
  <si>
    <t>dluž s otvorem pro zajištění zdržení dešťových vod z prostoru ZTV</t>
  </si>
  <si>
    <t>"viz. TZ, 1 kus" 1</t>
  </si>
  <si>
    <t>303 - Splašková kanalizace</t>
  </si>
  <si>
    <t xml:space="preserve">    6 - Úpravy povrchů, podlahy a osazování výplní</t>
  </si>
  <si>
    <t>PSV - Práce a dodávky PSV</t>
  </si>
  <si>
    <t xml:space="preserve">    767 - Konstrukce zámečnické</t>
  </si>
  <si>
    <t>113106192</t>
  </si>
  <si>
    <t>Rozebrání dlažeb a dílců vozovek a ploch s přemístěním hmot na skládku na vzdálenost do 3 m nebo s naložením na dopravní prostředek, s jakoukoliv výplní spár strojně ze silničních dílců jakýchkoliv rozměrů, s ložem z kameniva nebo živice se spárami zalitý</t>
  </si>
  <si>
    <t>-1753435918</t>
  </si>
  <si>
    <t>"v místě křížení výtlaku st. panel. vozovky, dle výk. výměr" 6,0</t>
  </si>
  <si>
    <t>uvažováno 5% z výkopu stoky C</t>
  </si>
  <si>
    <t>267,01*0,05</t>
  </si>
  <si>
    <t>121151113</t>
  </si>
  <si>
    <t>Sejmutí ornice strojně při souvislé ploše přes 100 do 500 m2, tl. vrstvy do 200 mm</t>
  </si>
  <si>
    <t>1903987203</t>
  </si>
  <si>
    <t>"v tl. 0.1 m dle výk. výměr" 462,7</t>
  </si>
  <si>
    <t>121151115</t>
  </si>
  <si>
    <t>Sejmutí ornice strojně při souvislé ploše přes 100 do 500 m2, tl. vrstvy přes 250 do 300 mm</t>
  </si>
  <si>
    <t>-1151017390</t>
  </si>
  <si>
    <t>"v tl. 0.3 m dle výk. výměr" 335,1</t>
  </si>
  <si>
    <t>121151205</t>
  </si>
  <si>
    <t>Sejmutí lesní půdy strojně při souvislé ploše do 100 m2, tl. vrstvy přes 250 do 300 mm</t>
  </si>
  <si>
    <t>1282496574</t>
  </si>
  <si>
    <t>"v tl. 0.3 m dle výk. výměr" 79,5</t>
  </si>
  <si>
    <t>"dle výkazu výměr, sk. 3 uvažováno 60%" (617,1+810,14)*0,6</t>
  </si>
  <si>
    <t>včetně rozšíření a prohloubení rýhy v místech revizních šachet</t>
  </si>
  <si>
    <t>"dle výkazu výměr, sk. 4 uvažováno 25%" (617,1+810,14)*0,25</t>
  </si>
  <si>
    <t>"dle výkazu výměr, sk. 5 uvažováno 10%" (617,1+810,14)*0,10</t>
  </si>
  <si>
    <t>364320155</t>
  </si>
  <si>
    <t>"dle výkazu výměr, sk. 6 uvažováno 5%" (617,1+810,14)*0,05</t>
  </si>
  <si>
    <t>133254104</t>
  </si>
  <si>
    <t>Hloubení zapažených šachet strojně v hornině třídy těžitelnosti I skupiny 3 přes 100 m3</t>
  </si>
  <si>
    <t>-1662220810</t>
  </si>
  <si>
    <t>hloubení šachty pro čerpací stanici, uvažuje se z úrovně odhum. povrchu</t>
  </si>
  <si>
    <t>celková hloubka 6.0 m, těžitelnost tř. I sk.3 hl. 1.5 m, těžitelnost tř. II sk.4 hl. 1.0 m</t>
  </si>
  <si>
    <t>těžitelnost tř. II sk.5 hl. 1.0 m, těžitelnost tř. III sk.6 hl. 2.5 m</t>
  </si>
  <si>
    <t>"půdorys šachty 4.2x4.2 m" 4,2*4,2*1,5</t>
  </si>
  <si>
    <t>133354104</t>
  </si>
  <si>
    <t>Hloubení zapažených šachet strojně v hornině třídy těžitelnosti II skupiny 4 přes 100 m3</t>
  </si>
  <si>
    <t>616627689</t>
  </si>
  <si>
    <t>"půdorys šachty 4.2x4.2 m" 4,2*4,2*1,0</t>
  </si>
  <si>
    <t>133454104</t>
  </si>
  <si>
    <t>Hloubení zapažených šachet strojně v hornině třídy těžitelnosti II skupiny 5 přes 100 m3</t>
  </si>
  <si>
    <t>2005104009</t>
  </si>
  <si>
    <t>133554104</t>
  </si>
  <si>
    <t>Hloubení zapažených šachet strojně v hornině třídy těžitelnosti III skupiny 6 přes 100 m3</t>
  </si>
  <si>
    <t>-5474403</t>
  </si>
  <si>
    <t>"půdorys šachty 4.2x4.2 m" 4,2*4,2*2,5</t>
  </si>
  <si>
    <t>141721214</t>
  </si>
  <si>
    <t>Řízený zemní protlak délky protlaku do 50 m v hornině třídy těžitelnosti I a II, skupiny 1 až 4 včetně protlačení trub v hloubce do 6 m vnějšího průměru vrtu přes 140 do 180 mm</t>
  </si>
  <si>
    <t>1887386525</t>
  </si>
  <si>
    <t>"dle výk. výměr" 10,0</t>
  </si>
  <si>
    <t>-1885799700</t>
  </si>
  <si>
    <t>"dle protlaku" 10</t>
  </si>
  <si>
    <t>"dle výk. výměr" 704,3</t>
  </si>
  <si>
    <t>"dle výk. výměr" 2955,0</t>
  </si>
  <si>
    <t>151101103</t>
  </si>
  <si>
    <t>Zřízení pažení a rozepření stěn rýh pro podzemní vedení příložné pro jakoukoliv mezerovitost, hloubky do 8 m</t>
  </si>
  <si>
    <t>-1824274773</t>
  </si>
  <si>
    <t>"pažení šachty pro ČS" 4,2*6*4</t>
  </si>
  <si>
    <t>"dle zřízení" 704,3</t>
  </si>
  <si>
    <t>"dle zřízení" 2955,0</t>
  </si>
  <si>
    <t>151101113</t>
  </si>
  <si>
    <t>Odstranění pažení a rozepření stěn rýh pro podzemní vedení s uložením materiálu na vzdálenost do 3 m od kraje výkopu příložné, hloubky přes 4 do 8 m</t>
  </si>
  <si>
    <t>998690010</t>
  </si>
  <si>
    <t>"dle zřízení" 100,8</t>
  </si>
  <si>
    <t>1799173317</t>
  </si>
  <si>
    <t>"výkop rýh" 617,1+810,14</t>
  </si>
  <si>
    <t>"výkop šachty ČS" 4,2*4,2*6,0</t>
  </si>
  <si>
    <t>"odečte se zemina tež. sk.3, která se ponechaná pro zásyp" -856,344-26,46</t>
  </si>
  <si>
    <t>"odečte se zásyp" -989,976+882,804</t>
  </si>
  <si>
    <t>"odečte se zemina tež. sk.6" -71,362-44,1</t>
  </si>
  <si>
    <t>-695043631</t>
  </si>
  <si>
    <t>"výkop rýhy, těžitelnost sk. 6" 71,362</t>
  </si>
  <si>
    <t>"výkop šachty, těžitelnost sk. 6" 44,1</t>
  </si>
  <si>
    <t>-1801950854</t>
  </si>
  <si>
    <t>"dle vodorovného přemístění" 427,642+115,462</t>
  </si>
  <si>
    <t>155755536</t>
  </si>
  <si>
    <t>"rýhy" 617,1+810,14</t>
  </si>
  <si>
    <t>"šachta pro ČS" 4,2*4,2*6</t>
  </si>
  <si>
    <t>"odečte se obsyp včetně potrubí" -345,192</t>
  </si>
  <si>
    <t>"De 90" -0,1*0,8*(243,08-1,5)</t>
  </si>
  <si>
    <t>"DN250" -0,1*1,0*(179,7-7,5+274,98-8,0+39,9-2,5+14,5-0,5)</t>
  </si>
  <si>
    <t>odečtou se tělesa bet. šachet DN 1000, 18+2 ks, prům. stav. výška 2,90 m</t>
  </si>
  <si>
    <t xml:space="preserve"> -0,62*0,62*3,14*2,90*(18+2)</t>
  </si>
  <si>
    <t>odečtou se tělesa plast. šachet DN600, 2 ks, prům. výška 1,72 m</t>
  </si>
  <si>
    <t xml:space="preserve"> -0,3*0,3*3,14*1,72*2</t>
  </si>
  <si>
    <t>odečte se těleso ČS</t>
  </si>
  <si>
    <t xml:space="preserve"> -3,08*3,08*5,8</t>
  </si>
  <si>
    <t>odečte se podkl. beton pro ČS</t>
  </si>
  <si>
    <t xml:space="preserve"> -4,2*4,2*0,2</t>
  </si>
  <si>
    <t>1600686391</t>
  </si>
  <si>
    <t>0,3 m nad povrch potrubí výtlaku De 90</t>
  </si>
  <si>
    <t>"stoka C" 0,80*(0,09+0,3)*(243,08-1,5)</t>
  </si>
  <si>
    <t>0,3 m nad povrch potrubí De 250</t>
  </si>
  <si>
    <t>"stoka C1" 1,0*(0,25+0,3)*(179,7-7,5)</t>
  </si>
  <si>
    <t>"stoka C2" 1,0*(0,25+0,3)*(274,98-8,0)</t>
  </si>
  <si>
    <t>"stoka C2-1" 1,0*(0,25+0,3)*(39,9-2,5)</t>
  </si>
  <si>
    <t>"stoka C2-2" 1,0*(0,25+0,3)*(14,5-0,5)</t>
  </si>
  <si>
    <t xml:space="preserve">odečte se zemina vytlačená potrubím De 90  </t>
  </si>
  <si>
    <t>"stoka C" -3,14*0,045*0,045*(243,08-1,5)</t>
  </si>
  <si>
    <t xml:space="preserve">odečte se zemina vytlačená potrubím De 250  </t>
  </si>
  <si>
    <t>"stoka C1" -3,14*0,125*0,125*(179,7-7,5)</t>
  </si>
  <si>
    <t>"stoka C2" -3,14*0,125*0,125*(274,98-8,0)</t>
  </si>
  <si>
    <t>"stoka C2-1" -3,14*0,125*0,125*(39,9-2,5)</t>
  </si>
  <si>
    <t>"stoka C2-2" -3,14*0,125*0,125*(14,5-0,5)</t>
  </si>
  <si>
    <t>-1115887720</t>
  </si>
  <si>
    <t>"pro obsyp" 319,586*2,0</t>
  </si>
  <si>
    <t>181311103</t>
  </si>
  <si>
    <t>Rozprostření a urovnání ornice v rovině nebo ve svahu sklonu do 1:5 ručně při souvislé ploše, tl. vrstvy do 200 mm</t>
  </si>
  <si>
    <t>-1566438345</t>
  </si>
  <si>
    <t>181311105</t>
  </si>
  <si>
    <t>Rozprostření a urovnání ornice v rovině nebo ve svahu sklonu do 1:5 ručně při souvislé ploše, tl. vrstvy přes 250 do 300 mm</t>
  </si>
  <si>
    <t>-1211270254</t>
  </si>
  <si>
    <t>181411121</t>
  </si>
  <si>
    <t>Založení trávníku na půdě předem připravené plochy do 1000 m2 výsevem včetně utažení lučního v rovině nebo na svahu do 1:5</t>
  </si>
  <si>
    <t>-1073055824</t>
  </si>
  <si>
    <t>"dle rozprostření" 335,1+462,7</t>
  </si>
  <si>
    <t>00572470</t>
  </si>
  <si>
    <t>osivo směs travní univerzál</t>
  </si>
  <si>
    <t>-1687910134</t>
  </si>
  <si>
    <t>"dle založení trávníku dle výk. výměr, cca 0.03 kg/m2" 797,8*0,03</t>
  </si>
  <si>
    <t>182351025</t>
  </si>
  <si>
    <t>Rozprostření a urovnání ornice ve svahu sklonu přes 1:5 strojně při souvislé ploše do 100 m2, tl. vrstvy přes 250 do 300 mm</t>
  </si>
  <si>
    <t>387207851</t>
  </si>
  <si>
    <t>"lesní půdy dle výk. výměr" 79,5</t>
  </si>
  <si>
    <t>273121121</t>
  </si>
  <si>
    <t>Montáž prefabrikovaných základů z betonu železového desek včetně spojovací vrstvy z cementové malty, hmotnosti jednotlivě do 5 t</t>
  </si>
  <si>
    <t>369297876</t>
  </si>
  <si>
    <t>uvažuje se pro montáž prefabrikátů čerpací stanice</t>
  </si>
  <si>
    <t>"zákrytová deska pro suchou a mokrou jímku" 2</t>
  </si>
  <si>
    <t>3120866</t>
  </si>
  <si>
    <t>Zákrytová deska PNO 240/140/25 ZDP -14</t>
  </si>
  <si>
    <t>272009052</t>
  </si>
  <si>
    <t>dno o sklad. rozměru 3080/3080/250 mm</t>
  </si>
  <si>
    <t>"dle montáže 2 ks" 2</t>
  </si>
  <si>
    <t>273121122</t>
  </si>
  <si>
    <t>Montáž prefabrikovaných základů z betonu železového desek včetně spojovací vrstvy z cementové malty, hmotnosti jednotlivě přes 5 do 10 t</t>
  </si>
  <si>
    <t>-60364387</t>
  </si>
  <si>
    <t>"dno 2 ks" 2</t>
  </si>
  <si>
    <t>"nástavec 2 ks"2</t>
  </si>
  <si>
    <t>3123980T3</t>
  </si>
  <si>
    <t>Dno výšky 2780 mm PNO 240/140/278/14 BZP - už.objem 9,34 m3</t>
  </si>
  <si>
    <t>1574904180</t>
  </si>
  <si>
    <t>dno o rozměrech dle výkresu ČS</t>
  </si>
  <si>
    <t>včetně  prostupů</t>
  </si>
  <si>
    <t>3123980T3_w3</t>
  </si>
  <si>
    <t>Nástavec výšky 2780 mm PNO 240/140/278/14</t>
  </si>
  <si>
    <t>1763261414</t>
  </si>
  <si>
    <t>skruž o rozměrech dle výkresu ČS</t>
  </si>
  <si>
    <t>včetně prostupů</t>
  </si>
  <si>
    <t>"kamerová prohlídka dle délky gravitačních stok" 179,7+274,98+39,9+14,5</t>
  </si>
  <si>
    <t>lože pod potrubí De90</t>
  </si>
  <si>
    <t>0,1*0,8*(243,08-1,5)</t>
  </si>
  <si>
    <t>0,1*1,0*(179,7-7,5+274,98-8,0+39,9-2,5+14,5-0,5)</t>
  </si>
  <si>
    <t>"dle tabulky šachet" 4+9+7+13</t>
  </si>
  <si>
    <t>-395358659</t>
  </si>
  <si>
    <t>"dle tabulky šachet" 4</t>
  </si>
  <si>
    <t>"dle tabulky šachet" 9</t>
  </si>
  <si>
    <t>"dle tabulky šachet" 7</t>
  </si>
  <si>
    <t>452311151</t>
  </si>
  <si>
    <t>Podkladní a zajišťovací konstrukce z betonu prostého v otevřeném výkopu desky pod potrubí, stoky a drobné objekty z betonu tř. C 20/25</t>
  </si>
  <si>
    <t>-1942737566</t>
  </si>
  <si>
    <t>"podkladní beton pod těleso ČS tl. 0.2 m" 4,2*4,2*0,2</t>
  </si>
  <si>
    <t>547001854</t>
  </si>
  <si>
    <t>"dle klad. schéma" 2*0,1</t>
  </si>
  <si>
    <t>-1823500505</t>
  </si>
  <si>
    <t>"uvažuje se 1 m2/blok" 2*1</t>
  </si>
  <si>
    <t>564861111</t>
  </si>
  <si>
    <t>Podklad ze štěrkodrti ŠD  s rozprostřením a zhutněním, po zhutnění tl. 200 mm</t>
  </si>
  <si>
    <t>-1197436645</t>
  </si>
  <si>
    <t>"pro zpětné osazení dílců st. panel. cesty, dle výk. výměr" 6,0</t>
  </si>
  <si>
    <t>584121108</t>
  </si>
  <si>
    <t>Osazení silničních dílců ze železového betonu  s podkladem z kameniva těženého do tl. 40 mm jakéhokoliv druhu a velikosti, na plochu jednotlivě do 15 m2</t>
  </si>
  <si>
    <t>870050158</t>
  </si>
  <si>
    <t>"zpětné osazení dílců st. panel. cesty, dle výk. výměr" 6,0</t>
  </si>
  <si>
    <t>Úpravy povrchů, podlahy a osazování výplní</t>
  </si>
  <si>
    <t>631313234</t>
  </si>
  <si>
    <t>Vytvarování dna z betonu prostého žlabů, kanálů, nádrží nebo vodárenských rychlofiltrů  s bedněním s potěrem z cementové malty hlazeným ocelovým hladítkem nádrží, z betonu se zvýšenými nároky na prostředí C 30/37, poloměr zakřivení přes 400 mm</t>
  </si>
  <si>
    <t>-261510409</t>
  </si>
  <si>
    <t xml:space="preserve">uvažuje se pro spádový beton mokré jímky </t>
  </si>
  <si>
    <t xml:space="preserve">uvažuje se základový beton pod čerpadla suché jímky </t>
  </si>
  <si>
    <t>"mokrá jímka dle výkresu ČS" 0,702*2,4</t>
  </si>
  <si>
    <t>"suchá jímka dle výkresu ČS" 3,24*0,2</t>
  </si>
  <si>
    <t>871241151</t>
  </si>
  <si>
    <t>Montáž vodovodního potrubí z plastů v otevřeném výkopu z polyetylenu PE 100 svařovaných na tupo SDR 17/PN10 D 90 x 5,4 mm</t>
  </si>
  <si>
    <t>-731631920</t>
  </si>
  <si>
    <t>"pro výtlak - Stoku C, dle klad. schéma" 242,4</t>
  </si>
  <si>
    <t>včetně zatažení potrubí do chrániček dl. 10.0 + 8.0 m</t>
  </si>
  <si>
    <t>28613575</t>
  </si>
  <si>
    <t>potrubí dvouvrstvé PE100 RC SDR17 90x5,4 dl 12m</t>
  </si>
  <si>
    <t>-132250804</t>
  </si>
  <si>
    <t>"potrubí PE100 RC, dle montáže" 242,4</t>
  </si>
  <si>
    <t>242,4*1,015 'Přepočtené koeficientem množství</t>
  </si>
  <si>
    <t>1492483716</t>
  </si>
  <si>
    <t>"přírubové koleno s patkou dle klad. schéma" 1</t>
  </si>
  <si>
    <t>278714708</t>
  </si>
  <si>
    <t>-327078029</t>
  </si>
  <si>
    <t>-358924139</t>
  </si>
  <si>
    <t>871363121</t>
  </si>
  <si>
    <t>Montáž kanalizačního potrubí z plastů z tvrdého PVC těsněných gumovým kroužkem v otevřeném výkopu ve sklonu do 20 % DN 250</t>
  </si>
  <si>
    <t>"potrubí DN 250 dle výk. výměr" 179,7+247,98+39,9+14,5</t>
  </si>
  <si>
    <t>"odečtou se šachty" -7.5-8,0-2,8-0,8</t>
  </si>
  <si>
    <t>"odečte se délka odboček, dle výk. výměr" -20*0,32</t>
  </si>
  <si>
    <t>28611108</t>
  </si>
  <si>
    <t>trubka kanalizační PVC-U 250x8,6x6000mm SN12</t>
  </si>
  <si>
    <t>"potrubí DN 250 dle montáže" 456,58</t>
  </si>
  <si>
    <t>potrubí kruh. tuhosti SN 12, z materiálu PVC, vyrobené v souladu s normou ČSN EN 1401</t>
  </si>
  <si>
    <t>456,58*1,03 'Přepočtené koeficientem množství</t>
  </si>
  <si>
    <t>877365221</t>
  </si>
  <si>
    <t>Montáž tvarovek na kanalizačním potrubí z trub z plastu  z tvrdého PVC nebo z polypropylenu v otevřeném výkopu dvouosých DN 250</t>
  </si>
  <si>
    <t>-1049113872</t>
  </si>
  <si>
    <t>"odbočky 250/160 dle výk. výměr" 20</t>
  </si>
  <si>
    <t>28612224</t>
  </si>
  <si>
    <t>odbočka kanalizační plastová PVC KG DN 250x160/45° SN12/16</t>
  </si>
  <si>
    <t>-606435299</t>
  </si>
  <si>
    <t>"dle montáže" 20</t>
  </si>
  <si>
    <t>891242222</t>
  </si>
  <si>
    <t>Montáž kanalizačních armatur na potrubí šoupátek uzavíracích v šachtách s ručním kolečkem DN 80</t>
  </si>
  <si>
    <t>1357962341</t>
  </si>
  <si>
    <t>"šoupě v šachtě na potrubí výtlaku, dle klad. schema" 1</t>
  </si>
  <si>
    <t>891242122</t>
  </si>
  <si>
    <t>Montáž kanalizačních armatur na potrubí šoupátek v otevřeném výkopu nebo v šachtách s osazením zemní soupravy (bez poklopů) DN 80</t>
  </si>
  <si>
    <t>-884973519</t>
  </si>
  <si>
    <t>"šoupě před proplach. soupravou, dle klad. schema" 1</t>
  </si>
  <si>
    <t>HWL.D48208000010</t>
  </si>
  <si>
    <t>ŠOUPĚ PRO ODPADNÍ VODU L180 80</t>
  </si>
  <si>
    <t>-661267832</t>
  </si>
  <si>
    <t>"dle klad. schema" 2</t>
  </si>
  <si>
    <t>786785167</t>
  </si>
  <si>
    <t>"pro šoupě DN80 dle klad. schéma" 1</t>
  </si>
  <si>
    <t>HWL.780008000000</t>
  </si>
  <si>
    <t>KOLO RUČNÍ HAWLE 65-80</t>
  </si>
  <si>
    <t>1029131914</t>
  </si>
  <si>
    <t>1455129552</t>
  </si>
  <si>
    <t>"proplach. souprava dle klad. schema" 1</t>
  </si>
  <si>
    <t>"zavzdušňovací a odvvzdušňovací ventil dle klad. schema" 1</t>
  </si>
  <si>
    <t>HWL.D81008020016</t>
  </si>
  <si>
    <t>SOUPRAVA PROPLACHOVACÍ NA ODPADNÍ VODU 80/2,00 m</t>
  </si>
  <si>
    <t>-1710684680</t>
  </si>
  <si>
    <t>HWL.986308000016</t>
  </si>
  <si>
    <t>VENTIL ODVZDUŠŇOVACÍ OCEL PRO ODPAD VODU 80</t>
  </si>
  <si>
    <t>-1855501735</t>
  </si>
  <si>
    <t>505460315</t>
  </si>
  <si>
    <t>"pro výtlak stoku C, dle výk. výměr" 243,08</t>
  </si>
  <si>
    <t>"pro gravitační stoky včetně ucpávek přípojek" 20</t>
  </si>
  <si>
    <t>2146954402</t>
  </si>
  <si>
    <t>"uvažuje se" 1</t>
  </si>
  <si>
    <t>894211241</t>
  </si>
  <si>
    <t>Šachty kanalizační z prostého betonu výšky vstupu do 1,50 m kruhové s obložením dna kameninou nebo kanalizačními cihlami, na potrubí DN 450 nebo 500</t>
  </si>
  <si>
    <t>794782896</t>
  </si>
  <si>
    <t>"ŠV1 na stávajícím potrubí splaškové kanalizace DN500" 1</t>
  </si>
  <si>
    <t>uvažuje se dno betonované na místě s obkladem kameninou</t>
  </si>
  <si>
    <t>894411111</t>
  </si>
  <si>
    <t>Zřízení šachet kanalizačních z betonových dílců výšky vstupu do 1,50 m s obložením dna betonem tř. C 25/30, na potrubí DN do 200</t>
  </si>
  <si>
    <t>378199434</t>
  </si>
  <si>
    <t>"ŠV3, na potrubí výtlaku v místě odvzd/zavzd ventilu dle výk. výměr" 1</t>
  </si>
  <si>
    <t>"pro šachty s prefabrik. dnem dle výk. výměr" 18</t>
  </si>
  <si>
    <t>59224023w2</t>
  </si>
  <si>
    <t>dno betonové šachtové DN 200 betonový žlab i nástupnice 100x58,5x15cm</t>
  </si>
  <si>
    <t>-979196617</t>
  </si>
  <si>
    <t>"pro šachtu ŠV3, dle tab. šachet" 1</t>
  </si>
  <si>
    <t>2021655353</t>
  </si>
  <si>
    <t>uvažovat na hladké potrubí z PVC, SN12, viz. tabulka šachet</t>
  </si>
  <si>
    <t>"dle tab. šachet" 18</t>
  </si>
  <si>
    <t>-1065079264</t>
  </si>
  <si>
    <t>"dle tab. šachet" 14</t>
  </si>
  <si>
    <t>"přičte se ochr. skruž dle výk. výměr, včetně osazení" 1</t>
  </si>
  <si>
    <t>-156160759</t>
  </si>
  <si>
    <t>"dle tab. šachet" 20</t>
  </si>
  <si>
    <t>"dle výšky pref. šachet, dle tab. šachet bez poklopů a prstenců" 49</t>
  </si>
  <si>
    <t>-1727970112</t>
  </si>
  <si>
    <t>"pro šachty DN600 dle výk. výměr" 2</t>
  </si>
  <si>
    <t>"pro šachty DN600, dle výk.výměr" 2</t>
  </si>
  <si>
    <t>-546122040</t>
  </si>
  <si>
    <t>"poklopy revizních šachet DN 1000, B125, dle tabulky poklopů" 3</t>
  </si>
  <si>
    <t>1062395586</t>
  </si>
  <si>
    <t>"dle osazení" 3</t>
  </si>
  <si>
    <t>899103112_1</t>
  </si>
  <si>
    <t>-1681276907</t>
  </si>
  <si>
    <t>uvažuje se pro osazení poklopů ČS</t>
  </si>
  <si>
    <t>"vstupní poklop 900*700 mm" 1</t>
  </si>
  <si>
    <t>"vstupní poklop 700*700 mm" 1</t>
  </si>
  <si>
    <t>"manipulační poklop 900*700 mm" 2</t>
  </si>
  <si>
    <t>63126062_1</t>
  </si>
  <si>
    <t>poklop kompozitní zátěžový hranatý včetně rámů a příslušenství 700/700mm B125</t>
  </si>
  <si>
    <t>1748557935</t>
  </si>
  <si>
    <t>"dle osazení" 1</t>
  </si>
  <si>
    <t>63126062_2</t>
  </si>
  <si>
    <t>poklop kompozitní zátěžový hranatý včetně rámů a příslušenství 700/900mm B125</t>
  </si>
  <si>
    <t>1308225277</t>
  </si>
  <si>
    <t>"poklopy revizních šachet DN 1000, D400, dle tabulky poklopů" 17</t>
  </si>
  <si>
    <t>"dle osazení" 17</t>
  </si>
  <si>
    <t>-2115349025</t>
  </si>
  <si>
    <t>"dle počtu zemních souprav" 1</t>
  </si>
  <si>
    <t>855669398</t>
  </si>
  <si>
    <t>2049926293</t>
  </si>
  <si>
    <t>-561929740</t>
  </si>
  <si>
    <t>"pro proplach. soupravu dle klad. schéma" 1</t>
  </si>
  <si>
    <t>-1183394409</t>
  </si>
  <si>
    <t>1967713573</t>
  </si>
  <si>
    <t>1092364947</t>
  </si>
  <si>
    <t>pro označení trasy a armatur výtlaku stoky C</t>
  </si>
  <si>
    <t>"udle výk. výměr" 4</t>
  </si>
  <si>
    <t>-1175379768</t>
  </si>
  <si>
    <t>"dle délky výtlaku stoky C dle výk. výměr " 243,08</t>
  </si>
  <si>
    <t>1367680125</t>
  </si>
  <si>
    <t>1757457545</t>
  </si>
  <si>
    <t>"uvažuje se 6+9 ks" 6+9</t>
  </si>
  <si>
    <t>-1647180292</t>
  </si>
  <si>
    <t>"na začátku a konci chrániček" 2*2</t>
  </si>
  <si>
    <t>1382318528</t>
  </si>
  <si>
    <t>"chránička výtlaku dle výk. výměr" 8</t>
  </si>
  <si>
    <t>204758572</t>
  </si>
  <si>
    <t>PSV</t>
  </si>
  <si>
    <t>Práce a dodávky PSV</t>
  </si>
  <si>
    <t>767</t>
  </si>
  <si>
    <t>Konstrukce zámečnické</t>
  </si>
  <si>
    <t>767835003</t>
  </si>
  <si>
    <t>Montáž výrobků z kompozitů nástěnného žebříku bez ochranného koše, kotveného do železobetonu</t>
  </si>
  <si>
    <t>1409961257</t>
  </si>
  <si>
    <t>"montáž kompozitního žebříku v ČS, dl. 5.3 m" 5,3</t>
  </si>
  <si>
    <t>63126083</t>
  </si>
  <si>
    <t>žebřík nástěnný kompozitní šachetní 50x50/300mm</t>
  </si>
  <si>
    <t>92956617</t>
  </si>
  <si>
    <t>"dle montáže" 5,3</t>
  </si>
  <si>
    <t>Soupis:</t>
  </si>
  <si>
    <t>303_1 - Vystrojení ČS</t>
  </si>
  <si>
    <t>871251211</t>
  </si>
  <si>
    <t>Montáž vodovodního potrubí z plastů v otevřeném výkopu z polyetylenu PE 100 svařovaných elektrotvarovkou SDR 11/PN16 D 110 x 10,0 mm</t>
  </si>
  <si>
    <t>-714511738</t>
  </si>
  <si>
    <t>sací potrubí z akumulační nádrže ČS</t>
  </si>
  <si>
    <t>"bere se cca  2.0 m" 2</t>
  </si>
  <si>
    <t>28613513</t>
  </si>
  <si>
    <t>potrubí třívrstvé PE100 RC SDR11 125x11,4  dl 100m</t>
  </si>
  <si>
    <t>1364323303</t>
  </si>
  <si>
    <t>550010011016</t>
  </si>
  <si>
    <t>PŘÍRUBA ISO 100/110</t>
  </si>
  <si>
    <t>-2081339337</t>
  </si>
  <si>
    <t>"pro připojení sacího potrubí na přírubu šoupěte před čerpadly, 2 ks" 2</t>
  </si>
  <si>
    <t>PŘÍRUBA ISO 80/90</t>
  </si>
  <si>
    <t>312736487</t>
  </si>
  <si>
    <t>"pro připojení výtlačného potrubí, 1 ks" 1</t>
  </si>
  <si>
    <t>146279141</t>
  </si>
  <si>
    <t>"montáž šoupátek DN80" 2</t>
  </si>
  <si>
    <t>"montáž zpětných klapek DN80" 2</t>
  </si>
  <si>
    <t>"montáž mont. vložek DN80" 2</t>
  </si>
  <si>
    <t>984108000016</t>
  </si>
  <si>
    <t>KULOVÝ ZPĚTNÝ UZÁVĚR NA ODPADNÍ VODU 80</t>
  </si>
  <si>
    <t>-1824933011</t>
  </si>
  <si>
    <t>780008000000</t>
  </si>
  <si>
    <t>-309477154</t>
  </si>
  <si>
    <t>981008000016</t>
  </si>
  <si>
    <t>MEZIKUS MONTÁŽNÍ 80</t>
  </si>
  <si>
    <t>-2124205090</t>
  </si>
  <si>
    <t>360008000010</t>
  </si>
  <si>
    <t>ŠOUPĚ DESKOVÉ NESTOUPAVÉ VŘETENO 80</t>
  </si>
  <si>
    <t>539265213</t>
  </si>
  <si>
    <t>891262222</t>
  </si>
  <si>
    <t>Montáž kanalizačních armatur na potrubí šoupátek uzavíracích v šachtách s ručním kolečkem DN 100</t>
  </si>
  <si>
    <t>-273215943</t>
  </si>
  <si>
    <t>"šoupě na sacím potrubí, 2 ks" 2</t>
  </si>
  <si>
    <t>D48110000010</t>
  </si>
  <si>
    <t>ŠOUPĚ PRO ODPADNÍ VODU L300 100</t>
  </si>
  <si>
    <t>-1534855426</t>
  </si>
  <si>
    <t>780010000000</t>
  </si>
  <si>
    <t>KOLO RUČNÍ HAWLE 100</t>
  </si>
  <si>
    <t>-2086096960</t>
  </si>
  <si>
    <t>5624w</t>
  </si>
  <si>
    <t>Záplavné kalové čerpadlo se šroubovým odstředivým kolem</t>
  </si>
  <si>
    <t>1853490809</t>
  </si>
  <si>
    <t>"čerpadla pro spl. vodu v čerpací stanici, 2 ks"  2</t>
  </si>
  <si>
    <t>uvažovat dodávku včetně montáže a příslušenství</t>
  </si>
  <si>
    <t>čerpadlo provozované v suché jímce</t>
  </si>
  <si>
    <t>sací hrdlo s vyměnitelným a regulovatelným sacím kuželem</t>
  </si>
  <si>
    <t>technické údaje viz. TZ vodohosp. objektů</t>
  </si>
  <si>
    <t>včetně základového rámu pro horizontální instalaci</t>
  </si>
  <si>
    <t>včetně vyhodnocovacího relé vlhkosti</t>
  </si>
  <si>
    <t>55261_1</t>
  </si>
  <si>
    <t>trubka z ušlechtilé oceli (nerez) 84x2, podélně svařovaná, mořená</t>
  </si>
  <si>
    <t>815821880</t>
  </si>
  <si>
    <t>výtlačné potrubí v ČS</t>
  </si>
  <si>
    <t>"bere se dl. cca 8.0 m" 8</t>
  </si>
  <si>
    <t>včetně nerez kolen, R=1.5D, 5 ks</t>
  </si>
  <si>
    <t>včetně nerezové příruby ploché přivařovací s lištou, 5 ks</t>
  </si>
  <si>
    <t>včetně nerezových podpěr (4ks) a objímek pro kotvení potrubí</t>
  </si>
  <si>
    <t>Materiál: DIN 1.4301</t>
  </si>
  <si>
    <t>dodání včetně montáže a spojovacího materiálu</t>
  </si>
  <si>
    <t>600020</t>
  </si>
  <si>
    <t>Ponorné kalové čerpadlo pro čerpání úkapové vody s plovákem</t>
  </si>
  <si>
    <t>680392677</t>
  </si>
  <si>
    <t xml:space="preserve">"pro ČS, 1 ks" 1 </t>
  </si>
  <si>
    <t>Q 1-2 l/s, H 3-4 m, 0.35 kw, 1.8 A, 220 - 240 V</t>
  </si>
  <si>
    <t>včetně výtlač. potrubí, zpětné klapky, veškerých tvarovek, kotvícího a spoj. materiálu</t>
  </si>
  <si>
    <t>dodávka vč. montáže</t>
  </si>
  <si>
    <t>001</t>
  </si>
  <si>
    <t>Patka pro instalaci mobilního zdvihacího zařízení</t>
  </si>
  <si>
    <t>404159806</t>
  </si>
  <si>
    <t>dle požadavků provozovatele (hmotnost čerpadla 68 kg)</t>
  </si>
  <si>
    <t>"dodání vč. montáže komplet 1 ks" 1</t>
  </si>
  <si>
    <t>304 - Přípojky vodovodu a kanalizace</t>
  </si>
  <si>
    <t>M - Práce a dodávky M</t>
  </si>
  <si>
    <t xml:space="preserve">    21-M - Elektromontáže</t>
  </si>
  <si>
    <t>-1206448337</t>
  </si>
  <si>
    <t>uvažováno z úrovně parapláně v místech nových komunikací nebo z odhomusovaného povrchu</t>
  </si>
  <si>
    <t>v zemině těžitelnosti tř. I, sk.3 uvažováno 60% výkopu</t>
  </si>
  <si>
    <t>včetně výkopu pro revizní šachty kan. přípojek DN400</t>
  </si>
  <si>
    <t>"Pro vodovodní přípojky dle výkazu výměr" 156,52*0,6</t>
  </si>
  <si>
    <t>"Pro kanalizační přípojky dle výkazu výměr" 539,1*0,6</t>
  </si>
  <si>
    <t>-1828780886</t>
  </si>
  <si>
    <t>v zemině těžitelnosti tř. II, sk.4 uvažováno 30% výkopu</t>
  </si>
  <si>
    <t>"Pro vodovodní přípojky dle výkazu výměr" 156,52*0,3</t>
  </si>
  <si>
    <t>"Pro kanalizační přípojky dle výkazu výměr" 539,1*0,3</t>
  </si>
  <si>
    <t>1970487282</t>
  </si>
  <si>
    <t>v zemině těžitelnosti tř. II, sk.5 uvažováno 10% výkopu</t>
  </si>
  <si>
    <t>"Pro vodovodní přípojky dle výkazu výměr" 156,52*0,1</t>
  </si>
  <si>
    <t>"Pro kanalizační přípojky dle výkazu výměr" 539,1*0,1</t>
  </si>
  <si>
    <t>297093628</t>
  </si>
  <si>
    <t>hloubení šachet pro vodoměrné šachty, 35 ks</t>
  </si>
  <si>
    <t>cca hloubka 1.5 m, půdor 1.6x1.6 m, těžitelnost tř. I sk.3 60%, těžitelnost tř. II sk.4 40%</t>
  </si>
  <si>
    <t>"dle výk. výměr" 1,6*1,6*1,5*35*0,6</t>
  </si>
  <si>
    <t xml:space="preserve">šachty pro základy pilířů elektroměrových, pojistkových a rozpojovacích v celkovém počtu 57 ks </t>
  </si>
  <si>
    <t>"rozměry  výkopu 0,8x 0,6x0,85" 57*0,6*0,8*0,85</t>
  </si>
  <si>
    <t>564278959</t>
  </si>
  <si>
    <t>"dle výk. výměr" 1,6*1,6*1,5*35*0,4</t>
  </si>
  <si>
    <t>2094482742</t>
  </si>
  <si>
    <t>plocha pažení rýh vodovodních přípojek</t>
  </si>
  <si>
    <t>"dle výk. výměr" 391,3</t>
  </si>
  <si>
    <t>plocha pažení rýh kanalizačních přípojek</t>
  </si>
  <si>
    <t>"dle výk. výměr" 1198,0</t>
  </si>
  <si>
    <t>přičte se pažaní šachet</t>
  </si>
  <si>
    <t>1,5*1,6*4*35</t>
  </si>
  <si>
    <t>1778494235</t>
  </si>
  <si>
    <t>"dle zřízení" 1925,3</t>
  </si>
  <si>
    <t>801017677</t>
  </si>
  <si>
    <t>"celkový výkop rýh" 156,52+539,1</t>
  </si>
  <si>
    <t>"celkový výkop šachet" 103,896+53,76</t>
  </si>
  <si>
    <t>"odečte se zemina tež. sk.3, která se ponechaná pro zásyp" -417,372-103,896</t>
  </si>
  <si>
    <t>"odečte se zásyp" -607,82+521,268</t>
  </si>
  <si>
    <t>1104424824</t>
  </si>
  <si>
    <t>"dle vodorovného přemístění" 245,456</t>
  </si>
  <si>
    <t>-1270634414</t>
  </si>
  <si>
    <t>"výkop rýh" 156,52+539,1</t>
  </si>
  <si>
    <t>"výkop šachet" 80,64+53,76</t>
  </si>
  <si>
    <t>"odečte se obsyp včetně potrubí" -151,806</t>
  </si>
  <si>
    <t>odečte se lože pod potrubí vodovodních přípojek</t>
  </si>
  <si>
    <t>-0,1*0,8*164,5</t>
  </si>
  <si>
    <t>odečte se lože pod potrubí kanalizačních přípojek</t>
  </si>
  <si>
    <t>-0,1*0,90*334,5</t>
  </si>
  <si>
    <t>odečtouse tělesa šachet</t>
  </si>
  <si>
    <t>"vodoměrných"-3,14*0,5*0,5*35</t>
  </si>
  <si>
    <t>"kan. revizních"-3,14*0,2*0,2*70</t>
  </si>
  <si>
    <t>"základy pilířů elektro" 23,256</t>
  </si>
  <si>
    <t>"odečte kubatura základů" -57*0,62*0,47*0,85</t>
  </si>
  <si>
    <t>196153082</t>
  </si>
  <si>
    <t>0,3 m nad povrch potrubí vodovodních přípojek</t>
  </si>
  <si>
    <t>"De32" 0,8*0,33*164,5</t>
  </si>
  <si>
    <t>0,3 m nad povrch potrubí kanalizačních přípojek</t>
  </si>
  <si>
    <t>"De160" 0,9*0,36*334,5</t>
  </si>
  <si>
    <t>odečte se zemina vytlačená potrubím kan. přípojek</t>
  </si>
  <si>
    <t>"De160" -3,14*0,08*0,08*334,5</t>
  </si>
  <si>
    <t>-367909392</t>
  </si>
  <si>
    <t>"pro obsyp" 145,084*2,0</t>
  </si>
  <si>
    <t>-946805019</t>
  </si>
  <si>
    <t xml:space="preserve"> lože pod potrubí vodovodních přípojek</t>
  </si>
  <si>
    <t>0,1*0,8*164,5</t>
  </si>
  <si>
    <t>lože pod potrubí kanalizačních přípojek</t>
  </si>
  <si>
    <t>0,1*0,90*334,5</t>
  </si>
  <si>
    <t>871161141</t>
  </si>
  <si>
    <t>Montáž vodovodního potrubí z plastů v otevřeném výkopu z polyetylenu PE 100 svařovaných na tupo SDR 11/PN16 D 32 x 3,0 mm</t>
  </si>
  <si>
    <t>1508070854</t>
  </si>
  <si>
    <t>"dle výkazu výměr" 164,5</t>
  </si>
  <si>
    <t>28613524</t>
  </si>
  <si>
    <t>potrubí třívrstvé PE100 RC SDR11 32x3,0 dl 12m</t>
  </si>
  <si>
    <t>-432644866</t>
  </si>
  <si>
    <t>"dle montáže, přičteno ztratné 1.5%" 164,5</t>
  </si>
  <si>
    <t>164,5*1,015 'Přepočtené koeficientem množství</t>
  </si>
  <si>
    <t>871315231</t>
  </si>
  <si>
    <t>Kanalizační potrubí z tvrdého PVC v otevřeném výkopu ve sklonu do 20 %, hladkého plnostěnného jednovrstvého, tuhost třídy SN 10 DN 160</t>
  </si>
  <si>
    <t>-716423755</t>
  </si>
  <si>
    <t>"pro potrubí přípojek De160 dle výk. výměr" 334,5</t>
  </si>
  <si>
    <t xml:space="preserve">včetně dodání trub, tvarovek </t>
  </si>
  <si>
    <t>891249111</t>
  </si>
  <si>
    <t>Montáž vodovodních armatur na potrubí navrtávacích pasů s ventilem Jt 1 MPa, na potrubí z trub litinových, ocelových nebo plastických hmot DN 80</t>
  </si>
  <si>
    <t>1817148974</t>
  </si>
  <si>
    <t>"dle počtu přípojek dle výk. výměr na potrubí HDPE, De 90" 35</t>
  </si>
  <si>
    <t>"pro přepojení st. přípojky dle výk. výměr" 1</t>
  </si>
  <si>
    <t>532009003400</t>
  </si>
  <si>
    <t>PAS NAVRTÁVACÍ UZAVÍRACÍ - HAKU ZAK 90/34</t>
  </si>
  <si>
    <t>1511501422</t>
  </si>
  <si>
    <t>"dle počtu přípojek dle výk. výměr" 35</t>
  </si>
  <si>
    <t>HWL.532009004600</t>
  </si>
  <si>
    <t>PAS NAVRTÁVACÍ UZAVÍRACÍ - HAKU ZAK 90/46</t>
  </si>
  <si>
    <t>-2082215040</t>
  </si>
  <si>
    <t>281003203416</t>
  </si>
  <si>
    <t>ŠOUPÁTKO ISO-ZAK GGG 32/34</t>
  </si>
  <si>
    <t>-972924199</t>
  </si>
  <si>
    <t>HWL.281004004616</t>
  </si>
  <si>
    <t>ŠOUPÁTKO ISO-ZAK GGG 40/46</t>
  </si>
  <si>
    <t>125588307</t>
  </si>
  <si>
    <t>960113018004</t>
  </si>
  <si>
    <t>SOUPRAVA ZEMNÍ TELESKOPICKÁ DOM. ŠOUPÁTKA-1,3-1,8 3/4"-2" (1,3-1,8m)</t>
  </si>
  <si>
    <t>-82276960</t>
  </si>
  <si>
    <t>546826671</t>
  </si>
  <si>
    <t>"vod. přípojekdle výkazu výměr" 164,5</t>
  </si>
  <si>
    <t>1476476465</t>
  </si>
  <si>
    <t>893811252</t>
  </si>
  <si>
    <t>Osazení vodoměrné šachty z polypropylenu PP  obetonované pro statické zatížení kruhové, průměru D do 1,0 m, světlé hloubky od 1,2 m do 1,5 m</t>
  </si>
  <si>
    <t>1832175252</t>
  </si>
  <si>
    <t>"dle výk. výměr" 35</t>
  </si>
  <si>
    <t>56230562</t>
  </si>
  <si>
    <t>šachta vodoměrná kruhová k obetonování včetně výztuhy 1,0/1,5 m</t>
  </si>
  <si>
    <t>-1698562749</t>
  </si>
  <si>
    <t>"dle osazení vč. zákl. poklopu" 35</t>
  </si>
  <si>
    <t>894811133</t>
  </si>
  <si>
    <t>Revizní šachta z tvrdého PVC v otevřeném výkopu typ přímý (DN šachty/DN trubního vedení) DN 400/160, odolnost vnějšímu tlaku 12,5 t, hloubka od 1360 do 1730 mm</t>
  </si>
  <si>
    <t>992296952</t>
  </si>
  <si>
    <t>"revizní šachty kan. přípojek dle výk. výměr" 70</t>
  </si>
  <si>
    <t>včetně poklopu</t>
  </si>
  <si>
    <t>899401111</t>
  </si>
  <si>
    <t>Osazení poklopů litinových ventilových</t>
  </si>
  <si>
    <t>-927627613</t>
  </si>
  <si>
    <t>42291402</t>
  </si>
  <si>
    <t>poklop litinový ventilový</t>
  </si>
  <si>
    <t>528603335</t>
  </si>
  <si>
    <t>"dle osazení" 35</t>
  </si>
  <si>
    <t>56230636</t>
  </si>
  <si>
    <t>deska podkladová uličního poklopu plastového ventilkového a šoupatového</t>
  </si>
  <si>
    <t>1331746519</t>
  </si>
  <si>
    <t>-696086855</t>
  </si>
  <si>
    <t>Práce a dodávky M</t>
  </si>
  <si>
    <t>21-M</t>
  </si>
  <si>
    <t>Elektromontáže</t>
  </si>
  <si>
    <t>21019_1</t>
  </si>
  <si>
    <t>MONTÁŽ ZÁKLADŮ A PILÍŘŮ ELEKTROMĚROVÝ</t>
  </si>
  <si>
    <t>-1174978001</t>
  </si>
  <si>
    <t>"dle požadavků PD sítě NN" 37</t>
  </si>
  <si>
    <t>3571_1</t>
  </si>
  <si>
    <t>PILÍŘ ELEKTROMĚROVÝ S DVÍŘKY + ZÁKLAD, PREFA</t>
  </si>
  <si>
    <t>128</t>
  </si>
  <si>
    <t>-1341693908</t>
  </si>
  <si>
    <t>"dle montáže" 37</t>
  </si>
  <si>
    <t>dodání vč. dopravy</t>
  </si>
  <si>
    <t>21019_2</t>
  </si>
  <si>
    <t>MONTÁŽ ZÁKLADŮ A PILÍŘŮ SS  / 100,200,300 /</t>
  </si>
  <si>
    <t>137739792</t>
  </si>
  <si>
    <t>"dle požadavků PD sítě NN" 16+1</t>
  </si>
  <si>
    <t>3571_2</t>
  </si>
  <si>
    <t>PILÍŘ PRO POJISTKOVOU SKŘÍŇ SS /100,200 / + ZÁKLAD, PREFA</t>
  </si>
  <si>
    <t>256</t>
  </si>
  <si>
    <t>989523281</t>
  </si>
  <si>
    <t>"dle montáže" 16</t>
  </si>
  <si>
    <t>3571_3</t>
  </si>
  <si>
    <t>PILÍŘ PRO POJISTKOVOU SKŘÍŇ SS /300 / + ZÁKLAD, PREFA</t>
  </si>
  <si>
    <t>-1299573447</t>
  </si>
  <si>
    <t>21019_3</t>
  </si>
  <si>
    <t>MONTÁŽ ZÁKLADŮ A PILÍŘŮ SR / 322, 542, 642 /</t>
  </si>
  <si>
    <t>619495245</t>
  </si>
  <si>
    <t>"dle požadavků PD sítě NN" 1+2</t>
  </si>
  <si>
    <t>3571_4</t>
  </si>
  <si>
    <t>PILÍŘ PRO SR / 322, 542 / + ZÁKLAD, PREFA</t>
  </si>
  <si>
    <t>-1034679611</t>
  </si>
  <si>
    <t>3571_5</t>
  </si>
  <si>
    <t>PILÍŘ PRO SR /642 / + ZÁKLAD, PREFA</t>
  </si>
  <si>
    <t>-410559469</t>
  </si>
  <si>
    <t>Název stavby / díla:</t>
  </si>
  <si>
    <t>SO 303 - Splašková kanalizace
D.1.3.4.f - Čerpací stanice
Technologická elektroinstalace, MaR</t>
  </si>
  <si>
    <t>Objednatel:</t>
  </si>
  <si>
    <t>Ing. Zdeněk Hejtman</t>
  </si>
  <si>
    <t>Zhotovitel:</t>
  </si>
  <si>
    <t>ISATS Ing. Prašnička s.r.o.</t>
  </si>
  <si>
    <t>Vypracoval:</t>
  </si>
  <si>
    <t>Ing. Lukáš Čierný</t>
  </si>
  <si>
    <t>Dne:</t>
  </si>
  <si>
    <t>Výkaz výměr - rekapitulace</t>
  </si>
  <si>
    <t>Součet Kč bez DPH</t>
  </si>
  <si>
    <t>cena Kč/pol.</t>
  </si>
  <si>
    <t>Položka</t>
  </si>
  <si>
    <r>
      <rPr>
        <b/>
        <sz val="8"/>
        <rFont val="Arial"/>
        <family val="2"/>
        <charset val="238"/>
      </rPr>
      <t>POZN. - NENÍ PŘEDMĚTEM PROJEKTU ANI TÉTO SPECIFIKACE</t>
    </r>
    <r>
      <rPr>
        <sz val="8"/>
        <rFont val="Arial"/>
        <family val="2"/>
        <charset val="238"/>
      </rPr>
      <t xml:space="preserve">
- zhotovitel stavby provede veškeré výkopové práce spojené s pokládkou zemních kabelů, provede pískové lože 10 cm pod a nad kabely, obsypy kabelů, záhozy a úpravy terénu, vytýčení inženýrských sítí a geodetické zaměření skutečného stavu - součástí dodávky elektro je založení zemnících pásků, kabelů a výstražných fólií do stavbou připravených výkopů a dohled na obsypy kabelů,</t>
    </r>
    <r>
      <rPr>
        <sz val="8"/>
        <color indexed="10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 xml:space="preserve">- zhotovitel stavby zhotoví zděný pilíř pro instalaci technologického rozvaděče ČSK, elektroměrového rozvaděče a montážní krabice,
- provozovatel ČSK zajistí SIM kartu do telemetrické stanice.
</t>
    </r>
  </si>
  <si>
    <t>Dodávky</t>
  </si>
  <si>
    <t>Výrobce</t>
  </si>
  <si>
    <t>mj</t>
  </si>
  <si>
    <t>počet mj</t>
  </si>
  <si>
    <t>jedn. cena Kč</t>
  </si>
  <si>
    <t>Dodávka rozvaděče RM1</t>
  </si>
  <si>
    <t>1.1</t>
  </si>
  <si>
    <t xml:space="preserve">Plastová rozvaděčová skříň, venkovní provedení z ÚV odolného plastu, vxšvh 1000x750x320 mm, IP 65, včetně příslušenství pro instalaci do výklenku. </t>
  </si>
  <si>
    <t>1.2</t>
  </si>
  <si>
    <t xml:space="preserve">Vlastní výbava rozvaděče - jistící prvky min Icn 10 kA včetně svodiče 4-pólového B+C Imax 60 kA, IL 125 A, přepínače "SÍŤ - 0 - DIESEL" In 3x40 A AC3, zástrčka pro připojení zál. zdroje, osvětlení a temperace rozvaděče hlídání napětí včetně signalizace </t>
  </si>
  <si>
    <t>1.3</t>
  </si>
  <si>
    <t>Spínaný 3f motorový vývod do 2 kW, pro čerpadlo včetně vyhodnocení teploty vinutí motoru, vyhodnocení průsaku, místní a dálková signalizace chodu, poruchy a automatu, ovládání z vnitřních dveří rozvaděče</t>
  </si>
  <si>
    <t>1.4</t>
  </si>
  <si>
    <t>Jištěný ovládací vývod místní a dálkové signalizace minimální a maximální hladiny čerpané jímky včetně blokace ochrany minimální hladinou</t>
  </si>
  <si>
    <t>1.5</t>
  </si>
  <si>
    <t>Sestava vazebních oddělovacích relé pro oddělení signálů do telemetrické stanice</t>
  </si>
  <si>
    <t>1.6</t>
  </si>
  <si>
    <t xml:space="preserve">Jištěný napájecí obvod včetně zdrojů pro telemetrickou stanici a programovatelné relé </t>
  </si>
  <si>
    <t>1.7</t>
  </si>
  <si>
    <t xml:space="preserve">Jištěné zásuvkové obvody 400/230 V, 16 A a světelný obvod 230V, 10A přes chránič s reziduálním proudem 30 mA </t>
  </si>
  <si>
    <t>1.8</t>
  </si>
  <si>
    <t>Telemetrická stanice kompatibilní s dispečinkem provozovatele ve vestavném provedení, 8x PV vstup, 6x DA vstup, 2x reléový výstup, GSM/GPRS přenos včetně GSM antény a akumulátoru, bez SIM karty - SIM kartu dodá provozovatel objektu při realizaci díla</t>
  </si>
  <si>
    <t>1.9</t>
  </si>
  <si>
    <t>Obvod elektronického zabezpečení objektu včetně digitální kódové klávesnice, magnetického kontaktu dveří rozvaděče</t>
  </si>
  <si>
    <t>1.10</t>
  </si>
  <si>
    <t>Programovatelný ukazovací přítroj, napájení 24 V DC, analogový vstup 4-20mA, 2x výstupní samostatně programovatelný reléový výstup 12-240 V AC, z přední strany IP 65, plně programovatelný z čelnío panelu, čytřmístný LED displej, výška znaku min. 13,8mm</t>
  </si>
  <si>
    <t>1.11</t>
  </si>
  <si>
    <t>Analogový proudový obvod 4÷20 mA včetně převodníku na signál 0÷10 V s galvanickým oddělením pro vyhodnocení signálu z tlakové sondy telemetrickou stanicí a programovatelným relé</t>
  </si>
  <si>
    <t>1.12</t>
  </si>
  <si>
    <t>Spínaný 1f motorový vývod do 2 kW, pro čerpadlo úkapových vod včetně místní a dálková signalizace chodu, poruchy a automatu, ovládání z vnitřních dveří rozvaděče. V automatickém režimu řízeno hladinovým relé.</t>
  </si>
  <si>
    <t>1.13</t>
  </si>
  <si>
    <t xml:space="preserve">Nosný a ranžírovací materiál, pojistkové patrony, svorkovnice, kabelové průchodky, strojně tištěné štítky přístrojů a návlečky jednotlivých vodičů </t>
  </si>
  <si>
    <t>1.14</t>
  </si>
  <si>
    <t>Výroba a kompletace rozvaděče, kusová zkouška rozvaděče včetně výstupního protokolu a ES prohlášení o shodě</t>
  </si>
  <si>
    <t>Dodávka polní instrumentace MaR</t>
  </si>
  <si>
    <t>2.1</t>
  </si>
  <si>
    <t xml:space="preserve">Plovákový spínač s přepínacím kontaktem, IP 68, vč. 20 m kabelu včetně závaží a držáku na uchycení  </t>
  </si>
  <si>
    <t>2.2</t>
  </si>
  <si>
    <t>Hydrostatická ponorná tlaková sonda k měření výšky hladiny s keramickou oddělovací membránou, rozsah 0÷6 m, přesnost 0,35 %, pasivní proudový výstup 4÷20 mA, napájení 24 V DC, kabel délky 20 m</t>
  </si>
  <si>
    <t>2.3</t>
  </si>
  <si>
    <t>3ks snímacích elektrod pro vyhodnocovací relé hladiny s kabelem délky 20m</t>
  </si>
  <si>
    <t>Kabely, kabelové trasy a elektromontážní materiál</t>
  </si>
  <si>
    <t>3.1</t>
  </si>
  <si>
    <t>Červená polyetylénová páska s bleskem šíře 220 mm</t>
  </si>
  <si>
    <t>3.2</t>
  </si>
  <si>
    <t>Pomocný spojovací a jinde nespecifikovaný materiál</t>
  </si>
  <si>
    <t>3.3</t>
  </si>
  <si>
    <t>Ekvipotenciální svorkovnice s krytem</t>
  </si>
  <si>
    <t>3.4</t>
  </si>
  <si>
    <t>Ohebná dvouplášťová korugovaná chránička 110/94, vč. protahovacího lanka, červená</t>
  </si>
  <si>
    <t>3.5</t>
  </si>
  <si>
    <t>Silový kabel pro pevné uložení do 1kV, s měděnými jádry do 4x16 mm2</t>
  </si>
  <si>
    <t>3.6</t>
  </si>
  <si>
    <t>Propojovací jednožilový vodič, jádro měděné lanované, izolace z PVC, 450/750 V, do průřezu 16 mm2</t>
  </si>
  <si>
    <t>3.7</t>
  </si>
  <si>
    <t>Propojovací jednožilový vodič, jádro měděné lanované, izolace z PVC, 450/750 V, do průřezu 6 mm2</t>
  </si>
  <si>
    <t>3.8</t>
  </si>
  <si>
    <t>Zemnící páska FeZn 30x4 mm, 1kg=1,05m</t>
  </si>
  <si>
    <t>3.9</t>
  </si>
  <si>
    <t>Jistič - In 16 A, charakteristika B, 3-pól, Icn 10 kA</t>
  </si>
  <si>
    <t>3.10</t>
  </si>
  <si>
    <t>Pojistková vložka Un AC 500 V / DC 250 V, velikost 000, 32 A gG</t>
  </si>
  <si>
    <t>3.11</t>
  </si>
  <si>
    <t>Elektroměrový rozvaděč do 40 A, 320x600x220 mm, plastové provedení, vystrojení pro elektroměr</t>
  </si>
  <si>
    <t>3.12</t>
  </si>
  <si>
    <t>Zásuvka jednonásobná, na povrch s víčkem, IP 44, 230 V/16 A, šedá</t>
  </si>
  <si>
    <t>3.13</t>
  </si>
  <si>
    <t>Lineární zářivka 36W/840, patice G13</t>
  </si>
  <si>
    <t>3.14</t>
  </si>
  <si>
    <t>Nástěnné průmyslové zářivkové svítidlo 2x36 W, plastové těleso svítidla, krytí IP66, elektronický předřadník</t>
  </si>
  <si>
    <t>3.15</t>
  </si>
  <si>
    <t>Kabelová rozvodka se svorkami 5 x 4x4, na povrch, IP67</t>
  </si>
  <si>
    <t>3.16</t>
  </si>
  <si>
    <t>Silový kabel pro pevné uložení do 1kV, s měděnými jádry do 3x1,5 mm2</t>
  </si>
  <si>
    <t>3.17</t>
  </si>
  <si>
    <t>Elektroinstalační trubka plastová pevná/ohebná ø do 32 mm včetně příchytek, spojek a spojovacího materiálu</t>
  </si>
  <si>
    <t>3.18</t>
  </si>
  <si>
    <t>Silový kabel pro pohyblivé přívody, 300 / 500 V, s měděnými jádry, 1 x žl.zel. žíla, pryžová izolace pro středně těžké mechanické zatížení, do 7x1,5 mm2</t>
  </si>
  <si>
    <t>3.19</t>
  </si>
  <si>
    <t>Združovací krabice pro ovládací kabely včetně svorek 15x2,5 a průchodek</t>
  </si>
  <si>
    <t>3.20</t>
  </si>
  <si>
    <t>Přípojková skříň prázdná, 295 x 255 x 115 mm</t>
  </si>
  <si>
    <t xml:space="preserve">Elektromontáže a služby                 </t>
  </si>
  <si>
    <t>Dodavatel</t>
  </si>
  <si>
    <t>4.1</t>
  </si>
  <si>
    <t>elektromontáže</t>
  </si>
  <si>
    <t>Služby</t>
  </si>
  <si>
    <t>5.1</t>
  </si>
  <si>
    <t>vyhotovení výrobní dokumentace</t>
  </si>
  <si>
    <t>5.2</t>
  </si>
  <si>
    <t>aplikační SW telemetrické stanice</t>
  </si>
  <si>
    <t>5.3</t>
  </si>
  <si>
    <t>nastavení programovatelný ukazovací přítroje</t>
  </si>
  <si>
    <t>5.4</t>
  </si>
  <si>
    <t xml:space="preserve">úpravy SW na dispečinku provozovatele </t>
  </si>
  <si>
    <t>5.5</t>
  </si>
  <si>
    <t>funkční zkoušky, uvedení do provozu</t>
  </si>
  <si>
    <t>5.6</t>
  </si>
  <si>
    <t>nastavení, odladění, zkušební provoz zařízení</t>
  </si>
  <si>
    <t>5.7</t>
  </si>
  <si>
    <t>zaškolení personálu obsluhy a údržby</t>
  </si>
  <si>
    <t>5.8</t>
  </si>
  <si>
    <t>výchozí revize elektroinstalace</t>
  </si>
  <si>
    <t>5.9</t>
  </si>
  <si>
    <t>koordinace s ostatními dodavateli</t>
  </si>
  <si>
    <t>5.10</t>
  </si>
  <si>
    <t>dokumentace skutečného provedení</t>
  </si>
  <si>
    <t>5.11</t>
  </si>
  <si>
    <t>vedlejší a ostatní náklady nutné pro realizaci díla</t>
  </si>
  <si>
    <t>5.12</t>
  </si>
  <si>
    <t>odvoz a likvidace odpadu</t>
  </si>
  <si>
    <t>ZTV Žirovnice - Starý dvůr</t>
  </si>
  <si>
    <t xml:space="preserve">SO - 401  veřejné osvětlení </t>
  </si>
  <si>
    <t>REKAPITULACE</t>
  </si>
  <si>
    <t>Celkem</t>
  </si>
  <si>
    <t>Elektromontáže - veřejné osvětlení</t>
  </si>
  <si>
    <t xml:space="preserve">Zemní práce </t>
  </si>
  <si>
    <t>Skládkovné  - skládka dle dodavatele</t>
  </si>
  <si>
    <t>Geodetické zaměření</t>
  </si>
  <si>
    <t>Vytýčení - součást rozpočtu WAY Projectu s.r.o.</t>
  </si>
  <si>
    <t>CELKEM</t>
  </si>
  <si>
    <t>2017</t>
  </si>
  <si>
    <r>
      <t xml:space="preserve">46-M      </t>
    </r>
    <r>
      <rPr>
        <b/>
        <sz val="11"/>
        <rFont val="Arial CE"/>
        <family val="2"/>
        <charset val="238"/>
      </rPr>
      <t>Zemní práce</t>
    </r>
  </si>
  <si>
    <t>(Př. je přirážka; v obsazené trase se cena výkopů zvyšuje přirážkou 1.1 až 1.5)</t>
  </si>
  <si>
    <t>Název</t>
  </si>
  <si>
    <t>M.j.</t>
  </si>
  <si>
    <t>Př.</t>
  </si>
  <si>
    <t>Mn.</t>
  </si>
  <si>
    <t>J.cena</t>
  </si>
  <si>
    <t>Cena</t>
  </si>
  <si>
    <t>-</t>
  </si>
  <si>
    <t>01-0022</t>
  </si>
  <si>
    <t>Vytýčení trasy kabel.vedení  - podél silnice</t>
  </si>
  <si>
    <t>km</t>
  </si>
  <si>
    <t>05-0703</t>
  </si>
  <si>
    <t xml:space="preserve">Jáma pro stožár veřej.osvětlení </t>
  </si>
  <si>
    <t>08-0013</t>
  </si>
  <si>
    <t>Betonový základ do zeminy bez bednění, tř. C12/15 (B15)</t>
  </si>
  <si>
    <t>Pouzdrový základ pro stožár VO, roura PVC KG EM 300x1000 mm</t>
  </si>
  <si>
    <t>20-2103</t>
  </si>
  <si>
    <t>Strojní výkop kabelové rýhy š.35, hl.20 cm, zem.3 , v chodníku pod niveletou pláně</t>
  </si>
  <si>
    <t>20-2163</t>
  </si>
  <si>
    <t>Strojní výkop kabelové rýhy š.35, hl.80 cm, zem.3 , volný terén</t>
  </si>
  <si>
    <t>20-2264</t>
  </si>
  <si>
    <t>Strojní výkop kabelové rýhy š.50, hl.50 cm, zem.4 - ve vozovce pod niveletou pláně</t>
  </si>
  <si>
    <t>56-1901</t>
  </si>
  <si>
    <t xml:space="preserve">Zához rýhy strojně </t>
  </si>
  <si>
    <t>42-1101</t>
  </si>
  <si>
    <t>Kabelové lože z písku  tl.10cm , do šíře 65 cm</t>
  </si>
  <si>
    <t>49-0013</t>
  </si>
  <si>
    <t>Zakrytí plast.fólií do šířky 34cm</t>
  </si>
  <si>
    <t>60-0061</t>
  </si>
  <si>
    <t xml:space="preserve">Naložení a odvoz zeminy do 1 km </t>
  </si>
  <si>
    <t>60-0071</t>
  </si>
  <si>
    <t xml:space="preserve">Příplatek za odvoz za každý další i započatý km - do 10 km </t>
  </si>
  <si>
    <t>62-0013</t>
  </si>
  <si>
    <t xml:space="preserve">Provizorní úprava terénu, zem.č.3 </t>
  </si>
  <si>
    <t>ZEMNÍ PRÁCE celkem</t>
  </si>
  <si>
    <t>M-21    Elektromontáže</t>
  </si>
  <si>
    <t>Montáže</t>
  </si>
  <si>
    <t>Materiál</t>
  </si>
  <si>
    <t>Cena mon.</t>
  </si>
  <si>
    <t>Množ.</t>
  </si>
  <si>
    <t>Cena mat.</t>
  </si>
  <si>
    <t>celkem</t>
  </si>
  <si>
    <t>11-0442</t>
  </si>
  <si>
    <t>11-0313</t>
  </si>
  <si>
    <t>M+D  Trubka plastová volně ložená - do 110 mm (přechody přes vozovku)</t>
  </si>
  <si>
    <t>12-8021</t>
  </si>
  <si>
    <t>M       Příplatek za zatahování kabelu do chráničky - do 0,75 kg/m</t>
  </si>
  <si>
    <t>12-2222</t>
  </si>
  <si>
    <r>
      <t>M+D  Kabel CYKY 4x10 mm</t>
    </r>
    <r>
      <rPr>
        <vertAlign val="superscript"/>
        <sz val="9"/>
        <rFont val="Arial CE"/>
        <family val="2"/>
        <charset val="238"/>
      </rPr>
      <t>2</t>
    </r>
    <r>
      <rPr>
        <sz val="8"/>
        <rFont val="Arial CE"/>
        <family val="2"/>
      </rPr>
      <t xml:space="preserve"> volně uložený</t>
    </r>
  </si>
  <si>
    <t>13-2432</t>
  </si>
  <si>
    <r>
      <t>M+D  Ukončení kabelu celoplastového do 4 x 10 mm</t>
    </r>
    <r>
      <rPr>
        <vertAlign val="superscript"/>
        <sz val="9"/>
        <rFont val="Arial CE"/>
        <family val="2"/>
        <charset val="238"/>
      </rPr>
      <t>2</t>
    </r>
    <r>
      <rPr>
        <sz val="8"/>
        <rFont val="Arial CE"/>
        <family val="2"/>
      </rPr>
      <t xml:space="preserve">  se zapojením</t>
    </r>
  </si>
  <si>
    <t>19-2561</t>
  </si>
  <si>
    <t>M+D  Montáž stožárové rozvodnice, bez zapojení - SR 721,1xE14</t>
  </si>
  <si>
    <t>37-3003</t>
  </si>
  <si>
    <t>M       Montáž a zapojení svítidla LED na stožár</t>
  </si>
  <si>
    <t>20-4002</t>
  </si>
  <si>
    <t xml:space="preserve">M+D Montáž a dodávka stožáru bezpaticového, žár.zinkovaného - 133/89/60, v=5m </t>
  </si>
  <si>
    <t>20-4201</t>
  </si>
  <si>
    <t>M  Elektrovýzbroj stožáru pro 1 okruh, bez dodávky rozvodnice stož.</t>
  </si>
  <si>
    <t>12-2211</t>
  </si>
  <si>
    <r>
      <t>M+D  Kabel CYKY 3C x 1.5 mm</t>
    </r>
    <r>
      <rPr>
        <vertAlign val="superscript"/>
        <sz val="9"/>
        <rFont val="Arial CE"/>
        <family val="2"/>
        <charset val="238"/>
      </rPr>
      <t>2</t>
    </r>
    <r>
      <rPr>
        <sz val="8"/>
        <rFont val="Arial CE"/>
        <family val="2"/>
      </rPr>
      <t xml:space="preserve"> volně uložený</t>
    </r>
  </si>
  <si>
    <t>41-0021</t>
  </si>
  <si>
    <t>M+D  Uzemňovací vedení  FeZn 30x4 mm</t>
  </si>
  <si>
    <t>41-0041</t>
  </si>
  <si>
    <t>M+D  Uzemňovací vedení v zemi FeZn průměr 10 mm</t>
  </si>
  <si>
    <t>42-0021</t>
  </si>
  <si>
    <t>M+D  Svorka hromosvodní typ SR03</t>
  </si>
  <si>
    <t xml:space="preserve">Materiál podružný </t>
  </si>
  <si>
    <t>%</t>
  </si>
  <si>
    <t>Materiál celkem</t>
  </si>
  <si>
    <t>SOUČET</t>
  </si>
  <si>
    <t>HZS</t>
  </si>
  <si>
    <t>Zakreslení skutečného provedení</t>
  </si>
  <si>
    <t>Výchozí revize</t>
  </si>
  <si>
    <t>ELEKTROMONTÁŽE CELKEM</t>
  </si>
  <si>
    <t>VEGETAČNÍ ÚPRAVY</t>
  </si>
  <si>
    <t>cena bez DPH</t>
  </si>
  <si>
    <t>DPH 21%</t>
  </si>
  <si>
    <t xml:space="preserve">CENA CELKEM </t>
  </si>
  <si>
    <t>z toho:</t>
  </si>
  <si>
    <t>Kácení a odstranění dřevin</t>
  </si>
  <si>
    <t>Výsadba stromů</t>
  </si>
  <si>
    <t>Výsadba keřů</t>
  </si>
  <si>
    <t>Následná péče, 3 roky</t>
  </si>
  <si>
    <t>Rostlinný materiál</t>
  </si>
  <si>
    <t xml:space="preserve">Výsadba stromů </t>
  </si>
  <si>
    <t>č.</t>
  </si>
  <si>
    <t>cena / mj</t>
  </si>
  <si>
    <t>množství</t>
  </si>
  <si>
    <t>cena celkem</t>
  </si>
  <si>
    <t>111 21-2317</t>
  </si>
  <si>
    <t>Odstranění nevhod dřev pr km do 100mm, výšky nad 1m, bez pařez svah do 1:1</t>
  </si>
  <si>
    <t>112 15-1111</t>
  </si>
  <si>
    <t>Pokácení stromu směrové v celku, prům kmene do 200mm</t>
  </si>
  <si>
    <t>112 15-1112</t>
  </si>
  <si>
    <t>Pokácení stromu směrové v celku, prům kmene do 300mm</t>
  </si>
  <si>
    <t>11215-1319</t>
  </si>
  <si>
    <t>Pokácení stromu postupné bez spouštění části kmene , prům kmene 900-1000mm</t>
  </si>
  <si>
    <t>112 15-1114</t>
  </si>
  <si>
    <t>Pokácení stromu směrové v celku, prům kmene 400-500cm</t>
  </si>
  <si>
    <t>porost ve svahu</t>
  </si>
  <si>
    <t>112 20-1111</t>
  </si>
  <si>
    <t>Odstranění pařezu o prům do 200mm</t>
  </si>
  <si>
    <t>112 20-1112</t>
  </si>
  <si>
    <t>Odstranění pařezu o prům do 300mm</t>
  </si>
  <si>
    <t>112 20-1120</t>
  </si>
  <si>
    <t>Odstranění pařezu o prům do 1100mm</t>
  </si>
  <si>
    <t>162 70-6111</t>
  </si>
  <si>
    <t>Vodorovné přemístění výkopku přes 5000m</t>
  </si>
  <si>
    <t>167 10-3101</t>
  </si>
  <si>
    <t>Nakládání výkopku zeminy</t>
  </si>
  <si>
    <t>183 10-1221</t>
  </si>
  <si>
    <t>Hloubení jamek - do 1 m3 s 50% výměnou půdy.</t>
  </si>
  <si>
    <t>Substrát</t>
  </si>
  <si>
    <t>184 21-5133</t>
  </si>
  <si>
    <t>Ukotvení dřeviny třemi kůly, výšky do 3m</t>
  </si>
  <si>
    <t>3 kůly + veškerý potřebný materiál, včetně dopravy</t>
  </si>
  <si>
    <t>184 10-2115</t>
  </si>
  <si>
    <t>Výsadba dřeviny s balem do 600mm se zalitím</t>
  </si>
  <si>
    <t>18585-1121</t>
  </si>
  <si>
    <t>Dovoz vody pro zálivku dřevin do 1000m</t>
  </si>
  <si>
    <t>184 81-3134</t>
  </si>
  <si>
    <t>Ochrana dřevin chemicky nátěrem 3x</t>
  </si>
  <si>
    <t>nátěr typu Arboflex - 1+2vrstvy</t>
  </si>
  <si>
    <t>184 81-3121</t>
  </si>
  <si>
    <t>Ochrana dřevin před okusem zvěří pletivem do 2m, včetně materiálu</t>
  </si>
  <si>
    <t>184 80-1121</t>
  </si>
  <si>
    <t>Ošetřování vysazených dřevin solitérních, v rov</t>
  </si>
  <si>
    <t>Hnojivo včetně dopravy</t>
  </si>
  <si>
    <t>184 85-1111</t>
  </si>
  <si>
    <t>Hnojení umel hnojivem k jednotl rostlinám</t>
  </si>
  <si>
    <t>184 21-5412</t>
  </si>
  <si>
    <t>Zhotovení závlahové mísy u sol dřev, prům do 1m</t>
  </si>
  <si>
    <t>184 91-1431</t>
  </si>
  <si>
    <t xml:space="preserve">Mulčování vysaz dřev, vrstva 150mm </t>
  </si>
  <si>
    <t>štěpka ovocných dřevin - mulč včetně dopravy</t>
  </si>
  <si>
    <t>183 20-5111</t>
  </si>
  <si>
    <t>Založení záhonu pro výsadbu rostlin, rov</t>
  </si>
  <si>
    <t>183 20-5131</t>
  </si>
  <si>
    <t>Založení záhonu pro výsadbu rostlin, svah</t>
  </si>
  <si>
    <t>184 80-2611</t>
  </si>
  <si>
    <t>Chemické odplevelení postříkem před zal, 2x</t>
  </si>
  <si>
    <t>184 80-2631</t>
  </si>
  <si>
    <t>Chemické odplevelení postříkem před zal, 2x, svah 1:1</t>
  </si>
  <si>
    <t>Roundup 10l/ha</t>
  </si>
  <si>
    <t>I</t>
  </si>
  <si>
    <t>183 10-1213</t>
  </si>
  <si>
    <t>Hloubení jamek 0,05m3 s 50% vým půdy, rov</t>
  </si>
  <si>
    <t>183 10-5214</t>
  </si>
  <si>
    <t>Hloubení jamek 0,125m3 s 50% vým půdy, svah do 1:1</t>
  </si>
  <si>
    <t>184 10-2111</t>
  </si>
  <si>
    <t>Výsadba dřevin s balem do 20cm v rov.</t>
  </si>
  <si>
    <t>184 10-2131</t>
  </si>
  <si>
    <t>Výsadba dřevin s balem do 20cmsvah do 1:1.</t>
  </si>
  <si>
    <t>184 80-1131</t>
  </si>
  <si>
    <t>Ošetřování vysazených dřevin ve skupině, v rov.</t>
  </si>
  <si>
    <t>184 80-1133</t>
  </si>
  <si>
    <t>Ošetřování vysazených dřevin ve skupině, svah 1:1.</t>
  </si>
  <si>
    <t>185 80-2114</t>
  </si>
  <si>
    <t>Hnojení umel hnojivem k jednotl rostlinám, rov</t>
  </si>
  <si>
    <t>185 80-2134</t>
  </si>
  <si>
    <t>Hnojení umel hnojivem k jednotl rostlinám, svah 1:1</t>
  </si>
  <si>
    <t>Mulčování v rovině při tl mulče do 150mm, rov</t>
  </si>
  <si>
    <t>184 91-1433</t>
  </si>
  <si>
    <t>Mulčování v rovině při tl mulče do 150mm, svah 1:1</t>
  </si>
  <si>
    <t>Štěpka list dřevin/Drcená borka pro mulč (vrstva15cm)</t>
  </si>
  <si>
    <t>Zřízení pletiv oplocen výšky1,5m, dřev sloupky, včetně mat</t>
  </si>
  <si>
    <t>Následná péče …po dobu 3-let</t>
  </si>
  <si>
    <t>počet/3roky</t>
  </si>
  <si>
    <t>185 80-4312</t>
  </si>
  <si>
    <t>Zalití rostlin vodou přes 20m2, stromy 0,1m3x9, keře 0,01m3x9,  …9x/rok</t>
  </si>
  <si>
    <t>185 85-1121</t>
  </si>
  <si>
    <t>Dovoz vody na zálivku rostlin do 1km…9/rok</t>
  </si>
  <si>
    <t>185 80-4213</t>
  </si>
  <si>
    <t>Vypletí stromové mísy 1/rok</t>
  </si>
  <si>
    <t>185 80-4514</t>
  </si>
  <si>
    <t>Odplevelení souvislých keřových skupin rovina …1/rok</t>
  </si>
  <si>
    <t>185 80-4524</t>
  </si>
  <si>
    <t>Odplevelení souvislých keřových skupin svah …1/rok</t>
  </si>
  <si>
    <t>184 85-2311</t>
  </si>
  <si>
    <t>Řez stromů výchovný výšky do 4m…0,3/rok</t>
  </si>
  <si>
    <t>184 91-1111</t>
  </si>
  <si>
    <t>Znovuuvázaní dřeviny úvazkem ke stáv kůlu…0,3/rok</t>
  </si>
  <si>
    <t>Stromy</t>
  </si>
  <si>
    <t>označení</t>
  </si>
  <si>
    <t>taxon</t>
  </si>
  <si>
    <t>velikost</t>
  </si>
  <si>
    <t>cena/ks</t>
  </si>
  <si>
    <t>ok 14-16cm</t>
  </si>
  <si>
    <t>SOR</t>
  </si>
  <si>
    <t>Sorbus aucuparia - jeřáb ptačí</t>
  </si>
  <si>
    <t>CAR</t>
  </si>
  <si>
    <t>Carpinus betullus - habr obecný</t>
  </si>
  <si>
    <t>TIL</t>
  </si>
  <si>
    <t>Tilia cordata Greenspire - lípa srdčitá</t>
  </si>
  <si>
    <t>Keře … 94 +250m2</t>
  </si>
  <si>
    <t>FOR</t>
  </si>
  <si>
    <t>Forsythia intermedia  - zlatice prostřední</t>
  </si>
  <si>
    <t>v 20-40cm</t>
  </si>
  <si>
    <t>PHI</t>
  </si>
  <si>
    <t>Philadelphus coronaria - pustoryl věncový</t>
  </si>
  <si>
    <t>v 40-60cm</t>
  </si>
  <si>
    <t>SYR</t>
  </si>
  <si>
    <t>Syringa vulgaris Ludwig…/Charles Joly - šeřík obecný</t>
  </si>
  <si>
    <t>v 60-80cm</t>
  </si>
  <si>
    <t>WEI</t>
  </si>
  <si>
    <t>Weigelia floribunda Rubra - vajgélie květnatá</t>
  </si>
  <si>
    <t>COR</t>
  </si>
  <si>
    <t>Corylus avellana - líska obecná</t>
  </si>
  <si>
    <t>LIG</t>
  </si>
  <si>
    <t>Ligustrum vulgare - ptačí zob obecný</t>
  </si>
  <si>
    <t>TAX</t>
  </si>
  <si>
    <t>Taxus baccata - tis červený</t>
  </si>
  <si>
    <t>Pozemní komunikace</t>
  </si>
  <si>
    <t>101 - Pozemní komunikace</t>
  </si>
  <si>
    <t>00249505</t>
  </si>
  <si>
    <t>M+D  Chránička 50, 50/41 mm, volně ulož.</t>
  </si>
  <si>
    <t xml:space="preserve">D   Dodávka LED svítidla na stožár </t>
  </si>
  <si>
    <t xml:space="preserve">Hnojivo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</si>
</sst>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-* #,##0.00\ &quot;Kč&quot;_-;\-* #,##0.00\ &quot;Kč&quot;_-;_-* &quot;-&quot;??\ &quot;Kč&quot;_-;_-@_-"/>
    <numFmt numFmtId="43" formatCode="_-* #,##0.00\ _K_č_-;\-* #,##0.00\ _K_č_-;_-* &quot;-&quot;??\ _K_č_-;_-@_-"/>
    <numFmt numFmtId="164" formatCode="#,##0.00%"/>
    <numFmt numFmtId="165" formatCode="dd\.mm\.yyyy"/>
    <numFmt numFmtId="166" formatCode="#,##0.00000"/>
    <numFmt numFmtId="167" formatCode="#,##0.000"/>
    <numFmt numFmtId="168" formatCode="dd/mm/yy"/>
    <numFmt numFmtId="169" formatCode="0.0"/>
  </numFmts>
  <fonts count="85" x14ac:knownFonts="1">
    <font>
      <sz val="8"/>
      <name val="Arial CE"/>
      <family val="2"/>
    </font>
    <font>
      <sz val="11"/>
      <color theme="1"/>
      <name val="Calibri"/>
      <family val="2"/>
      <charset val="238"/>
      <scheme val="minor"/>
    </font>
    <font>
      <sz val="10"/>
      <color rgb="FF969696"/>
      <name val="Arial CE"/>
      <family val="2"/>
      <charset val="238"/>
    </font>
    <font>
      <sz val="10"/>
      <name val="Arial CE"/>
      <family val="2"/>
      <charset val="238"/>
    </font>
    <font>
      <b/>
      <sz val="11"/>
      <name val="Arial CE"/>
      <family val="2"/>
      <charset val="238"/>
    </font>
    <font>
      <b/>
      <sz val="12"/>
      <name val="Arial CE"/>
      <family val="2"/>
      <charset val="238"/>
    </font>
    <font>
      <sz val="11"/>
      <name val="Arial CE"/>
      <family val="2"/>
      <charset val="238"/>
    </font>
    <font>
      <sz val="12"/>
      <color rgb="FF003366"/>
      <name val="Arial CE"/>
      <family val="2"/>
      <charset val="238"/>
    </font>
    <font>
      <sz val="8"/>
      <color rgb="FF003366"/>
      <name val="Arial CE"/>
      <family val="2"/>
      <charset val="238"/>
    </font>
    <font>
      <sz val="8"/>
      <color rgb="FF505050"/>
      <name val="Arial CE"/>
      <family val="2"/>
      <charset val="238"/>
    </font>
    <font>
      <sz val="8"/>
      <color rgb="FF800080"/>
      <name val="Arial CE"/>
      <family val="2"/>
      <charset val="238"/>
    </font>
    <font>
      <sz val="10"/>
      <color rgb="FF003366"/>
      <name val="Arial CE"/>
      <family val="2"/>
      <charset val="238"/>
    </font>
    <font>
      <sz val="8"/>
      <color rgb="FFFF0000"/>
      <name val="Arial CE"/>
      <family val="2"/>
      <charset val="238"/>
    </font>
    <font>
      <sz val="8"/>
      <color rgb="FF0000A8"/>
      <name val="Arial CE"/>
      <family val="2"/>
      <charset val="238"/>
    </font>
    <font>
      <sz val="8"/>
      <color rgb="FFFFFFFF"/>
      <name val="Arial CE"/>
      <family val="2"/>
      <charset val="238"/>
    </font>
    <font>
      <sz val="8"/>
      <color rgb="FF3366FF"/>
      <name val="Arial CE"/>
      <family val="2"/>
      <charset val="238"/>
    </font>
    <font>
      <b/>
      <sz val="14"/>
      <name val="Arial CE"/>
      <family val="2"/>
      <charset val="238"/>
    </font>
    <font>
      <b/>
      <sz val="12"/>
      <color rgb="FF969696"/>
      <name val="Arial CE"/>
      <family val="2"/>
      <charset val="238"/>
    </font>
    <font>
      <b/>
      <sz val="8"/>
      <color rgb="FF969696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color rgb="FF969696"/>
      <name val="Arial CE"/>
      <family val="2"/>
      <charset val="238"/>
    </font>
    <font>
      <b/>
      <sz val="10"/>
      <color rgb="FF464646"/>
      <name val="Arial CE"/>
      <family val="2"/>
      <charset val="238"/>
    </font>
    <font>
      <sz val="12"/>
      <color rgb="FF969696"/>
      <name val="Arial CE"/>
      <family val="2"/>
      <charset val="238"/>
    </font>
    <font>
      <sz val="8"/>
      <color rgb="FF969696"/>
      <name val="Arial CE"/>
      <family val="2"/>
      <charset val="238"/>
    </font>
    <font>
      <sz val="9"/>
      <name val="Arial CE"/>
      <family val="2"/>
      <charset val="238"/>
    </font>
    <font>
      <sz val="9"/>
      <color rgb="FF969696"/>
      <name val="Arial CE"/>
      <family val="2"/>
      <charset val="238"/>
    </font>
    <font>
      <b/>
      <sz val="12"/>
      <color rgb="FF960000"/>
      <name val="Arial CE"/>
      <family val="2"/>
      <charset val="238"/>
    </font>
    <font>
      <sz val="12"/>
      <name val="Arial CE"/>
      <family val="2"/>
      <charset val="238"/>
    </font>
    <font>
      <sz val="18"/>
      <color theme="10"/>
      <name val="Wingdings 2"/>
      <family val="1"/>
      <charset val="2"/>
    </font>
    <font>
      <b/>
      <sz val="11"/>
      <color rgb="FF003366"/>
      <name val="Arial CE"/>
      <family val="2"/>
      <charset val="238"/>
    </font>
    <font>
      <sz val="11"/>
      <color rgb="FF003366"/>
      <name val="Arial CE"/>
      <family val="2"/>
      <charset val="238"/>
    </font>
    <font>
      <sz val="11"/>
      <color rgb="FF969696"/>
      <name val="Arial CE"/>
      <family val="2"/>
      <charset val="238"/>
    </font>
    <font>
      <b/>
      <sz val="10"/>
      <color rgb="FF003366"/>
      <name val="Arial CE"/>
      <family val="2"/>
      <charset val="238"/>
    </font>
    <font>
      <sz val="10"/>
      <color rgb="FF3366FF"/>
      <name val="Arial CE"/>
      <family val="2"/>
      <charset val="238"/>
    </font>
    <font>
      <b/>
      <sz val="12"/>
      <color rgb="FF800000"/>
      <name val="Arial CE"/>
      <family val="2"/>
      <charset val="238"/>
    </font>
    <font>
      <sz val="8"/>
      <color rgb="FF960000"/>
      <name val="Arial CE"/>
      <family val="2"/>
      <charset val="238"/>
    </font>
    <font>
      <b/>
      <sz val="8"/>
      <name val="Arial CE"/>
      <family val="2"/>
      <charset val="238"/>
    </font>
    <font>
      <sz val="7"/>
      <color rgb="FF969696"/>
      <name val="Arial CE"/>
      <family val="2"/>
      <charset val="238"/>
    </font>
    <font>
      <i/>
      <sz val="9"/>
      <color rgb="FF0000FF"/>
      <name val="Arial CE"/>
      <family val="2"/>
      <charset val="238"/>
    </font>
    <font>
      <i/>
      <sz val="8"/>
      <color rgb="FF0000FF"/>
      <name val="Arial CE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8"/>
      <color indexed="8"/>
      <name val="Arial"/>
      <family val="2"/>
      <charset val="238"/>
    </font>
    <font>
      <b/>
      <sz val="12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9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10"/>
      <name val="Arial"/>
      <family val="2"/>
      <charset val="238"/>
    </font>
    <font>
      <b/>
      <sz val="11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</font>
    <font>
      <sz val="8"/>
      <name val="Arial"/>
      <family val="2"/>
    </font>
    <font>
      <sz val="8"/>
      <name val="Arial CE"/>
      <family val="2"/>
      <charset val="238"/>
    </font>
    <font>
      <sz val="8"/>
      <color rgb="FFFF0000"/>
      <name val="Arial"/>
      <family val="2"/>
      <charset val="238"/>
    </font>
    <font>
      <sz val="10"/>
      <name val="Helv"/>
      <charset val="238"/>
    </font>
    <font>
      <sz val="10"/>
      <name val="Helv"/>
    </font>
    <font>
      <u/>
      <sz val="10"/>
      <color indexed="12"/>
      <name val="Arial"/>
      <family val="2"/>
      <charset val="238"/>
    </font>
    <font>
      <u/>
      <sz val="10"/>
      <color theme="10"/>
      <name val="MS Sans Serif"/>
      <family val="2"/>
      <charset val="238"/>
    </font>
    <font>
      <sz val="10"/>
      <name val="Arial"/>
      <family val="2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2"/>
      <name val="Arial"/>
      <family val="2"/>
      <charset val="238"/>
    </font>
    <font>
      <u/>
      <sz val="12"/>
      <name val="Arial CE"/>
      <family val="2"/>
      <charset val="238"/>
    </font>
    <font>
      <vertAlign val="superscript"/>
      <sz val="9"/>
      <name val="Arial CE"/>
      <family val="2"/>
      <charset val="238"/>
    </font>
    <font>
      <b/>
      <sz val="22"/>
      <name val="Arial CE"/>
      <family val="2"/>
      <charset val="238"/>
    </font>
    <font>
      <sz val="22"/>
      <name val="Arial CE"/>
      <family val="2"/>
      <charset val="238"/>
    </font>
    <font>
      <sz val="22"/>
      <color indexed="10"/>
      <name val="Arial CE"/>
      <family val="2"/>
      <charset val="238"/>
    </font>
    <font>
      <b/>
      <sz val="26"/>
      <name val="Arial CE"/>
      <family val="2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sz val="18"/>
      <color indexed="10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4"/>
      <name val="Arial"/>
      <family val="2"/>
      <charset val="238"/>
    </font>
    <font>
      <sz val="14"/>
      <name val="Arial CE"/>
      <family val="2"/>
      <charset val="238"/>
    </font>
    <font>
      <b/>
      <sz val="14"/>
      <color indexed="10"/>
      <name val="Arial CE"/>
      <family val="2"/>
      <charset val="238"/>
    </font>
    <font>
      <sz val="16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b/>
      <sz val="20"/>
      <name val="Arial CE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">
    <xf numFmtId="0" fontId="0" fillId="0" borderId="0"/>
    <xf numFmtId="0" fontId="40" fillId="0" borderId="0" applyNumberFormat="0" applyFill="0" applyBorder="0" applyAlignment="0" applyProtection="0"/>
    <xf numFmtId="0" fontId="1" fillId="0" borderId="0"/>
    <xf numFmtId="44" fontId="46" fillId="0" borderId="0" applyFont="0" applyFill="0" applyBorder="0" applyAlignment="0" applyProtection="0"/>
    <xf numFmtId="0" fontId="59" fillId="0" borderId="0"/>
    <xf numFmtId="0" fontId="60" fillId="0" borderId="0"/>
    <xf numFmtId="43" fontId="46" fillId="0" borderId="0" applyFont="0" applyFill="0" applyBorder="0" applyAlignment="0" applyProtection="0"/>
    <xf numFmtId="0" fontId="61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0" fontId="63" fillId="0" borderId="0"/>
    <xf numFmtId="0" fontId="64" fillId="0" borderId="0"/>
    <xf numFmtId="0" fontId="60" fillId="0" borderId="0"/>
    <xf numFmtId="0" fontId="65" fillId="0" borderId="0"/>
    <xf numFmtId="0" fontId="64" fillId="0" borderId="0"/>
    <xf numFmtId="0" fontId="65" fillId="0" borderId="0"/>
    <xf numFmtId="0" fontId="27" fillId="0" borderId="0"/>
    <xf numFmtId="0" fontId="65" fillId="0" borderId="0"/>
    <xf numFmtId="0" fontId="24" fillId="0" borderId="0"/>
    <xf numFmtId="0" fontId="65" fillId="0" borderId="0"/>
    <xf numFmtId="0" fontId="65" fillId="0" borderId="0"/>
    <xf numFmtId="0" fontId="66" fillId="0" borderId="0"/>
    <xf numFmtId="0" fontId="1" fillId="0" borderId="0"/>
    <xf numFmtId="0" fontId="65" fillId="0" borderId="0"/>
    <xf numFmtId="9" fontId="46" fillId="0" borderId="0" applyFont="0" applyFill="0" applyBorder="0" applyAlignment="0" applyProtection="0"/>
    <xf numFmtId="0" fontId="60" fillId="0" borderId="0"/>
  </cellStyleXfs>
  <cellXfs count="627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6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3" borderId="0" xfId="0" applyFont="1" applyFill="1" applyAlignment="1" applyProtection="1">
      <alignment horizontal="left" vertical="center"/>
      <protection locked="0"/>
    </xf>
    <xf numFmtId="49" fontId="3" fillId="3" borderId="0" xfId="0" applyNumberFormat="1" applyFont="1" applyFill="1" applyAlignment="1" applyProtection="1">
      <alignment horizontal="left" vertical="center"/>
      <protection locked="0"/>
    </xf>
    <xf numFmtId="0" fontId="3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9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5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5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1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165" fontId="3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4" fillId="5" borderId="0" xfId="0" applyFont="1" applyFill="1" applyAlignment="1">
      <alignment horizontal="center" vertical="center"/>
    </xf>
    <xf numFmtId="0" fontId="25" fillId="0" borderId="16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4" fontId="22" fillId="0" borderId="14" xfId="0" applyNumberFormat="1" applyFont="1" applyBorder="1" applyAlignment="1">
      <alignment vertical="center"/>
    </xf>
    <xf numFmtId="4" fontId="22" fillId="0" borderId="0" xfId="0" applyNumberFormat="1" applyFont="1" applyBorder="1" applyAlignment="1">
      <alignment vertical="center"/>
    </xf>
    <xf numFmtId="166" fontId="22" fillId="0" borderId="0" xfId="0" applyNumberFormat="1" applyFont="1" applyBorder="1" applyAlignment="1">
      <alignment vertical="center"/>
    </xf>
    <xf numFmtId="4" fontId="22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4" fontId="31" fillId="0" borderId="14" xfId="0" applyNumberFormat="1" applyFont="1" applyBorder="1" applyAlignment="1">
      <alignment vertical="center"/>
    </xf>
    <xf numFmtId="4" fontId="31" fillId="0" borderId="0" xfId="0" applyNumberFormat="1" applyFont="1" applyBorder="1" applyAlignment="1">
      <alignment vertical="center"/>
    </xf>
    <xf numFmtId="166" fontId="31" fillId="0" borderId="0" xfId="0" applyNumberFormat="1" applyFont="1" applyBorder="1" applyAlignment="1">
      <alignment vertical="center"/>
    </xf>
    <xf numFmtId="4" fontId="31" fillId="0" borderId="15" xfId="0" applyNumberFormat="1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4" fontId="2" fillId="0" borderId="14" xfId="0" applyNumberFormat="1" applyFont="1" applyBorder="1" applyAlignment="1">
      <alignment vertical="center"/>
    </xf>
    <xf numFmtId="4" fontId="2" fillId="0" borderId="0" xfId="0" applyNumberFormat="1" applyFont="1" applyBorder="1" applyAlignment="1">
      <alignment vertical="center"/>
    </xf>
    <xf numFmtId="166" fontId="2" fillId="0" borderId="0" xfId="0" applyNumberFormat="1" applyFont="1" applyBorder="1" applyAlignment="1">
      <alignment vertical="center"/>
    </xf>
    <xf numFmtId="4" fontId="2" fillId="0" borderId="15" xfId="0" applyNumberFormat="1" applyFont="1" applyBorder="1" applyAlignment="1">
      <alignment vertical="center"/>
    </xf>
    <xf numFmtId="4" fontId="31" fillId="0" borderId="19" xfId="0" applyNumberFormat="1" applyFont="1" applyBorder="1" applyAlignment="1">
      <alignment vertical="center"/>
    </xf>
    <xf numFmtId="4" fontId="31" fillId="0" borderId="20" xfId="0" applyNumberFormat="1" applyFont="1" applyBorder="1" applyAlignment="1">
      <alignment vertical="center"/>
    </xf>
    <xf numFmtId="166" fontId="31" fillId="0" borderId="20" xfId="0" applyNumberFormat="1" applyFont="1" applyBorder="1" applyAlignment="1">
      <alignment vertical="center"/>
    </xf>
    <xf numFmtId="4" fontId="31" fillId="0" borderId="21" xfId="0" applyNumberFormat="1" applyFont="1" applyBorder="1" applyAlignment="1">
      <alignment vertical="center"/>
    </xf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0" fontId="33" fillId="0" borderId="0" xfId="0" applyFont="1" applyAlignment="1">
      <alignment horizontal="left" vertical="center"/>
    </xf>
    <xf numFmtId="0" fontId="0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 applyProtection="1">
      <alignment vertical="center"/>
      <protection locked="0"/>
    </xf>
    <xf numFmtId="0" fontId="19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right" vertical="center"/>
      <protection locked="0"/>
    </xf>
    <xf numFmtId="0" fontId="23" fillId="0" borderId="0" xfId="0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164" fontId="2" fillId="0" borderId="0" xfId="0" applyNumberFormat="1" applyFont="1" applyAlignment="1" applyProtection="1">
      <alignment horizontal="right" vertical="center"/>
      <protection locked="0"/>
    </xf>
    <xf numFmtId="0" fontId="0" fillId="5" borderId="0" xfId="0" applyFont="1" applyFill="1" applyAlignment="1">
      <alignment vertical="center"/>
    </xf>
    <xf numFmtId="0" fontId="5" fillId="5" borderId="6" xfId="0" applyFont="1" applyFill="1" applyBorder="1" applyAlignment="1">
      <alignment horizontal="left" vertical="center"/>
    </xf>
    <xf numFmtId="0" fontId="5" fillId="5" borderId="7" xfId="0" applyFont="1" applyFill="1" applyBorder="1" applyAlignment="1">
      <alignment horizontal="right" vertical="center"/>
    </xf>
    <xf numFmtId="0" fontId="5" fillId="5" borderId="7" xfId="0" applyFont="1" applyFill="1" applyBorder="1" applyAlignment="1">
      <alignment horizontal="center" vertical="center"/>
    </xf>
    <xf numFmtId="0" fontId="0" fillId="5" borderId="7" xfId="0" applyFont="1" applyFill="1" applyBorder="1" applyAlignment="1" applyProtection="1">
      <alignment vertical="center"/>
      <protection locked="0"/>
    </xf>
    <xf numFmtId="4" fontId="5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0" fillId="0" borderId="4" xfId="0" applyBorder="1" applyAlignment="1" applyProtection="1">
      <alignment vertical="center"/>
      <protection locked="0"/>
    </xf>
    <xf numFmtId="0" fontId="2" fillId="0" borderId="5" xfId="0" applyFont="1" applyBorder="1" applyAlignment="1">
      <alignment horizontal="center" vertical="center"/>
    </xf>
    <xf numFmtId="0" fontId="0" fillId="0" borderId="5" xfId="0" applyFont="1" applyBorder="1" applyAlignment="1" applyProtection="1">
      <alignment vertical="center"/>
      <protection locked="0"/>
    </xf>
    <xf numFmtId="0" fontId="2" fillId="0" borderId="5" xfId="0" applyFont="1" applyBorder="1" applyAlignment="1">
      <alignment horizontal="right"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2" xfId="0" applyFont="1" applyBorder="1" applyAlignment="1" applyProtection="1">
      <alignment vertical="center"/>
      <protection locked="0"/>
    </xf>
    <xf numFmtId="0" fontId="24" fillId="5" borderId="0" xfId="0" applyFont="1" applyFill="1" applyAlignment="1">
      <alignment horizontal="left" vertical="center"/>
    </xf>
    <xf numFmtId="0" fontId="0" fillId="5" borderId="0" xfId="0" applyFont="1" applyFill="1" applyAlignment="1" applyProtection="1">
      <alignment vertical="center"/>
      <protection locked="0"/>
    </xf>
    <xf numFmtId="0" fontId="24" fillId="5" borderId="0" xfId="0" applyFont="1" applyFill="1" applyAlignment="1">
      <alignment horizontal="right" vertical="center"/>
    </xf>
    <xf numFmtId="0" fontId="34" fillId="0" borderId="0" xfId="0" applyFont="1" applyAlignment="1">
      <alignment horizontal="left"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0" fontId="7" fillId="0" borderId="20" xfId="0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4" fillId="5" borderId="16" xfId="0" applyFont="1" applyFill="1" applyBorder="1" applyAlignment="1">
      <alignment horizontal="center" vertical="center" wrapText="1"/>
    </xf>
    <xf numFmtId="0" fontId="24" fillId="5" borderId="17" xfId="0" applyFont="1" applyFill="1" applyBorder="1" applyAlignment="1">
      <alignment horizontal="center" vertical="center" wrapText="1"/>
    </xf>
    <xf numFmtId="0" fontId="24" fillId="5" borderId="17" xfId="0" applyFont="1" applyFill="1" applyBorder="1" applyAlignment="1" applyProtection="1">
      <alignment horizontal="center" vertical="center" wrapText="1"/>
      <protection locked="0"/>
    </xf>
    <xf numFmtId="0" fontId="24" fillId="5" borderId="18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6" fillId="0" borderId="0" xfId="0" applyNumberFormat="1" applyFont="1" applyAlignment="1"/>
    <xf numFmtId="166" fontId="35" fillId="0" borderId="12" xfId="0" applyNumberFormat="1" applyFont="1" applyBorder="1" applyAlignment="1"/>
    <xf numFmtId="166" fontId="35" fillId="0" borderId="13" xfId="0" applyNumberFormat="1" applyFont="1" applyBorder="1" applyAlignment="1"/>
    <xf numFmtId="4" fontId="36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7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0" fillId="0" borderId="3" xfId="0" applyFont="1" applyBorder="1" applyAlignment="1" applyProtection="1">
      <alignment vertical="center"/>
      <protection locked="0"/>
    </xf>
    <xf numFmtId="0" fontId="24" fillId="0" borderId="22" xfId="0" applyFont="1" applyBorder="1" applyAlignment="1" applyProtection="1">
      <alignment horizontal="center" vertical="center"/>
      <protection locked="0"/>
    </xf>
    <xf numFmtId="49" fontId="24" fillId="0" borderId="22" xfId="0" applyNumberFormat="1" applyFont="1" applyBorder="1" applyAlignment="1" applyProtection="1">
      <alignment horizontal="left" vertical="center" wrapText="1"/>
      <protection locked="0"/>
    </xf>
    <xf numFmtId="0" fontId="24" fillId="0" borderId="22" xfId="0" applyFont="1" applyBorder="1" applyAlignment="1" applyProtection="1">
      <alignment horizontal="left" vertical="center" wrapText="1"/>
      <protection locked="0"/>
    </xf>
    <xf numFmtId="0" fontId="24" fillId="0" borderId="22" xfId="0" applyFont="1" applyBorder="1" applyAlignment="1" applyProtection="1">
      <alignment horizontal="center" vertical="center" wrapText="1"/>
      <protection locked="0"/>
    </xf>
    <xf numFmtId="167" fontId="24" fillId="0" borderId="22" xfId="0" applyNumberFormat="1" applyFont="1" applyBorder="1" applyAlignment="1" applyProtection="1">
      <alignment vertical="center"/>
      <protection locked="0"/>
    </xf>
    <xf numFmtId="4" fontId="24" fillId="3" borderId="22" xfId="0" applyNumberFormat="1" applyFont="1" applyFill="1" applyBorder="1" applyAlignment="1" applyProtection="1">
      <alignment vertical="center"/>
      <protection locked="0"/>
    </xf>
    <xf numFmtId="4" fontId="24" fillId="0" borderId="22" xfId="0" applyNumberFormat="1" applyFont="1" applyBorder="1" applyAlignment="1" applyProtection="1">
      <alignment vertical="center"/>
      <protection locked="0"/>
    </xf>
    <xf numFmtId="0" fontId="25" fillId="3" borderId="14" xfId="0" applyFont="1" applyFill="1" applyBorder="1" applyAlignment="1" applyProtection="1">
      <alignment horizontal="left" vertical="center"/>
      <protection locked="0"/>
    </xf>
    <xf numFmtId="0" fontId="25" fillId="0" borderId="0" xfId="0" applyFont="1" applyBorder="1" applyAlignment="1">
      <alignment horizontal="center" vertical="center"/>
    </xf>
    <xf numFmtId="166" fontId="25" fillId="0" borderId="0" xfId="0" applyNumberFormat="1" applyFont="1" applyBorder="1" applyAlignment="1">
      <alignment vertical="center"/>
    </xf>
    <xf numFmtId="166" fontId="25" fillId="0" borderId="15" xfId="0" applyNumberFormat="1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20" xfId="0" applyFont="1" applyBorder="1" applyAlignment="1">
      <alignment horizontal="left" vertical="center"/>
    </xf>
    <xf numFmtId="0" fontId="11" fillId="0" borderId="20" xfId="0" applyFont="1" applyBorder="1" applyAlignment="1">
      <alignment vertical="center"/>
    </xf>
    <xf numFmtId="0" fontId="11" fillId="0" borderId="20" xfId="0" applyFont="1" applyBorder="1" applyAlignment="1" applyProtection="1">
      <alignment vertical="center"/>
      <protection locked="0"/>
    </xf>
    <xf numFmtId="4" fontId="11" fillId="0" borderId="20" xfId="0" applyNumberFormat="1" applyFont="1" applyBorder="1" applyAlignment="1">
      <alignment vertical="center"/>
    </xf>
    <xf numFmtId="0" fontId="11" fillId="0" borderId="0" xfId="0" applyFont="1" applyAlignment="1">
      <alignment horizontal="left"/>
    </xf>
    <xf numFmtId="4" fontId="11" fillId="0" borderId="0" xfId="0" applyNumberFormat="1" applyFont="1" applyAlignment="1"/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38" fillId="0" borderId="22" xfId="0" applyFont="1" applyBorder="1" applyAlignment="1" applyProtection="1">
      <alignment horizontal="center" vertical="center"/>
      <protection locked="0"/>
    </xf>
    <xf numFmtId="49" fontId="38" fillId="0" borderId="22" xfId="0" applyNumberFormat="1" applyFont="1" applyBorder="1" applyAlignment="1" applyProtection="1">
      <alignment horizontal="left" vertical="center" wrapText="1"/>
      <protection locked="0"/>
    </xf>
    <xf numFmtId="0" fontId="38" fillId="0" borderId="22" xfId="0" applyFont="1" applyBorder="1" applyAlignment="1" applyProtection="1">
      <alignment horizontal="left" vertical="center" wrapText="1"/>
      <protection locked="0"/>
    </xf>
    <xf numFmtId="0" fontId="38" fillId="0" borderId="22" xfId="0" applyFont="1" applyBorder="1" applyAlignment="1" applyProtection="1">
      <alignment horizontal="center" vertical="center" wrapText="1"/>
      <protection locked="0"/>
    </xf>
    <xf numFmtId="167" fontId="38" fillId="0" borderId="22" xfId="0" applyNumberFormat="1" applyFont="1" applyBorder="1" applyAlignment="1" applyProtection="1">
      <alignment vertical="center"/>
      <protection locked="0"/>
    </xf>
    <xf numFmtId="4" fontId="38" fillId="3" borderId="22" xfId="0" applyNumberFormat="1" applyFont="1" applyFill="1" applyBorder="1" applyAlignment="1" applyProtection="1">
      <alignment vertical="center"/>
      <protection locked="0"/>
    </xf>
    <xf numFmtId="4" fontId="38" fillId="0" borderId="22" xfId="0" applyNumberFormat="1" applyFont="1" applyBorder="1" applyAlignment="1" applyProtection="1">
      <alignment vertical="center"/>
      <protection locked="0"/>
    </xf>
    <xf numFmtId="0" fontId="39" fillId="0" borderId="3" xfId="0" applyFont="1" applyBorder="1" applyAlignment="1">
      <alignment vertical="center"/>
    </xf>
    <xf numFmtId="0" fontId="38" fillId="3" borderId="14" xfId="0" applyFont="1" applyFill="1" applyBorder="1" applyAlignment="1" applyProtection="1">
      <alignment horizontal="left" vertical="center"/>
      <protection locked="0"/>
    </xf>
    <xf numFmtId="0" fontId="38" fillId="0" borderId="0" xfId="0" applyFont="1" applyBorder="1" applyAlignment="1">
      <alignment horizontal="center" vertical="center"/>
    </xf>
    <xf numFmtId="0" fontId="13" fillId="0" borderId="3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167" fontId="13" fillId="0" borderId="0" xfId="0" applyNumberFormat="1" applyFont="1" applyAlignment="1">
      <alignment vertical="center"/>
    </xf>
    <xf numFmtId="0" fontId="13" fillId="0" borderId="0" xfId="0" applyFont="1" applyAlignment="1" applyProtection="1">
      <alignment vertical="center"/>
      <protection locked="0"/>
    </xf>
    <xf numFmtId="0" fontId="13" fillId="0" borderId="14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3" fillId="0" borderId="15" xfId="0" applyFont="1" applyBorder="1" applyAlignment="1">
      <alignment vertical="center"/>
    </xf>
    <xf numFmtId="0" fontId="25" fillId="3" borderId="19" xfId="0" applyFont="1" applyFill="1" applyBorder="1" applyAlignment="1" applyProtection="1">
      <alignment horizontal="left" vertical="center"/>
      <protection locked="0"/>
    </xf>
    <xf numFmtId="0" fontId="25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5" fillId="0" borderId="20" xfId="0" applyNumberFormat="1" applyFont="1" applyBorder="1" applyAlignment="1">
      <alignment vertical="center"/>
    </xf>
    <xf numFmtId="166" fontId="25" fillId="0" borderId="21" xfId="0" applyNumberFormat="1" applyFont="1" applyBorder="1" applyAlignment="1">
      <alignment vertical="center"/>
    </xf>
    <xf numFmtId="0" fontId="10" fillId="0" borderId="19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41" fillId="0" borderId="0" xfId="2" applyFont="1" applyProtection="1"/>
    <xf numFmtId="0" fontId="43" fillId="0" borderId="0" xfId="2" applyFont="1" applyProtection="1"/>
    <xf numFmtId="0" fontId="41" fillId="0" borderId="0" xfId="2" applyFont="1" applyAlignment="1" applyProtection="1">
      <alignment horizontal="left" vertical="center"/>
    </xf>
    <xf numFmtId="4" fontId="44" fillId="0" borderId="34" xfId="3" applyNumberFormat="1" applyFont="1" applyBorder="1" applyAlignment="1" applyProtection="1">
      <alignment horizontal="right" vertical="center"/>
      <protection locked="0"/>
    </xf>
    <xf numFmtId="49" fontId="47" fillId="0" borderId="34" xfId="3" applyNumberFormat="1" applyFont="1" applyBorder="1" applyAlignment="1" applyProtection="1">
      <alignment horizontal="right" vertical="center"/>
    </xf>
    <xf numFmtId="0" fontId="48" fillId="6" borderId="34" xfId="2" applyNumberFormat="1" applyFont="1" applyFill="1" applyBorder="1" applyAlignment="1" applyProtection="1">
      <alignment horizontal="center" vertical="center"/>
      <protection locked="0"/>
    </xf>
    <xf numFmtId="4" fontId="48" fillId="6" borderId="34" xfId="3" applyNumberFormat="1" applyFont="1" applyFill="1" applyBorder="1" applyAlignment="1" applyProtection="1">
      <alignment horizontal="right" vertical="center"/>
      <protection locked="0"/>
    </xf>
    <xf numFmtId="0" fontId="49" fillId="0" borderId="34" xfId="2" applyNumberFormat="1" applyFont="1" applyBorder="1" applyAlignment="1" applyProtection="1">
      <alignment horizontal="center" vertical="center"/>
      <protection locked="0"/>
    </xf>
    <xf numFmtId="4" fontId="41" fillId="0" borderId="34" xfId="3" applyNumberFormat="1" applyFont="1" applyBorder="1" applyAlignment="1" applyProtection="1">
      <alignment horizontal="right" vertical="center"/>
      <protection locked="0"/>
    </xf>
    <xf numFmtId="49" fontId="49" fillId="0" borderId="34" xfId="2" applyNumberFormat="1" applyFont="1" applyBorder="1" applyAlignment="1" applyProtection="1">
      <alignment horizontal="center" vertical="center"/>
      <protection locked="0"/>
    </xf>
    <xf numFmtId="49" fontId="49" fillId="0" borderId="34" xfId="2" applyNumberFormat="1" applyFont="1" applyFill="1" applyBorder="1" applyAlignment="1" applyProtection="1">
      <alignment horizontal="center" vertical="center"/>
      <protection locked="0"/>
    </xf>
    <xf numFmtId="0" fontId="48" fillId="0" borderId="34" xfId="2" applyNumberFormat="1" applyFont="1" applyBorder="1" applyProtection="1">
      <protection locked="0"/>
    </xf>
    <xf numFmtId="0" fontId="41" fillId="0" borderId="34" xfId="2" applyFont="1" applyBorder="1" applyProtection="1">
      <protection locked="0"/>
    </xf>
    <xf numFmtId="0" fontId="41" fillId="0" borderId="0" xfId="2" applyFont="1" applyFill="1" applyProtection="1">
      <protection locked="0"/>
    </xf>
    <xf numFmtId="0" fontId="41" fillId="0" borderId="0" xfId="2" applyFont="1" applyFill="1" applyProtection="1"/>
    <xf numFmtId="0" fontId="48" fillId="0" borderId="0" xfId="2" applyFont="1" applyProtection="1">
      <protection locked="0"/>
    </xf>
    <xf numFmtId="0" fontId="41" fillId="0" borderId="0" xfId="2" applyFont="1" applyProtection="1">
      <protection locked="0"/>
    </xf>
    <xf numFmtId="0" fontId="48" fillId="0" borderId="0" xfId="2" applyFont="1" applyProtection="1"/>
    <xf numFmtId="0" fontId="42" fillId="6" borderId="33" xfId="2" applyFont="1" applyFill="1" applyBorder="1" applyAlignment="1" applyProtection="1">
      <alignment vertical="center"/>
    </xf>
    <xf numFmtId="0" fontId="42" fillId="6" borderId="31" xfId="2" applyFont="1" applyFill="1" applyBorder="1" applyAlignment="1" applyProtection="1">
      <alignment vertical="center"/>
    </xf>
    <xf numFmtId="0" fontId="42" fillId="6" borderId="32" xfId="2" applyFont="1" applyFill="1" applyBorder="1" applyAlignment="1" applyProtection="1">
      <alignment vertical="center"/>
    </xf>
    <xf numFmtId="0" fontId="41" fillId="0" borderId="0" xfId="2" applyFont="1" applyFill="1" applyAlignment="1" applyProtection="1">
      <alignment horizontal="left" vertical="center"/>
    </xf>
    <xf numFmtId="0" fontId="42" fillId="0" borderId="33" xfId="2" applyFont="1" applyFill="1" applyBorder="1" applyAlignment="1" applyProtection="1">
      <alignment vertical="center"/>
    </xf>
    <xf numFmtId="0" fontId="42" fillId="0" borderId="31" xfId="2" applyFont="1" applyFill="1" applyBorder="1" applyAlignment="1" applyProtection="1">
      <alignment vertical="center"/>
    </xf>
    <xf numFmtId="0" fontId="42" fillId="0" borderId="32" xfId="2" applyFont="1" applyFill="1" applyBorder="1" applyAlignment="1" applyProtection="1">
      <alignment vertical="center"/>
    </xf>
    <xf numFmtId="4" fontId="52" fillId="0" borderId="34" xfId="2" applyNumberFormat="1" applyFont="1" applyFill="1" applyBorder="1" applyAlignment="1">
      <alignment horizontal="right" vertical="center"/>
    </xf>
    <xf numFmtId="0" fontId="53" fillId="0" borderId="0" xfId="2" applyFont="1" applyAlignment="1" applyProtection="1">
      <alignment horizontal="left" vertical="center"/>
    </xf>
    <xf numFmtId="49" fontId="47" fillId="0" borderId="34" xfId="2" applyNumberFormat="1" applyFont="1" applyBorder="1" applyAlignment="1" applyProtection="1">
      <alignment horizontal="center" vertical="center"/>
    </xf>
    <xf numFmtId="0" fontId="47" fillId="0" borderId="34" xfId="2" applyFont="1" applyBorder="1" applyAlignment="1" applyProtection="1">
      <alignment horizontal="center" vertical="center"/>
    </xf>
    <xf numFmtId="0" fontId="47" fillId="0" borderId="34" xfId="2" applyNumberFormat="1" applyFont="1" applyBorder="1" applyAlignment="1" applyProtection="1">
      <alignment horizontal="center" vertical="center"/>
    </xf>
    <xf numFmtId="4" fontId="47" fillId="0" borderId="34" xfId="2" applyNumberFormat="1" applyFont="1" applyBorder="1" applyAlignment="1" applyProtection="1">
      <alignment horizontal="center" vertical="center"/>
    </xf>
    <xf numFmtId="4" fontId="54" fillId="0" borderId="34" xfId="2" applyNumberFormat="1" applyFont="1" applyBorder="1" applyAlignment="1" applyProtection="1">
      <alignment horizontal="center" vertical="center"/>
    </xf>
    <xf numFmtId="49" fontId="55" fillId="6" borderId="34" xfId="2" applyNumberFormat="1" applyFont="1" applyFill="1" applyBorder="1" applyAlignment="1" applyProtection="1">
      <alignment horizontal="center" vertical="center"/>
      <protection locked="0"/>
    </xf>
    <xf numFmtId="0" fontId="55" fillId="6" borderId="33" xfId="2" applyFont="1" applyFill="1" applyBorder="1" applyAlignment="1" applyProtection="1">
      <alignment vertical="center"/>
      <protection locked="0"/>
    </xf>
    <xf numFmtId="0" fontId="55" fillId="6" borderId="31" xfId="2" applyFont="1" applyFill="1" applyBorder="1" applyAlignment="1" applyProtection="1">
      <alignment vertical="center"/>
      <protection locked="0"/>
    </xf>
    <xf numFmtId="0" fontId="55" fillId="6" borderId="32" xfId="2" applyFont="1" applyFill="1" applyBorder="1" applyAlignment="1" applyProtection="1">
      <alignment vertical="center"/>
      <protection locked="0"/>
    </xf>
    <xf numFmtId="4" fontId="55" fillId="6" borderId="34" xfId="2" applyNumberFormat="1" applyFont="1" applyFill="1" applyBorder="1" applyAlignment="1" applyProtection="1">
      <alignment horizontal="right" vertical="center" wrapText="1"/>
      <protection locked="0"/>
    </xf>
    <xf numFmtId="0" fontId="56" fillId="0" borderId="0" xfId="2" applyFont="1" applyAlignment="1" applyProtection="1">
      <alignment horizontal="left" vertical="center"/>
    </xf>
    <xf numFmtId="49" fontId="56" fillId="0" borderId="34" xfId="2" applyNumberFormat="1" applyFont="1" applyFill="1" applyBorder="1" applyAlignment="1" applyProtection="1">
      <alignment horizontal="center" vertical="center"/>
      <protection locked="0"/>
    </xf>
    <xf numFmtId="49" fontId="56" fillId="0" borderId="34" xfId="2" applyNumberFormat="1" applyFont="1" applyFill="1" applyBorder="1" applyAlignment="1" applyProtection="1">
      <alignment horizontal="left" vertical="center" wrapText="1"/>
      <protection locked="0"/>
    </xf>
    <xf numFmtId="0" fontId="56" fillId="0" borderId="34" xfId="2" applyFont="1" applyFill="1" applyBorder="1" applyAlignment="1" applyProtection="1">
      <alignment horizontal="center" vertical="center" wrapText="1"/>
      <protection hidden="1"/>
    </xf>
    <xf numFmtId="0" fontId="56" fillId="0" borderId="35" xfId="2" applyFont="1" applyFill="1" applyBorder="1" applyAlignment="1" applyProtection="1">
      <alignment horizontal="center" vertical="center" wrapText="1"/>
      <protection hidden="1"/>
    </xf>
    <xf numFmtId="0" fontId="56" fillId="0" borderId="34" xfId="2" applyFont="1" applyFill="1" applyBorder="1" applyAlignment="1" applyProtection="1">
      <alignment horizontal="center" vertical="center"/>
      <protection locked="0"/>
    </xf>
    <xf numFmtId="0" fontId="56" fillId="0" borderId="34" xfId="2" applyNumberFormat="1" applyFont="1" applyFill="1" applyBorder="1" applyAlignment="1" applyProtection="1">
      <alignment horizontal="center" vertical="center"/>
      <protection locked="0"/>
    </xf>
    <xf numFmtId="4" fontId="56" fillId="0" borderId="34" xfId="2" applyNumberFormat="1" applyFont="1" applyFill="1" applyBorder="1" applyAlignment="1" applyProtection="1">
      <alignment vertical="center"/>
      <protection hidden="1"/>
    </xf>
    <xf numFmtId="4" fontId="56" fillId="0" borderId="34" xfId="2" applyNumberFormat="1" applyFont="1" applyFill="1" applyBorder="1" applyAlignment="1" applyProtection="1">
      <alignment horizontal="right" vertical="center" wrapText="1"/>
      <protection locked="0"/>
    </xf>
    <xf numFmtId="0" fontId="41" fillId="0" borderId="0" xfId="2" applyFont="1" applyAlignment="1">
      <alignment horizontal="left" vertical="center"/>
    </xf>
    <xf numFmtId="0" fontId="49" fillId="0" borderId="0" xfId="2" applyFont="1" applyAlignment="1" applyProtection="1">
      <alignment horizontal="left" vertical="center"/>
    </xf>
    <xf numFmtId="49" fontId="49" fillId="0" borderId="34" xfId="2" applyNumberFormat="1" applyFont="1" applyFill="1" applyBorder="1" applyAlignment="1" applyProtection="1">
      <alignment horizontal="left" vertical="center" wrapText="1"/>
      <protection locked="0"/>
    </xf>
    <xf numFmtId="0" fontId="49" fillId="0" borderId="34" xfId="2" applyFont="1" applyFill="1" applyBorder="1" applyAlignment="1" applyProtection="1">
      <alignment horizontal="center" vertical="center" wrapText="1"/>
      <protection hidden="1"/>
    </xf>
    <xf numFmtId="0" fontId="49" fillId="0" borderId="34" xfId="2" applyFont="1" applyFill="1" applyBorder="1" applyAlignment="1" applyProtection="1">
      <alignment horizontal="center" vertical="center" wrapText="1"/>
      <protection locked="0"/>
    </xf>
    <xf numFmtId="0" fontId="49" fillId="0" borderId="34" xfId="2" applyNumberFormat="1" applyFont="1" applyFill="1" applyBorder="1" applyAlignment="1" applyProtection="1">
      <alignment horizontal="center" vertical="center"/>
      <protection locked="0"/>
    </xf>
    <xf numFmtId="4" fontId="49" fillId="0" borderId="34" xfId="2" applyNumberFormat="1" applyFont="1" applyFill="1" applyBorder="1" applyAlignment="1" applyProtection="1">
      <alignment vertical="center"/>
      <protection hidden="1"/>
    </xf>
    <xf numFmtId="4" fontId="49" fillId="0" borderId="34" xfId="2" applyNumberFormat="1" applyFont="1" applyFill="1" applyBorder="1" applyAlignment="1" applyProtection="1">
      <alignment horizontal="right" vertical="center" wrapText="1"/>
      <protection locked="0"/>
    </xf>
    <xf numFmtId="0" fontId="49" fillId="0" borderId="34" xfId="2" applyFont="1" applyFill="1" applyBorder="1" applyAlignment="1" applyProtection="1">
      <alignment horizontal="left" vertical="center" wrapText="1"/>
      <protection hidden="1"/>
    </xf>
    <xf numFmtId="49" fontId="49" fillId="0" borderId="34" xfId="2" applyNumberFormat="1" applyFont="1" applyFill="1" applyBorder="1" applyAlignment="1" applyProtection="1">
      <alignment horizontal="center" vertical="center" wrapText="1"/>
      <protection hidden="1"/>
    </xf>
    <xf numFmtId="0" fontId="49" fillId="0" borderId="34" xfId="2" applyNumberFormat="1" applyFont="1" applyFill="1" applyBorder="1" applyAlignment="1" applyProtection="1">
      <alignment horizontal="left" vertical="center" wrapText="1"/>
      <protection hidden="1"/>
    </xf>
    <xf numFmtId="0" fontId="49" fillId="0" borderId="34" xfId="2" applyFont="1" applyFill="1" applyBorder="1" applyAlignment="1" applyProtection="1">
      <alignment horizontal="center" vertical="center"/>
      <protection locked="0"/>
    </xf>
    <xf numFmtId="49" fontId="49" fillId="0" borderId="34" xfId="2" applyNumberFormat="1" applyFont="1" applyFill="1" applyBorder="1" applyAlignment="1" applyProtection="1">
      <alignment horizontal="left" vertical="center" wrapText="1"/>
      <protection hidden="1"/>
    </xf>
    <xf numFmtId="49" fontId="50" fillId="6" borderId="34" xfId="2" applyNumberFormat="1" applyFont="1" applyFill="1" applyBorder="1" applyAlignment="1" applyProtection="1">
      <alignment horizontal="center" vertical="center"/>
      <protection locked="0"/>
    </xf>
    <xf numFmtId="0" fontId="50" fillId="6" borderId="33" xfId="2" applyFont="1" applyFill="1" applyBorder="1" applyAlignment="1" applyProtection="1">
      <alignment vertical="center" wrapText="1"/>
      <protection locked="0"/>
    </xf>
    <xf numFmtId="0" fontId="50" fillId="6" borderId="31" xfId="2" applyFont="1" applyFill="1" applyBorder="1" applyAlignment="1" applyProtection="1">
      <alignment vertical="center" wrapText="1"/>
      <protection locked="0"/>
    </xf>
    <xf numFmtId="0" fontId="50" fillId="6" borderId="32" xfId="2" applyFont="1" applyFill="1" applyBorder="1" applyAlignment="1" applyProtection="1">
      <alignment vertical="center" wrapText="1"/>
      <protection locked="0"/>
    </xf>
    <xf numFmtId="4" fontId="50" fillId="6" borderId="34" xfId="2" applyNumberFormat="1" applyFont="1" applyFill="1" applyBorder="1" applyAlignment="1">
      <alignment horizontal="right" vertical="center" wrapText="1"/>
    </xf>
    <xf numFmtId="0" fontId="49" fillId="0" borderId="34" xfId="2" applyNumberFormat="1" applyFont="1" applyFill="1" applyBorder="1" applyAlignment="1" applyProtection="1">
      <alignment horizontal="center" vertical="center"/>
      <protection hidden="1"/>
    </xf>
    <xf numFmtId="4" fontId="49" fillId="7" borderId="34" xfId="2" applyNumberFormat="1" applyFont="1" applyFill="1" applyBorder="1" applyAlignment="1" applyProtection="1">
      <alignment vertical="center"/>
      <protection locked="0"/>
    </xf>
    <xf numFmtId="4" fontId="49" fillId="0" borderId="34" xfId="2" applyNumberFormat="1" applyFont="1" applyFill="1" applyBorder="1" applyAlignment="1" applyProtection="1">
      <alignment vertical="center"/>
      <protection locked="0"/>
    </xf>
    <xf numFmtId="4" fontId="57" fillId="0" borderId="34" xfId="2" applyNumberFormat="1" applyFont="1" applyFill="1" applyBorder="1" applyAlignment="1" applyProtection="1">
      <alignment horizontal="right" vertical="center"/>
      <protection locked="0"/>
    </xf>
    <xf numFmtId="4" fontId="49" fillId="0" borderId="34" xfId="2" applyNumberFormat="1" applyFont="1" applyBorder="1" applyAlignment="1" applyProtection="1">
      <alignment horizontal="right" vertical="center" wrapText="1"/>
      <protection locked="0"/>
    </xf>
    <xf numFmtId="0" fontId="49" fillId="0" borderId="34" xfId="2" applyFont="1" applyFill="1" applyBorder="1" applyAlignment="1">
      <alignment horizontal="left" vertical="center" wrapText="1"/>
    </xf>
    <xf numFmtId="0" fontId="49" fillId="0" borderId="35" xfId="2" applyFont="1" applyFill="1" applyBorder="1" applyAlignment="1" applyProtection="1">
      <alignment horizontal="center" vertical="center" wrapText="1"/>
      <protection hidden="1"/>
    </xf>
    <xf numFmtId="0" fontId="49" fillId="0" borderId="34" xfId="2" applyFont="1" applyFill="1" applyBorder="1" applyAlignment="1" applyProtection="1">
      <alignment horizontal="center" vertical="center"/>
      <protection hidden="1"/>
    </xf>
    <xf numFmtId="4" fontId="49" fillId="0" borderId="34" xfId="2" applyNumberFormat="1" applyFont="1" applyFill="1" applyBorder="1" applyAlignment="1" applyProtection="1">
      <alignment horizontal="right" vertical="center"/>
      <protection locked="0"/>
    </xf>
    <xf numFmtId="49" fontId="49" fillId="0" borderId="34" xfId="2" applyNumberFormat="1" applyFont="1" applyFill="1" applyBorder="1" applyAlignment="1" applyProtection="1">
      <alignment horizontal="left" vertical="center"/>
      <protection locked="0"/>
    </xf>
    <xf numFmtId="0" fontId="49" fillId="7" borderId="34" xfId="2" applyFont="1" applyFill="1" applyBorder="1" applyAlignment="1" applyProtection="1">
      <alignment horizontal="left" vertical="center" wrapText="1"/>
      <protection hidden="1"/>
    </xf>
    <xf numFmtId="0" fontId="49" fillId="0" borderId="34" xfId="2" applyFont="1" applyBorder="1" applyAlignment="1" applyProtection="1">
      <alignment horizontal="left" vertical="center" wrapText="1"/>
      <protection hidden="1"/>
    </xf>
    <xf numFmtId="0" fontId="49" fillId="0" borderId="34" xfId="2" applyFont="1" applyBorder="1" applyAlignment="1" applyProtection="1">
      <alignment horizontal="center" vertical="center" wrapText="1"/>
      <protection hidden="1"/>
    </xf>
    <xf numFmtId="0" fontId="49" fillId="0" borderId="35" xfId="2" applyFont="1" applyBorder="1" applyAlignment="1" applyProtection="1">
      <alignment horizontal="center" vertical="center" wrapText="1"/>
      <protection hidden="1"/>
    </xf>
    <xf numFmtId="0" fontId="49" fillId="0" borderId="34" xfId="2" applyFont="1" applyBorder="1" applyAlignment="1" applyProtection="1">
      <alignment horizontal="center" vertical="center"/>
      <protection hidden="1"/>
    </xf>
    <xf numFmtId="0" fontId="49" fillId="7" borderId="34" xfId="2" applyNumberFormat="1" applyFont="1" applyFill="1" applyBorder="1" applyAlignment="1" applyProtection="1">
      <alignment horizontal="left" vertical="center" wrapText="1"/>
      <protection hidden="1"/>
    </xf>
    <xf numFmtId="0" fontId="49" fillId="0" borderId="0" xfId="2" applyFont="1" applyFill="1" applyAlignment="1" applyProtection="1">
      <alignment horizontal="left" vertical="center"/>
    </xf>
    <xf numFmtId="4" fontId="56" fillId="0" borderId="34" xfId="2" applyNumberFormat="1" applyFont="1" applyFill="1" applyBorder="1" applyAlignment="1" applyProtection="1">
      <alignment vertical="center"/>
      <protection locked="0"/>
    </xf>
    <xf numFmtId="0" fontId="49" fillId="0" borderId="34" xfId="2" applyFont="1" applyBorder="1" applyAlignment="1">
      <alignment horizontal="center" vertical="center"/>
    </xf>
    <xf numFmtId="4" fontId="49" fillId="0" borderId="34" xfId="2" applyNumberFormat="1" applyFont="1" applyBorder="1" applyAlignment="1" applyProtection="1">
      <alignment horizontal="right" vertical="center"/>
      <protection locked="0"/>
    </xf>
    <xf numFmtId="4" fontId="57" fillId="0" borderId="34" xfId="2" applyNumberFormat="1" applyFont="1" applyBorder="1" applyAlignment="1" applyProtection="1">
      <alignment horizontal="right" vertical="center"/>
      <protection locked="0"/>
    </xf>
    <xf numFmtId="0" fontId="58" fillId="0" borderId="0" xfId="2" applyFont="1" applyAlignment="1" applyProtection="1">
      <alignment horizontal="left" vertical="center"/>
    </xf>
    <xf numFmtId="4" fontId="49" fillId="0" borderId="0" xfId="2" applyNumberFormat="1" applyFont="1" applyAlignment="1" applyProtection="1">
      <alignment vertical="center"/>
    </xf>
    <xf numFmtId="49" fontId="41" fillId="0" borderId="0" xfId="2" applyNumberFormat="1" applyFont="1" applyAlignment="1" applyProtection="1">
      <alignment horizontal="center" vertical="center"/>
    </xf>
    <xf numFmtId="49" fontId="41" fillId="0" borderId="0" xfId="2" applyNumberFormat="1" applyFont="1" applyAlignment="1" applyProtection="1">
      <alignment horizontal="left" vertical="center"/>
    </xf>
    <xf numFmtId="0" fontId="41" fillId="0" borderId="0" xfId="2" applyFont="1" applyAlignment="1" applyProtection="1">
      <alignment horizontal="center" vertical="center"/>
    </xf>
    <xf numFmtId="0" fontId="41" fillId="0" borderId="0" xfId="2" applyNumberFormat="1" applyFont="1" applyAlignment="1" applyProtection="1">
      <alignment horizontal="center" vertical="center"/>
    </xf>
    <xf numFmtId="4" fontId="41" fillId="0" borderId="0" xfId="2" applyNumberFormat="1" applyFont="1" applyAlignment="1" applyProtection="1">
      <alignment horizontal="center" vertical="center"/>
    </xf>
    <xf numFmtId="4" fontId="49" fillId="0" borderId="0" xfId="2" applyNumberFormat="1" applyFont="1" applyAlignment="1" applyProtection="1">
      <alignment horizontal="right" vertical="center"/>
    </xf>
    <xf numFmtId="49" fontId="47" fillId="0" borderId="34" xfId="2" applyNumberFormat="1" applyFont="1" applyBorder="1" applyAlignment="1">
      <alignment horizontal="center" vertical="center"/>
    </xf>
    <xf numFmtId="0" fontId="47" fillId="0" borderId="34" xfId="2" applyFont="1" applyBorder="1" applyAlignment="1">
      <alignment horizontal="center" vertical="center"/>
    </xf>
    <xf numFmtId="0" fontId="47" fillId="0" borderId="34" xfId="2" applyNumberFormat="1" applyFont="1" applyBorder="1" applyAlignment="1">
      <alignment horizontal="center" vertical="center"/>
    </xf>
    <xf numFmtId="4" fontId="47" fillId="0" borderId="34" xfId="2" applyNumberFormat="1" applyFont="1" applyBorder="1" applyAlignment="1">
      <alignment horizontal="center" vertical="center" wrapText="1"/>
    </xf>
    <xf numFmtId="49" fontId="50" fillId="6" borderId="34" xfId="2" applyNumberFormat="1" applyFont="1" applyFill="1" applyBorder="1" applyAlignment="1">
      <alignment horizontal="center" vertical="center"/>
    </xf>
    <xf numFmtId="49" fontId="49" fillId="0" borderId="34" xfId="2" applyNumberFormat="1" applyFont="1" applyBorder="1" applyAlignment="1">
      <alignment horizontal="center" vertical="center"/>
    </xf>
    <xf numFmtId="49" fontId="56" fillId="0" borderId="34" xfId="2" applyNumberFormat="1" applyFont="1" applyBorder="1" applyAlignment="1">
      <alignment horizontal="left" vertical="center" wrapText="1"/>
    </xf>
    <xf numFmtId="49" fontId="56" fillId="0" borderId="34" xfId="2" applyNumberFormat="1" applyFont="1" applyFill="1" applyBorder="1" applyAlignment="1">
      <alignment horizontal="left" vertical="center" wrapText="1"/>
    </xf>
    <xf numFmtId="49" fontId="49" fillId="0" borderId="34" xfId="2" applyNumberFormat="1" applyFont="1" applyFill="1" applyBorder="1" applyAlignment="1">
      <alignment horizontal="center" vertical="center"/>
    </xf>
    <xf numFmtId="0" fontId="56" fillId="0" borderId="34" xfId="2" applyNumberFormat="1" applyFont="1" applyBorder="1" applyAlignment="1">
      <alignment horizontal="center" vertical="center" wrapText="1"/>
    </xf>
    <xf numFmtId="4" fontId="56" fillId="0" borderId="34" xfId="2" applyNumberFormat="1" applyFont="1" applyBorder="1" applyAlignment="1">
      <alignment horizontal="right" vertical="center" wrapText="1"/>
    </xf>
    <xf numFmtId="0" fontId="49" fillId="0" borderId="34" xfId="2" applyFont="1" applyBorder="1" applyAlignment="1">
      <alignment horizontal="center" vertical="center" wrapText="1"/>
    </xf>
    <xf numFmtId="0" fontId="49" fillId="0" borderId="34" xfId="2" applyNumberFormat="1" applyFont="1" applyBorder="1" applyAlignment="1">
      <alignment horizontal="center" vertical="center"/>
    </xf>
    <xf numFmtId="4" fontId="57" fillId="0" borderId="34" xfId="2" applyNumberFormat="1" applyFont="1" applyFill="1" applyBorder="1" applyAlignment="1" applyProtection="1">
      <alignment vertical="center" wrapText="1"/>
      <protection hidden="1"/>
    </xf>
    <xf numFmtId="4" fontId="49" fillId="0" borderId="34" xfId="2" applyNumberFormat="1" applyFont="1" applyBorder="1" applyAlignment="1">
      <alignment horizontal="right" vertical="center" wrapText="1"/>
    </xf>
    <xf numFmtId="0" fontId="49" fillId="7" borderId="34" xfId="2" applyFont="1" applyFill="1" applyBorder="1" applyAlignment="1">
      <alignment horizontal="center" vertical="center"/>
    </xf>
    <xf numFmtId="0" fontId="49" fillId="0" borderId="34" xfId="2" applyNumberFormat="1" applyFont="1" applyBorder="1" applyAlignment="1">
      <alignment horizontal="center" vertical="center" wrapText="1"/>
    </xf>
    <xf numFmtId="4" fontId="49" fillId="0" borderId="34" xfId="2" applyNumberFormat="1" applyFont="1" applyFill="1" applyBorder="1" applyAlignment="1">
      <alignment vertical="center"/>
    </xf>
    <xf numFmtId="0" fontId="49" fillId="7" borderId="34" xfId="2" applyFont="1" applyFill="1" applyBorder="1" applyAlignment="1">
      <alignment horizontal="left" vertical="center"/>
    </xf>
    <xf numFmtId="0" fontId="49" fillId="7" borderId="34" xfId="2" applyFont="1" applyFill="1" applyBorder="1" applyAlignment="1">
      <alignment horizontal="left" vertical="center" wrapText="1"/>
    </xf>
    <xf numFmtId="49" fontId="49" fillId="0" borderId="34" xfId="2" applyNumberFormat="1" applyFont="1" applyBorder="1" applyAlignment="1">
      <alignment horizontal="left" vertical="center" wrapText="1"/>
    </xf>
    <xf numFmtId="4" fontId="49" fillId="7" borderId="34" xfId="2" applyNumberFormat="1" applyFont="1" applyFill="1" applyBorder="1" applyAlignment="1">
      <alignment vertical="center"/>
    </xf>
    <xf numFmtId="0" fontId="58" fillId="0" borderId="34" xfId="2" applyFont="1" applyBorder="1" applyAlignment="1">
      <alignment horizontal="left" vertical="center"/>
    </xf>
    <xf numFmtId="0" fontId="49" fillId="0" borderId="0" xfId="2" applyFont="1" applyAlignment="1">
      <alignment horizontal="left" vertical="center"/>
    </xf>
    <xf numFmtId="2" fontId="41" fillId="0" borderId="0" xfId="2" applyNumberFormat="1" applyFont="1" applyAlignment="1">
      <alignment horizontal="left" vertical="center"/>
    </xf>
    <xf numFmtId="49" fontId="41" fillId="0" borderId="0" xfId="2" applyNumberFormat="1" applyFont="1" applyAlignment="1">
      <alignment horizontal="left" vertical="center"/>
    </xf>
    <xf numFmtId="0" fontId="41" fillId="0" borderId="0" xfId="2" applyFont="1" applyAlignment="1">
      <alignment horizontal="center" vertical="center"/>
    </xf>
    <xf numFmtId="0" fontId="41" fillId="0" borderId="0" xfId="2" applyNumberFormat="1" applyFont="1" applyAlignment="1">
      <alignment horizontal="center" vertical="center"/>
    </xf>
    <xf numFmtId="2" fontId="41" fillId="0" borderId="0" xfId="2" applyNumberFormat="1" applyFont="1" applyAlignment="1">
      <alignment horizontal="center" vertical="center"/>
    </xf>
    <xf numFmtId="4" fontId="41" fillId="0" borderId="0" xfId="2" applyNumberFormat="1" applyFont="1" applyAlignment="1">
      <alignment horizontal="right" vertical="center"/>
    </xf>
    <xf numFmtId="0" fontId="67" fillId="0" borderId="0" xfId="19" applyFont="1"/>
    <xf numFmtId="2" fontId="67" fillId="0" borderId="0" xfId="19" applyNumberFormat="1" applyFont="1" applyAlignment="1">
      <alignment horizontal="right"/>
    </xf>
    <xf numFmtId="2" fontId="27" fillId="0" borderId="0" xfId="19" applyNumberFormat="1" applyAlignment="1">
      <alignment horizontal="right"/>
    </xf>
    <xf numFmtId="0" fontId="27" fillId="0" borderId="0" xfId="19"/>
    <xf numFmtId="0" fontId="16" fillId="0" borderId="0" xfId="19" applyFont="1"/>
    <xf numFmtId="0" fontId="68" fillId="0" borderId="36" xfId="19" applyFont="1" applyBorder="1"/>
    <xf numFmtId="2" fontId="68" fillId="0" borderId="36" xfId="19" applyNumberFormat="1" applyFont="1" applyBorder="1" applyAlignment="1">
      <alignment horizontal="right"/>
    </xf>
    <xf numFmtId="0" fontId="68" fillId="0" borderId="0" xfId="19" applyFont="1" applyBorder="1"/>
    <xf numFmtId="2" fontId="68" fillId="0" borderId="0" xfId="19" applyNumberFormat="1" applyFont="1" applyBorder="1" applyAlignment="1">
      <alignment horizontal="right"/>
    </xf>
    <xf numFmtId="4" fontId="27" fillId="0" borderId="0" xfId="19" applyNumberFormat="1" applyAlignment="1">
      <alignment horizontal="right"/>
    </xf>
    <xf numFmtId="0" fontId="5" fillId="0" borderId="37" xfId="19" applyFont="1" applyBorder="1"/>
    <xf numFmtId="4" fontId="5" fillId="0" borderId="37" xfId="19" applyNumberFormat="1" applyFont="1" applyBorder="1" applyAlignment="1">
      <alignment horizontal="right"/>
    </xf>
    <xf numFmtId="0" fontId="27" fillId="0" borderId="0" xfId="19" applyBorder="1"/>
    <xf numFmtId="4" fontId="27" fillId="0" borderId="0" xfId="19" applyNumberFormat="1" applyBorder="1" applyAlignment="1">
      <alignment horizontal="right"/>
    </xf>
    <xf numFmtId="49" fontId="24" fillId="0" borderId="0" xfId="21" applyNumberFormat="1" applyAlignment="1">
      <alignment horizontal="left"/>
    </xf>
    <xf numFmtId="0" fontId="24" fillId="0" borderId="0" xfId="21"/>
    <xf numFmtId="2" fontId="24" fillId="0" borderId="0" xfId="21" applyNumberFormat="1"/>
    <xf numFmtId="4" fontId="24" fillId="0" borderId="0" xfId="21" applyNumberFormat="1" applyAlignment="1">
      <alignment horizontal="right"/>
    </xf>
    <xf numFmtId="49" fontId="24" fillId="0" borderId="29" xfId="21" applyNumberFormat="1" applyBorder="1" applyAlignment="1">
      <alignment horizontal="left"/>
    </xf>
    <xf numFmtId="0" fontId="24" fillId="0" borderId="29" xfId="21" applyBorder="1"/>
    <xf numFmtId="0" fontId="24" fillId="0" borderId="29" xfId="21" applyBorder="1" applyAlignment="1">
      <alignment horizontal="right"/>
    </xf>
    <xf numFmtId="2" fontId="24" fillId="0" borderId="29" xfId="21" applyNumberFormat="1" applyBorder="1" applyAlignment="1">
      <alignment horizontal="right"/>
    </xf>
    <xf numFmtId="4" fontId="24" fillId="0" borderId="29" xfId="21" applyNumberFormat="1" applyBorder="1" applyAlignment="1">
      <alignment horizontal="right"/>
    </xf>
    <xf numFmtId="0" fontId="24" fillId="0" borderId="0" xfId="21" applyAlignment="1">
      <alignment horizontal="right"/>
    </xf>
    <xf numFmtId="2" fontId="24" fillId="0" borderId="0" xfId="21" applyNumberFormat="1" applyAlignment="1">
      <alignment horizontal="right"/>
    </xf>
    <xf numFmtId="0" fontId="24" fillId="0" borderId="24" xfId="21" applyBorder="1"/>
    <xf numFmtId="0" fontId="24" fillId="0" borderId="24" xfId="21" applyBorder="1" applyAlignment="1">
      <alignment horizontal="right"/>
    </xf>
    <xf numFmtId="2" fontId="24" fillId="0" borderId="24" xfId="21" applyNumberFormat="1" applyBorder="1" applyAlignment="1">
      <alignment horizontal="right"/>
    </xf>
    <xf numFmtId="4" fontId="24" fillId="0" borderId="24" xfId="21" applyNumberFormat="1" applyBorder="1" applyAlignment="1">
      <alignment horizontal="right"/>
    </xf>
    <xf numFmtId="49" fontId="24" fillId="0" borderId="0" xfId="21" applyNumberFormat="1" applyAlignment="1">
      <alignment horizontal="left" indent="1"/>
    </xf>
    <xf numFmtId="4" fontId="24" fillId="0" borderId="0" xfId="21" applyNumberFormat="1"/>
    <xf numFmtId="168" fontId="24" fillId="0" borderId="0" xfId="21" applyNumberFormat="1"/>
    <xf numFmtId="49" fontId="24" fillId="0" borderId="34" xfId="21" applyNumberFormat="1" applyBorder="1" applyAlignment="1">
      <alignment horizontal="left" indent="1"/>
    </xf>
    <xf numFmtId="0" fontId="24" fillId="0" borderId="34" xfId="21" applyBorder="1"/>
    <xf numFmtId="0" fontId="24" fillId="0" borderId="34" xfId="21" applyBorder="1" applyAlignment="1">
      <alignment horizontal="right"/>
    </xf>
    <xf numFmtId="4" fontId="24" fillId="0" borderId="34" xfId="21" applyNumberFormat="1" applyBorder="1" applyAlignment="1">
      <alignment horizontal="right"/>
    </xf>
    <xf numFmtId="4" fontId="24" fillId="0" borderId="34" xfId="21" applyNumberFormat="1" applyFill="1" applyBorder="1" applyAlignment="1">
      <alignment horizontal="right"/>
    </xf>
    <xf numFmtId="49" fontId="24" fillId="0" borderId="0" xfId="21" applyNumberFormat="1" applyBorder="1" applyAlignment="1">
      <alignment horizontal="left" indent="1"/>
    </xf>
    <xf numFmtId="0" fontId="24" fillId="0" borderId="0" xfId="21" applyBorder="1"/>
    <xf numFmtId="0" fontId="24" fillId="0" borderId="0" xfId="21" applyBorder="1" applyAlignment="1">
      <alignment horizontal="right"/>
    </xf>
    <xf numFmtId="2" fontId="24" fillId="0" borderId="0" xfId="21" applyNumberFormat="1" applyBorder="1" applyAlignment="1">
      <alignment horizontal="right"/>
    </xf>
    <xf numFmtId="4" fontId="24" fillId="0" borderId="0" xfId="21" applyNumberFormat="1" applyBorder="1" applyAlignment="1">
      <alignment horizontal="right"/>
    </xf>
    <xf numFmtId="169" fontId="24" fillId="0" borderId="0" xfId="21" applyNumberFormat="1"/>
    <xf numFmtId="0" fontId="24" fillId="0" borderId="0" xfId="21" applyFont="1"/>
    <xf numFmtId="0" fontId="24" fillId="0" borderId="0" xfId="21" applyAlignment="1">
      <alignment horizontal="left" indent="1"/>
    </xf>
    <xf numFmtId="4" fontId="24" fillId="0" borderId="38" xfId="21" applyNumberFormat="1" applyBorder="1"/>
    <xf numFmtId="2" fontId="24" fillId="0" borderId="38" xfId="21" applyNumberFormat="1" applyBorder="1"/>
    <xf numFmtId="168" fontId="24" fillId="0" borderId="38" xfId="21" applyNumberFormat="1" applyBorder="1"/>
    <xf numFmtId="0" fontId="24" fillId="0" borderId="38" xfId="21" applyBorder="1"/>
    <xf numFmtId="0" fontId="24" fillId="0" borderId="37" xfId="21" applyBorder="1" applyAlignment="1">
      <alignment horizontal="left" indent="1"/>
    </xf>
    <xf numFmtId="0" fontId="24" fillId="0" borderId="37" xfId="21" applyBorder="1"/>
    <xf numFmtId="4" fontId="24" fillId="0" borderId="37" xfId="21" applyNumberFormat="1" applyBorder="1"/>
    <xf numFmtId="4" fontId="24" fillId="0" borderId="0" xfId="21" applyNumberFormat="1" applyBorder="1"/>
    <xf numFmtId="0" fontId="24" fillId="0" borderId="0" xfId="21" applyFill="1" applyBorder="1"/>
    <xf numFmtId="49" fontId="24" fillId="0" borderId="39" xfId="21" applyNumberFormat="1" applyBorder="1" applyAlignment="1">
      <alignment horizontal="left" indent="1"/>
    </xf>
    <xf numFmtId="0" fontId="24" fillId="0" borderId="39" xfId="21" applyBorder="1"/>
    <xf numFmtId="0" fontId="24" fillId="0" borderId="39" xfId="21" applyBorder="1" applyAlignment="1">
      <alignment horizontal="right"/>
    </xf>
    <xf numFmtId="4" fontId="24" fillId="0" borderId="39" xfId="21" applyNumberFormat="1" applyBorder="1"/>
    <xf numFmtId="2" fontId="24" fillId="0" borderId="39" xfId="21" applyNumberFormat="1" applyBorder="1"/>
    <xf numFmtId="168" fontId="24" fillId="0" borderId="39" xfId="21" applyNumberFormat="1" applyBorder="1"/>
    <xf numFmtId="0" fontId="70" fillId="0" borderId="0" xfId="22" applyFont="1" applyBorder="1" applyAlignment="1">
      <alignment horizontal="left"/>
    </xf>
    <xf numFmtId="0" fontId="71" fillId="0" borderId="0" xfId="22" applyFont="1" applyBorder="1"/>
    <xf numFmtId="0" fontId="71" fillId="0" borderId="0" xfId="22" applyFont="1" applyBorder="1" applyAlignment="1">
      <alignment horizontal="center"/>
    </xf>
    <xf numFmtId="0" fontId="71" fillId="0" borderId="0" xfId="22" applyFont="1" applyBorder="1" applyAlignment="1">
      <alignment horizontal="right"/>
    </xf>
    <xf numFmtId="0" fontId="72" fillId="0" borderId="0" xfId="22" applyFont="1" applyBorder="1" applyAlignment="1">
      <alignment horizontal="right"/>
    </xf>
    <xf numFmtId="0" fontId="73" fillId="0" borderId="0" xfId="22" applyFont="1" applyBorder="1" applyAlignment="1">
      <alignment horizontal="left"/>
    </xf>
    <xf numFmtId="0" fontId="73" fillId="0" borderId="0" xfId="22" applyFont="1" applyBorder="1" applyAlignment="1"/>
    <xf numFmtId="0" fontId="73" fillId="0" borderId="0" xfId="22" applyFont="1" applyBorder="1" applyAlignment="1">
      <alignment horizontal="center"/>
    </xf>
    <xf numFmtId="0" fontId="36" fillId="0" borderId="0" xfId="22" applyFont="1" applyBorder="1" applyAlignment="1">
      <alignment horizontal="center"/>
    </xf>
    <xf numFmtId="0" fontId="74" fillId="0" borderId="40" xfId="22" applyFont="1" applyBorder="1" applyAlignment="1">
      <alignment horizontal="left"/>
    </xf>
    <xf numFmtId="0" fontId="75" fillId="0" borderId="39" xfId="22" applyFont="1" applyBorder="1" applyAlignment="1">
      <alignment horizontal="left"/>
    </xf>
    <xf numFmtId="0" fontId="74" fillId="0" borderId="34" xfId="22" applyFont="1" applyBorder="1" applyAlignment="1">
      <alignment horizontal="right"/>
    </xf>
    <xf numFmtId="0" fontId="75" fillId="0" borderId="34" xfId="22" applyFont="1" applyBorder="1" applyAlignment="1">
      <alignment horizontal="right"/>
    </xf>
    <xf numFmtId="0" fontId="76" fillId="0" borderId="0" xfId="22" applyFont="1" applyAlignment="1">
      <alignment horizontal="right"/>
    </xf>
    <xf numFmtId="0" fontId="75" fillId="0" borderId="0" xfId="22" applyFont="1" applyAlignment="1">
      <alignment horizontal="left"/>
    </xf>
    <xf numFmtId="0" fontId="65" fillId="0" borderId="0" xfId="22" applyBorder="1" applyAlignment="1">
      <alignment horizontal="left"/>
    </xf>
    <xf numFmtId="0" fontId="65" fillId="0" borderId="0" xfId="22" applyBorder="1"/>
    <xf numFmtId="0" fontId="65" fillId="0" borderId="0" xfId="22" applyBorder="1" applyAlignment="1">
      <alignment horizontal="center"/>
    </xf>
    <xf numFmtId="0" fontId="65" fillId="0" borderId="0" xfId="22" applyBorder="1" applyAlignment="1">
      <alignment horizontal="right"/>
    </xf>
    <xf numFmtId="0" fontId="77" fillId="0" borderId="0" xfId="22" applyFont="1" applyAlignment="1">
      <alignment horizontal="right"/>
    </xf>
    <xf numFmtId="0" fontId="65" fillId="0" borderId="0" xfId="22"/>
    <xf numFmtId="0" fontId="78" fillId="0" borderId="33" xfId="22" applyFont="1" applyBorder="1"/>
    <xf numFmtId="0" fontId="16" fillId="0" borderId="31" xfId="22" applyFont="1" applyBorder="1"/>
    <xf numFmtId="0" fontId="16" fillId="0" borderId="32" xfId="22" applyFont="1" applyBorder="1" applyAlignment="1">
      <alignment horizontal="center"/>
    </xf>
    <xf numFmtId="0" fontId="16" fillId="0" borderId="34" xfId="22" applyFont="1" applyBorder="1" applyAlignment="1">
      <alignment horizontal="right"/>
    </xf>
    <xf numFmtId="0" fontId="79" fillId="0" borderId="34" xfId="22" applyFont="1" applyBorder="1" applyAlignment="1">
      <alignment horizontal="right"/>
    </xf>
    <xf numFmtId="0" fontId="80" fillId="0" borderId="0" xfId="22" applyFont="1" applyAlignment="1">
      <alignment horizontal="right"/>
    </xf>
    <xf numFmtId="0" fontId="16" fillId="0" borderId="0" xfId="22" applyFont="1"/>
    <xf numFmtId="0" fontId="78" fillId="0" borderId="0" xfId="22" applyFont="1" applyBorder="1"/>
    <xf numFmtId="0" fontId="16" fillId="0" borderId="0" xfId="22" applyFont="1" applyBorder="1"/>
    <xf numFmtId="0" fontId="16" fillId="0" borderId="0" xfId="22" applyFont="1" applyBorder="1" applyAlignment="1">
      <alignment horizontal="center"/>
    </xf>
    <xf numFmtId="0" fontId="16" fillId="0" borderId="0" xfId="22" applyFont="1" applyBorder="1" applyAlignment="1">
      <alignment horizontal="right"/>
    </xf>
    <xf numFmtId="0" fontId="79" fillId="0" borderId="0" xfId="22" applyFont="1" applyBorder="1" applyAlignment="1">
      <alignment horizontal="right"/>
    </xf>
    <xf numFmtId="0" fontId="79" fillId="0" borderId="0" xfId="22" applyFont="1" applyBorder="1" applyAlignment="1">
      <alignment horizontal="left"/>
    </xf>
    <xf numFmtId="0" fontId="42" fillId="0" borderId="0" xfId="22" applyFont="1"/>
    <xf numFmtId="0" fontId="42" fillId="0" borderId="0" xfId="22" applyFont="1" applyAlignment="1">
      <alignment horizontal="center"/>
    </xf>
    <xf numFmtId="0" fontId="65" fillId="0" borderId="0" xfId="22" applyFont="1" applyAlignment="1">
      <alignment horizontal="center"/>
    </xf>
    <xf numFmtId="0" fontId="65" fillId="0" borderId="0" xfId="22" applyFont="1"/>
    <xf numFmtId="0" fontId="65" fillId="0" borderId="34" xfId="22" applyFont="1" applyBorder="1" applyAlignment="1">
      <alignment horizontal="center"/>
    </xf>
    <xf numFmtId="0" fontId="65" fillId="0" borderId="34" xfId="22" applyFont="1" applyBorder="1" applyAlignment="1">
      <alignment wrapText="1"/>
    </xf>
    <xf numFmtId="0" fontId="65" fillId="0" borderId="34" xfId="22" applyFont="1" applyBorder="1" applyAlignment="1">
      <alignment horizontal="right"/>
    </xf>
    <xf numFmtId="0" fontId="65" fillId="0" borderId="0" xfId="22" applyFont="1" applyBorder="1" applyAlignment="1">
      <alignment horizontal="center"/>
    </xf>
    <xf numFmtId="0" fontId="65" fillId="0" borderId="0" xfId="22" applyFont="1" applyBorder="1"/>
    <xf numFmtId="0" fontId="42" fillId="0" borderId="41" xfId="22" applyFont="1" applyBorder="1" applyAlignment="1">
      <alignment horizontal="right"/>
    </xf>
    <xf numFmtId="0" fontId="65" fillId="0" borderId="34" xfId="22" applyFont="1" applyBorder="1"/>
    <xf numFmtId="0" fontId="65" fillId="0" borderId="34" xfId="22" applyFont="1" applyFill="1" applyBorder="1"/>
    <xf numFmtId="0" fontId="5" fillId="0" borderId="0" xfId="22" applyFont="1"/>
    <xf numFmtId="0" fontId="5" fillId="0" borderId="0" xfId="22" applyFont="1" applyAlignment="1">
      <alignment horizontal="center"/>
    </xf>
    <xf numFmtId="0" fontId="65" fillId="0" borderId="0" xfId="22" applyAlignment="1">
      <alignment horizontal="center"/>
    </xf>
    <xf numFmtId="0" fontId="65" fillId="0" borderId="34" xfId="22" applyBorder="1" applyAlignment="1">
      <alignment horizontal="center"/>
    </xf>
    <xf numFmtId="0" fontId="65" fillId="0" borderId="34" xfId="22" applyBorder="1"/>
    <xf numFmtId="0" fontId="65" fillId="0" borderId="34" xfId="22" applyBorder="1" applyAlignment="1">
      <alignment horizontal="right"/>
    </xf>
    <xf numFmtId="0" fontId="3" fillId="0" borderId="34" xfId="22" applyFont="1" applyBorder="1" applyAlignment="1">
      <alignment horizontal="center"/>
    </xf>
    <xf numFmtId="0" fontId="3" fillId="0" borderId="34" xfId="22" applyFont="1" applyBorder="1"/>
    <xf numFmtId="0" fontId="3" fillId="0" borderId="34" xfId="22" applyFont="1" applyBorder="1" applyAlignment="1">
      <alignment horizontal="right"/>
    </xf>
    <xf numFmtId="0" fontId="3" fillId="0" borderId="0" xfId="22" applyFont="1" applyBorder="1"/>
    <xf numFmtId="0" fontId="65" fillId="0" borderId="42" xfId="22" applyBorder="1" applyAlignment="1">
      <alignment horizontal="center"/>
    </xf>
    <xf numFmtId="0" fontId="65" fillId="0" borderId="42" xfId="22" applyBorder="1"/>
    <xf numFmtId="0" fontId="65" fillId="0" borderId="42" xfId="22" applyBorder="1" applyAlignment="1">
      <alignment horizontal="right"/>
    </xf>
    <xf numFmtId="0" fontId="5" fillId="0" borderId="43" xfId="22" applyFont="1" applyBorder="1" applyAlignment="1">
      <alignment horizontal="right"/>
    </xf>
    <xf numFmtId="0" fontId="5" fillId="0" borderId="0" xfId="22" applyFont="1" applyBorder="1" applyAlignment="1">
      <alignment horizontal="left"/>
    </xf>
    <xf numFmtId="0" fontId="5" fillId="0" borderId="0" xfId="22" applyFont="1" applyBorder="1"/>
    <xf numFmtId="0" fontId="5" fillId="0" borderId="0" xfId="22" applyFont="1" applyBorder="1" applyAlignment="1">
      <alignment horizontal="center"/>
    </xf>
    <xf numFmtId="0" fontId="36" fillId="0" borderId="0" xfId="22" applyFont="1" applyBorder="1" applyAlignment="1">
      <alignment horizontal="left"/>
    </xf>
    <xf numFmtId="0" fontId="36" fillId="0" borderId="0" xfId="22" applyFont="1" applyBorder="1"/>
    <xf numFmtId="0" fontId="3" fillId="0" borderId="0" xfId="22" applyFont="1" applyBorder="1" applyAlignment="1">
      <alignment horizontal="left"/>
    </xf>
    <xf numFmtId="0" fontId="3" fillId="0" borderId="0" xfId="22" applyFont="1" applyBorder="1" applyAlignment="1">
      <alignment horizontal="center"/>
    </xf>
    <xf numFmtId="0" fontId="3" fillId="0" borderId="34" xfId="22" applyFont="1" applyBorder="1" applyAlignment="1">
      <alignment horizontal="left"/>
    </xf>
    <xf numFmtId="0" fontId="3" fillId="0" borderId="0" xfId="22" applyFont="1" applyBorder="1" applyAlignment="1">
      <alignment horizontal="right"/>
    </xf>
    <xf numFmtId="0" fontId="5" fillId="0" borderId="0" xfId="22" applyFont="1" applyBorder="1" applyAlignment="1">
      <alignment horizontal="right"/>
    </xf>
    <xf numFmtId="0" fontId="3" fillId="0" borderId="42" xfId="22" applyFont="1" applyBorder="1" applyAlignment="1">
      <alignment horizontal="center"/>
    </xf>
    <xf numFmtId="0" fontId="3" fillId="0" borderId="42" xfId="22" applyFont="1" applyBorder="1" applyAlignment="1">
      <alignment horizontal="right"/>
    </xf>
    <xf numFmtId="0" fontId="5" fillId="0" borderId="41" xfId="22" applyFont="1" applyBorder="1" applyAlignment="1">
      <alignment horizontal="right"/>
    </xf>
    <xf numFmtId="0" fontId="65" fillId="0" borderId="0" xfId="22" applyAlignment="1">
      <alignment horizontal="right"/>
    </xf>
    <xf numFmtId="0" fontId="27" fillId="0" borderId="0" xfId="22" applyFont="1" applyAlignment="1">
      <alignment horizontal="center"/>
    </xf>
    <xf numFmtId="0" fontId="27" fillId="0" borderId="0" xfId="22" applyFont="1"/>
    <xf numFmtId="0" fontId="65" fillId="0" borderId="0" xfId="22" applyFont="1" applyBorder="1" applyAlignment="1">
      <alignment horizontal="right"/>
    </xf>
    <xf numFmtId="0" fontId="81" fillId="0" borderId="0" xfId="22" applyFont="1" applyBorder="1"/>
    <xf numFmtId="0" fontId="82" fillId="0" borderId="0" xfId="22" applyFont="1" applyBorder="1"/>
    <xf numFmtId="0" fontId="67" fillId="0" borderId="0" xfId="22" applyFont="1" applyBorder="1" applyAlignment="1">
      <alignment horizontal="right"/>
    </xf>
    <xf numFmtId="0" fontId="81" fillId="0" borderId="0" xfId="22" applyFont="1"/>
    <xf numFmtId="0" fontId="81" fillId="0" borderId="0" xfId="22" applyFont="1" applyAlignment="1">
      <alignment horizontal="center"/>
    </xf>
    <xf numFmtId="0" fontId="83" fillId="0" borderId="0" xfId="22" applyFont="1"/>
    <xf numFmtId="0" fontId="83" fillId="0" borderId="0" xfId="22" applyFont="1" applyAlignment="1">
      <alignment horizontal="center"/>
    </xf>
    <xf numFmtId="0" fontId="83" fillId="0" borderId="0" xfId="22" applyFont="1" applyBorder="1"/>
    <xf numFmtId="0" fontId="65" fillId="0" borderId="0" xfId="22" applyFont="1" applyAlignment="1">
      <alignment horizontal="center" wrapText="1"/>
    </xf>
    <xf numFmtId="0" fontId="83" fillId="0" borderId="34" xfId="22" applyFont="1" applyBorder="1"/>
    <xf numFmtId="0" fontId="65" fillId="0" borderId="0" xfId="22" applyFont="1" applyFill="1" applyBorder="1"/>
    <xf numFmtId="0" fontId="83" fillId="0" borderId="0" xfId="22" applyFont="1" applyFill="1" applyBorder="1"/>
    <xf numFmtId="0" fontId="83" fillId="0" borderId="0" xfId="22" applyFont="1" applyBorder="1" applyAlignment="1">
      <alignment horizontal="center"/>
    </xf>
    <xf numFmtId="0" fontId="65" fillId="0" borderId="32" xfId="22" applyFont="1" applyBorder="1" applyAlignment="1">
      <alignment horizontal="center"/>
    </xf>
    <xf numFmtId="0" fontId="65" fillId="0" borderId="44" xfId="22" applyFont="1" applyFill="1" applyBorder="1"/>
    <xf numFmtId="0" fontId="65" fillId="0" borderId="0" xfId="22" applyBorder="1" applyAlignment="1"/>
    <xf numFmtId="0" fontId="65" fillId="0" borderId="0" xfId="22" applyFill="1" applyBorder="1" applyAlignment="1"/>
    <xf numFmtId="0" fontId="5" fillId="0" borderId="0" xfId="22" applyFont="1" applyBorder="1" applyAlignment="1"/>
    <xf numFmtId="0" fontId="27" fillId="0" borderId="0" xfId="22" applyFont="1" applyBorder="1" applyAlignment="1">
      <alignment horizontal="center"/>
    </xf>
    <xf numFmtId="0" fontId="27" fillId="0" borderId="0" xfId="22" applyFont="1" applyBorder="1" applyAlignment="1"/>
    <xf numFmtId="0" fontId="42" fillId="0" borderId="0" xfId="22" applyFont="1" applyBorder="1" applyAlignment="1"/>
    <xf numFmtId="0" fontId="42" fillId="0" borderId="0" xfId="22" applyFont="1" applyBorder="1" applyAlignment="1">
      <alignment horizontal="center"/>
    </xf>
    <xf numFmtId="0" fontId="65" fillId="0" borderId="0" xfId="22" applyFont="1" applyBorder="1" applyAlignment="1"/>
    <xf numFmtId="0" fontId="42" fillId="0" borderId="0" xfId="22" applyFont="1" applyBorder="1" applyAlignment="1">
      <alignment horizontal="right"/>
    </xf>
    <xf numFmtId="0" fontId="4" fillId="0" borderId="0" xfId="22" applyFont="1" applyBorder="1" applyAlignment="1">
      <alignment horizontal="center"/>
    </xf>
    <xf numFmtId="0" fontId="84" fillId="0" borderId="0" xfId="22" applyFont="1" applyBorder="1" applyAlignment="1">
      <alignment horizontal="center"/>
    </xf>
    <xf numFmtId="0" fontId="3" fillId="0" borderId="0" xfId="22" applyFont="1" applyBorder="1" applyAlignment="1"/>
    <xf numFmtId="0" fontId="36" fillId="0" borderId="0" xfId="22" applyFont="1" applyBorder="1" applyAlignment="1"/>
    <xf numFmtId="0" fontId="77" fillId="0" borderId="0" xfId="22" applyFont="1" applyBorder="1" applyAlignment="1"/>
    <xf numFmtId="0" fontId="77" fillId="0" borderId="0" xfId="22" applyFont="1" applyBorder="1" applyAlignment="1">
      <alignment horizontal="center"/>
    </xf>
    <xf numFmtId="0" fontId="77" fillId="0" borderId="0" xfId="22" applyFont="1" applyBorder="1" applyAlignment="1">
      <alignment horizontal="right"/>
    </xf>
    <xf numFmtId="49" fontId="3" fillId="0" borderId="0" xfId="0" applyNumberFormat="1" applyFont="1" applyAlignment="1">
      <alignment horizontal="left" vertical="center"/>
    </xf>
    <xf numFmtId="0" fontId="24" fillId="5" borderId="6" xfId="0" applyFont="1" applyFill="1" applyBorder="1" applyAlignment="1">
      <alignment horizontal="center" vertical="center"/>
    </xf>
    <xf numFmtId="0" fontId="24" fillId="5" borderId="7" xfId="0" applyFont="1" applyFill="1" applyBorder="1" applyAlignment="1">
      <alignment horizontal="left" vertical="center"/>
    </xf>
    <xf numFmtId="0" fontId="29" fillId="0" borderId="0" xfId="0" applyFont="1" applyAlignment="1">
      <alignment horizontal="left" vertical="center" wrapText="1"/>
    </xf>
    <xf numFmtId="0" fontId="32" fillId="0" borderId="0" xfId="0" applyFont="1" applyAlignment="1">
      <alignment horizontal="left" vertical="center" wrapText="1"/>
    </xf>
    <xf numFmtId="0" fontId="24" fillId="5" borderId="7" xfId="0" applyFont="1" applyFill="1" applyBorder="1" applyAlignment="1">
      <alignment horizontal="center" vertical="center"/>
    </xf>
    <xf numFmtId="4" fontId="26" fillId="0" borderId="0" xfId="0" applyNumberFormat="1" applyFont="1" applyAlignment="1">
      <alignment horizontal="right" vertical="center"/>
    </xf>
    <xf numFmtId="0" fontId="18" fillId="0" borderId="0" xfId="0" applyFont="1" applyAlignment="1">
      <alignment horizontal="left" vertical="top" wrapText="1"/>
    </xf>
    <xf numFmtId="0" fontId="18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/>
    <xf numFmtId="0" fontId="4" fillId="0" borderId="0" xfId="0" applyFont="1" applyAlignment="1">
      <alignment horizontal="left" vertical="top" wrapText="1"/>
    </xf>
    <xf numFmtId="49" fontId="3" fillId="3" borderId="0" xfId="0" applyNumberFormat="1" applyFont="1" applyFill="1" applyAlignment="1" applyProtection="1">
      <alignment horizontal="left" vertical="center"/>
      <protection locked="0"/>
    </xf>
    <xf numFmtId="49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4" fontId="19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4" fontId="20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horizontal="left" vertical="center"/>
    </xf>
    <xf numFmtId="4" fontId="5" fillId="4" borderId="7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5" fillId="4" borderId="7" xfId="0" applyFont="1" applyFill="1" applyBorder="1" applyAlignment="1">
      <alignment horizontal="left" vertical="center"/>
    </xf>
    <xf numFmtId="0" fontId="15" fillId="2" borderId="0" xfId="0" applyFont="1" applyFill="1" applyAlignment="1">
      <alignment horizontal="center" vertical="center"/>
    </xf>
    <xf numFmtId="4" fontId="30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4" fontId="11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4" fontId="30" fillId="0" borderId="0" xfId="0" applyNumberFormat="1" applyFont="1" applyAlignment="1">
      <alignment horizontal="right" vertical="center"/>
    </xf>
    <xf numFmtId="0" fontId="24" fillId="5" borderId="7" xfId="0" applyFont="1" applyFill="1" applyBorder="1" applyAlignment="1">
      <alignment horizontal="right" vertical="center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left" vertical="center"/>
    </xf>
    <xf numFmtId="0" fontId="23" fillId="0" borderId="14" xfId="0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/>
    </xf>
    <xf numFmtId="165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24" fillId="5" borderId="8" xfId="0" applyFont="1" applyFill="1" applyBorder="1" applyAlignment="1">
      <alignment horizontal="left" vertical="center"/>
    </xf>
    <xf numFmtId="4" fontId="26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3" borderId="0" xfId="0" applyFont="1" applyFill="1" applyAlignment="1" applyProtection="1">
      <alignment horizontal="left" vertical="center"/>
      <protection locked="0"/>
    </xf>
    <xf numFmtId="49" fontId="41" fillId="0" borderId="26" xfId="2" applyNumberFormat="1" applyFont="1" applyBorder="1" applyAlignment="1" applyProtection="1">
      <alignment horizontal="left"/>
    </xf>
    <xf numFmtId="49" fontId="41" fillId="0" borderId="0" xfId="2" applyNumberFormat="1" applyFont="1" applyBorder="1" applyAlignment="1" applyProtection="1">
      <alignment horizontal="left"/>
    </xf>
    <xf numFmtId="49" fontId="41" fillId="0" borderId="0" xfId="2" applyNumberFormat="1" applyFont="1" applyBorder="1" applyAlignment="1" applyProtection="1">
      <alignment horizontal="left"/>
      <protection locked="0"/>
    </xf>
    <xf numFmtId="49" fontId="41" fillId="0" borderId="27" xfId="2" applyNumberFormat="1" applyFont="1" applyBorder="1" applyAlignment="1" applyProtection="1">
      <alignment horizontal="left"/>
      <protection locked="0"/>
    </xf>
    <xf numFmtId="49" fontId="41" fillId="6" borderId="23" xfId="2" applyNumberFormat="1" applyFont="1" applyFill="1" applyBorder="1" applyAlignment="1" applyProtection="1">
      <alignment horizontal="left"/>
    </xf>
    <xf numFmtId="49" fontId="41" fillId="6" borderId="24" xfId="2" applyNumberFormat="1" applyFont="1" applyFill="1" applyBorder="1" applyAlignment="1" applyProtection="1">
      <alignment horizontal="left"/>
    </xf>
    <xf numFmtId="49" fontId="41" fillId="6" borderId="25" xfId="2" applyNumberFormat="1" applyFont="1" applyFill="1" applyBorder="1" applyAlignment="1" applyProtection="1">
      <alignment horizontal="left"/>
    </xf>
    <xf numFmtId="49" fontId="41" fillId="6" borderId="26" xfId="2" applyNumberFormat="1" applyFont="1" applyFill="1" applyBorder="1" applyAlignment="1" applyProtection="1">
      <alignment horizontal="center"/>
    </xf>
    <xf numFmtId="49" fontId="41" fillId="6" borderId="0" xfId="2" applyNumberFormat="1" applyFont="1" applyFill="1" applyBorder="1" applyAlignment="1" applyProtection="1">
      <alignment horizontal="center"/>
    </xf>
    <xf numFmtId="49" fontId="41" fillId="6" borderId="27" xfId="2" applyNumberFormat="1" applyFont="1" applyFill="1" applyBorder="1" applyAlignment="1" applyProtection="1">
      <alignment horizontal="center"/>
    </xf>
    <xf numFmtId="49" fontId="42" fillId="6" borderId="28" xfId="2" applyNumberFormat="1" applyFont="1" applyFill="1" applyBorder="1" applyAlignment="1" applyProtection="1">
      <alignment horizontal="center" vertical="center" wrapText="1"/>
      <protection locked="0"/>
    </xf>
    <xf numFmtId="49" fontId="42" fillId="6" borderId="29" xfId="2" applyNumberFormat="1" applyFont="1" applyFill="1" applyBorder="1" applyAlignment="1" applyProtection="1">
      <alignment horizontal="center" vertical="center"/>
      <protection locked="0"/>
    </xf>
    <xf numFmtId="49" fontId="42" fillId="6" borderId="30" xfId="2" applyNumberFormat="1" applyFont="1" applyFill="1" applyBorder="1" applyAlignment="1" applyProtection="1">
      <alignment horizontal="center" vertical="center"/>
      <protection locked="0"/>
    </xf>
    <xf numFmtId="49" fontId="41" fillId="0" borderId="23" xfId="2" applyNumberFormat="1" applyFont="1" applyBorder="1" applyAlignment="1" applyProtection="1">
      <alignment horizontal="center"/>
    </xf>
    <xf numFmtId="49" fontId="41" fillId="0" borderId="24" xfId="2" applyNumberFormat="1" applyFont="1" applyBorder="1" applyAlignment="1" applyProtection="1">
      <alignment horizontal="center"/>
    </xf>
    <xf numFmtId="49" fontId="41" fillId="0" borderId="25" xfId="2" applyNumberFormat="1" applyFont="1" applyBorder="1" applyAlignment="1" applyProtection="1">
      <alignment horizontal="center"/>
    </xf>
    <xf numFmtId="0" fontId="48" fillId="6" borderId="33" xfId="2" applyNumberFormat="1" applyFont="1" applyFill="1" applyBorder="1" applyAlignment="1" applyProtection="1">
      <alignment horizontal="center" vertical="center"/>
      <protection locked="0"/>
    </xf>
    <xf numFmtId="0" fontId="48" fillId="6" borderId="31" xfId="2" applyNumberFormat="1" applyFont="1" applyFill="1" applyBorder="1" applyAlignment="1" applyProtection="1">
      <alignment horizontal="center" vertical="center"/>
      <protection locked="0"/>
    </xf>
    <xf numFmtId="0" fontId="48" fillId="6" borderId="32" xfId="2" applyNumberFormat="1" applyFont="1" applyFill="1" applyBorder="1" applyAlignment="1" applyProtection="1">
      <alignment horizontal="center" vertical="center"/>
      <protection locked="0"/>
    </xf>
    <xf numFmtId="49" fontId="41" fillId="0" borderId="27" xfId="2" applyNumberFormat="1" applyFont="1" applyBorder="1" applyAlignment="1" applyProtection="1">
      <alignment horizontal="left"/>
    </xf>
    <xf numFmtId="14" fontId="41" fillId="0" borderId="0" xfId="2" applyNumberFormat="1" applyFont="1" applyBorder="1" applyAlignment="1" applyProtection="1">
      <alignment horizontal="left"/>
      <protection locked="0"/>
    </xf>
    <xf numFmtId="14" fontId="41" fillId="0" borderId="27" xfId="2" applyNumberFormat="1" applyFont="1" applyBorder="1" applyAlignment="1" applyProtection="1">
      <alignment horizontal="left"/>
      <protection locked="0"/>
    </xf>
    <xf numFmtId="49" fontId="41" fillId="0" borderId="28" xfId="2" applyNumberFormat="1" applyFont="1" applyBorder="1" applyAlignment="1" applyProtection="1">
      <alignment horizontal="center"/>
    </xf>
    <xf numFmtId="49" fontId="41" fillId="0" borderId="29" xfId="2" applyNumberFormat="1" applyFont="1" applyBorder="1" applyAlignment="1" applyProtection="1">
      <alignment horizontal="center"/>
    </xf>
    <xf numFmtId="49" fontId="41" fillId="0" borderId="30" xfId="2" applyNumberFormat="1" applyFont="1" applyBorder="1" applyAlignment="1" applyProtection="1">
      <alignment horizontal="center"/>
    </xf>
    <xf numFmtId="49" fontId="41" fillId="0" borderId="31" xfId="2" applyNumberFormat="1" applyFont="1" applyBorder="1" applyAlignment="1" applyProtection="1">
      <alignment horizontal="center"/>
    </xf>
    <xf numFmtId="49" fontId="41" fillId="0" borderId="32" xfId="2" applyNumberFormat="1" applyFont="1" applyBorder="1" applyAlignment="1" applyProtection="1">
      <alignment horizontal="center"/>
    </xf>
    <xf numFmtId="49" fontId="42" fillId="6" borderId="33" xfId="2" applyNumberFormat="1" applyFont="1" applyFill="1" applyBorder="1" applyAlignment="1" applyProtection="1">
      <alignment horizontal="center" vertical="center"/>
    </xf>
    <xf numFmtId="49" fontId="42" fillId="6" borderId="31" xfId="2" applyNumberFormat="1" applyFont="1" applyFill="1" applyBorder="1" applyAlignment="1" applyProtection="1">
      <alignment horizontal="center" vertical="center"/>
    </xf>
    <xf numFmtId="49" fontId="42" fillId="6" borderId="32" xfId="2" applyNumberFormat="1" applyFont="1" applyFill="1" applyBorder="1" applyAlignment="1" applyProtection="1">
      <alignment horizontal="center" vertical="center"/>
    </xf>
    <xf numFmtId="49" fontId="44" fillId="0" borderId="33" xfId="2" applyNumberFormat="1" applyFont="1" applyBorder="1" applyAlignment="1" applyProtection="1">
      <alignment horizontal="right" vertical="center"/>
    </xf>
    <xf numFmtId="49" fontId="45" fillId="0" borderId="31" xfId="2" applyNumberFormat="1" applyFont="1" applyBorder="1" applyAlignment="1" applyProtection="1">
      <alignment horizontal="right" vertical="center"/>
    </xf>
    <xf numFmtId="49" fontId="45" fillId="0" borderId="32" xfId="2" applyNumberFormat="1" applyFont="1" applyBorder="1" applyAlignment="1" applyProtection="1">
      <alignment horizontal="right" vertical="center"/>
    </xf>
    <xf numFmtId="49" fontId="47" fillId="0" borderId="34" xfId="2" applyNumberFormat="1" applyFont="1" applyBorder="1" applyAlignment="1" applyProtection="1">
      <alignment horizontal="center" vertical="center"/>
    </xf>
    <xf numFmtId="0" fontId="49" fillId="0" borderId="34" xfId="2" applyNumberFormat="1" applyFont="1" applyBorder="1" applyAlignment="1" applyProtection="1">
      <alignment horizontal="left" vertical="center"/>
      <protection locked="0"/>
    </xf>
    <xf numFmtId="0" fontId="41" fillId="0" borderId="33" xfId="2" applyFont="1" applyBorder="1" applyProtection="1">
      <protection locked="0"/>
    </xf>
    <xf numFmtId="0" fontId="41" fillId="0" borderId="31" xfId="2" applyFont="1" applyBorder="1" applyProtection="1">
      <protection locked="0"/>
    </xf>
    <xf numFmtId="0" fontId="41" fillId="0" borderId="32" xfId="2" applyFont="1" applyBorder="1" applyProtection="1">
      <protection locked="0"/>
    </xf>
    <xf numFmtId="0" fontId="49" fillId="0" borderId="0" xfId="2" applyFont="1" applyBorder="1" applyAlignment="1">
      <alignment horizontal="left" vertical="center" wrapText="1"/>
    </xf>
    <xf numFmtId="0" fontId="49" fillId="0" borderId="33" xfId="2" applyNumberFormat="1" applyFont="1" applyBorder="1" applyAlignment="1" applyProtection="1">
      <alignment horizontal="left" vertical="center"/>
      <protection locked="0"/>
    </xf>
    <xf numFmtId="0" fontId="49" fillId="0" borderId="31" xfId="2" applyNumberFormat="1" applyFont="1" applyBorder="1" applyAlignment="1" applyProtection="1">
      <alignment horizontal="left" vertical="center"/>
      <protection locked="0"/>
    </xf>
    <xf numFmtId="0" fontId="49" fillId="0" borderId="32" xfId="2" applyNumberFormat="1" applyFont="1" applyBorder="1" applyAlignment="1" applyProtection="1">
      <alignment horizontal="left" vertical="center"/>
      <protection locked="0"/>
    </xf>
    <xf numFmtId="0" fontId="48" fillId="6" borderId="34" xfId="2" applyNumberFormat="1" applyFont="1" applyFill="1" applyBorder="1" applyAlignment="1" applyProtection="1">
      <alignment horizontal="center" vertical="center"/>
      <protection locked="0"/>
    </xf>
    <xf numFmtId="0" fontId="42" fillId="6" borderId="34" xfId="2" applyFont="1" applyFill="1" applyBorder="1" applyAlignment="1">
      <alignment horizontal="center" vertical="center"/>
    </xf>
    <xf numFmtId="0" fontId="42" fillId="0" borderId="34" xfId="2" applyFont="1" applyFill="1" applyBorder="1" applyAlignment="1">
      <alignment horizontal="right" vertical="center"/>
    </xf>
    <xf numFmtId="0" fontId="50" fillId="6" borderId="34" xfId="2" applyFont="1" applyFill="1" applyBorder="1" applyAlignment="1">
      <alignment vertical="center"/>
    </xf>
    <xf numFmtId="0" fontId="24" fillId="0" borderId="34" xfId="21" applyBorder="1" applyAlignment="1">
      <alignment horizontal="center"/>
    </xf>
    <xf numFmtId="0" fontId="65" fillId="0" borderId="42" xfId="22" applyFont="1" applyBorder="1" applyAlignment="1">
      <alignment horizontal="center" vertical="center"/>
    </xf>
    <xf numFmtId="0" fontId="65" fillId="0" borderId="44" xfId="22" applyBorder="1" applyAlignment="1">
      <alignment horizontal="center" vertical="center"/>
    </xf>
    <xf numFmtId="0" fontId="65" fillId="0" borderId="35" xfId="22" applyBorder="1" applyAlignment="1">
      <alignment horizontal="center" vertical="center"/>
    </xf>
    <xf numFmtId="0" fontId="65" fillId="0" borderId="42" xfId="22" applyFont="1" applyBorder="1" applyAlignment="1">
      <alignment horizontal="right" vertical="center"/>
    </xf>
    <xf numFmtId="0" fontId="65" fillId="0" borderId="44" xfId="22" applyBorder="1" applyAlignment="1">
      <alignment horizontal="right" vertical="center"/>
    </xf>
    <xf numFmtId="0" fontId="65" fillId="0" borderId="35" xfId="22" applyBorder="1" applyAlignment="1">
      <alignment horizontal="right" vertical="center"/>
    </xf>
    <xf numFmtId="0" fontId="65" fillId="0" borderId="42" xfId="22" applyFont="1" applyBorder="1" applyAlignment="1">
      <alignment vertical="center"/>
    </xf>
    <xf numFmtId="0" fontId="65" fillId="0" borderId="44" xfId="22" applyBorder="1" applyAlignment="1">
      <alignment vertical="center"/>
    </xf>
  </cellXfs>
  <cellStyles count="29">
    <cellStyle name="_Rittal CZK ceník od 20.01.2009 tabulka" xfId="4"/>
    <cellStyle name="_Rittal CZK ceník od 20.01.2009 tabulka_1" xfId="5"/>
    <cellStyle name="čárky 2" xfId="6"/>
    <cellStyle name="Hypertextový odkaz" xfId="1" builtinId="8"/>
    <cellStyle name="Hypertextový odkaz 2" xfId="7"/>
    <cellStyle name="Hypertextový odkaz 3" xfId="8"/>
    <cellStyle name="měny 2" xfId="3"/>
    <cellStyle name="měny 3" xfId="9"/>
    <cellStyle name="měny 4" xfId="10"/>
    <cellStyle name="měny 5" xfId="11"/>
    <cellStyle name="měny 6" xfId="12"/>
    <cellStyle name="Normal 2" xfId="13"/>
    <cellStyle name="Normal_Cennik Rittal februar 2001" xfId="14"/>
    <cellStyle name="normálne_Hárok1" xfId="15"/>
    <cellStyle name="Normální" xfId="0" builtinId="0" customBuiltin="1"/>
    <cellStyle name="normální 17" xfId="16"/>
    <cellStyle name="normální 2" xfId="2"/>
    <cellStyle name="Normální 2 2" xfId="17"/>
    <cellStyle name="normální 2 27" xfId="18"/>
    <cellStyle name="normální 2 3" xfId="19"/>
    <cellStyle name="normální 3" xfId="20"/>
    <cellStyle name="normální 3 2" xfId="21"/>
    <cellStyle name="normální 4" xfId="22"/>
    <cellStyle name="normální 4 2" xfId="23"/>
    <cellStyle name="normální 4 3" xfId="24"/>
    <cellStyle name="normální 5" xfId="25"/>
    <cellStyle name="normální 9" xfId="26"/>
    <cellStyle name="procent 2" xfId="27"/>
    <cellStyle name="Styl 1" xfId="28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07"/>
  <sheetViews>
    <sheetView showGridLines="0" workbookViewId="0">
      <selection activeCell="AN10" sqref="AN10"/>
    </sheetView>
  </sheetViews>
  <sheetFormatPr defaultRowHeight="11.25" x14ac:dyDescent="0.2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x14ac:dyDescent="0.2">
      <c r="A1" s="17" t="s">
        <v>0</v>
      </c>
      <c r="AZ1" s="17" t="s">
        <v>1</v>
      </c>
      <c r="BA1" s="17" t="s">
        <v>2</v>
      </c>
      <c r="BB1" s="17" t="s">
        <v>1</v>
      </c>
      <c r="BT1" s="17" t="s">
        <v>3</v>
      </c>
      <c r="BU1" s="17" t="s">
        <v>3</v>
      </c>
      <c r="BV1" s="17" t="s">
        <v>4</v>
      </c>
    </row>
    <row r="2" spans="1:74" s="1" customFormat="1" ht="36.950000000000003" customHeight="1" x14ac:dyDescent="0.2">
      <c r="AR2" s="550" t="s">
        <v>5</v>
      </c>
      <c r="AS2" s="535"/>
      <c r="AT2" s="535"/>
      <c r="AU2" s="535"/>
      <c r="AV2" s="535"/>
      <c r="AW2" s="535"/>
      <c r="AX2" s="535"/>
      <c r="AY2" s="535"/>
      <c r="AZ2" s="535"/>
      <c r="BA2" s="535"/>
      <c r="BB2" s="535"/>
      <c r="BC2" s="535"/>
      <c r="BD2" s="535"/>
      <c r="BE2" s="535"/>
      <c r="BS2" s="18" t="s">
        <v>6</v>
      </c>
      <c r="BT2" s="18" t="s">
        <v>7</v>
      </c>
    </row>
    <row r="3" spans="1:74" s="1" customFormat="1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pans="1:74" s="1" customFormat="1" ht="24.95" customHeight="1" x14ac:dyDescent="0.2">
      <c r="B4" s="21"/>
      <c r="D4" s="22" t="s">
        <v>9</v>
      </c>
      <c r="AR4" s="21"/>
      <c r="AS4" s="23" t="s">
        <v>10</v>
      </c>
      <c r="BE4" s="24" t="s">
        <v>11</v>
      </c>
      <c r="BS4" s="18" t="s">
        <v>12</v>
      </c>
    </row>
    <row r="5" spans="1:74" s="1" customFormat="1" ht="12" customHeight="1" x14ac:dyDescent="0.2">
      <c r="B5" s="21"/>
      <c r="D5" s="25" t="s">
        <v>13</v>
      </c>
      <c r="K5" s="534" t="s">
        <v>14</v>
      </c>
      <c r="L5" s="535"/>
      <c r="M5" s="535"/>
      <c r="N5" s="535"/>
      <c r="O5" s="535"/>
      <c r="P5" s="535"/>
      <c r="Q5" s="535"/>
      <c r="R5" s="535"/>
      <c r="S5" s="535"/>
      <c r="T5" s="535"/>
      <c r="U5" s="535"/>
      <c r="V5" s="535"/>
      <c r="W5" s="535"/>
      <c r="X5" s="535"/>
      <c r="Y5" s="535"/>
      <c r="Z5" s="535"/>
      <c r="AA5" s="535"/>
      <c r="AB5" s="535"/>
      <c r="AC5" s="535"/>
      <c r="AD5" s="535"/>
      <c r="AE5" s="535"/>
      <c r="AF5" s="535"/>
      <c r="AG5" s="535"/>
      <c r="AH5" s="535"/>
      <c r="AI5" s="535"/>
      <c r="AJ5" s="535"/>
      <c r="AK5" s="535"/>
      <c r="AL5" s="535"/>
      <c r="AM5" s="535"/>
      <c r="AN5" s="535"/>
      <c r="AO5" s="535"/>
      <c r="AR5" s="21"/>
      <c r="BE5" s="531" t="s">
        <v>15</v>
      </c>
      <c r="BS5" s="18" t="s">
        <v>6</v>
      </c>
    </row>
    <row r="6" spans="1:74" s="1" customFormat="1" ht="36.950000000000003" customHeight="1" x14ac:dyDescent="0.2">
      <c r="B6" s="21"/>
      <c r="D6" s="27" t="s">
        <v>16</v>
      </c>
      <c r="K6" s="536" t="s">
        <v>17</v>
      </c>
      <c r="L6" s="535"/>
      <c r="M6" s="535"/>
      <c r="N6" s="535"/>
      <c r="O6" s="535"/>
      <c r="P6" s="535"/>
      <c r="Q6" s="535"/>
      <c r="R6" s="535"/>
      <c r="S6" s="535"/>
      <c r="T6" s="535"/>
      <c r="U6" s="535"/>
      <c r="V6" s="535"/>
      <c r="W6" s="535"/>
      <c r="X6" s="535"/>
      <c r="Y6" s="535"/>
      <c r="Z6" s="535"/>
      <c r="AA6" s="535"/>
      <c r="AB6" s="535"/>
      <c r="AC6" s="535"/>
      <c r="AD6" s="535"/>
      <c r="AE6" s="535"/>
      <c r="AF6" s="535"/>
      <c r="AG6" s="535"/>
      <c r="AH6" s="535"/>
      <c r="AI6" s="535"/>
      <c r="AJ6" s="535"/>
      <c r="AK6" s="535"/>
      <c r="AL6" s="535"/>
      <c r="AM6" s="535"/>
      <c r="AN6" s="535"/>
      <c r="AO6" s="535"/>
      <c r="AR6" s="21"/>
      <c r="BE6" s="532"/>
      <c r="BS6" s="18" t="s">
        <v>6</v>
      </c>
    </row>
    <row r="7" spans="1:74" s="1" customFormat="1" ht="12" customHeight="1" x14ac:dyDescent="0.2">
      <c r="B7" s="21"/>
      <c r="D7" s="28" t="s">
        <v>18</v>
      </c>
      <c r="K7" s="26" t="s">
        <v>1</v>
      </c>
      <c r="AK7" s="28" t="s">
        <v>19</v>
      </c>
      <c r="AN7" s="26" t="s">
        <v>1</v>
      </c>
      <c r="AR7" s="21"/>
      <c r="BE7" s="532"/>
      <c r="BS7" s="18" t="s">
        <v>6</v>
      </c>
    </row>
    <row r="8" spans="1:74" s="1" customFormat="1" ht="12" customHeight="1" x14ac:dyDescent="0.2">
      <c r="B8" s="21"/>
      <c r="D8" s="28" t="s">
        <v>20</v>
      </c>
      <c r="K8" s="26" t="s">
        <v>21</v>
      </c>
      <c r="AK8" s="28" t="s">
        <v>22</v>
      </c>
      <c r="AN8" s="29" t="s">
        <v>23</v>
      </c>
      <c r="AR8" s="21"/>
      <c r="BE8" s="532"/>
      <c r="BS8" s="18" t="s">
        <v>6</v>
      </c>
    </row>
    <row r="9" spans="1:74" s="1" customFormat="1" ht="14.45" customHeight="1" x14ac:dyDescent="0.2">
      <c r="B9" s="21"/>
      <c r="AR9" s="21"/>
      <c r="BE9" s="532"/>
      <c r="BS9" s="18" t="s">
        <v>6</v>
      </c>
    </row>
    <row r="10" spans="1:74" s="1" customFormat="1" ht="12" customHeight="1" x14ac:dyDescent="0.2">
      <c r="B10" s="21"/>
      <c r="D10" s="28" t="s">
        <v>24</v>
      </c>
      <c r="AK10" s="28" t="s">
        <v>25</v>
      </c>
      <c r="AN10" s="524" t="s">
        <v>2337</v>
      </c>
      <c r="AR10" s="21"/>
      <c r="BE10" s="532"/>
      <c r="BS10" s="18" t="s">
        <v>6</v>
      </c>
    </row>
    <row r="11" spans="1:74" s="1" customFormat="1" ht="18.399999999999999" customHeight="1" x14ac:dyDescent="0.2">
      <c r="B11" s="21"/>
      <c r="E11" s="26" t="s">
        <v>26</v>
      </c>
      <c r="AK11" s="28" t="s">
        <v>27</v>
      </c>
      <c r="AN11" s="26" t="s">
        <v>1</v>
      </c>
      <c r="AR11" s="21"/>
      <c r="BE11" s="532"/>
      <c r="BS11" s="18" t="s">
        <v>6</v>
      </c>
    </row>
    <row r="12" spans="1:74" s="1" customFormat="1" ht="6.95" customHeight="1" x14ac:dyDescent="0.2">
      <c r="B12" s="21"/>
      <c r="AR12" s="21"/>
      <c r="BE12" s="532"/>
      <c r="BS12" s="18" t="s">
        <v>6</v>
      </c>
    </row>
    <row r="13" spans="1:74" s="1" customFormat="1" ht="12" customHeight="1" x14ac:dyDescent="0.2">
      <c r="B13" s="21"/>
      <c r="D13" s="28" t="s">
        <v>28</v>
      </c>
      <c r="AK13" s="28" t="s">
        <v>25</v>
      </c>
      <c r="AN13" s="30" t="s">
        <v>29</v>
      </c>
      <c r="AR13" s="21"/>
      <c r="BE13" s="532"/>
      <c r="BS13" s="18" t="s">
        <v>6</v>
      </c>
    </row>
    <row r="14" spans="1:74" ht="12.75" x14ac:dyDescent="0.2">
      <c r="B14" s="21"/>
      <c r="E14" s="537" t="s">
        <v>29</v>
      </c>
      <c r="F14" s="538"/>
      <c r="G14" s="538"/>
      <c r="H14" s="538"/>
      <c r="I14" s="538"/>
      <c r="J14" s="538"/>
      <c r="K14" s="538"/>
      <c r="L14" s="538"/>
      <c r="M14" s="538"/>
      <c r="N14" s="538"/>
      <c r="O14" s="538"/>
      <c r="P14" s="538"/>
      <c r="Q14" s="538"/>
      <c r="R14" s="538"/>
      <c r="S14" s="538"/>
      <c r="T14" s="538"/>
      <c r="U14" s="538"/>
      <c r="V14" s="538"/>
      <c r="W14" s="538"/>
      <c r="X14" s="538"/>
      <c r="Y14" s="538"/>
      <c r="Z14" s="538"/>
      <c r="AA14" s="538"/>
      <c r="AB14" s="538"/>
      <c r="AC14" s="538"/>
      <c r="AD14" s="538"/>
      <c r="AE14" s="538"/>
      <c r="AF14" s="538"/>
      <c r="AG14" s="538"/>
      <c r="AH14" s="538"/>
      <c r="AI14" s="538"/>
      <c r="AJ14" s="538"/>
      <c r="AK14" s="28" t="s">
        <v>27</v>
      </c>
      <c r="AN14" s="30" t="s">
        <v>29</v>
      </c>
      <c r="AR14" s="21"/>
      <c r="BE14" s="532"/>
      <c r="BS14" s="18" t="s">
        <v>6</v>
      </c>
    </row>
    <row r="15" spans="1:74" s="1" customFormat="1" ht="6.95" customHeight="1" x14ac:dyDescent="0.2">
      <c r="B15" s="21"/>
      <c r="AR15" s="21"/>
      <c r="BE15" s="532"/>
      <c r="BS15" s="18" t="s">
        <v>3</v>
      </c>
    </row>
    <row r="16" spans="1:74" s="1" customFormat="1" ht="12" customHeight="1" x14ac:dyDescent="0.2">
      <c r="B16" s="21"/>
      <c r="D16" s="28" t="s">
        <v>30</v>
      </c>
      <c r="AK16" s="28" t="s">
        <v>25</v>
      </c>
      <c r="AN16" s="26" t="s">
        <v>31</v>
      </c>
      <c r="AR16" s="21"/>
      <c r="BE16" s="532"/>
      <c r="BS16" s="18" t="s">
        <v>3</v>
      </c>
    </row>
    <row r="17" spans="1:71" s="1" customFormat="1" ht="18.399999999999999" customHeight="1" x14ac:dyDescent="0.2">
      <c r="B17" s="21"/>
      <c r="E17" s="26" t="s">
        <v>32</v>
      </c>
      <c r="AK17" s="28" t="s">
        <v>27</v>
      </c>
      <c r="AN17" s="26" t="s">
        <v>1</v>
      </c>
      <c r="AR17" s="21"/>
      <c r="BE17" s="532"/>
      <c r="BS17" s="18" t="s">
        <v>33</v>
      </c>
    </row>
    <row r="18" spans="1:71" s="1" customFormat="1" ht="6.95" customHeight="1" x14ac:dyDescent="0.2">
      <c r="B18" s="21"/>
      <c r="AR18" s="21"/>
      <c r="BE18" s="532"/>
      <c r="BS18" s="18" t="s">
        <v>6</v>
      </c>
    </row>
    <row r="19" spans="1:71" s="1" customFormat="1" ht="12" customHeight="1" x14ac:dyDescent="0.2">
      <c r="B19" s="21"/>
      <c r="D19" s="28" t="s">
        <v>34</v>
      </c>
      <c r="AK19" s="28" t="s">
        <v>25</v>
      </c>
      <c r="AN19" s="26" t="s">
        <v>1</v>
      </c>
      <c r="AR19" s="21"/>
      <c r="BE19" s="532"/>
      <c r="BS19" s="18" t="s">
        <v>6</v>
      </c>
    </row>
    <row r="20" spans="1:71" s="1" customFormat="1" ht="18.399999999999999" customHeight="1" x14ac:dyDescent="0.2">
      <c r="B20" s="21"/>
      <c r="E20" s="26" t="s">
        <v>35</v>
      </c>
      <c r="AK20" s="28" t="s">
        <v>27</v>
      </c>
      <c r="AN20" s="26" t="s">
        <v>1</v>
      </c>
      <c r="AR20" s="21"/>
      <c r="BE20" s="532"/>
      <c r="BS20" s="18" t="s">
        <v>3</v>
      </c>
    </row>
    <row r="21" spans="1:71" s="1" customFormat="1" ht="6.95" customHeight="1" x14ac:dyDescent="0.2">
      <c r="B21" s="21"/>
      <c r="AR21" s="21"/>
      <c r="BE21" s="532"/>
    </row>
    <row r="22" spans="1:71" s="1" customFormat="1" ht="12" customHeight="1" x14ac:dyDescent="0.2">
      <c r="B22" s="21"/>
      <c r="D22" s="28" t="s">
        <v>36</v>
      </c>
      <c r="AR22" s="21"/>
      <c r="BE22" s="532"/>
    </row>
    <row r="23" spans="1:71" s="1" customFormat="1" ht="16.5" customHeight="1" x14ac:dyDescent="0.2">
      <c r="B23" s="21"/>
      <c r="E23" s="539" t="s">
        <v>1</v>
      </c>
      <c r="F23" s="539"/>
      <c r="G23" s="539"/>
      <c r="H23" s="539"/>
      <c r="I23" s="539"/>
      <c r="J23" s="539"/>
      <c r="K23" s="539"/>
      <c r="L23" s="539"/>
      <c r="M23" s="539"/>
      <c r="N23" s="539"/>
      <c r="O23" s="539"/>
      <c r="P23" s="539"/>
      <c r="Q23" s="539"/>
      <c r="R23" s="539"/>
      <c r="S23" s="539"/>
      <c r="T23" s="539"/>
      <c r="U23" s="539"/>
      <c r="V23" s="539"/>
      <c r="W23" s="539"/>
      <c r="X23" s="539"/>
      <c r="Y23" s="539"/>
      <c r="Z23" s="539"/>
      <c r="AA23" s="539"/>
      <c r="AB23" s="539"/>
      <c r="AC23" s="539"/>
      <c r="AD23" s="539"/>
      <c r="AE23" s="539"/>
      <c r="AF23" s="539"/>
      <c r="AG23" s="539"/>
      <c r="AH23" s="539"/>
      <c r="AI23" s="539"/>
      <c r="AJ23" s="539"/>
      <c r="AK23" s="539"/>
      <c r="AL23" s="539"/>
      <c r="AM23" s="539"/>
      <c r="AN23" s="539"/>
      <c r="AR23" s="21"/>
      <c r="BE23" s="532"/>
    </row>
    <row r="24" spans="1:71" s="1" customFormat="1" ht="6.95" customHeight="1" x14ac:dyDescent="0.2">
      <c r="B24" s="21"/>
      <c r="AR24" s="21"/>
      <c r="BE24" s="532"/>
    </row>
    <row r="25" spans="1:71" s="1" customFormat="1" ht="6.95" customHeight="1" x14ac:dyDescent="0.2">
      <c r="B25" s="21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R25" s="21"/>
      <c r="BE25" s="532"/>
    </row>
    <row r="26" spans="1:71" s="2" customFormat="1" ht="25.9" customHeight="1" x14ac:dyDescent="0.2">
      <c r="A26" s="33"/>
      <c r="B26" s="34"/>
      <c r="C26" s="33"/>
      <c r="D26" s="35" t="s">
        <v>37</v>
      </c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540">
        <f>ROUND(AG94,2)</f>
        <v>0</v>
      </c>
      <c r="AL26" s="541"/>
      <c r="AM26" s="541"/>
      <c r="AN26" s="541"/>
      <c r="AO26" s="541"/>
      <c r="AP26" s="33"/>
      <c r="AQ26" s="33"/>
      <c r="AR26" s="34"/>
      <c r="BE26" s="532"/>
    </row>
    <row r="27" spans="1:71" s="2" customFormat="1" ht="6.95" customHeight="1" x14ac:dyDescent="0.2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4"/>
      <c r="BE27" s="532"/>
    </row>
    <row r="28" spans="1:71" s="2" customFormat="1" ht="12.75" x14ac:dyDescent="0.2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542" t="s">
        <v>38</v>
      </c>
      <c r="M28" s="542"/>
      <c r="N28" s="542"/>
      <c r="O28" s="542"/>
      <c r="P28" s="542"/>
      <c r="Q28" s="33"/>
      <c r="R28" s="33"/>
      <c r="S28" s="33"/>
      <c r="T28" s="33"/>
      <c r="U28" s="33"/>
      <c r="V28" s="33"/>
      <c r="W28" s="542" t="s">
        <v>39</v>
      </c>
      <c r="X28" s="542"/>
      <c r="Y28" s="542"/>
      <c r="Z28" s="542"/>
      <c r="AA28" s="542"/>
      <c r="AB28" s="542"/>
      <c r="AC28" s="542"/>
      <c r="AD28" s="542"/>
      <c r="AE28" s="542"/>
      <c r="AF28" s="33"/>
      <c r="AG28" s="33"/>
      <c r="AH28" s="33"/>
      <c r="AI28" s="33"/>
      <c r="AJ28" s="33"/>
      <c r="AK28" s="542" t="s">
        <v>40</v>
      </c>
      <c r="AL28" s="542"/>
      <c r="AM28" s="542"/>
      <c r="AN28" s="542"/>
      <c r="AO28" s="542"/>
      <c r="AP28" s="33"/>
      <c r="AQ28" s="33"/>
      <c r="AR28" s="34"/>
      <c r="BE28" s="532"/>
    </row>
    <row r="29" spans="1:71" s="3" customFormat="1" ht="14.45" customHeight="1" x14ac:dyDescent="0.2">
      <c r="B29" s="38"/>
      <c r="D29" s="28" t="s">
        <v>41</v>
      </c>
      <c r="F29" s="28" t="s">
        <v>42</v>
      </c>
      <c r="L29" s="545">
        <v>0.21</v>
      </c>
      <c r="M29" s="544"/>
      <c r="N29" s="544"/>
      <c r="O29" s="544"/>
      <c r="P29" s="544"/>
      <c r="W29" s="543">
        <f>ROUND(AZ94, 2)</f>
        <v>0</v>
      </c>
      <c r="X29" s="544"/>
      <c r="Y29" s="544"/>
      <c r="Z29" s="544"/>
      <c r="AA29" s="544"/>
      <c r="AB29" s="544"/>
      <c r="AC29" s="544"/>
      <c r="AD29" s="544"/>
      <c r="AE29" s="544"/>
      <c r="AK29" s="543">
        <f>ROUND(AV94, 2)</f>
        <v>0</v>
      </c>
      <c r="AL29" s="544"/>
      <c r="AM29" s="544"/>
      <c r="AN29" s="544"/>
      <c r="AO29" s="544"/>
      <c r="AR29" s="38"/>
      <c r="BE29" s="533"/>
    </row>
    <row r="30" spans="1:71" s="3" customFormat="1" ht="14.45" customHeight="1" x14ac:dyDescent="0.2">
      <c r="B30" s="38"/>
      <c r="F30" s="28" t="s">
        <v>43</v>
      </c>
      <c r="L30" s="545">
        <v>0.15</v>
      </c>
      <c r="M30" s="544"/>
      <c r="N30" s="544"/>
      <c r="O30" s="544"/>
      <c r="P30" s="544"/>
      <c r="W30" s="543">
        <f>ROUND(BA94, 2)</f>
        <v>0</v>
      </c>
      <c r="X30" s="544"/>
      <c r="Y30" s="544"/>
      <c r="Z30" s="544"/>
      <c r="AA30" s="544"/>
      <c r="AB30" s="544"/>
      <c r="AC30" s="544"/>
      <c r="AD30" s="544"/>
      <c r="AE30" s="544"/>
      <c r="AK30" s="543">
        <f>ROUND(AW94, 2)</f>
        <v>0</v>
      </c>
      <c r="AL30" s="544"/>
      <c r="AM30" s="544"/>
      <c r="AN30" s="544"/>
      <c r="AO30" s="544"/>
      <c r="AR30" s="38"/>
      <c r="BE30" s="533"/>
    </row>
    <row r="31" spans="1:71" s="3" customFormat="1" ht="14.45" hidden="1" customHeight="1" x14ac:dyDescent="0.2">
      <c r="B31" s="38"/>
      <c r="F31" s="28" t="s">
        <v>44</v>
      </c>
      <c r="L31" s="545">
        <v>0.21</v>
      </c>
      <c r="M31" s="544"/>
      <c r="N31" s="544"/>
      <c r="O31" s="544"/>
      <c r="P31" s="544"/>
      <c r="W31" s="543">
        <f>ROUND(BB94, 2)</f>
        <v>0</v>
      </c>
      <c r="X31" s="544"/>
      <c r="Y31" s="544"/>
      <c r="Z31" s="544"/>
      <c r="AA31" s="544"/>
      <c r="AB31" s="544"/>
      <c r="AC31" s="544"/>
      <c r="AD31" s="544"/>
      <c r="AE31" s="544"/>
      <c r="AK31" s="543">
        <v>0</v>
      </c>
      <c r="AL31" s="544"/>
      <c r="AM31" s="544"/>
      <c r="AN31" s="544"/>
      <c r="AO31" s="544"/>
      <c r="AR31" s="38"/>
      <c r="BE31" s="533"/>
    </row>
    <row r="32" spans="1:71" s="3" customFormat="1" ht="14.45" hidden="1" customHeight="1" x14ac:dyDescent="0.2">
      <c r="B32" s="38"/>
      <c r="F32" s="28" t="s">
        <v>45</v>
      </c>
      <c r="L32" s="545">
        <v>0.15</v>
      </c>
      <c r="M32" s="544"/>
      <c r="N32" s="544"/>
      <c r="O32" s="544"/>
      <c r="P32" s="544"/>
      <c r="W32" s="543">
        <f>ROUND(BC94, 2)</f>
        <v>0</v>
      </c>
      <c r="X32" s="544"/>
      <c r="Y32" s="544"/>
      <c r="Z32" s="544"/>
      <c r="AA32" s="544"/>
      <c r="AB32" s="544"/>
      <c r="AC32" s="544"/>
      <c r="AD32" s="544"/>
      <c r="AE32" s="544"/>
      <c r="AK32" s="543">
        <v>0</v>
      </c>
      <c r="AL32" s="544"/>
      <c r="AM32" s="544"/>
      <c r="AN32" s="544"/>
      <c r="AO32" s="544"/>
      <c r="AR32" s="38"/>
      <c r="BE32" s="533"/>
    </row>
    <row r="33" spans="1:57" s="3" customFormat="1" ht="14.45" hidden="1" customHeight="1" x14ac:dyDescent="0.2">
      <c r="B33" s="38"/>
      <c r="F33" s="28" t="s">
        <v>46</v>
      </c>
      <c r="L33" s="545">
        <v>0</v>
      </c>
      <c r="M33" s="544"/>
      <c r="N33" s="544"/>
      <c r="O33" s="544"/>
      <c r="P33" s="544"/>
      <c r="W33" s="543">
        <f>ROUND(BD94, 2)</f>
        <v>0</v>
      </c>
      <c r="X33" s="544"/>
      <c r="Y33" s="544"/>
      <c r="Z33" s="544"/>
      <c r="AA33" s="544"/>
      <c r="AB33" s="544"/>
      <c r="AC33" s="544"/>
      <c r="AD33" s="544"/>
      <c r="AE33" s="544"/>
      <c r="AK33" s="543">
        <v>0</v>
      </c>
      <c r="AL33" s="544"/>
      <c r="AM33" s="544"/>
      <c r="AN33" s="544"/>
      <c r="AO33" s="544"/>
      <c r="AR33" s="38"/>
      <c r="BE33" s="533"/>
    </row>
    <row r="34" spans="1:57" s="2" customFormat="1" ht="6.95" customHeight="1" x14ac:dyDescent="0.2">
      <c r="A34" s="33"/>
      <c r="B34" s="34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4"/>
      <c r="BE34" s="532"/>
    </row>
    <row r="35" spans="1:57" s="2" customFormat="1" ht="25.9" customHeight="1" x14ac:dyDescent="0.2">
      <c r="A35" s="33"/>
      <c r="B35" s="34"/>
      <c r="C35" s="39"/>
      <c r="D35" s="40" t="s">
        <v>47</v>
      </c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2" t="s">
        <v>48</v>
      </c>
      <c r="U35" s="41"/>
      <c r="V35" s="41"/>
      <c r="W35" s="41"/>
      <c r="X35" s="549" t="s">
        <v>49</v>
      </c>
      <c r="Y35" s="547"/>
      <c r="Z35" s="547"/>
      <c r="AA35" s="547"/>
      <c r="AB35" s="547"/>
      <c r="AC35" s="41"/>
      <c r="AD35" s="41"/>
      <c r="AE35" s="41"/>
      <c r="AF35" s="41"/>
      <c r="AG35" s="41"/>
      <c r="AH35" s="41"/>
      <c r="AI35" s="41"/>
      <c r="AJ35" s="41"/>
      <c r="AK35" s="546">
        <f>SUM(AK26:AK33)</f>
        <v>0</v>
      </c>
      <c r="AL35" s="547"/>
      <c r="AM35" s="547"/>
      <c r="AN35" s="547"/>
      <c r="AO35" s="548"/>
      <c r="AP35" s="39"/>
      <c r="AQ35" s="39"/>
      <c r="AR35" s="34"/>
      <c r="BE35" s="33"/>
    </row>
    <row r="36" spans="1:57" s="2" customFormat="1" ht="6.95" customHeight="1" x14ac:dyDescent="0.2">
      <c r="A36" s="33"/>
      <c r="B36" s="34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4"/>
      <c r="BE36" s="33"/>
    </row>
    <row r="37" spans="1:57" s="2" customFormat="1" ht="14.45" customHeight="1" x14ac:dyDescent="0.2">
      <c r="A37" s="33"/>
      <c r="B37" s="34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4"/>
      <c r="BE37" s="33"/>
    </row>
    <row r="38" spans="1:57" s="1" customFormat="1" ht="14.45" customHeight="1" x14ac:dyDescent="0.2">
      <c r="B38" s="21"/>
      <c r="AR38" s="21"/>
    </row>
    <row r="39" spans="1:57" s="1" customFormat="1" ht="14.45" customHeight="1" x14ac:dyDescent="0.2">
      <c r="B39" s="21"/>
      <c r="AR39" s="21"/>
    </row>
    <row r="40" spans="1:57" s="1" customFormat="1" ht="14.45" customHeight="1" x14ac:dyDescent="0.2">
      <c r="B40" s="21"/>
      <c r="AR40" s="21"/>
    </row>
    <row r="41" spans="1:57" s="1" customFormat="1" ht="14.45" customHeight="1" x14ac:dyDescent="0.2">
      <c r="B41" s="21"/>
      <c r="AR41" s="21"/>
    </row>
    <row r="42" spans="1:57" s="1" customFormat="1" ht="14.45" customHeight="1" x14ac:dyDescent="0.2">
      <c r="B42" s="21"/>
      <c r="AR42" s="21"/>
    </row>
    <row r="43" spans="1:57" s="1" customFormat="1" ht="14.45" customHeight="1" x14ac:dyDescent="0.2">
      <c r="B43" s="21"/>
      <c r="AR43" s="21"/>
    </row>
    <row r="44" spans="1:57" s="1" customFormat="1" ht="14.45" customHeight="1" x14ac:dyDescent="0.2">
      <c r="B44" s="21"/>
      <c r="AR44" s="21"/>
    </row>
    <row r="45" spans="1:57" s="1" customFormat="1" ht="14.45" customHeight="1" x14ac:dyDescent="0.2">
      <c r="B45" s="21"/>
      <c r="AR45" s="21"/>
    </row>
    <row r="46" spans="1:57" s="1" customFormat="1" ht="14.45" customHeight="1" x14ac:dyDescent="0.2">
      <c r="B46" s="21"/>
      <c r="AR46" s="21"/>
    </row>
    <row r="47" spans="1:57" s="1" customFormat="1" ht="14.45" customHeight="1" x14ac:dyDescent="0.2">
      <c r="B47" s="21"/>
      <c r="AR47" s="21"/>
    </row>
    <row r="48" spans="1:57" s="1" customFormat="1" ht="14.45" customHeight="1" x14ac:dyDescent="0.2">
      <c r="B48" s="21"/>
      <c r="AR48" s="21"/>
    </row>
    <row r="49" spans="1:57" s="2" customFormat="1" ht="14.45" customHeight="1" x14ac:dyDescent="0.2">
      <c r="B49" s="43"/>
      <c r="D49" s="44" t="s">
        <v>50</v>
      </c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4" t="s">
        <v>51</v>
      </c>
      <c r="AI49" s="45"/>
      <c r="AJ49" s="45"/>
      <c r="AK49" s="45"/>
      <c r="AL49" s="45"/>
      <c r="AM49" s="45"/>
      <c r="AN49" s="45"/>
      <c r="AO49" s="45"/>
      <c r="AR49" s="43"/>
    </row>
    <row r="50" spans="1:57" x14ac:dyDescent="0.2">
      <c r="B50" s="21"/>
      <c r="AR50" s="21"/>
    </row>
    <row r="51" spans="1:57" x14ac:dyDescent="0.2">
      <c r="B51" s="21"/>
      <c r="AR51" s="21"/>
    </row>
    <row r="52" spans="1:57" x14ac:dyDescent="0.2">
      <c r="B52" s="21"/>
      <c r="AR52" s="21"/>
    </row>
    <row r="53" spans="1:57" x14ac:dyDescent="0.2">
      <c r="B53" s="21"/>
      <c r="AR53" s="21"/>
    </row>
    <row r="54" spans="1:57" x14ac:dyDescent="0.2">
      <c r="B54" s="21"/>
      <c r="AR54" s="21"/>
    </row>
    <row r="55" spans="1:57" x14ac:dyDescent="0.2">
      <c r="B55" s="21"/>
      <c r="AR55" s="21"/>
    </row>
    <row r="56" spans="1:57" x14ac:dyDescent="0.2">
      <c r="B56" s="21"/>
      <c r="AR56" s="21"/>
    </row>
    <row r="57" spans="1:57" x14ac:dyDescent="0.2">
      <c r="B57" s="21"/>
      <c r="AR57" s="21"/>
    </row>
    <row r="58" spans="1:57" x14ac:dyDescent="0.2">
      <c r="B58" s="21"/>
      <c r="AR58" s="21"/>
    </row>
    <row r="59" spans="1:57" x14ac:dyDescent="0.2">
      <c r="B59" s="21"/>
      <c r="AR59" s="21"/>
    </row>
    <row r="60" spans="1:57" s="2" customFormat="1" ht="12.75" x14ac:dyDescent="0.2">
      <c r="A60" s="33"/>
      <c r="B60" s="34"/>
      <c r="C60" s="33"/>
      <c r="D60" s="46" t="s">
        <v>52</v>
      </c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46" t="s">
        <v>53</v>
      </c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46" t="s">
        <v>52</v>
      </c>
      <c r="AI60" s="36"/>
      <c r="AJ60" s="36"/>
      <c r="AK60" s="36"/>
      <c r="AL60" s="36"/>
      <c r="AM60" s="46" t="s">
        <v>53</v>
      </c>
      <c r="AN60" s="36"/>
      <c r="AO60" s="36"/>
      <c r="AP60" s="33"/>
      <c r="AQ60" s="33"/>
      <c r="AR60" s="34"/>
      <c r="BE60" s="33"/>
    </row>
    <row r="61" spans="1:57" x14ac:dyDescent="0.2">
      <c r="B61" s="21"/>
      <c r="AR61" s="21"/>
    </row>
    <row r="62" spans="1:57" x14ac:dyDescent="0.2">
      <c r="B62" s="21"/>
      <c r="AR62" s="21"/>
    </row>
    <row r="63" spans="1:57" x14ac:dyDescent="0.2">
      <c r="B63" s="21"/>
      <c r="AR63" s="21"/>
    </row>
    <row r="64" spans="1:57" s="2" customFormat="1" ht="12.75" x14ac:dyDescent="0.2">
      <c r="A64" s="33"/>
      <c r="B64" s="34"/>
      <c r="C64" s="33"/>
      <c r="D64" s="44" t="s">
        <v>54</v>
      </c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4" t="s">
        <v>55</v>
      </c>
      <c r="AI64" s="47"/>
      <c r="AJ64" s="47"/>
      <c r="AK64" s="47"/>
      <c r="AL64" s="47"/>
      <c r="AM64" s="47"/>
      <c r="AN64" s="47"/>
      <c r="AO64" s="47"/>
      <c r="AP64" s="33"/>
      <c r="AQ64" s="33"/>
      <c r="AR64" s="34"/>
      <c r="BE64" s="33"/>
    </row>
    <row r="65" spans="1:57" x14ac:dyDescent="0.2">
      <c r="B65" s="21"/>
      <c r="AR65" s="21"/>
    </row>
    <row r="66" spans="1:57" x14ac:dyDescent="0.2">
      <c r="B66" s="21"/>
      <c r="AR66" s="21"/>
    </row>
    <row r="67" spans="1:57" x14ac:dyDescent="0.2">
      <c r="B67" s="21"/>
      <c r="AR67" s="21"/>
    </row>
    <row r="68" spans="1:57" x14ac:dyDescent="0.2">
      <c r="B68" s="21"/>
      <c r="AR68" s="21"/>
    </row>
    <row r="69" spans="1:57" x14ac:dyDescent="0.2">
      <c r="B69" s="21"/>
      <c r="AR69" s="21"/>
    </row>
    <row r="70" spans="1:57" x14ac:dyDescent="0.2">
      <c r="B70" s="21"/>
      <c r="AR70" s="21"/>
    </row>
    <row r="71" spans="1:57" x14ac:dyDescent="0.2">
      <c r="B71" s="21"/>
      <c r="AR71" s="21"/>
    </row>
    <row r="72" spans="1:57" x14ac:dyDescent="0.2">
      <c r="B72" s="21"/>
      <c r="AR72" s="21"/>
    </row>
    <row r="73" spans="1:57" x14ac:dyDescent="0.2">
      <c r="B73" s="21"/>
      <c r="AR73" s="21"/>
    </row>
    <row r="74" spans="1:57" x14ac:dyDescent="0.2">
      <c r="B74" s="21"/>
      <c r="AR74" s="21"/>
    </row>
    <row r="75" spans="1:57" s="2" customFormat="1" ht="12.75" x14ac:dyDescent="0.2">
      <c r="A75" s="33"/>
      <c r="B75" s="34"/>
      <c r="C75" s="33"/>
      <c r="D75" s="46" t="s">
        <v>52</v>
      </c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46" t="s">
        <v>53</v>
      </c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46" t="s">
        <v>52</v>
      </c>
      <c r="AI75" s="36"/>
      <c r="AJ75" s="36"/>
      <c r="AK75" s="36"/>
      <c r="AL75" s="36"/>
      <c r="AM75" s="46" t="s">
        <v>53</v>
      </c>
      <c r="AN75" s="36"/>
      <c r="AO75" s="36"/>
      <c r="AP75" s="33"/>
      <c r="AQ75" s="33"/>
      <c r="AR75" s="34"/>
      <c r="BE75" s="33"/>
    </row>
    <row r="76" spans="1:57" s="2" customFormat="1" x14ac:dyDescent="0.2">
      <c r="A76" s="33"/>
      <c r="B76" s="34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4"/>
      <c r="BE76" s="33"/>
    </row>
    <row r="77" spans="1:57" s="2" customFormat="1" ht="6.95" customHeight="1" x14ac:dyDescent="0.2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49"/>
      <c r="AO77" s="49"/>
      <c r="AP77" s="49"/>
      <c r="AQ77" s="49"/>
      <c r="AR77" s="34"/>
      <c r="BE77" s="33"/>
    </row>
    <row r="81" spans="1:91" s="2" customFormat="1" ht="6.95" customHeight="1" x14ac:dyDescent="0.2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1"/>
      <c r="AI81" s="51"/>
      <c r="AJ81" s="51"/>
      <c r="AK81" s="51"/>
      <c r="AL81" s="51"/>
      <c r="AM81" s="51"/>
      <c r="AN81" s="51"/>
      <c r="AO81" s="51"/>
      <c r="AP81" s="51"/>
      <c r="AQ81" s="51"/>
      <c r="AR81" s="34"/>
      <c r="BE81" s="33"/>
    </row>
    <row r="82" spans="1:91" s="2" customFormat="1" ht="24.95" customHeight="1" x14ac:dyDescent="0.2">
      <c r="A82" s="33"/>
      <c r="B82" s="34"/>
      <c r="C82" s="22" t="s">
        <v>56</v>
      </c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4"/>
      <c r="BE82" s="33"/>
    </row>
    <row r="83" spans="1:91" s="2" customFormat="1" ht="6.95" customHeight="1" x14ac:dyDescent="0.2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4"/>
      <c r="BE83" s="33"/>
    </row>
    <row r="84" spans="1:91" s="4" customFormat="1" ht="12" customHeight="1" x14ac:dyDescent="0.2">
      <c r="B84" s="52"/>
      <c r="C84" s="28" t="s">
        <v>13</v>
      </c>
      <c r="L84" s="4" t="str">
        <f>K5</f>
        <v>1049</v>
      </c>
      <c r="AR84" s="52"/>
    </row>
    <row r="85" spans="1:91" s="5" customFormat="1" ht="36.950000000000003" customHeight="1" x14ac:dyDescent="0.2">
      <c r="B85" s="53"/>
      <c r="C85" s="54" t="s">
        <v>16</v>
      </c>
      <c r="L85" s="561" t="str">
        <f>K6</f>
        <v>Žirovnice - ZTV Starý dvůr</v>
      </c>
      <c r="M85" s="562"/>
      <c r="N85" s="562"/>
      <c r="O85" s="562"/>
      <c r="P85" s="562"/>
      <c r="Q85" s="562"/>
      <c r="R85" s="562"/>
      <c r="S85" s="562"/>
      <c r="T85" s="562"/>
      <c r="U85" s="562"/>
      <c r="V85" s="562"/>
      <c r="W85" s="562"/>
      <c r="X85" s="562"/>
      <c r="Y85" s="562"/>
      <c r="Z85" s="562"/>
      <c r="AA85" s="562"/>
      <c r="AB85" s="562"/>
      <c r="AC85" s="562"/>
      <c r="AD85" s="562"/>
      <c r="AE85" s="562"/>
      <c r="AF85" s="562"/>
      <c r="AG85" s="562"/>
      <c r="AH85" s="562"/>
      <c r="AI85" s="562"/>
      <c r="AJ85" s="562"/>
      <c r="AK85" s="562"/>
      <c r="AL85" s="562"/>
      <c r="AM85" s="562"/>
      <c r="AN85" s="562"/>
      <c r="AO85" s="562"/>
      <c r="AR85" s="53"/>
    </row>
    <row r="86" spans="1:91" s="2" customFormat="1" ht="6.95" customHeight="1" x14ac:dyDescent="0.2">
      <c r="A86" s="33"/>
      <c r="B86" s="34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4"/>
      <c r="BE86" s="33"/>
    </row>
    <row r="87" spans="1:91" s="2" customFormat="1" ht="12" customHeight="1" x14ac:dyDescent="0.2">
      <c r="A87" s="33"/>
      <c r="B87" s="34"/>
      <c r="C87" s="28" t="s">
        <v>20</v>
      </c>
      <c r="D87" s="33"/>
      <c r="E87" s="33"/>
      <c r="F87" s="33"/>
      <c r="G87" s="33"/>
      <c r="H87" s="33"/>
      <c r="I87" s="33"/>
      <c r="J87" s="33"/>
      <c r="K87" s="33"/>
      <c r="L87" s="55" t="str">
        <f>IF(K8="","",K8)</f>
        <v>Žirovnice</v>
      </c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28" t="s">
        <v>22</v>
      </c>
      <c r="AJ87" s="33"/>
      <c r="AK87" s="33"/>
      <c r="AL87" s="33"/>
      <c r="AM87" s="563" t="str">
        <f>IF(AN8= "","",AN8)</f>
        <v>9. 6. 2020</v>
      </c>
      <c r="AN87" s="563"/>
      <c r="AO87" s="33"/>
      <c r="AP87" s="33"/>
      <c r="AQ87" s="33"/>
      <c r="AR87" s="34"/>
      <c r="BE87" s="33"/>
    </row>
    <row r="88" spans="1:91" s="2" customFormat="1" ht="6.95" customHeight="1" x14ac:dyDescent="0.2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4"/>
      <c r="BE88" s="33"/>
    </row>
    <row r="89" spans="1:91" s="2" customFormat="1" ht="15.2" customHeight="1" x14ac:dyDescent="0.2">
      <c r="A89" s="33"/>
      <c r="B89" s="34"/>
      <c r="C89" s="28" t="s">
        <v>24</v>
      </c>
      <c r="D89" s="33"/>
      <c r="E89" s="33"/>
      <c r="F89" s="33"/>
      <c r="G89" s="33"/>
      <c r="H89" s="33"/>
      <c r="I89" s="33"/>
      <c r="J89" s="33"/>
      <c r="K89" s="33"/>
      <c r="L89" s="4" t="str">
        <f>IF(E11= "","",E11)</f>
        <v>Město Žirovnice</v>
      </c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28" t="s">
        <v>30</v>
      </c>
      <c r="AJ89" s="33"/>
      <c r="AK89" s="33"/>
      <c r="AL89" s="33"/>
      <c r="AM89" s="564" t="str">
        <f>IF(E17="","",E17)</f>
        <v>WAY project s.r.o.</v>
      </c>
      <c r="AN89" s="565"/>
      <c r="AO89" s="565"/>
      <c r="AP89" s="565"/>
      <c r="AQ89" s="33"/>
      <c r="AR89" s="34"/>
      <c r="AS89" s="557" t="s">
        <v>57</v>
      </c>
      <c r="AT89" s="558"/>
      <c r="AU89" s="57"/>
      <c r="AV89" s="57"/>
      <c r="AW89" s="57"/>
      <c r="AX89" s="57"/>
      <c r="AY89" s="57"/>
      <c r="AZ89" s="57"/>
      <c r="BA89" s="57"/>
      <c r="BB89" s="57"/>
      <c r="BC89" s="57"/>
      <c r="BD89" s="58"/>
      <c r="BE89" s="33"/>
    </row>
    <row r="90" spans="1:91" s="2" customFormat="1" ht="15.2" customHeight="1" x14ac:dyDescent="0.2">
      <c r="A90" s="33"/>
      <c r="B90" s="34"/>
      <c r="C90" s="28" t="s">
        <v>28</v>
      </c>
      <c r="D90" s="33"/>
      <c r="E90" s="33"/>
      <c r="F90" s="33"/>
      <c r="G90" s="33"/>
      <c r="H90" s="33"/>
      <c r="I90" s="33"/>
      <c r="J90" s="33"/>
      <c r="K90" s="33"/>
      <c r="L90" s="4" t="str">
        <f>IF(E14= "Vyplň údaj","",E14)</f>
        <v/>
      </c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28" t="s">
        <v>34</v>
      </c>
      <c r="AJ90" s="33"/>
      <c r="AK90" s="33"/>
      <c r="AL90" s="33"/>
      <c r="AM90" s="564" t="str">
        <f>IF(E20="","",E20)</f>
        <v xml:space="preserve"> </v>
      </c>
      <c r="AN90" s="565"/>
      <c r="AO90" s="565"/>
      <c r="AP90" s="565"/>
      <c r="AQ90" s="33"/>
      <c r="AR90" s="34"/>
      <c r="AS90" s="559"/>
      <c r="AT90" s="560"/>
      <c r="AU90" s="59"/>
      <c r="AV90" s="59"/>
      <c r="AW90" s="59"/>
      <c r="AX90" s="59"/>
      <c r="AY90" s="59"/>
      <c r="AZ90" s="59"/>
      <c r="BA90" s="59"/>
      <c r="BB90" s="59"/>
      <c r="BC90" s="59"/>
      <c r="BD90" s="60"/>
      <c r="BE90" s="33"/>
    </row>
    <row r="91" spans="1:91" s="2" customFormat="1" ht="10.9" customHeight="1" x14ac:dyDescent="0.2">
      <c r="A91" s="33"/>
      <c r="B91" s="34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4"/>
      <c r="AS91" s="559"/>
      <c r="AT91" s="560"/>
      <c r="AU91" s="59"/>
      <c r="AV91" s="59"/>
      <c r="AW91" s="59"/>
      <c r="AX91" s="59"/>
      <c r="AY91" s="59"/>
      <c r="AZ91" s="59"/>
      <c r="BA91" s="59"/>
      <c r="BB91" s="59"/>
      <c r="BC91" s="59"/>
      <c r="BD91" s="60"/>
      <c r="BE91" s="33"/>
    </row>
    <row r="92" spans="1:91" s="2" customFormat="1" ht="29.25" customHeight="1" x14ac:dyDescent="0.2">
      <c r="A92" s="33"/>
      <c r="B92" s="34"/>
      <c r="C92" s="525" t="s">
        <v>58</v>
      </c>
      <c r="D92" s="526"/>
      <c r="E92" s="526"/>
      <c r="F92" s="526"/>
      <c r="G92" s="526"/>
      <c r="H92" s="61"/>
      <c r="I92" s="529" t="s">
        <v>59</v>
      </c>
      <c r="J92" s="526"/>
      <c r="K92" s="526"/>
      <c r="L92" s="526"/>
      <c r="M92" s="526"/>
      <c r="N92" s="526"/>
      <c r="O92" s="526"/>
      <c r="P92" s="526"/>
      <c r="Q92" s="526"/>
      <c r="R92" s="526"/>
      <c r="S92" s="526"/>
      <c r="T92" s="526"/>
      <c r="U92" s="526"/>
      <c r="V92" s="526"/>
      <c r="W92" s="526"/>
      <c r="X92" s="526"/>
      <c r="Y92" s="526"/>
      <c r="Z92" s="526"/>
      <c r="AA92" s="526"/>
      <c r="AB92" s="526"/>
      <c r="AC92" s="526"/>
      <c r="AD92" s="526"/>
      <c r="AE92" s="526"/>
      <c r="AF92" s="526"/>
      <c r="AG92" s="556" t="s">
        <v>60</v>
      </c>
      <c r="AH92" s="526"/>
      <c r="AI92" s="526"/>
      <c r="AJ92" s="526"/>
      <c r="AK92" s="526"/>
      <c r="AL92" s="526"/>
      <c r="AM92" s="526"/>
      <c r="AN92" s="529" t="s">
        <v>61</v>
      </c>
      <c r="AO92" s="526"/>
      <c r="AP92" s="566"/>
      <c r="AQ92" s="62" t="s">
        <v>62</v>
      </c>
      <c r="AR92" s="34"/>
      <c r="AS92" s="63" t="s">
        <v>63</v>
      </c>
      <c r="AT92" s="64" t="s">
        <v>64</v>
      </c>
      <c r="AU92" s="64" t="s">
        <v>65</v>
      </c>
      <c r="AV92" s="64" t="s">
        <v>66</v>
      </c>
      <c r="AW92" s="64" t="s">
        <v>67</v>
      </c>
      <c r="AX92" s="64" t="s">
        <v>68</v>
      </c>
      <c r="AY92" s="64" t="s">
        <v>69</v>
      </c>
      <c r="AZ92" s="64" t="s">
        <v>70</v>
      </c>
      <c r="BA92" s="64" t="s">
        <v>71</v>
      </c>
      <c r="BB92" s="64" t="s">
        <v>72</v>
      </c>
      <c r="BC92" s="64" t="s">
        <v>73</v>
      </c>
      <c r="BD92" s="65" t="s">
        <v>74</v>
      </c>
      <c r="BE92" s="33"/>
    </row>
    <row r="93" spans="1:91" s="2" customFormat="1" ht="10.9" customHeight="1" x14ac:dyDescent="0.2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4"/>
      <c r="AS93" s="66"/>
      <c r="AT93" s="67"/>
      <c r="AU93" s="67"/>
      <c r="AV93" s="67"/>
      <c r="AW93" s="67"/>
      <c r="AX93" s="67"/>
      <c r="AY93" s="67"/>
      <c r="AZ93" s="67"/>
      <c r="BA93" s="67"/>
      <c r="BB93" s="67"/>
      <c r="BC93" s="67"/>
      <c r="BD93" s="68"/>
      <c r="BE93" s="33"/>
    </row>
    <row r="94" spans="1:91" s="6" customFormat="1" ht="32.450000000000003" customHeight="1" x14ac:dyDescent="0.2">
      <c r="B94" s="69"/>
      <c r="C94" s="70" t="s">
        <v>75</v>
      </c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1"/>
      <c r="P94" s="71"/>
      <c r="Q94" s="71"/>
      <c r="R94" s="71"/>
      <c r="S94" s="71"/>
      <c r="T94" s="71"/>
      <c r="U94" s="71"/>
      <c r="V94" s="71"/>
      <c r="W94" s="71"/>
      <c r="X94" s="71"/>
      <c r="Y94" s="71"/>
      <c r="Z94" s="71"/>
      <c r="AA94" s="71"/>
      <c r="AB94" s="71"/>
      <c r="AC94" s="71"/>
      <c r="AD94" s="71"/>
      <c r="AE94" s="71"/>
      <c r="AF94" s="71"/>
      <c r="AG94" s="530">
        <f>ROUND(AG95+SUM(AG96:AG99)+SUM(AG103:AG105),2)</f>
        <v>0</v>
      </c>
      <c r="AH94" s="530"/>
      <c r="AI94" s="530"/>
      <c r="AJ94" s="530"/>
      <c r="AK94" s="530"/>
      <c r="AL94" s="530"/>
      <c r="AM94" s="530"/>
      <c r="AN94" s="567">
        <f t="shared" ref="AN94:AN105" si="0">SUM(AG94,AT94)</f>
        <v>0</v>
      </c>
      <c r="AO94" s="567"/>
      <c r="AP94" s="567"/>
      <c r="AQ94" s="73" t="s">
        <v>1</v>
      </c>
      <c r="AR94" s="69"/>
      <c r="AS94" s="74">
        <f>ROUND(AS95+SUM(AS96:AS99)+SUM(AS103:AS105),2)</f>
        <v>0</v>
      </c>
      <c r="AT94" s="75">
        <f t="shared" ref="AT94:AT105" si="1">ROUND(SUM(AV94:AW94),2)</f>
        <v>0</v>
      </c>
      <c r="AU94" s="76">
        <f>ROUND(AU95+SUM(AU96:AU99)+SUM(AU103:AU105),5)</f>
        <v>0</v>
      </c>
      <c r="AV94" s="75">
        <f>ROUND(AZ94*L29,2)</f>
        <v>0</v>
      </c>
      <c r="AW94" s="75">
        <f>ROUND(BA94*L30,2)</f>
        <v>0</v>
      </c>
      <c r="AX94" s="75">
        <f>ROUND(BB94*L29,2)</f>
        <v>0</v>
      </c>
      <c r="AY94" s="75">
        <f>ROUND(BC94*L30,2)</f>
        <v>0</v>
      </c>
      <c r="AZ94" s="75">
        <f>ROUND(AZ95+SUM(AZ96:AZ99)+SUM(AZ103:AZ105),2)</f>
        <v>0</v>
      </c>
      <c r="BA94" s="75">
        <f>ROUND(BA95+SUM(BA96:BA99)+SUM(BA103:BA105),2)</f>
        <v>0</v>
      </c>
      <c r="BB94" s="75">
        <f>ROUND(BB95+SUM(BB96:BB99)+SUM(BB103:BB105),2)</f>
        <v>0</v>
      </c>
      <c r="BC94" s="75">
        <f>ROUND(BC95+SUM(BC96:BC99)+SUM(BC103:BC105),2)</f>
        <v>0</v>
      </c>
      <c r="BD94" s="77">
        <f>ROUND(BD95+SUM(BD96:BD99)+SUM(BD103:BD105),2)</f>
        <v>0</v>
      </c>
      <c r="BS94" s="78" t="s">
        <v>76</v>
      </c>
      <c r="BT94" s="78" t="s">
        <v>77</v>
      </c>
      <c r="BU94" s="79" t="s">
        <v>78</v>
      </c>
      <c r="BV94" s="78" t="s">
        <v>79</v>
      </c>
      <c r="BW94" s="78" t="s">
        <v>4</v>
      </c>
      <c r="BX94" s="78" t="s">
        <v>80</v>
      </c>
      <c r="CL94" s="78" t="s">
        <v>1</v>
      </c>
    </row>
    <row r="95" spans="1:91" s="7" customFormat="1" ht="16.5" customHeight="1" x14ac:dyDescent="0.2">
      <c r="A95" s="80" t="s">
        <v>81</v>
      </c>
      <c r="B95" s="81"/>
      <c r="C95" s="82"/>
      <c r="D95" s="527" t="s">
        <v>82</v>
      </c>
      <c r="E95" s="527"/>
      <c r="F95" s="527"/>
      <c r="G95" s="527"/>
      <c r="H95" s="527"/>
      <c r="I95" s="83"/>
      <c r="J95" s="527" t="s">
        <v>83</v>
      </c>
      <c r="K95" s="527"/>
      <c r="L95" s="527"/>
      <c r="M95" s="527"/>
      <c r="N95" s="527"/>
      <c r="O95" s="527"/>
      <c r="P95" s="527"/>
      <c r="Q95" s="527"/>
      <c r="R95" s="527"/>
      <c r="S95" s="527"/>
      <c r="T95" s="527"/>
      <c r="U95" s="527"/>
      <c r="V95" s="527"/>
      <c r="W95" s="527"/>
      <c r="X95" s="527"/>
      <c r="Y95" s="527"/>
      <c r="Z95" s="527"/>
      <c r="AA95" s="527"/>
      <c r="AB95" s="527"/>
      <c r="AC95" s="527"/>
      <c r="AD95" s="527"/>
      <c r="AE95" s="527"/>
      <c r="AF95" s="527"/>
      <c r="AG95" s="551">
        <f>'02 - Ostatní a vedlejší n...'!J30</f>
        <v>0</v>
      </c>
      <c r="AH95" s="552"/>
      <c r="AI95" s="552"/>
      <c r="AJ95" s="552"/>
      <c r="AK95" s="552"/>
      <c r="AL95" s="552"/>
      <c r="AM95" s="552"/>
      <c r="AN95" s="551">
        <f t="shared" si="0"/>
        <v>0</v>
      </c>
      <c r="AO95" s="552"/>
      <c r="AP95" s="552"/>
      <c r="AQ95" s="84" t="s">
        <v>84</v>
      </c>
      <c r="AR95" s="81"/>
      <c r="AS95" s="85">
        <v>0</v>
      </c>
      <c r="AT95" s="86">
        <f t="shared" si="1"/>
        <v>0</v>
      </c>
      <c r="AU95" s="87">
        <f>'02 - Ostatní a vedlejší n...'!P117</f>
        <v>0</v>
      </c>
      <c r="AV95" s="86">
        <f>'02 - Ostatní a vedlejší n...'!J33</f>
        <v>0</v>
      </c>
      <c r="AW95" s="86">
        <f>'02 - Ostatní a vedlejší n...'!J34</f>
        <v>0</v>
      </c>
      <c r="AX95" s="86">
        <f>'02 - Ostatní a vedlejší n...'!J35</f>
        <v>0</v>
      </c>
      <c r="AY95" s="86">
        <f>'02 - Ostatní a vedlejší n...'!J36</f>
        <v>0</v>
      </c>
      <c r="AZ95" s="86">
        <f>'02 - Ostatní a vedlejší n...'!F33</f>
        <v>0</v>
      </c>
      <c r="BA95" s="86">
        <f>'02 - Ostatní a vedlejší n...'!F34</f>
        <v>0</v>
      </c>
      <c r="BB95" s="86">
        <f>'02 - Ostatní a vedlejší n...'!F35</f>
        <v>0</v>
      </c>
      <c r="BC95" s="86">
        <f>'02 - Ostatní a vedlejší n...'!F36</f>
        <v>0</v>
      </c>
      <c r="BD95" s="88">
        <f>'02 - Ostatní a vedlejší n...'!F37</f>
        <v>0</v>
      </c>
      <c r="BT95" s="89" t="s">
        <v>85</v>
      </c>
      <c r="BV95" s="89" t="s">
        <v>79</v>
      </c>
      <c r="BW95" s="89" t="s">
        <v>86</v>
      </c>
      <c r="BX95" s="89" t="s">
        <v>4</v>
      </c>
      <c r="CL95" s="89" t="s">
        <v>1</v>
      </c>
      <c r="CM95" s="89" t="s">
        <v>87</v>
      </c>
    </row>
    <row r="96" spans="1:91" s="7" customFormat="1" ht="16.5" customHeight="1" x14ac:dyDescent="0.2">
      <c r="A96" s="80" t="s">
        <v>81</v>
      </c>
      <c r="B96" s="81"/>
      <c r="C96" s="82"/>
      <c r="D96" s="527" t="s">
        <v>88</v>
      </c>
      <c r="E96" s="527"/>
      <c r="F96" s="527"/>
      <c r="G96" s="527"/>
      <c r="H96" s="527"/>
      <c r="I96" s="83"/>
      <c r="J96" s="527" t="s">
        <v>2335</v>
      </c>
      <c r="K96" s="527"/>
      <c r="L96" s="527"/>
      <c r="M96" s="527"/>
      <c r="N96" s="527"/>
      <c r="O96" s="527"/>
      <c r="P96" s="527"/>
      <c r="Q96" s="527"/>
      <c r="R96" s="527"/>
      <c r="S96" s="527"/>
      <c r="T96" s="527"/>
      <c r="U96" s="527"/>
      <c r="V96" s="527"/>
      <c r="W96" s="527"/>
      <c r="X96" s="527"/>
      <c r="Y96" s="527"/>
      <c r="Z96" s="527"/>
      <c r="AA96" s="527"/>
      <c r="AB96" s="527"/>
      <c r="AC96" s="527"/>
      <c r="AD96" s="527"/>
      <c r="AE96" s="527"/>
      <c r="AF96" s="527"/>
      <c r="AG96" s="551">
        <f>'101 - Pozemní komunikace'!J30</f>
        <v>0</v>
      </c>
      <c r="AH96" s="552"/>
      <c r="AI96" s="552"/>
      <c r="AJ96" s="552"/>
      <c r="AK96" s="552"/>
      <c r="AL96" s="552"/>
      <c r="AM96" s="552"/>
      <c r="AN96" s="551">
        <f t="shared" si="0"/>
        <v>0</v>
      </c>
      <c r="AO96" s="552"/>
      <c r="AP96" s="552"/>
      <c r="AQ96" s="84" t="s">
        <v>84</v>
      </c>
      <c r="AR96" s="81"/>
      <c r="AS96" s="85">
        <v>0</v>
      </c>
      <c r="AT96" s="86">
        <f t="shared" si="1"/>
        <v>0</v>
      </c>
      <c r="AU96" s="87">
        <f>'101 - Pozemní komunikace'!P125</f>
        <v>0</v>
      </c>
      <c r="AV96" s="86">
        <f>'101 - Pozemní komunikace'!J33</f>
        <v>0</v>
      </c>
      <c r="AW96" s="86">
        <f>'101 - Pozemní komunikace'!J34</f>
        <v>0</v>
      </c>
      <c r="AX96" s="86">
        <f>'101 - Pozemní komunikace'!J35</f>
        <v>0</v>
      </c>
      <c r="AY96" s="86">
        <f>'101 - Pozemní komunikace'!J36</f>
        <v>0</v>
      </c>
      <c r="AZ96" s="86">
        <f>'101 - Pozemní komunikace'!F33</f>
        <v>0</v>
      </c>
      <c r="BA96" s="86">
        <f>'101 - Pozemní komunikace'!F34</f>
        <v>0</v>
      </c>
      <c r="BB96" s="86">
        <f>'101 - Pozemní komunikace'!F35</f>
        <v>0</v>
      </c>
      <c r="BC96" s="86">
        <f>'101 - Pozemní komunikace'!F36</f>
        <v>0</v>
      </c>
      <c r="BD96" s="88">
        <f>'101 - Pozemní komunikace'!F37</f>
        <v>0</v>
      </c>
      <c r="BT96" s="89" t="s">
        <v>85</v>
      </c>
      <c r="BV96" s="89" t="s">
        <v>79</v>
      </c>
      <c r="BW96" s="89" t="s">
        <v>89</v>
      </c>
      <c r="BX96" s="89" t="s">
        <v>4</v>
      </c>
      <c r="CL96" s="89" t="s">
        <v>90</v>
      </c>
      <c r="CM96" s="89" t="s">
        <v>87</v>
      </c>
    </row>
    <row r="97" spans="1:91" s="7" customFormat="1" ht="16.5" customHeight="1" x14ac:dyDescent="0.2">
      <c r="A97" s="80" t="s">
        <v>81</v>
      </c>
      <c r="B97" s="81"/>
      <c r="C97" s="82"/>
      <c r="D97" s="527" t="s">
        <v>91</v>
      </c>
      <c r="E97" s="527"/>
      <c r="F97" s="527"/>
      <c r="G97" s="527"/>
      <c r="H97" s="527"/>
      <c r="I97" s="83"/>
      <c r="J97" s="527" t="s">
        <v>92</v>
      </c>
      <c r="K97" s="527"/>
      <c r="L97" s="527"/>
      <c r="M97" s="527"/>
      <c r="N97" s="527"/>
      <c r="O97" s="527"/>
      <c r="P97" s="527"/>
      <c r="Q97" s="527"/>
      <c r="R97" s="527"/>
      <c r="S97" s="527"/>
      <c r="T97" s="527"/>
      <c r="U97" s="527"/>
      <c r="V97" s="527"/>
      <c r="W97" s="527"/>
      <c r="X97" s="527"/>
      <c r="Y97" s="527"/>
      <c r="Z97" s="527"/>
      <c r="AA97" s="527"/>
      <c r="AB97" s="527"/>
      <c r="AC97" s="527"/>
      <c r="AD97" s="527"/>
      <c r="AE97" s="527"/>
      <c r="AF97" s="527"/>
      <c r="AG97" s="551">
        <f>'301 - Vodovod'!J30</f>
        <v>0</v>
      </c>
      <c r="AH97" s="552"/>
      <c r="AI97" s="552"/>
      <c r="AJ97" s="552"/>
      <c r="AK97" s="552"/>
      <c r="AL97" s="552"/>
      <c r="AM97" s="552"/>
      <c r="AN97" s="551">
        <f t="shared" si="0"/>
        <v>0</v>
      </c>
      <c r="AO97" s="552"/>
      <c r="AP97" s="552"/>
      <c r="AQ97" s="84" t="s">
        <v>84</v>
      </c>
      <c r="AR97" s="81"/>
      <c r="AS97" s="85">
        <v>0</v>
      </c>
      <c r="AT97" s="86">
        <f t="shared" si="1"/>
        <v>0</v>
      </c>
      <c r="AU97" s="87">
        <f>'301 - Vodovod'!P122</f>
        <v>0</v>
      </c>
      <c r="AV97" s="86">
        <f>'301 - Vodovod'!J33</f>
        <v>0</v>
      </c>
      <c r="AW97" s="86">
        <f>'301 - Vodovod'!J34</f>
        <v>0</v>
      </c>
      <c r="AX97" s="86">
        <f>'301 - Vodovod'!J35</f>
        <v>0</v>
      </c>
      <c r="AY97" s="86">
        <f>'301 - Vodovod'!J36</f>
        <v>0</v>
      </c>
      <c r="AZ97" s="86">
        <f>'301 - Vodovod'!F33</f>
        <v>0</v>
      </c>
      <c r="BA97" s="86">
        <f>'301 - Vodovod'!F34</f>
        <v>0</v>
      </c>
      <c r="BB97" s="86">
        <f>'301 - Vodovod'!F35</f>
        <v>0</v>
      </c>
      <c r="BC97" s="86">
        <f>'301 - Vodovod'!F36</f>
        <v>0</v>
      </c>
      <c r="BD97" s="88">
        <f>'301 - Vodovod'!F37</f>
        <v>0</v>
      </c>
      <c r="BT97" s="89" t="s">
        <v>85</v>
      </c>
      <c r="BV97" s="89" t="s">
        <v>79</v>
      </c>
      <c r="BW97" s="89" t="s">
        <v>93</v>
      </c>
      <c r="BX97" s="89" t="s">
        <v>4</v>
      </c>
      <c r="CL97" s="89" t="s">
        <v>94</v>
      </c>
      <c r="CM97" s="89" t="s">
        <v>87</v>
      </c>
    </row>
    <row r="98" spans="1:91" s="7" customFormat="1" ht="16.5" customHeight="1" x14ac:dyDescent="0.2">
      <c r="A98" s="80" t="s">
        <v>81</v>
      </c>
      <c r="B98" s="81"/>
      <c r="C98" s="82"/>
      <c r="D98" s="527" t="s">
        <v>95</v>
      </c>
      <c r="E98" s="527"/>
      <c r="F98" s="527"/>
      <c r="G98" s="527"/>
      <c r="H98" s="527"/>
      <c r="I98" s="83"/>
      <c r="J98" s="527" t="s">
        <v>96</v>
      </c>
      <c r="K98" s="527"/>
      <c r="L98" s="527"/>
      <c r="M98" s="527"/>
      <c r="N98" s="527"/>
      <c r="O98" s="527"/>
      <c r="P98" s="527"/>
      <c r="Q98" s="527"/>
      <c r="R98" s="527"/>
      <c r="S98" s="527"/>
      <c r="T98" s="527"/>
      <c r="U98" s="527"/>
      <c r="V98" s="527"/>
      <c r="W98" s="527"/>
      <c r="X98" s="527"/>
      <c r="Y98" s="527"/>
      <c r="Z98" s="527"/>
      <c r="AA98" s="527"/>
      <c r="AB98" s="527"/>
      <c r="AC98" s="527"/>
      <c r="AD98" s="527"/>
      <c r="AE98" s="527"/>
      <c r="AF98" s="527"/>
      <c r="AG98" s="551">
        <f>'302 - Dešťová kanalizace'!J30</f>
        <v>0</v>
      </c>
      <c r="AH98" s="552"/>
      <c r="AI98" s="552"/>
      <c r="AJ98" s="552"/>
      <c r="AK98" s="552"/>
      <c r="AL98" s="552"/>
      <c r="AM98" s="552"/>
      <c r="AN98" s="551">
        <f t="shared" si="0"/>
        <v>0</v>
      </c>
      <c r="AO98" s="552"/>
      <c r="AP98" s="552"/>
      <c r="AQ98" s="84" t="s">
        <v>84</v>
      </c>
      <c r="AR98" s="81"/>
      <c r="AS98" s="85">
        <v>0</v>
      </c>
      <c r="AT98" s="86">
        <f t="shared" si="1"/>
        <v>0</v>
      </c>
      <c r="AU98" s="87">
        <f>'302 - Dešťová kanalizace'!P122</f>
        <v>0</v>
      </c>
      <c r="AV98" s="86">
        <f>'302 - Dešťová kanalizace'!J33</f>
        <v>0</v>
      </c>
      <c r="AW98" s="86">
        <f>'302 - Dešťová kanalizace'!J34</f>
        <v>0</v>
      </c>
      <c r="AX98" s="86">
        <f>'302 - Dešťová kanalizace'!J35</f>
        <v>0</v>
      </c>
      <c r="AY98" s="86">
        <f>'302 - Dešťová kanalizace'!J36</f>
        <v>0</v>
      </c>
      <c r="AZ98" s="86">
        <f>'302 - Dešťová kanalizace'!F33</f>
        <v>0</v>
      </c>
      <c r="BA98" s="86">
        <f>'302 - Dešťová kanalizace'!F34</f>
        <v>0</v>
      </c>
      <c r="BB98" s="86">
        <f>'302 - Dešťová kanalizace'!F35</f>
        <v>0</v>
      </c>
      <c r="BC98" s="86">
        <f>'302 - Dešťová kanalizace'!F36</f>
        <v>0</v>
      </c>
      <c r="BD98" s="88">
        <f>'302 - Dešťová kanalizace'!F37</f>
        <v>0</v>
      </c>
      <c r="BT98" s="89" t="s">
        <v>85</v>
      </c>
      <c r="BV98" s="89" t="s">
        <v>79</v>
      </c>
      <c r="BW98" s="89" t="s">
        <v>97</v>
      </c>
      <c r="BX98" s="89" t="s">
        <v>4</v>
      </c>
      <c r="CL98" s="89" t="s">
        <v>1</v>
      </c>
      <c r="CM98" s="89" t="s">
        <v>87</v>
      </c>
    </row>
    <row r="99" spans="1:91" s="7" customFormat="1" ht="16.5" customHeight="1" x14ac:dyDescent="0.2">
      <c r="B99" s="81"/>
      <c r="C99" s="82"/>
      <c r="D99" s="527" t="s">
        <v>98</v>
      </c>
      <c r="E99" s="527"/>
      <c r="F99" s="527"/>
      <c r="G99" s="527"/>
      <c r="H99" s="527"/>
      <c r="I99" s="83"/>
      <c r="J99" s="527" t="s">
        <v>99</v>
      </c>
      <c r="K99" s="527"/>
      <c r="L99" s="527"/>
      <c r="M99" s="527"/>
      <c r="N99" s="527"/>
      <c r="O99" s="527"/>
      <c r="P99" s="527"/>
      <c r="Q99" s="527"/>
      <c r="R99" s="527"/>
      <c r="S99" s="527"/>
      <c r="T99" s="527"/>
      <c r="U99" s="527"/>
      <c r="V99" s="527"/>
      <c r="W99" s="527"/>
      <c r="X99" s="527"/>
      <c r="Y99" s="527"/>
      <c r="Z99" s="527"/>
      <c r="AA99" s="527"/>
      <c r="AB99" s="527"/>
      <c r="AC99" s="527"/>
      <c r="AD99" s="527"/>
      <c r="AE99" s="527"/>
      <c r="AF99" s="527"/>
      <c r="AG99" s="555">
        <f>ROUND(SUM(AG100:AG102),2)</f>
        <v>0</v>
      </c>
      <c r="AH99" s="552"/>
      <c r="AI99" s="552"/>
      <c r="AJ99" s="552"/>
      <c r="AK99" s="552"/>
      <c r="AL99" s="552"/>
      <c r="AM99" s="552"/>
      <c r="AN99" s="551">
        <f t="shared" si="0"/>
        <v>0</v>
      </c>
      <c r="AO99" s="552"/>
      <c r="AP99" s="552"/>
      <c r="AQ99" s="84" t="s">
        <v>84</v>
      </c>
      <c r="AR99" s="81"/>
      <c r="AS99" s="85">
        <f>ROUND(SUM(AS100:AS102),2)</f>
        <v>0</v>
      </c>
      <c r="AT99" s="86">
        <f t="shared" si="1"/>
        <v>0</v>
      </c>
      <c r="AU99" s="87">
        <f>ROUND(SUM(AU100:AU102),5)</f>
        <v>0</v>
      </c>
      <c r="AV99" s="86">
        <f>ROUND(AZ99*L29,2)</f>
        <v>0</v>
      </c>
      <c r="AW99" s="86">
        <f>ROUND(BA99*L30,2)</f>
        <v>0</v>
      </c>
      <c r="AX99" s="86">
        <f>ROUND(BB99*L29,2)</f>
        <v>0</v>
      </c>
      <c r="AY99" s="86">
        <f>ROUND(BC99*L30,2)</f>
        <v>0</v>
      </c>
      <c r="AZ99" s="86">
        <f>ROUND(SUM(AZ100:AZ102),2)</f>
        <v>0</v>
      </c>
      <c r="BA99" s="86">
        <f>ROUND(SUM(BA100:BA102),2)</f>
        <v>0</v>
      </c>
      <c r="BB99" s="86">
        <f>ROUND(SUM(BB100:BB102),2)</f>
        <v>0</v>
      </c>
      <c r="BC99" s="86">
        <f>ROUND(SUM(BC100:BC102),2)</f>
        <v>0</v>
      </c>
      <c r="BD99" s="88">
        <f>ROUND(SUM(BD100:BD102),2)</f>
        <v>0</v>
      </c>
      <c r="BS99" s="89" t="s">
        <v>76</v>
      </c>
      <c r="BT99" s="89" t="s">
        <v>85</v>
      </c>
      <c r="BV99" s="89" t="s">
        <v>79</v>
      </c>
      <c r="BW99" s="89" t="s">
        <v>100</v>
      </c>
      <c r="BX99" s="89" t="s">
        <v>4</v>
      </c>
      <c r="CL99" s="89" t="s">
        <v>1</v>
      </c>
      <c r="CM99" s="89" t="s">
        <v>87</v>
      </c>
    </row>
    <row r="100" spans="1:91" s="4" customFormat="1" ht="16.5" customHeight="1" x14ac:dyDescent="0.2">
      <c r="A100" s="80" t="s">
        <v>81</v>
      </c>
      <c r="B100" s="52"/>
      <c r="C100" s="14"/>
      <c r="D100" s="14"/>
      <c r="E100" s="528" t="s">
        <v>98</v>
      </c>
      <c r="F100" s="528"/>
      <c r="G100" s="528"/>
      <c r="H100" s="528"/>
      <c r="I100" s="528"/>
      <c r="J100" s="14"/>
      <c r="K100" s="528" t="s">
        <v>99</v>
      </c>
      <c r="L100" s="528"/>
      <c r="M100" s="528"/>
      <c r="N100" s="528"/>
      <c r="O100" s="528"/>
      <c r="P100" s="528"/>
      <c r="Q100" s="528"/>
      <c r="R100" s="528"/>
      <c r="S100" s="528"/>
      <c r="T100" s="528"/>
      <c r="U100" s="528"/>
      <c r="V100" s="528"/>
      <c r="W100" s="528"/>
      <c r="X100" s="528"/>
      <c r="Y100" s="528"/>
      <c r="Z100" s="528"/>
      <c r="AA100" s="528"/>
      <c r="AB100" s="528"/>
      <c r="AC100" s="528"/>
      <c r="AD100" s="528"/>
      <c r="AE100" s="528"/>
      <c r="AF100" s="528"/>
      <c r="AG100" s="553">
        <f>'303 - Splašková kanalizace'!J30</f>
        <v>0</v>
      </c>
      <c r="AH100" s="554"/>
      <c r="AI100" s="554"/>
      <c r="AJ100" s="554"/>
      <c r="AK100" s="554"/>
      <c r="AL100" s="554"/>
      <c r="AM100" s="554"/>
      <c r="AN100" s="553">
        <f t="shared" si="0"/>
        <v>0</v>
      </c>
      <c r="AO100" s="554"/>
      <c r="AP100" s="554"/>
      <c r="AQ100" s="90" t="s">
        <v>101</v>
      </c>
      <c r="AR100" s="52"/>
      <c r="AS100" s="91">
        <v>0</v>
      </c>
      <c r="AT100" s="92">
        <f t="shared" si="1"/>
        <v>0</v>
      </c>
      <c r="AU100" s="93">
        <f>'303 - Splašková kanalizace'!P127</f>
        <v>0</v>
      </c>
      <c r="AV100" s="92">
        <f>'303 - Splašková kanalizace'!J33</f>
        <v>0</v>
      </c>
      <c r="AW100" s="92">
        <f>'303 - Splašková kanalizace'!J34</f>
        <v>0</v>
      </c>
      <c r="AX100" s="92">
        <f>'303 - Splašková kanalizace'!J35</f>
        <v>0</v>
      </c>
      <c r="AY100" s="92">
        <f>'303 - Splašková kanalizace'!J36</f>
        <v>0</v>
      </c>
      <c r="AZ100" s="92">
        <f>'303 - Splašková kanalizace'!F33</f>
        <v>0</v>
      </c>
      <c r="BA100" s="92">
        <f>'303 - Splašková kanalizace'!F34</f>
        <v>0</v>
      </c>
      <c r="BB100" s="92">
        <f>'303 - Splašková kanalizace'!F35</f>
        <v>0</v>
      </c>
      <c r="BC100" s="92">
        <f>'303 - Splašková kanalizace'!F36</f>
        <v>0</v>
      </c>
      <c r="BD100" s="94">
        <f>'303 - Splašková kanalizace'!F37</f>
        <v>0</v>
      </c>
      <c r="BT100" s="26" t="s">
        <v>87</v>
      </c>
      <c r="BU100" s="26" t="s">
        <v>102</v>
      </c>
      <c r="BV100" s="26" t="s">
        <v>79</v>
      </c>
      <c r="BW100" s="26" t="s">
        <v>100</v>
      </c>
      <c r="BX100" s="26" t="s">
        <v>4</v>
      </c>
      <c r="CL100" s="26" t="s">
        <v>1</v>
      </c>
      <c r="CM100" s="26" t="s">
        <v>87</v>
      </c>
    </row>
    <row r="101" spans="1:91" s="4" customFormat="1" ht="16.5" customHeight="1" x14ac:dyDescent="0.2">
      <c r="A101" s="80" t="s">
        <v>81</v>
      </c>
      <c r="B101" s="52"/>
      <c r="C101" s="14"/>
      <c r="D101" s="14"/>
      <c r="E101" s="528" t="s">
        <v>103</v>
      </c>
      <c r="F101" s="528"/>
      <c r="G101" s="528"/>
      <c r="H101" s="528"/>
      <c r="I101" s="528"/>
      <c r="J101" s="14"/>
      <c r="K101" s="528" t="s">
        <v>104</v>
      </c>
      <c r="L101" s="528"/>
      <c r="M101" s="528"/>
      <c r="N101" s="528"/>
      <c r="O101" s="528"/>
      <c r="P101" s="528"/>
      <c r="Q101" s="528"/>
      <c r="R101" s="528"/>
      <c r="S101" s="528"/>
      <c r="T101" s="528"/>
      <c r="U101" s="528"/>
      <c r="V101" s="528"/>
      <c r="W101" s="528"/>
      <c r="X101" s="528"/>
      <c r="Y101" s="528"/>
      <c r="Z101" s="528"/>
      <c r="AA101" s="528"/>
      <c r="AB101" s="528"/>
      <c r="AC101" s="528"/>
      <c r="AD101" s="528"/>
      <c r="AE101" s="528"/>
      <c r="AF101" s="528"/>
      <c r="AG101" s="553">
        <f>'303_1 - Vystrojení ČS'!J32</f>
        <v>0</v>
      </c>
      <c r="AH101" s="554"/>
      <c r="AI101" s="554"/>
      <c r="AJ101" s="554"/>
      <c r="AK101" s="554"/>
      <c r="AL101" s="554"/>
      <c r="AM101" s="554"/>
      <c r="AN101" s="553">
        <f t="shared" si="0"/>
        <v>0</v>
      </c>
      <c r="AO101" s="554"/>
      <c r="AP101" s="554"/>
      <c r="AQ101" s="90" t="s">
        <v>101</v>
      </c>
      <c r="AR101" s="52"/>
      <c r="AS101" s="91">
        <v>0</v>
      </c>
      <c r="AT101" s="92">
        <f t="shared" si="1"/>
        <v>0</v>
      </c>
      <c r="AU101" s="93">
        <f>'303_1 - Vystrojení ČS'!P122</f>
        <v>0</v>
      </c>
      <c r="AV101" s="92">
        <f>'303_1 - Vystrojení ČS'!J35</f>
        <v>0</v>
      </c>
      <c r="AW101" s="92">
        <f>'303_1 - Vystrojení ČS'!J36</f>
        <v>0</v>
      </c>
      <c r="AX101" s="92">
        <f>'303_1 - Vystrojení ČS'!J37</f>
        <v>0</v>
      </c>
      <c r="AY101" s="92">
        <f>'303_1 - Vystrojení ČS'!J38</f>
        <v>0</v>
      </c>
      <c r="AZ101" s="92">
        <f>'303_1 - Vystrojení ČS'!F35</f>
        <v>0</v>
      </c>
      <c r="BA101" s="92">
        <f>'303_1 - Vystrojení ČS'!F36</f>
        <v>0</v>
      </c>
      <c r="BB101" s="92">
        <f>'303_1 - Vystrojení ČS'!F37</f>
        <v>0</v>
      </c>
      <c r="BC101" s="92">
        <f>'303_1 - Vystrojení ČS'!F38</f>
        <v>0</v>
      </c>
      <c r="BD101" s="94">
        <f>'303_1 - Vystrojení ČS'!F39</f>
        <v>0</v>
      </c>
      <c r="BT101" s="26" t="s">
        <v>87</v>
      </c>
      <c r="BV101" s="26" t="s">
        <v>79</v>
      </c>
      <c r="BW101" s="26" t="s">
        <v>105</v>
      </c>
      <c r="BX101" s="26" t="s">
        <v>100</v>
      </c>
      <c r="CL101" s="26" t="s">
        <v>1</v>
      </c>
    </row>
    <row r="102" spans="1:91" s="4" customFormat="1" ht="16.5" customHeight="1" x14ac:dyDescent="0.2">
      <c r="A102" s="80" t="s">
        <v>81</v>
      </c>
      <c r="B102" s="52"/>
      <c r="C102" s="14"/>
      <c r="D102" s="14"/>
      <c r="E102" s="528" t="s">
        <v>106</v>
      </c>
      <c r="F102" s="528"/>
      <c r="G102" s="528"/>
      <c r="H102" s="528"/>
      <c r="I102" s="528"/>
      <c r="J102" s="14"/>
      <c r="K102" s="528" t="s">
        <v>107</v>
      </c>
      <c r="L102" s="528"/>
      <c r="M102" s="528"/>
      <c r="N102" s="528"/>
      <c r="O102" s="528"/>
      <c r="P102" s="528"/>
      <c r="Q102" s="528"/>
      <c r="R102" s="528"/>
      <c r="S102" s="528"/>
      <c r="T102" s="528"/>
      <c r="U102" s="528"/>
      <c r="V102" s="528"/>
      <c r="W102" s="528"/>
      <c r="X102" s="528"/>
      <c r="Y102" s="528"/>
      <c r="Z102" s="528"/>
      <c r="AA102" s="528"/>
      <c r="AB102" s="528"/>
      <c r="AC102" s="528"/>
      <c r="AD102" s="528"/>
      <c r="AE102" s="528"/>
      <c r="AF102" s="528"/>
      <c r="AG102" s="553">
        <f>AZ102</f>
        <v>0</v>
      </c>
      <c r="AH102" s="554"/>
      <c r="AI102" s="554"/>
      <c r="AJ102" s="554"/>
      <c r="AK102" s="554"/>
      <c r="AL102" s="554"/>
      <c r="AM102" s="554"/>
      <c r="AN102" s="553">
        <f t="shared" si="0"/>
        <v>0</v>
      </c>
      <c r="AO102" s="554"/>
      <c r="AP102" s="554"/>
      <c r="AQ102" s="90" t="s">
        <v>101</v>
      </c>
      <c r="AR102" s="52"/>
      <c r="AS102" s="91">
        <v>0</v>
      </c>
      <c r="AT102" s="92">
        <f t="shared" si="1"/>
        <v>0</v>
      </c>
      <c r="AU102" s="93">
        <v>0</v>
      </c>
      <c r="AV102" s="92">
        <f>AZ102*0.21</f>
        <v>0</v>
      </c>
      <c r="AW102" s="92">
        <v>0</v>
      </c>
      <c r="AX102" s="92">
        <v>0</v>
      </c>
      <c r="AY102" s="92">
        <v>0</v>
      </c>
      <c r="AZ102" s="92">
        <f>'303_2_Rekapitulace'!H12</f>
        <v>0</v>
      </c>
      <c r="BA102" s="92">
        <v>0</v>
      </c>
      <c r="BB102" s="92">
        <v>0</v>
      </c>
      <c r="BC102" s="92">
        <v>0</v>
      </c>
      <c r="BD102" s="94">
        <v>0</v>
      </c>
      <c r="BT102" s="26" t="s">
        <v>87</v>
      </c>
      <c r="BV102" s="26" t="s">
        <v>79</v>
      </c>
      <c r="BW102" s="26" t="s">
        <v>108</v>
      </c>
      <c r="BX102" s="26" t="s">
        <v>100</v>
      </c>
      <c r="CL102" s="26" t="s">
        <v>1</v>
      </c>
    </row>
    <row r="103" spans="1:91" s="7" customFormat="1" ht="16.5" customHeight="1" x14ac:dyDescent="0.2">
      <c r="A103" s="80" t="s">
        <v>81</v>
      </c>
      <c r="B103" s="81"/>
      <c r="C103" s="82"/>
      <c r="D103" s="527" t="s">
        <v>109</v>
      </c>
      <c r="E103" s="527"/>
      <c r="F103" s="527"/>
      <c r="G103" s="527"/>
      <c r="H103" s="527"/>
      <c r="I103" s="83"/>
      <c r="J103" s="527" t="s">
        <v>110</v>
      </c>
      <c r="K103" s="527"/>
      <c r="L103" s="527"/>
      <c r="M103" s="527"/>
      <c r="N103" s="527"/>
      <c r="O103" s="527"/>
      <c r="P103" s="527"/>
      <c r="Q103" s="527"/>
      <c r="R103" s="527"/>
      <c r="S103" s="527"/>
      <c r="T103" s="527"/>
      <c r="U103" s="527"/>
      <c r="V103" s="527"/>
      <c r="W103" s="527"/>
      <c r="X103" s="527"/>
      <c r="Y103" s="527"/>
      <c r="Z103" s="527"/>
      <c r="AA103" s="527"/>
      <c r="AB103" s="527"/>
      <c r="AC103" s="527"/>
      <c r="AD103" s="527"/>
      <c r="AE103" s="527"/>
      <c r="AF103" s="527"/>
      <c r="AG103" s="551">
        <f>'304 - Přípojky vodovodu a...'!J30</f>
        <v>0</v>
      </c>
      <c r="AH103" s="552"/>
      <c r="AI103" s="552"/>
      <c r="AJ103" s="552"/>
      <c r="AK103" s="552"/>
      <c r="AL103" s="552"/>
      <c r="AM103" s="552"/>
      <c r="AN103" s="551">
        <f t="shared" si="0"/>
        <v>0</v>
      </c>
      <c r="AO103" s="552"/>
      <c r="AP103" s="552"/>
      <c r="AQ103" s="84" t="s">
        <v>84</v>
      </c>
      <c r="AR103" s="81"/>
      <c r="AS103" s="85">
        <v>0</v>
      </c>
      <c r="AT103" s="86">
        <f t="shared" si="1"/>
        <v>0</v>
      </c>
      <c r="AU103" s="87">
        <f>'304 - Přípojky vodovodu a...'!P123</f>
        <v>0</v>
      </c>
      <c r="AV103" s="86">
        <f>'304 - Přípojky vodovodu a...'!J33</f>
        <v>0</v>
      </c>
      <c r="AW103" s="86">
        <f>'304 - Přípojky vodovodu a...'!J34</f>
        <v>0</v>
      </c>
      <c r="AX103" s="86">
        <f>'304 - Přípojky vodovodu a...'!J35</f>
        <v>0</v>
      </c>
      <c r="AY103" s="86">
        <f>'304 - Přípojky vodovodu a...'!J36</f>
        <v>0</v>
      </c>
      <c r="AZ103" s="86">
        <f>'304 - Přípojky vodovodu a...'!F33</f>
        <v>0</v>
      </c>
      <c r="BA103" s="86">
        <f>'304 - Přípojky vodovodu a...'!F34</f>
        <v>0</v>
      </c>
      <c r="BB103" s="86">
        <f>'304 - Přípojky vodovodu a...'!F35</f>
        <v>0</v>
      </c>
      <c r="BC103" s="86">
        <f>'304 - Přípojky vodovodu a...'!F36</f>
        <v>0</v>
      </c>
      <c r="BD103" s="88">
        <f>'304 - Přípojky vodovodu a...'!F37</f>
        <v>0</v>
      </c>
      <c r="BT103" s="89" t="s">
        <v>85</v>
      </c>
      <c r="BV103" s="89" t="s">
        <v>79</v>
      </c>
      <c r="BW103" s="89" t="s">
        <v>111</v>
      </c>
      <c r="BX103" s="89" t="s">
        <v>4</v>
      </c>
      <c r="CL103" s="89" t="s">
        <v>1</v>
      </c>
      <c r="CM103" s="89" t="s">
        <v>87</v>
      </c>
    </row>
    <row r="104" spans="1:91" s="7" customFormat="1" ht="16.5" customHeight="1" x14ac:dyDescent="0.2">
      <c r="A104" s="80" t="s">
        <v>81</v>
      </c>
      <c r="B104" s="81"/>
      <c r="C104" s="82"/>
      <c r="D104" s="527" t="s">
        <v>112</v>
      </c>
      <c r="E104" s="527"/>
      <c r="F104" s="527"/>
      <c r="G104" s="527"/>
      <c r="H104" s="527"/>
      <c r="I104" s="83"/>
      <c r="J104" s="527" t="s">
        <v>113</v>
      </c>
      <c r="K104" s="527"/>
      <c r="L104" s="527"/>
      <c r="M104" s="527"/>
      <c r="N104" s="527"/>
      <c r="O104" s="527"/>
      <c r="P104" s="527"/>
      <c r="Q104" s="527"/>
      <c r="R104" s="527"/>
      <c r="S104" s="527"/>
      <c r="T104" s="527"/>
      <c r="U104" s="527"/>
      <c r="V104" s="527"/>
      <c r="W104" s="527"/>
      <c r="X104" s="527"/>
      <c r="Y104" s="527"/>
      <c r="Z104" s="527"/>
      <c r="AA104" s="527"/>
      <c r="AB104" s="527"/>
      <c r="AC104" s="527"/>
      <c r="AD104" s="527"/>
      <c r="AE104" s="527"/>
      <c r="AF104" s="527"/>
      <c r="AG104" s="551">
        <f>AZ104</f>
        <v>0</v>
      </c>
      <c r="AH104" s="552"/>
      <c r="AI104" s="552"/>
      <c r="AJ104" s="552"/>
      <c r="AK104" s="552"/>
      <c r="AL104" s="552"/>
      <c r="AM104" s="552"/>
      <c r="AN104" s="551">
        <f t="shared" si="0"/>
        <v>0</v>
      </c>
      <c r="AO104" s="552"/>
      <c r="AP104" s="552"/>
      <c r="AQ104" s="84" t="s">
        <v>84</v>
      </c>
      <c r="AR104" s="81"/>
      <c r="AS104" s="85">
        <v>0</v>
      </c>
      <c r="AT104" s="86">
        <f t="shared" si="1"/>
        <v>0</v>
      </c>
      <c r="AU104" s="87">
        <v>0</v>
      </c>
      <c r="AV104" s="86">
        <f>AZ104*0.21</f>
        <v>0</v>
      </c>
      <c r="AW104" s="86">
        <v>0</v>
      </c>
      <c r="AX104" s="86">
        <v>0</v>
      </c>
      <c r="AY104" s="86">
        <v>0</v>
      </c>
      <c r="AZ104" s="86">
        <f>'401_VO_Rekapitulace'!E18</f>
        <v>0</v>
      </c>
      <c r="BA104" s="86">
        <v>0</v>
      </c>
      <c r="BB104" s="86">
        <v>0</v>
      </c>
      <c r="BC104" s="86">
        <v>0</v>
      </c>
      <c r="BD104" s="88">
        <v>0</v>
      </c>
      <c r="BT104" s="89" t="s">
        <v>85</v>
      </c>
      <c r="BV104" s="89" t="s">
        <v>79</v>
      </c>
      <c r="BW104" s="89" t="s">
        <v>114</v>
      </c>
      <c r="BX104" s="89" t="s">
        <v>4</v>
      </c>
      <c r="CL104" s="89" t="s">
        <v>1</v>
      </c>
      <c r="CM104" s="89" t="s">
        <v>87</v>
      </c>
    </row>
    <row r="105" spans="1:91" s="7" customFormat="1" ht="16.5" customHeight="1" x14ac:dyDescent="0.2">
      <c r="A105" s="80" t="s">
        <v>81</v>
      </c>
      <c r="B105" s="81"/>
      <c r="C105" s="82"/>
      <c r="D105" s="527" t="s">
        <v>115</v>
      </c>
      <c r="E105" s="527"/>
      <c r="F105" s="527"/>
      <c r="G105" s="527"/>
      <c r="H105" s="527"/>
      <c r="I105" s="83"/>
      <c r="J105" s="527" t="s">
        <v>116</v>
      </c>
      <c r="K105" s="527"/>
      <c r="L105" s="527"/>
      <c r="M105" s="527"/>
      <c r="N105" s="527"/>
      <c r="O105" s="527"/>
      <c r="P105" s="527"/>
      <c r="Q105" s="527"/>
      <c r="R105" s="527"/>
      <c r="S105" s="527"/>
      <c r="T105" s="527"/>
      <c r="U105" s="527"/>
      <c r="V105" s="527"/>
      <c r="W105" s="527"/>
      <c r="X105" s="527"/>
      <c r="Y105" s="527"/>
      <c r="Z105" s="527"/>
      <c r="AA105" s="527"/>
      <c r="AB105" s="527"/>
      <c r="AC105" s="527"/>
      <c r="AD105" s="527"/>
      <c r="AE105" s="527"/>
      <c r="AF105" s="527"/>
      <c r="AG105" s="551">
        <f>AZ105</f>
        <v>0</v>
      </c>
      <c r="AH105" s="552"/>
      <c r="AI105" s="552"/>
      <c r="AJ105" s="552"/>
      <c r="AK105" s="552"/>
      <c r="AL105" s="552"/>
      <c r="AM105" s="552"/>
      <c r="AN105" s="551">
        <f t="shared" si="0"/>
        <v>0</v>
      </c>
      <c r="AO105" s="552"/>
      <c r="AP105" s="552"/>
      <c r="AQ105" s="84" t="s">
        <v>84</v>
      </c>
      <c r="AR105" s="81"/>
      <c r="AS105" s="95">
        <v>0</v>
      </c>
      <c r="AT105" s="96">
        <f t="shared" si="1"/>
        <v>0</v>
      </c>
      <c r="AU105" s="97">
        <v>0</v>
      </c>
      <c r="AV105" s="96">
        <f>AZ105</f>
        <v>0</v>
      </c>
      <c r="AW105" s="96">
        <v>0</v>
      </c>
      <c r="AX105" s="96">
        <v>0</v>
      </c>
      <c r="AY105" s="96">
        <v>0</v>
      </c>
      <c r="AZ105" s="96">
        <f>'801_Vegetač úpravy'!D3</f>
        <v>0</v>
      </c>
      <c r="BA105" s="96">
        <v>0</v>
      </c>
      <c r="BB105" s="96">
        <v>0</v>
      </c>
      <c r="BC105" s="96">
        <v>0</v>
      </c>
      <c r="BD105" s="98">
        <v>0</v>
      </c>
      <c r="BT105" s="89" t="s">
        <v>85</v>
      </c>
      <c r="BV105" s="89" t="s">
        <v>79</v>
      </c>
      <c r="BW105" s="89" t="s">
        <v>117</v>
      </c>
      <c r="BX105" s="89" t="s">
        <v>4</v>
      </c>
      <c r="CL105" s="89" t="s">
        <v>1</v>
      </c>
      <c r="CM105" s="89" t="s">
        <v>87</v>
      </c>
    </row>
    <row r="106" spans="1:91" s="2" customFormat="1" ht="30" customHeight="1" x14ac:dyDescent="0.2">
      <c r="A106" s="33"/>
      <c r="B106" s="34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3"/>
      <c r="AP106" s="33"/>
      <c r="AQ106" s="33"/>
      <c r="AR106" s="34"/>
      <c r="AS106" s="33"/>
      <c r="AT106" s="33"/>
      <c r="AU106" s="33"/>
      <c r="AV106" s="33"/>
      <c r="AW106" s="33"/>
      <c r="AX106" s="33"/>
      <c r="AY106" s="33"/>
      <c r="AZ106" s="33"/>
      <c r="BA106" s="33"/>
      <c r="BB106" s="33"/>
      <c r="BC106" s="33"/>
      <c r="BD106" s="33"/>
      <c r="BE106" s="33"/>
    </row>
    <row r="107" spans="1:91" s="2" customFormat="1" ht="6.95" customHeight="1" x14ac:dyDescent="0.2">
      <c r="A107" s="33"/>
      <c r="B107" s="48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  <c r="Y107" s="49"/>
      <c r="Z107" s="49"/>
      <c r="AA107" s="49"/>
      <c r="AB107" s="49"/>
      <c r="AC107" s="49"/>
      <c r="AD107" s="49"/>
      <c r="AE107" s="49"/>
      <c r="AF107" s="49"/>
      <c r="AG107" s="49"/>
      <c r="AH107" s="49"/>
      <c r="AI107" s="49"/>
      <c r="AJ107" s="49"/>
      <c r="AK107" s="49"/>
      <c r="AL107" s="49"/>
      <c r="AM107" s="49"/>
      <c r="AN107" s="49"/>
      <c r="AO107" s="49"/>
      <c r="AP107" s="49"/>
      <c r="AQ107" s="49"/>
      <c r="AR107" s="34"/>
      <c r="AS107" s="33"/>
      <c r="AT107" s="33"/>
      <c r="AU107" s="33"/>
      <c r="AV107" s="33"/>
      <c r="AW107" s="33"/>
      <c r="AX107" s="33"/>
      <c r="AY107" s="33"/>
      <c r="AZ107" s="33"/>
      <c r="BA107" s="33"/>
      <c r="BB107" s="33"/>
      <c r="BC107" s="33"/>
      <c r="BD107" s="33"/>
      <c r="BE107" s="33"/>
    </row>
  </sheetData>
  <mergeCells count="82">
    <mergeCell ref="AN105:AP105"/>
    <mergeCell ref="AG105:AM105"/>
    <mergeCell ref="AN94:AP94"/>
    <mergeCell ref="AG104:AM104"/>
    <mergeCell ref="AG95:AM95"/>
    <mergeCell ref="AG97:AM97"/>
    <mergeCell ref="AM87:AN87"/>
    <mergeCell ref="AM89:AP89"/>
    <mergeCell ref="AM90:AP90"/>
    <mergeCell ref="AN104:AP104"/>
    <mergeCell ref="AN96:AP96"/>
    <mergeCell ref="AN103:AP103"/>
    <mergeCell ref="AN97:AP97"/>
    <mergeCell ref="AN102:AP102"/>
    <mergeCell ref="AN95:AP95"/>
    <mergeCell ref="AN98:AP98"/>
    <mergeCell ref="AN92:AP92"/>
    <mergeCell ref="AN101:AP101"/>
    <mergeCell ref="AN100:AP100"/>
    <mergeCell ref="AK35:AO35"/>
    <mergeCell ref="X35:AB35"/>
    <mergeCell ref="AR2:BE2"/>
    <mergeCell ref="AG103:AM103"/>
    <mergeCell ref="AG102:AM102"/>
    <mergeCell ref="AG101:AM101"/>
    <mergeCell ref="AG100:AM100"/>
    <mergeCell ref="AG99:AM99"/>
    <mergeCell ref="AG92:AM92"/>
    <mergeCell ref="AG96:AM96"/>
    <mergeCell ref="AG98:AM98"/>
    <mergeCell ref="AN99:AP99"/>
    <mergeCell ref="AS89:AT91"/>
    <mergeCell ref="AK32:AO32"/>
    <mergeCell ref="AK30:AO30"/>
    <mergeCell ref="L85:AO85"/>
    <mergeCell ref="L32:P32"/>
    <mergeCell ref="W32:AE32"/>
    <mergeCell ref="AK33:AO33"/>
    <mergeCell ref="L33:P33"/>
    <mergeCell ref="W33:AE33"/>
    <mergeCell ref="L30:P30"/>
    <mergeCell ref="W30:AE30"/>
    <mergeCell ref="L31:P31"/>
    <mergeCell ref="W31:AE31"/>
    <mergeCell ref="AK31:AO31"/>
    <mergeCell ref="D105:H105"/>
    <mergeCell ref="J105:AF105"/>
    <mergeCell ref="AG94:AM9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J104:AF104"/>
    <mergeCell ref="J95:AF95"/>
    <mergeCell ref="J96:AF96"/>
    <mergeCell ref="K102:AF102"/>
    <mergeCell ref="K101:AF101"/>
    <mergeCell ref="K100:AF100"/>
    <mergeCell ref="C92:G92"/>
    <mergeCell ref="D98:H98"/>
    <mergeCell ref="D104:H104"/>
    <mergeCell ref="D103:H103"/>
    <mergeCell ref="D99:H99"/>
    <mergeCell ref="D95:H95"/>
    <mergeCell ref="D97:H97"/>
    <mergeCell ref="D96:H96"/>
    <mergeCell ref="E102:I102"/>
    <mergeCell ref="E101:I101"/>
    <mergeCell ref="E100:I100"/>
    <mergeCell ref="I92:AF92"/>
    <mergeCell ref="J103:AF103"/>
    <mergeCell ref="J99:AF99"/>
    <mergeCell ref="J98:AF98"/>
    <mergeCell ref="J97:AF97"/>
  </mergeCells>
  <hyperlinks>
    <hyperlink ref="A95" location="'02 - Ostatní a vedlejší n...'!C2" display="/"/>
    <hyperlink ref="A96" location="'101 - Komunikace a zpevně...'!C2" display="/"/>
    <hyperlink ref="A97" location="'301 - Vodovod'!C2" display="/"/>
    <hyperlink ref="A98" location="'302 - Dešťová kanalizace'!C2" display="/"/>
    <hyperlink ref="A100" location="'303 - Splašková kanalizace'!C2" display="/"/>
    <hyperlink ref="A101" location="'303_1 - Vystrojení ČS'!C2" display="/"/>
    <hyperlink ref="A102" location="'303_2 - ČS Technologická ...'!C2" display="/"/>
    <hyperlink ref="A103" location="'304 - Přípojky vodovodu a...'!C2" display="/"/>
    <hyperlink ref="A104" location="'401 - Veřejné osvětlení'!C2" display="/"/>
    <hyperlink ref="A105" location="'801 - Vegetační úpravy'!C2" display="/"/>
  </hyperlinks>
  <pageMargins left="0.39374999999999999" right="0.39374999999999999" top="0.39374999999999999" bottom="0.39374999999999999" header="0" footer="0"/>
  <pageSetup paperSize="9" fitToHeight="100" orientation="landscape" blackAndWhite="1" r:id="rId1"/>
  <headerFooter>
    <oddFooter>&amp;CStrana &amp;P z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zoomScale="130" zoomScaleNormal="130" zoomScalePageLayoutView="115" workbookViewId="0">
      <selection activeCell="F16" sqref="F16"/>
    </sheetView>
  </sheetViews>
  <sheetFormatPr defaultRowHeight="11.25" x14ac:dyDescent="0.2"/>
  <cols>
    <col min="1" max="1" width="8.6640625" style="351" customWidth="1"/>
    <col min="2" max="2" width="81.5" style="352" customWidth="1"/>
    <col min="3" max="3" width="16.1640625" style="353" customWidth="1"/>
    <col min="4" max="4" width="5.6640625" style="354" customWidth="1"/>
    <col min="5" max="5" width="9.6640625" style="355" customWidth="1"/>
    <col min="6" max="6" width="14.5" style="279" customWidth="1"/>
    <col min="7" max="7" width="16.33203125" style="279" customWidth="1"/>
    <col min="8" max="256" width="9.33203125" style="279"/>
    <col min="257" max="257" width="8.6640625" style="279" customWidth="1"/>
    <col min="258" max="258" width="81.5" style="279" customWidth="1"/>
    <col min="259" max="259" width="16.1640625" style="279" customWidth="1"/>
    <col min="260" max="260" width="5.6640625" style="279" customWidth="1"/>
    <col min="261" max="261" width="9.6640625" style="279" customWidth="1"/>
    <col min="262" max="262" width="14.5" style="279" customWidth="1"/>
    <col min="263" max="263" width="16.33203125" style="279" customWidth="1"/>
    <col min="264" max="512" width="9.33203125" style="279"/>
    <col min="513" max="513" width="8.6640625" style="279" customWidth="1"/>
    <col min="514" max="514" width="81.5" style="279" customWidth="1"/>
    <col min="515" max="515" width="16.1640625" style="279" customWidth="1"/>
    <col min="516" max="516" width="5.6640625" style="279" customWidth="1"/>
    <col min="517" max="517" width="9.6640625" style="279" customWidth="1"/>
    <col min="518" max="518" width="14.5" style="279" customWidth="1"/>
    <col min="519" max="519" width="16.33203125" style="279" customWidth="1"/>
    <col min="520" max="768" width="9.33203125" style="279"/>
    <col min="769" max="769" width="8.6640625" style="279" customWidth="1"/>
    <col min="770" max="770" width="81.5" style="279" customWidth="1"/>
    <col min="771" max="771" width="16.1640625" style="279" customWidth="1"/>
    <col min="772" max="772" width="5.6640625" style="279" customWidth="1"/>
    <col min="773" max="773" width="9.6640625" style="279" customWidth="1"/>
    <col min="774" max="774" width="14.5" style="279" customWidth="1"/>
    <col min="775" max="775" width="16.33203125" style="279" customWidth="1"/>
    <col min="776" max="1024" width="9.33203125" style="279"/>
    <col min="1025" max="1025" width="8.6640625" style="279" customWidth="1"/>
    <col min="1026" max="1026" width="81.5" style="279" customWidth="1"/>
    <col min="1027" max="1027" width="16.1640625" style="279" customWidth="1"/>
    <col min="1028" max="1028" width="5.6640625" style="279" customWidth="1"/>
    <col min="1029" max="1029" width="9.6640625" style="279" customWidth="1"/>
    <col min="1030" max="1030" width="14.5" style="279" customWidth="1"/>
    <col min="1031" max="1031" width="16.33203125" style="279" customWidth="1"/>
    <col min="1032" max="1280" width="9.33203125" style="279"/>
    <col min="1281" max="1281" width="8.6640625" style="279" customWidth="1"/>
    <col min="1282" max="1282" width="81.5" style="279" customWidth="1"/>
    <col min="1283" max="1283" width="16.1640625" style="279" customWidth="1"/>
    <col min="1284" max="1284" width="5.6640625" style="279" customWidth="1"/>
    <col min="1285" max="1285" width="9.6640625" style="279" customWidth="1"/>
    <col min="1286" max="1286" width="14.5" style="279" customWidth="1"/>
    <col min="1287" max="1287" width="16.33203125" style="279" customWidth="1"/>
    <col min="1288" max="1536" width="9.33203125" style="279"/>
    <col min="1537" max="1537" width="8.6640625" style="279" customWidth="1"/>
    <col min="1538" max="1538" width="81.5" style="279" customWidth="1"/>
    <col min="1539" max="1539" width="16.1640625" style="279" customWidth="1"/>
    <col min="1540" max="1540" width="5.6640625" style="279" customWidth="1"/>
    <col min="1541" max="1541" width="9.6640625" style="279" customWidth="1"/>
    <col min="1542" max="1542" width="14.5" style="279" customWidth="1"/>
    <col min="1543" max="1543" width="16.33203125" style="279" customWidth="1"/>
    <col min="1544" max="1792" width="9.33203125" style="279"/>
    <col min="1793" max="1793" width="8.6640625" style="279" customWidth="1"/>
    <col min="1794" max="1794" width="81.5" style="279" customWidth="1"/>
    <col min="1795" max="1795" width="16.1640625" style="279" customWidth="1"/>
    <col min="1796" max="1796" width="5.6640625" style="279" customWidth="1"/>
    <col min="1797" max="1797" width="9.6640625" style="279" customWidth="1"/>
    <col min="1798" max="1798" width="14.5" style="279" customWidth="1"/>
    <col min="1799" max="1799" width="16.33203125" style="279" customWidth="1"/>
    <col min="1800" max="2048" width="9.33203125" style="279"/>
    <col min="2049" max="2049" width="8.6640625" style="279" customWidth="1"/>
    <col min="2050" max="2050" width="81.5" style="279" customWidth="1"/>
    <col min="2051" max="2051" width="16.1640625" style="279" customWidth="1"/>
    <col min="2052" max="2052" width="5.6640625" style="279" customWidth="1"/>
    <col min="2053" max="2053" width="9.6640625" style="279" customWidth="1"/>
    <col min="2054" max="2054" width="14.5" style="279" customWidth="1"/>
    <col min="2055" max="2055" width="16.33203125" style="279" customWidth="1"/>
    <col min="2056" max="2304" width="9.33203125" style="279"/>
    <col min="2305" max="2305" width="8.6640625" style="279" customWidth="1"/>
    <col min="2306" max="2306" width="81.5" style="279" customWidth="1"/>
    <col min="2307" max="2307" width="16.1640625" style="279" customWidth="1"/>
    <col min="2308" max="2308" width="5.6640625" style="279" customWidth="1"/>
    <col min="2309" max="2309" width="9.6640625" style="279" customWidth="1"/>
    <col min="2310" max="2310" width="14.5" style="279" customWidth="1"/>
    <col min="2311" max="2311" width="16.33203125" style="279" customWidth="1"/>
    <col min="2312" max="2560" width="9.33203125" style="279"/>
    <col min="2561" max="2561" width="8.6640625" style="279" customWidth="1"/>
    <col min="2562" max="2562" width="81.5" style="279" customWidth="1"/>
    <col min="2563" max="2563" width="16.1640625" style="279" customWidth="1"/>
    <col min="2564" max="2564" width="5.6640625" style="279" customWidth="1"/>
    <col min="2565" max="2565" width="9.6640625" style="279" customWidth="1"/>
    <col min="2566" max="2566" width="14.5" style="279" customWidth="1"/>
    <col min="2567" max="2567" width="16.33203125" style="279" customWidth="1"/>
    <col min="2568" max="2816" width="9.33203125" style="279"/>
    <col min="2817" max="2817" width="8.6640625" style="279" customWidth="1"/>
    <col min="2818" max="2818" width="81.5" style="279" customWidth="1"/>
    <col min="2819" max="2819" width="16.1640625" style="279" customWidth="1"/>
    <col min="2820" max="2820" width="5.6640625" style="279" customWidth="1"/>
    <col min="2821" max="2821" width="9.6640625" style="279" customWidth="1"/>
    <col min="2822" max="2822" width="14.5" style="279" customWidth="1"/>
    <col min="2823" max="2823" width="16.33203125" style="279" customWidth="1"/>
    <col min="2824" max="3072" width="9.33203125" style="279"/>
    <col min="3073" max="3073" width="8.6640625" style="279" customWidth="1"/>
    <col min="3074" max="3074" width="81.5" style="279" customWidth="1"/>
    <col min="3075" max="3075" width="16.1640625" style="279" customWidth="1"/>
    <col min="3076" max="3076" width="5.6640625" style="279" customWidth="1"/>
    <col min="3077" max="3077" width="9.6640625" style="279" customWidth="1"/>
    <col min="3078" max="3078" width="14.5" style="279" customWidth="1"/>
    <col min="3079" max="3079" width="16.33203125" style="279" customWidth="1"/>
    <col min="3080" max="3328" width="9.33203125" style="279"/>
    <col min="3329" max="3329" width="8.6640625" style="279" customWidth="1"/>
    <col min="3330" max="3330" width="81.5" style="279" customWidth="1"/>
    <col min="3331" max="3331" width="16.1640625" style="279" customWidth="1"/>
    <col min="3332" max="3332" width="5.6640625" style="279" customWidth="1"/>
    <col min="3333" max="3333" width="9.6640625" style="279" customWidth="1"/>
    <col min="3334" max="3334" width="14.5" style="279" customWidth="1"/>
    <col min="3335" max="3335" width="16.33203125" style="279" customWidth="1"/>
    <col min="3336" max="3584" width="9.33203125" style="279"/>
    <col min="3585" max="3585" width="8.6640625" style="279" customWidth="1"/>
    <col min="3586" max="3586" width="81.5" style="279" customWidth="1"/>
    <col min="3587" max="3587" width="16.1640625" style="279" customWidth="1"/>
    <col min="3588" max="3588" width="5.6640625" style="279" customWidth="1"/>
    <col min="3589" max="3589" width="9.6640625" style="279" customWidth="1"/>
    <col min="3590" max="3590" width="14.5" style="279" customWidth="1"/>
    <col min="3591" max="3591" width="16.33203125" style="279" customWidth="1"/>
    <col min="3592" max="3840" width="9.33203125" style="279"/>
    <col min="3841" max="3841" width="8.6640625" style="279" customWidth="1"/>
    <col min="3842" max="3842" width="81.5" style="279" customWidth="1"/>
    <col min="3843" max="3843" width="16.1640625" style="279" customWidth="1"/>
    <col min="3844" max="3844" width="5.6640625" style="279" customWidth="1"/>
    <col min="3845" max="3845" width="9.6640625" style="279" customWidth="1"/>
    <col min="3846" max="3846" width="14.5" style="279" customWidth="1"/>
    <col min="3847" max="3847" width="16.33203125" style="279" customWidth="1"/>
    <col min="3848" max="4096" width="9.33203125" style="279"/>
    <col min="4097" max="4097" width="8.6640625" style="279" customWidth="1"/>
    <col min="4098" max="4098" width="81.5" style="279" customWidth="1"/>
    <col min="4099" max="4099" width="16.1640625" style="279" customWidth="1"/>
    <col min="4100" max="4100" width="5.6640625" style="279" customWidth="1"/>
    <col min="4101" max="4101" width="9.6640625" style="279" customWidth="1"/>
    <col min="4102" max="4102" width="14.5" style="279" customWidth="1"/>
    <col min="4103" max="4103" width="16.33203125" style="279" customWidth="1"/>
    <col min="4104" max="4352" width="9.33203125" style="279"/>
    <col min="4353" max="4353" width="8.6640625" style="279" customWidth="1"/>
    <col min="4354" max="4354" width="81.5" style="279" customWidth="1"/>
    <col min="4355" max="4355" width="16.1640625" style="279" customWidth="1"/>
    <col min="4356" max="4356" width="5.6640625" style="279" customWidth="1"/>
    <col min="4357" max="4357" width="9.6640625" style="279" customWidth="1"/>
    <col min="4358" max="4358" width="14.5" style="279" customWidth="1"/>
    <col min="4359" max="4359" width="16.33203125" style="279" customWidth="1"/>
    <col min="4360" max="4608" width="9.33203125" style="279"/>
    <col min="4609" max="4609" width="8.6640625" style="279" customWidth="1"/>
    <col min="4610" max="4610" width="81.5" style="279" customWidth="1"/>
    <col min="4611" max="4611" width="16.1640625" style="279" customWidth="1"/>
    <col min="4612" max="4612" width="5.6640625" style="279" customWidth="1"/>
    <col min="4613" max="4613" width="9.6640625" style="279" customWidth="1"/>
    <col min="4614" max="4614" width="14.5" style="279" customWidth="1"/>
    <col min="4615" max="4615" width="16.33203125" style="279" customWidth="1"/>
    <col min="4616" max="4864" width="9.33203125" style="279"/>
    <col min="4865" max="4865" width="8.6640625" style="279" customWidth="1"/>
    <col min="4866" max="4866" width="81.5" style="279" customWidth="1"/>
    <col min="4867" max="4867" width="16.1640625" style="279" customWidth="1"/>
    <col min="4868" max="4868" width="5.6640625" style="279" customWidth="1"/>
    <col min="4869" max="4869" width="9.6640625" style="279" customWidth="1"/>
    <col min="4870" max="4870" width="14.5" style="279" customWidth="1"/>
    <col min="4871" max="4871" width="16.33203125" style="279" customWidth="1"/>
    <col min="4872" max="5120" width="9.33203125" style="279"/>
    <col min="5121" max="5121" width="8.6640625" style="279" customWidth="1"/>
    <col min="5122" max="5122" width="81.5" style="279" customWidth="1"/>
    <col min="5123" max="5123" width="16.1640625" style="279" customWidth="1"/>
    <col min="5124" max="5124" width="5.6640625" style="279" customWidth="1"/>
    <col min="5125" max="5125" width="9.6640625" style="279" customWidth="1"/>
    <col min="5126" max="5126" width="14.5" style="279" customWidth="1"/>
    <col min="5127" max="5127" width="16.33203125" style="279" customWidth="1"/>
    <col min="5128" max="5376" width="9.33203125" style="279"/>
    <col min="5377" max="5377" width="8.6640625" style="279" customWidth="1"/>
    <col min="5378" max="5378" width="81.5" style="279" customWidth="1"/>
    <col min="5379" max="5379" width="16.1640625" style="279" customWidth="1"/>
    <col min="5380" max="5380" width="5.6640625" style="279" customWidth="1"/>
    <col min="5381" max="5381" width="9.6640625" style="279" customWidth="1"/>
    <col min="5382" max="5382" width="14.5" style="279" customWidth="1"/>
    <col min="5383" max="5383" width="16.33203125" style="279" customWidth="1"/>
    <col min="5384" max="5632" width="9.33203125" style="279"/>
    <col min="5633" max="5633" width="8.6640625" style="279" customWidth="1"/>
    <col min="5634" max="5634" width="81.5" style="279" customWidth="1"/>
    <col min="5635" max="5635" width="16.1640625" style="279" customWidth="1"/>
    <col min="5636" max="5636" width="5.6640625" style="279" customWidth="1"/>
    <col min="5637" max="5637" width="9.6640625" style="279" customWidth="1"/>
    <col min="5638" max="5638" width="14.5" style="279" customWidth="1"/>
    <col min="5639" max="5639" width="16.33203125" style="279" customWidth="1"/>
    <col min="5640" max="5888" width="9.33203125" style="279"/>
    <col min="5889" max="5889" width="8.6640625" style="279" customWidth="1"/>
    <col min="5890" max="5890" width="81.5" style="279" customWidth="1"/>
    <col min="5891" max="5891" width="16.1640625" style="279" customWidth="1"/>
    <col min="5892" max="5892" width="5.6640625" style="279" customWidth="1"/>
    <col min="5893" max="5893" width="9.6640625" style="279" customWidth="1"/>
    <col min="5894" max="5894" width="14.5" style="279" customWidth="1"/>
    <col min="5895" max="5895" width="16.33203125" style="279" customWidth="1"/>
    <col min="5896" max="6144" width="9.33203125" style="279"/>
    <col min="6145" max="6145" width="8.6640625" style="279" customWidth="1"/>
    <col min="6146" max="6146" width="81.5" style="279" customWidth="1"/>
    <col min="6147" max="6147" width="16.1640625" style="279" customWidth="1"/>
    <col min="6148" max="6148" width="5.6640625" style="279" customWidth="1"/>
    <col min="6149" max="6149" width="9.6640625" style="279" customWidth="1"/>
    <col min="6150" max="6150" width="14.5" style="279" customWidth="1"/>
    <col min="6151" max="6151" width="16.33203125" style="279" customWidth="1"/>
    <col min="6152" max="6400" width="9.33203125" style="279"/>
    <col min="6401" max="6401" width="8.6640625" style="279" customWidth="1"/>
    <col min="6402" max="6402" width="81.5" style="279" customWidth="1"/>
    <col min="6403" max="6403" width="16.1640625" style="279" customWidth="1"/>
    <col min="6404" max="6404" width="5.6640625" style="279" customWidth="1"/>
    <col min="6405" max="6405" width="9.6640625" style="279" customWidth="1"/>
    <col min="6406" max="6406" width="14.5" style="279" customWidth="1"/>
    <col min="6407" max="6407" width="16.33203125" style="279" customWidth="1"/>
    <col min="6408" max="6656" width="9.33203125" style="279"/>
    <col min="6657" max="6657" width="8.6640625" style="279" customWidth="1"/>
    <col min="6658" max="6658" width="81.5" style="279" customWidth="1"/>
    <col min="6659" max="6659" width="16.1640625" style="279" customWidth="1"/>
    <col min="6660" max="6660" width="5.6640625" style="279" customWidth="1"/>
    <col min="6661" max="6661" width="9.6640625" style="279" customWidth="1"/>
    <col min="6662" max="6662" width="14.5" style="279" customWidth="1"/>
    <col min="6663" max="6663" width="16.33203125" style="279" customWidth="1"/>
    <col min="6664" max="6912" width="9.33203125" style="279"/>
    <col min="6913" max="6913" width="8.6640625" style="279" customWidth="1"/>
    <col min="6914" max="6914" width="81.5" style="279" customWidth="1"/>
    <col min="6915" max="6915" width="16.1640625" style="279" customWidth="1"/>
    <col min="6916" max="6916" width="5.6640625" style="279" customWidth="1"/>
    <col min="6917" max="6917" width="9.6640625" style="279" customWidth="1"/>
    <col min="6918" max="6918" width="14.5" style="279" customWidth="1"/>
    <col min="6919" max="6919" width="16.33203125" style="279" customWidth="1"/>
    <col min="6920" max="7168" width="9.33203125" style="279"/>
    <col min="7169" max="7169" width="8.6640625" style="279" customWidth="1"/>
    <col min="7170" max="7170" width="81.5" style="279" customWidth="1"/>
    <col min="7171" max="7171" width="16.1640625" style="279" customWidth="1"/>
    <col min="7172" max="7172" width="5.6640625" style="279" customWidth="1"/>
    <col min="7173" max="7173" width="9.6640625" style="279" customWidth="1"/>
    <col min="7174" max="7174" width="14.5" style="279" customWidth="1"/>
    <col min="7175" max="7175" width="16.33203125" style="279" customWidth="1"/>
    <col min="7176" max="7424" width="9.33203125" style="279"/>
    <col min="7425" max="7425" width="8.6640625" style="279" customWidth="1"/>
    <col min="7426" max="7426" width="81.5" style="279" customWidth="1"/>
    <col min="7427" max="7427" width="16.1640625" style="279" customWidth="1"/>
    <col min="7428" max="7428" width="5.6640625" style="279" customWidth="1"/>
    <col min="7429" max="7429" width="9.6640625" style="279" customWidth="1"/>
    <col min="7430" max="7430" width="14.5" style="279" customWidth="1"/>
    <col min="7431" max="7431" width="16.33203125" style="279" customWidth="1"/>
    <col min="7432" max="7680" width="9.33203125" style="279"/>
    <col min="7681" max="7681" width="8.6640625" style="279" customWidth="1"/>
    <col min="7682" max="7682" width="81.5" style="279" customWidth="1"/>
    <col min="7683" max="7683" width="16.1640625" style="279" customWidth="1"/>
    <col min="7684" max="7684" width="5.6640625" style="279" customWidth="1"/>
    <col min="7685" max="7685" width="9.6640625" style="279" customWidth="1"/>
    <col min="7686" max="7686" width="14.5" style="279" customWidth="1"/>
    <col min="7687" max="7687" width="16.33203125" style="279" customWidth="1"/>
    <col min="7688" max="7936" width="9.33203125" style="279"/>
    <col min="7937" max="7937" width="8.6640625" style="279" customWidth="1"/>
    <col min="7938" max="7938" width="81.5" style="279" customWidth="1"/>
    <col min="7939" max="7939" width="16.1640625" style="279" customWidth="1"/>
    <col min="7940" max="7940" width="5.6640625" style="279" customWidth="1"/>
    <col min="7941" max="7941" width="9.6640625" style="279" customWidth="1"/>
    <col min="7942" max="7942" width="14.5" style="279" customWidth="1"/>
    <col min="7943" max="7943" width="16.33203125" style="279" customWidth="1"/>
    <col min="7944" max="8192" width="9.33203125" style="279"/>
    <col min="8193" max="8193" width="8.6640625" style="279" customWidth="1"/>
    <col min="8194" max="8194" width="81.5" style="279" customWidth="1"/>
    <col min="8195" max="8195" width="16.1640625" style="279" customWidth="1"/>
    <col min="8196" max="8196" width="5.6640625" style="279" customWidth="1"/>
    <col min="8197" max="8197" width="9.6640625" style="279" customWidth="1"/>
    <col min="8198" max="8198" width="14.5" style="279" customWidth="1"/>
    <col min="8199" max="8199" width="16.33203125" style="279" customWidth="1"/>
    <col min="8200" max="8448" width="9.33203125" style="279"/>
    <col min="8449" max="8449" width="8.6640625" style="279" customWidth="1"/>
    <col min="8450" max="8450" width="81.5" style="279" customWidth="1"/>
    <col min="8451" max="8451" width="16.1640625" style="279" customWidth="1"/>
    <col min="8452" max="8452" width="5.6640625" style="279" customWidth="1"/>
    <col min="8453" max="8453" width="9.6640625" style="279" customWidth="1"/>
    <col min="8454" max="8454" width="14.5" style="279" customWidth="1"/>
    <col min="8455" max="8455" width="16.33203125" style="279" customWidth="1"/>
    <col min="8456" max="8704" width="9.33203125" style="279"/>
    <col min="8705" max="8705" width="8.6640625" style="279" customWidth="1"/>
    <col min="8706" max="8706" width="81.5" style="279" customWidth="1"/>
    <col min="8707" max="8707" width="16.1640625" style="279" customWidth="1"/>
    <col min="8708" max="8708" width="5.6640625" style="279" customWidth="1"/>
    <col min="8709" max="8709" width="9.6640625" style="279" customWidth="1"/>
    <col min="8710" max="8710" width="14.5" style="279" customWidth="1"/>
    <col min="8711" max="8711" width="16.33203125" style="279" customWidth="1"/>
    <col min="8712" max="8960" width="9.33203125" style="279"/>
    <col min="8961" max="8961" width="8.6640625" style="279" customWidth="1"/>
    <col min="8962" max="8962" width="81.5" style="279" customWidth="1"/>
    <col min="8963" max="8963" width="16.1640625" style="279" customWidth="1"/>
    <col min="8964" max="8964" width="5.6640625" style="279" customWidth="1"/>
    <col min="8965" max="8965" width="9.6640625" style="279" customWidth="1"/>
    <col min="8966" max="8966" width="14.5" style="279" customWidth="1"/>
    <col min="8967" max="8967" width="16.33203125" style="279" customWidth="1"/>
    <col min="8968" max="9216" width="9.33203125" style="279"/>
    <col min="9217" max="9217" width="8.6640625" style="279" customWidth="1"/>
    <col min="9218" max="9218" width="81.5" style="279" customWidth="1"/>
    <col min="9219" max="9219" width="16.1640625" style="279" customWidth="1"/>
    <col min="9220" max="9220" width="5.6640625" style="279" customWidth="1"/>
    <col min="9221" max="9221" width="9.6640625" style="279" customWidth="1"/>
    <col min="9222" max="9222" width="14.5" style="279" customWidth="1"/>
    <col min="9223" max="9223" width="16.33203125" style="279" customWidth="1"/>
    <col min="9224" max="9472" width="9.33203125" style="279"/>
    <col min="9473" max="9473" width="8.6640625" style="279" customWidth="1"/>
    <col min="9474" max="9474" width="81.5" style="279" customWidth="1"/>
    <col min="9475" max="9475" width="16.1640625" style="279" customWidth="1"/>
    <col min="9476" max="9476" width="5.6640625" style="279" customWidth="1"/>
    <col min="9477" max="9477" width="9.6640625" style="279" customWidth="1"/>
    <col min="9478" max="9478" width="14.5" style="279" customWidth="1"/>
    <col min="9479" max="9479" width="16.33203125" style="279" customWidth="1"/>
    <col min="9480" max="9728" width="9.33203125" style="279"/>
    <col min="9729" max="9729" width="8.6640625" style="279" customWidth="1"/>
    <col min="9730" max="9730" width="81.5" style="279" customWidth="1"/>
    <col min="9731" max="9731" width="16.1640625" style="279" customWidth="1"/>
    <col min="9732" max="9732" width="5.6640625" style="279" customWidth="1"/>
    <col min="9733" max="9733" width="9.6640625" style="279" customWidth="1"/>
    <col min="9734" max="9734" width="14.5" style="279" customWidth="1"/>
    <col min="9735" max="9735" width="16.33203125" style="279" customWidth="1"/>
    <col min="9736" max="9984" width="9.33203125" style="279"/>
    <col min="9985" max="9985" width="8.6640625" style="279" customWidth="1"/>
    <col min="9986" max="9986" width="81.5" style="279" customWidth="1"/>
    <col min="9987" max="9987" width="16.1640625" style="279" customWidth="1"/>
    <col min="9988" max="9988" width="5.6640625" style="279" customWidth="1"/>
    <col min="9989" max="9989" width="9.6640625" style="279" customWidth="1"/>
    <col min="9990" max="9990" width="14.5" style="279" customWidth="1"/>
    <col min="9991" max="9991" width="16.33203125" style="279" customWidth="1"/>
    <col min="9992" max="10240" width="9.33203125" style="279"/>
    <col min="10241" max="10241" width="8.6640625" style="279" customWidth="1"/>
    <col min="10242" max="10242" width="81.5" style="279" customWidth="1"/>
    <col min="10243" max="10243" width="16.1640625" style="279" customWidth="1"/>
    <col min="10244" max="10244" width="5.6640625" style="279" customWidth="1"/>
    <col min="10245" max="10245" width="9.6640625" style="279" customWidth="1"/>
    <col min="10246" max="10246" width="14.5" style="279" customWidth="1"/>
    <col min="10247" max="10247" width="16.33203125" style="279" customWidth="1"/>
    <col min="10248" max="10496" width="9.33203125" style="279"/>
    <col min="10497" max="10497" width="8.6640625" style="279" customWidth="1"/>
    <col min="10498" max="10498" width="81.5" style="279" customWidth="1"/>
    <col min="10499" max="10499" width="16.1640625" style="279" customWidth="1"/>
    <col min="10500" max="10500" width="5.6640625" style="279" customWidth="1"/>
    <col min="10501" max="10501" width="9.6640625" style="279" customWidth="1"/>
    <col min="10502" max="10502" width="14.5" style="279" customWidth="1"/>
    <col min="10503" max="10503" width="16.33203125" style="279" customWidth="1"/>
    <col min="10504" max="10752" width="9.33203125" style="279"/>
    <col min="10753" max="10753" width="8.6640625" style="279" customWidth="1"/>
    <col min="10754" max="10754" width="81.5" style="279" customWidth="1"/>
    <col min="10755" max="10755" width="16.1640625" style="279" customWidth="1"/>
    <col min="10756" max="10756" width="5.6640625" style="279" customWidth="1"/>
    <col min="10757" max="10757" width="9.6640625" style="279" customWidth="1"/>
    <col min="10758" max="10758" width="14.5" style="279" customWidth="1"/>
    <col min="10759" max="10759" width="16.33203125" style="279" customWidth="1"/>
    <col min="10760" max="11008" width="9.33203125" style="279"/>
    <col min="11009" max="11009" width="8.6640625" style="279" customWidth="1"/>
    <col min="11010" max="11010" width="81.5" style="279" customWidth="1"/>
    <col min="11011" max="11011" width="16.1640625" style="279" customWidth="1"/>
    <col min="11012" max="11012" width="5.6640625" style="279" customWidth="1"/>
    <col min="11013" max="11013" width="9.6640625" style="279" customWidth="1"/>
    <col min="11014" max="11014" width="14.5" style="279" customWidth="1"/>
    <col min="11015" max="11015" width="16.33203125" style="279" customWidth="1"/>
    <col min="11016" max="11264" width="9.33203125" style="279"/>
    <col min="11265" max="11265" width="8.6640625" style="279" customWidth="1"/>
    <col min="11266" max="11266" width="81.5" style="279" customWidth="1"/>
    <col min="11267" max="11267" width="16.1640625" style="279" customWidth="1"/>
    <col min="11268" max="11268" width="5.6640625" style="279" customWidth="1"/>
    <col min="11269" max="11269" width="9.6640625" style="279" customWidth="1"/>
    <col min="11270" max="11270" width="14.5" style="279" customWidth="1"/>
    <col min="11271" max="11271" width="16.33203125" style="279" customWidth="1"/>
    <col min="11272" max="11520" width="9.33203125" style="279"/>
    <col min="11521" max="11521" width="8.6640625" style="279" customWidth="1"/>
    <col min="11522" max="11522" width="81.5" style="279" customWidth="1"/>
    <col min="11523" max="11523" width="16.1640625" style="279" customWidth="1"/>
    <col min="11524" max="11524" width="5.6640625" style="279" customWidth="1"/>
    <col min="11525" max="11525" width="9.6640625" style="279" customWidth="1"/>
    <col min="11526" max="11526" width="14.5" style="279" customWidth="1"/>
    <col min="11527" max="11527" width="16.33203125" style="279" customWidth="1"/>
    <col min="11528" max="11776" width="9.33203125" style="279"/>
    <col min="11777" max="11777" width="8.6640625" style="279" customWidth="1"/>
    <col min="11778" max="11778" width="81.5" style="279" customWidth="1"/>
    <col min="11779" max="11779" width="16.1640625" style="279" customWidth="1"/>
    <col min="11780" max="11780" width="5.6640625" style="279" customWidth="1"/>
    <col min="11781" max="11781" width="9.6640625" style="279" customWidth="1"/>
    <col min="11782" max="11782" width="14.5" style="279" customWidth="1"/>
    <col min="11783" max="11783" width="16.33203125" style="279" customWidth="1"/>
    <col min="11784" max="12032" width="9.33203125" style="279"/>
    <col min="12033" max="12033" width="8.6640625" style="279" customWidth="1"/>
    <col min="12034" max="12034" width="81.5" style="279" customWidth="1"/>
    <col min="12035" max="12035" width="16.1640625" style="279" customWidth="1"/>
    <col min="12036" max="12036" width="5.6640625" style="279" customWidth="1"/>
    <col min="12037" max="12037" width="9.6640625" style="279" customWidth="1"/>
    <col min="12038" max="12038" width="14.5" style="279" customWidth="1"/>
    <col min="12039" max="12039" width="16.33203125" style="279" customWidth="1"/>
    <col min="12040" max="12288" width="9.33203125" style="279"/>
    <col min="12289" max="12289" width="8.6640625" style="279" customWidth="1"/>
    <col min="12290" max="12290" width="81.5" style="279" customWidth="1"/>
    <col min="12291" max="12291" width="16.1640625" style="279" customWidth="1"/>
    <col min="12292" max="12292" width="5.6640625" style="279" customWidth="1"/>
    <col min="12293" max="12293" width="9.6640625" style="279" customWidth="1"/>
    <col min="12294" max="12294" width="14.5" style="279" customWidth="1"/>
    <col min="12295" max="12295" width="16.33203125" style="279" customWidth="1"/>
    <col min="12296" max="12544" width="9.33203125" style="279"/>
    <col min="12545" max="12545" width="8.6640625" style="279" customWidth="1"/>
    <col min="12546" max="12546" width="81.5" style="279" customWidth="1"/>
    <col min="12547" max="12547" width="16.1640625" style="279" customWidth="1"/>
    <col min="12548" max="12548" width="5.6640625" style="279" customWidth="1"/>
    <col min="12549" max="12549" width="9.6640625" style="279" customWidth="1"/>
    <col min="12550" max="12550" width="14.5" style="279" customWidth="1"/>
    <col min="12551" max="12551" width="16.33203125" style="279" customWidth="1"/>
    <col min="12552" max="12800" width="9.33203125" style="279"/>
    <col min="12801" max="12801" width="8.6640625" style="279" customWidth="1"/>
    <col min="12802" max="12802" width="81.5" style="279" customWidth="1"/>
    <col min="12803" max="12803" width="16.1640625" style="279" customWidth="1"/>
    <col min="12804" max="12804" width="5.6640625" style="279" customWidth="1"/>
    <col min="12805" max="12805" width="9.6640625" style="279" customWidth="1"/>
    <col min="12806" max="12806" width="14.5" style="279" customWidth="1"/>
    <col min="12807" max="12807" width="16.33203125" style="279" customWidth="1"/>
    <col min="12808" max="13056" width="9.33203125" style="279"/>
    <col min="13057" max="13057" width="8.6640625" style="279" customWidth="1"/>
    <col min="13058" max="13058" width="81.5" style="279" customWidth="1"/>
    <col min="13059" max="13059" width="16.1640625" style="279" customWidth="1"/>
    <col min="13060" max="13060" width="5.6640625" style="279" customWidth="1"/>
    <col min="13061" max="13061" width="9.6640625" style="279" customWidth="1"/>
    <col min="13062" max="13062" width="14.5" style="279" customWidth="1"/>
    <col min="13063" max="13063" width="16.33203125" style="279" customWidth="1"/>
    <col min="13064" max="13312" width="9.33203125" style="279"/>
    <col min="13313" max="13313" width="8.6640625" style="279" customWidth="1"/>
    <col min="13314" max="13314" width="81.5" style="279" customWidth="1"/>
    <col min="13315" max="13315" width="16.1640625" style="279" customWidth="1"/>
    <col min="13316" max="13316" width="5.6640625" style="279" customWidth="1"/>
    <col min="13317" max="13317" width="9.6640625" style="279" customWidth="1"/>
    <col min="13318" max="13318" width="14.5" style="279" customWidth="1"/>
    <col min="13319" max="13319" width="16.33203125" style="279" customWidth="1"/>
    <col min="13320" max="13568" width="9.33203125" style="279"/>
    <col min="13569" max="13569" width="8.6640625" style="279" customWidth="1"/>
    <col min="13570" max="13570" width="81.5" style="279" customWidth="1"/>
    <col min="13571" max="13571" width="16.1640625" style="279" customWidth="1"/>
    <col min="13572" max="13572" width="5.6640625" style="279" customWidth="1"/>
    <col min="13573" max="13573" width="9.6640625" style="279" customWidth="1"/>
    <col min="13574" max="13574" width="14.5" style="279" customWidth="1"/>
    <col min="13575" max="13575" width="16.33203125" style="279" customWidth="1"/>
    <col min="13576" max="13824" width="9.33203125" style="279"/>
    <col min="13825" max="13825" width="8.6640625" style="279" customWidth="1"/>
    <col min="13826" max="13826" width="81.5" style="279" customWidth="1"/>
    <col min="13827" max="13827" width="16.1640625" style="279" customWidth="1"/>
    <col min="13828" max="13828" width="5.6640625" style="279" customWidth="1"/>
    <col min="13829" max="13829" width="9.6640625" style="279" customWidth="1"/>
    <col min="13830" max="13830" width="14.5" style="279" customWidth="1"/>
    <col min="13831" max="13831" width="16.33203125" style="279" customWidth="1"/>
    <col min="13832" max="14080" width="9.33203125" style="279"/>
    <col min="14081" max="14081" width="8.6640625" style="279" customWidth="1"/>
    <col min="14082" max="14082" width="81.5" style="279" customWidth="1"/>
    <col min="14083" max="14083" width="16.1640625" style="279" customWidth="1"/>
    <col min="14084" max="14084" width="5.6640625" style="279" customWidth="1"/>
    <col min="14085" max="14085" width="9.6640625" style="279" customWidth="1"/>
    <col min="14086" max="14086" width="14.5" style="279" customWidth="1"/>
    <col min="14087" max="14087" width="16.33203125" style="279" customWidth="1"/>
    <col min="14088" max="14336" width="9.33203125" style="279"/>
    <col min="14337" max="14337" width="8.6640625" style="279" customWidth="1"/>
    <col min="14338" max="14338" width="81.5" style="279" customWidth="1"/>
    <col min="14339" max="14339" width="16.1640625" style="279" customWidth="1"/>
    <col min="14340" max="14340" width="5.6640625" style="279" customWidth="1"/>
    <col min="14341" max="14341" width="9.6640625" style="279" customWidth="1"/>
    <col min="14342" max="14342" width="14.5" style="279" customWidth="1"/>
    <col min="14343" max="14343" width="16.33203125" style="279" customWidth="1"/>
    <col min="14344" max="14592" width="9.33203125" style="279"/>
    <col min="14593" max="14593" width="8.6640625" style="279" customWidth="1"/>
    <col min="14594" max="14594" width="81.5" style="279" customWidth="1"/>
    <col min="14595" max="14595" width="16.1640625" style="279" customWidth="1"/>
    <col min="14596" max="14596" width="5.6640625" style="279" customWidth="1"/>
    <col min="14597" max="14597" width="9.6640625" style="279" customWidth="1"/>
    <col min="14598" max="14598" width="14.5" style="279" customWidth="1"/>
    <col min="14599" max="14599" width="16.33203125" style="279" customWidth="1"/>
    <col min="14600" max="14848" width="9.33203125" style="279"/>
    <col min="14849" max="14849" width="8.6640625" style="279" customWidth="1"/>
    <col min="14850" max="14850" width="81.5" style="279" customWidth="1"/>
    <col min="14851" max="14851" width="16.1640625" style="279" customWidth="1"/>
    <col min="14852" max="14852" width="5.6640625" style="279" customWidth="1"/>
    <col min="14853" max="14853" width="9.6640625" style="279" customWidth="1"/>
    <col min="14854" max="14854" width="14.5" style="279" customWidth="1"/>
    <col min="14855" max="14855" width="16.33203125" style="279" customWidth="1"/>
    <col min="14856" max="15104" width="9.33203125" style="279"/>
    <col min="15105" max="15105" width="8.6640625" style="279" customWidth="1"/>
    <col min="15106" max="15106" width="81.5" style="279" customWidth="1"/>
    <col min="15107" max="15107" width="16.1640625" style="279" customWidth="1"/>
    <col min="15108" max="15108" width="5.6640625" style="279" customWidth="1"/>
    <col min="15109" max="15109" width="9.6640625" style="279" customWidth="1"/>
    <col min="15110" max="15110" width="14.5" style="279" customWidth="1"/>
    <col min="15111" max="15111" width="16.33203125" style="279" customWidth="1"/>
    <col min="15112" max="15360" width="9.33203125" style="279"/>
    <col min="15361" max="15361" width="8.6640625" style="279" customWidth="1"/>
    <col min="15362" max="15362" width="81.5" style="279" customWidth="1"/>
    <col min="15363" max="15363" width="16.1640625" style="279" customWidth="1"/>
    <col min="15364" max="15364" width="5.6640625" style="279" customWidth="1"/>
    <col min="15365" max="15365" width="9.6640625" style="279" customWidth="1"/>
    <col min="15366" max="15366" width="14.5" style="279" customWidth="1"/>
    <col min="15367" max="15367" width="16.33203125" style="279" customWidth="1"/>
    <col min="15368" max="15616" width="9.33203125" style="279"/>
    <col min="15617" max="15617" width="8.6640625" style="279" customWidth="1"/>
    <col min="15618" max="15618" width="81.5" style="279" customWidth="1"/>
    <col min="15619" max="15619" width="16.1640625" style="279" customWidth="1"/>
    <col min="15620" max="15620" width="5.6640625" style="279" customWidth="1"/>
    <col min="15621" max="15621" width="9.6640625" style="279" customWidth="1"/>
    <col min="15622" max="15622" width="14.5" style="279" customWidth="1"/>
    <col min="15623" max="15623" width="16.33203125" style="279" customWidth="1"/>
    <col min="15624" max="15872" width="9.33203125" style="279"/>
    <col min="15873" max="15873" width="8.6640625" style="279" customWidth="1"/>
    <col min="15874" max="15874" width="81.5" style="279" customWidth="1"/>
    <col min="15875" max="15875" width="16.1640625" style="279" customWidth="1"/>
    <col min="15876" max="15876" width="5.6640625" style="279" customWidth="1"/>
    <col min="15877" max="15877" width="9.6640625" style="279" customWidth="1"/>
    <col min="15878" max="15878" width="14.5" style="279" customWidth="1"/>
    <col min="15879" max="15879" width="16.33203125" style="279" customWidth="1"/>
    <col min="15880" max="16128" width="9.33203125" style="279"/>
    <col min="16129" max="16129" width="8.6640625" style="279" customWidth="1"/>
    <col min="16130" max="16130" width="81.5" style="279" customWidth="1"/>
    <col min="16131" max="16131" width="16.1640625" style="279" customWidth="1"/>
    <col min="16132" max="16132" width="5.6640625" style="279" customWidth="1"/>
    <col min="16133" max="16133" width="9.6640625" style="279" customWidth="1"/>
    <col min="16134" max="16134" width="14.5" style="279" customWidth="1"/>
    <col min="16135" max="16135" width="16.33203125" style="279" customWidth="1"/>
    <col min="16136" max="16384" width="9.33203125" style="279"/>
  </cols>
  <sheetData>
    <row r="1" spans="1:8" ht="15.75" x14ac:dyDescent="0.2">
      <c r="A1" s="615" t="s">
        <v>2081</v>
      </c>
      <c r="B1" s="615"/>
      <c r="C1" s="615"/>
      <c r="D1" s="615"/>
      <c r="E1" s="615"/>
      <c r="F1" s="615"/>
      <c r="G1" s="615"/>
    </row>
    <row r="2" spans="1:8" ht="15.75" x14ac:dyDescent="0.2">
      <c r="A2" s="616" t="s">
        <v>1995</v>
      </c>
      <c r="B2" s="616"/>
      <c r="C2" s="616"/>
      <c r="D2" s="616"/>
      <c r="E2" s="616"/>
      <c r="F2" s="616"/>
      <c r="G2" s="258">
        <f>ROUND(G4+G7,0)</f>
        <v>0</v>
      </c>
    </row>
    <row r="3" spans="1:8" ht="12" x14ac:dyDescent="0.2">
      <c r="A3" s="326" t="s">
        <v>1997</v>
      </c>
      <c r="B3" s="326" t="s">
        <v>59</v>
      </c>
      <c r="C3" s="326" t="s">
        <v>2082</v>
      </c>
      <c r="D3" s="327" t="s">
        <v>2001</v>
      </c>
      <c r="E3" s="328" t="s">
        <v>2002</v>
      </c>
      <c r="F3" s="329" t="s">
        <v>2003</v>
      </c>
      <c r="G3" s="329" t="s">
        <v>1996</v>
      </c>
    </row>
    <row r="4" spans="1:8" x14ac:dyDescent="0.2">
      <c r="A4" s="330" t="s">
        <v>142</v>
      </c>
      <c r="B4" s="617" t="s">
        <v>1952</v>
      </c>
      <c r="C4" s="617"/>
      <c r="D4" s="617"/>
      <c r="E4" s="617"/>
      <c r="F4" s="617"/>
      <c r="G4" s="296">
        <f>ROUND(SUM(G5:G6),0)</f>
        <v>0</v>
      </c>
    </row>
    <row r="5" spans="1:8" x14ac:dyDescent="0.2">
      <c r="A5" s="331" t="s">
        <v>2083</v>
      </c>
      <c r="B5" s="332" t="s">
        <v>2084</v>
      </c>
      <c r="C5" s="333"/>
      <c r="D5" s="334" t="s">
        <v>147</v>
      </c>
      <c r="E5" s="335">
        <v>1</v>
      </c>
      <c r="F5" s="277">
        <v>0</v>
      </c>
      <c r="G5" s="336">
        <f>E5*F5</f>
        <v>0</v>
      </c>
      <c r="H5" s="280"/>
    </row>
    <row r="6" spans="1:8" ht="11.25" customHeight="1" x14ac:dyDescent="0.2">
      <c r="A6" s="331"/>
      <c r="B6" s="333"/>
      <c r="C6" s="333"/>
      <c r="D6" s="337"/>
      <c r="E6" s="338"/>
      <c r="F6" s="339"/>
      <c r="G6" s="340"/>
    </row>
    <row r="7" spans="1:8" ht="11.25" customHeight="1" x14ac:dyDescent="0.2">
      <c r="A7" s="330" t="s">
        <v>167</v>
      </c>
      <c r="B7" s="617" t="s">
        <v>2085</v>
      </c>
      <c r="C7" s="617"/>
      <c r="D7" s="617"/>
      <c r="E7" s="617"/>
      <c r="F7" s="617"/>
      <c r="G7" s="296">
        <f>ROUND(SUM(G8:G20),0)</f>
        <v>0</v>
      </c>
    </row>
    <row r="8" spans="1:8" ht="11.25" customHeight="1" x14ac:dyDescent="0.2">
      <c r="A8" s="331" t="s">
        <v>2086</v>
      </c>
      <c r="B8" s="302" t="s">
        <v>2087</v>
      </c>
      <c r="C8" s="341"/>
      <c r="D8" s="341" t="s">
        <v>147</v>
      </c>
      <c r="E8" s="342">
        <v>1</v>
      </c>
      <c r="F8" s="343">
        <v>0</v>
      </c>
      <c r="G8" s="340">
        <f>E8*F8</f>
        <v>0</v>
      </c>
      <c r="H8" s="280"/>
    </row>
    <row r="9" spans="1:8" ht="11.25" customHeight="1" x14ac:dyDescent="0.2">
      <c r="A9" s="331" t="s">
        <v>2088</v>
      </c>
      <c r="B9" s="344" t="s">
        <v>2089</v>
      </c>
      <c r="C9" s="341"/>
      <c r="D9" s="341" t="s">
        <v>147</v>
      </c>
      <c r="E9" s="342">
        <v>1</v>
      </c>
      <c r="F9" s="343">
        <v>0</v>
      </c>
      <c r="G9" s="340">
        <f t="shared" ref="G9:G19" si="0">E9*F9</f>
        <v>0</v>
      </c>
      <c r="H9" s="280"/>
    </row>
    <row r="10" spans="1:8" ht="11.25" customHeight="1" x14ac:dyDescent="0.2">
      <c r="A10" s="331" t="s">
        <v>2090</v>
      </c>
      <c r="B10" s="344" t="s">
        <v>2091</v>
      </c>
      <c r="C10" s="341"/>
      <c r="D10" s="341" t="s">
        <v>147</v>
      </c>
      <c r="E10" s="342">
        <v>1</v>
      </c>
      <c r="F10" s="343">
        <v>0</v>
      </c>
      <c r="G10" s="340">
        <f t="shared" si="0"/>
        <v>0</v>
      </c>
      <c r="H10" s="280"/>
    </row>
    <row r="11" spans="1:8" ht="11.25" customHeight="1" x14ac:dyDescent="0.2">
      <c r="A11" s="331" t="s">
        <v>2092</v>
      </c>
      <c r="B11" s="344" t="s">
        <v>2093</v>
      </c>
      <c r="C11" s="341"/>
      <c r="D11" s="341" t="s">
        <v>147</v>
      </c>
      <c r="E11" s="342">
        <v>1</v>
      </c>
      <c r="F11" s="343">
        <v>0</v>
      </c>
      <c r="G11" s="340">
        <f>E11*F11</f>
        <v>0</v>
      </c>
      <c r="H11" s="280"/>
    </row>
    <row r="12" spans="1:8" ht="11.25" customHeight="1" x14ac:dyDescent="0.2">
      <c r="A12" s="331" t="s">
        <v>2094</v>
      </c>
      <c r="B12" s="344" t="s">
        <v>2095</v>
      </c>
      <c r="C12" s="341"/>
      <c r="D12" s="341" t="s">
        <v>147</v>
      </c>
      <c r="E12" s="342">
        <v>1</v>
      </c>
      <c r="F12" s="343">
        <v>0</v>
      </c>
      <c r="G12" s="340">
        <f>E12*F12</f>
        <v>0</v>
      </c>
      <c r="H12" s="280"/>
    </row>
    <row r="13" spans="1:8" ht="11.25" customHeight="1" x14ac:dyDescent="0.2">
      <c r="A13" s="331" t="s">
        <v>2096</v>
      </c>
      <c r="B13" s="344" t="s">
        <v>2097</v>
      </c>
      <c r="C13" s="341"/>
      <c r="D13" s="341" t="s">
        <v>147</v>
      </c>
      <c r="E13" s="342">
        <v>1</v>
      </c>
      <c r="F13" s="343">
        <v>0</v>
      </c>
      <c r="G13" s="340">
        <f>E13*F13</f>
        <v>0</v>
      </c>
      <c r="H13" s="280"/>
    </row>
    <row r="14" spans="1:8" ht="11.25" customHeight="1" x14ac:dyDescent="0.2">
      <c r="A14" s="331" t="s">
        <v>2098</v>
      </c>
      <c r="B14" s="344" t="s">
        <v>2099</v>
      </c>
      <c r="C14" s="341"/>
      <c r="D14" s="341" t="s">
        <v>147</v>
      </c>
      <c r="E14" s="342">
        <v>1</v>
      </c>
      <c r="F14" s="343">
        <v>0</v>
      </c>
      <c r="G14" s="340">
        <f>E14*F14</f>
        <v>0</v>
      </c>
      <c r="H14" s="280"/>
    </row>
    <row r="15" spans="1:8" ht="11.25" customHeight="1" x14ac:dyDescent="0.2">
      <c r="A15" s="331" t="s">
        <v>2100</v>
      </c>
      <c r="B15" s="344" t="s">
        <v>2101</v>
      </c>
      <c r="C15" s="341"/>
      <c r="D15" s="341" t="s">
        <v>147</v>
      </c>
      <c r="E15" s="342">
        <v>1</v>
      </c>
      <c r="F15" s="343">
        <v>0</v>
      </c>
      <c r="G15" s="340">
        <f t="shared" si="0"/>
        <v>0</v>
      </c>
      <c r="H15" s="280"/>
    </row>
    <row r="16" spans="1:8" x14ac:dyDescent="0.2">
      <c r="A16" s="331" t="s">
        <v>2102</v>
      </c>
      <c r="B16" s="345" t="s">
        <v>2103</v>
      </c>
      <c r="C16" s="341"/>
      <c r="D16" s="341" t="s">
        <v>147</v>
      </c>
      <c r="E16" s="342">
        <v>1</v>
      </c>
      <c r="F16" s="343">
        <v>0</v>
      </c>
      <c r="G16" s="340">
        <f t="shared" si="0"/>
        <v>0</v>
      </c>
      <c r="H16" s="280"/>
    </row>
    <row r="17" spans="1:8" x14ac:dyDescent="0.2">
      <c r="A17" s="331" t="s">
        <v>2104</v>
      </c>
      <c r="B17" s="346" t="s">
        <v>2105</v>
      </c>
      <c r="C17" s="341"/>
      <c r="D17" s="341" t="s">
        <v>147</v>
      </c>
      <c r="E17" s="342">
        <v>1</v>
      </c>
      <c r="F17" s="343">
        <v>0</v>
      </c>
      <c r="G17" s="340">
        <f t="shared" si="0"/>
        <v>0</v>
      </c>
      <c r="H17" s="280"/>
    </row>
    <row r="18" spans="1:8" x14ac:dyDescent="0.2">
      <c r="A18" s="331" t="s">
        <v>2106</v>
      </c>
      <c r="B18" s="344" t="s">
        <v>2107</v>
      </c>
      <c r="C18" s="341"/>
      <c r="D18" s="341" t="s">
        <v>147</v>
      </c>
      <c r="E18" s="342">
        <v>1</v>
      </c>
      <c r="F18" s="347">
        <v>0</v>
      </c>
      <c r="G18" s="340">
        <f t="shared" si="0"/>
        <v>0</v>
      </c>
      <c r="H18" s="280"/>
    </row>
    <row r="19" spans="1:8" x14ac:dyDescent="0.2">
      <c r="A19" s="331" t="s">
        <v>2108</v>
      </c>
      <c r="B19" s="346" t="s">
        <v>2109</v>
      </c>
      <c r="C19" s="341"/>
      <c r="D19" s="341" t="s">
        <v>147</v>
      </c>
      <c r="E19" s="342">
        <v>1</v>
      </c>
      <c r="F19" s="347">
        <v>0</v>
      </c>
      <c r="G19" s="340">
        <f t="shared" si="0"/>
        <v>0</v>
      </c>
      <c r="H19" s="280"/>
    </row>
    <row r="20" spans="1:8" ht="11.25" customHeight="1" x14ac:dyDescent="0.2">
      <c r="A20" s="348"/>
      <c r="B20" s="348"/>
      <c r="C20" s="348"/>
      <c r="D20" s="348"/>
      <c r="E20" s="348"/>
      <c r="F20" s="348"/>
      <c r="G20" s="348"/>
    </row>
    <row r="21" spans="1:8" x14ac:dyDescent="0.2">
      <c r="A21" s="279"/>
      <c r="B21" s="279"/>
      <c r="C21" s="279"/>
      <c r="D21" s="279"/>
      <c r="E21" s="279"/>
      <c r="F21" s="349"/>
    </row>
    <row r="22" spans="1:8" x14ac:dyDescent="0.2">
      <c r="A22" s="279"/>
      <c r="B22" s="279"/>
      <c r="C22" s="279"/>
      <c r="D22" s="279"/>
      <c r="E22" s="279"/>
      <c r="F22" s="349"/>
    </row>
    <row r="23" spans="1:8" x14ac:dyDescent="0.2">
      <c r="A23" s="279"/>
      <c r="B23" s="349"/>
      <c r="C23" s="279"/>
      <c r="D23" s="350"/>
      <c r="E23" s="279"/>
    </row>
  </sheetData>
  <mergeCells count="4">
    <mergeCell ref="A1:G1"/>
    <mergeCell ref="A2:F2"/>
    <mergeCell ref="B4:F4"/>
    <mergeCell ref="B7:F7"/>
  </mergeCells>
  <printOptions horizontalCentered="1"/>
  <pageMargins left="0.70866141732283472" right="0.70866141732283472" top="1.2598425196850394" bottom="0.78740157480314965" header="0.78740157480314965" footer="0.31496062992125984"/>
  <pageSetup paperSize="9" orientation="landscape" useFirstPageNumber="1" r:id="rId1"/>
  <headerFooter>
    <oddHeader>&amp;L&amp;"Arial,Kurzíva"&amp;8ISATS Ing. Prašnička s.r.o.&amp;R&amp;"Arial,Kurzíva"&amp;8SO 303 - Splašková kanalizace
D.1.3.4.f - Čerpací stanice
Technologická elektroinstalace, MaR</oddHeader>
    <oddFooter>&amp;L&amp;"Arial,Kurzíva"&amp;8Výkaz výměr - &amp;A &amp;R
&amp;"Arial,Kurzíva"&amp;8Strana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81"/>
  <sheetViews>
    <sheetView showGridLines="0" workbookViewId="0">
      <selection activeCell="AA119" sqref="AA119"/>
    </sheetView>
  </sheetViews>
  <sheetFormatPr defaultRowHeight="11.25" x14ac:dyDescent="0.2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" style="1" customWidth="1"/>
    <col min="8" max="8" width="11.5" style="1" customWidth="1"/>
    <col min="9" max="9" width="20.1640625" style="99" customWidth="1"/>
    <col min="10" max="11" width="20.16406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I2" s="99"/>
      <c r="L2" s="550" t="s">
        <v>5</v>
      </c>
      <c r="M2" s="535"/>
      <c r="N2" s="535"/>
      <c r="O2" s="535"/>
      <c r="P2" s="535"/>
      <c r="Q2" s="535"/>
      <c r="R2" s="535"/>
      <c r="S2" s="535"/>
      <c r="T2" s="535"/>
      <c r="U2" s="535"/>
      <c r="V2" s="535"/>
      <c r="AT2" s="18" t="s">
        <v>111</v>
      </c>
    </row>
    <row r="3" spans="1:46" s="1" customFormat="1" ht="6.95" customHeight="1" x14ac:dyDescent="0.2">
      <c r="B3" s="19"/>
      <c r="C3" s="20"/>
      <c r="D3" s="20"/>
      <c r="E3" s="20"/>
      <c r="F3" s="20"/>
      <c r="G3" s="20"/>
      <c r="H3" s="20"/>
      <c r="I3" s="100"/>
      <c r="J3" s="20"/>
      <c r="K3" s="20"/>
      <c r="L3" s="21"/>
      <c r="AT3" s="18" t="s">
        <v>87</v>
      </c>
    </row>
    <row r="4" spans="1:46" s="1" customFormat="1" ht="24.95" customHeight="1" x14ac:dyDescent="0.2">
      <c r="B4" s="21"/>
      <c r="D4" s="22" t="s">
        <v>118</v>
      </c>
      <c r="I4" s="99"/>
      <c r="L4" s="21"/>
      <c r="M4" s="101" t="s">
        <v>10</v>
      </c>
      <c r="AT4" s="18" t="s">
        <v>3</v>
      </c>
    </row>
    <row r="5" spans="1:46" s="1" customFormat="1" ht="6.95" customHeight="1" x14ac:dyDescent="0.2">
      <c r="B5" s="21"/>
      <c r="I5" s="99"/>
      <c r="L5" s="21"/>
    </row>
    <row r="6" spans="1:46" s="1" customFormat="1" ht="12" customHeight="1" x14ac:dyDescent="0.2">
      <c r="B6" s="21"/>
      <c r="D6" s="28" t="s">
        <v>16</v>
      </c>
      <c r="I6" s="99"/>
      <c r="L6" s="21"/>
    </row>
    <row r="7" spans="1:46" s="1" customFormat="1" ht="16.5" customHeight="1" x14ac:dyDescent="0.2">
      <c r="B7" s="21"/>
      <c r="E7" s="569" t="str">
        <f>'Rekapitulace stavby'!K6</f>
        <v>Žirovnice - ZTV Starý dvůr</v>
      </c>
      <c r="F7" s="570"/>
      <c r="G7" s="570"/>
      <c r="H7" s="570"/>
      <c r="I7" s="99"/>
      <c r="L7" s="21"/>
    </row>
    <row r="8" spans="1:46" s="2" customFormat="1" ht="12" customHeight="1" x14ac:dyDescent="0.2">
      <c r="A8" s="33"/>
      <c r="B8" s="34"/>
      <c r="C8" s="33"/>
      <c r="D8" s="28" t="s">
        <v>119</v>
      </c>
      <c r="E8" s="33"/>
      <c r="F8" s="33"/>
      <c r="G8" s="33"/>
      <c r="H8" s="33"/>
      <c r="I8" s="102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 x14ac:dyDescent="0.2">
      <c r="A9" s="33"/>
      <c r="B9" s="34"/>
      <c r="C9" s="33"/>
      <c r="D9" s="33"/>
      <c r="E9" s="561" t="s">
        <v>1820</v>
      </c>
      <c r="F9" s="568"/>
      <c r="G9" s="568"/>
      <c r="H9" s="568"/>
      <c r="I9" s="102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x14ac:dyDescent="0.2">
      <c r="A10" s="33"/>
      <c r="B10" s="34"/>
      <c r="C10" s="33"/>
      <c r="D10" s="33"/>
      <c r="E10" s="33"/>
      <c r="F10" s="33"/>
      <c r="G10" s="33"/>
      <c r="H10" s="33"/>
      <c r="I10" s="102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 x14ac:dyDescent="0.2">
      <c r="A11" s="33"/>
      <c r="B11" s="34"/>
      <c r="C11" s="33"/>
      <c r="D11" s="28" t="s">
        <v>18</v>
      </c>
      <c r="E11" s="33"/>
      <c r="F11" s="26" t="s">
        <v>1</v>
      </c>
      <c r="G11" s="33"/>
      <c r="H11" s="33"/>
      <c r="I11" s="103" t="s">
        <v>19</v>
      </c>
      <c r="J11" s="26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 x14ac:dyDescent="0.2">
      <c r="A12" s="33"/>
      <c r="B12" s="34"/>
      <c r="C12" s="33"/>
      <c r="D12" s="28" t="s">
        <v>20</v>
      </c>
      <c r="E12" s="33"/>
      <c r="F12" s="26" t="s">
        <v>21</v>
      </c>
      <c r="G12" s="33"/>
      <c r="H12" s="33"/>
      <c r="I12" s="103" t="s">
        <v>22</v>
      </c>
      <c r="J12" s="56" t="str">
        <f>'Rekapitulace stavby'!AN8</f>
        <v>9. 6. 2020</v>
      </c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 x14ac:dyDescent="0.2">
      <c r="A13" s="33"/>
      <c r="B13" s="34"/>
      <c r="C13" s="33"/>
      <c r="D13" s="33"/>
      <c r="E13" s="33"/>
      <c r="F13" s="33"/>
      <c r="G13" s="33"/>
      <c r="H13" s="33"/>
      <c r="I13" s="102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 x14ac:dyDescent="0.2">
      <c r="A14" s="33"/>
      <c r="B14" s="34"/>
      <c r="C14" s="33"/>
      <c r="D14" s="28" t="s">
        <v>24</v>
      </c>
      <c r="E14" s="33"/>
      <c r="F14" s="33"/>
      <c r="G14" s="33"/>
      <c r="H14" s="33"/>
      <c r="I14" s="103" t="s">
        <v>25</v>
      </c>
      <c r="J14" s="524" t="s">
        <v>2337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 x14ac:dyDescent="0.2">
      <c r="A15" s="33"/>
      <c r="B15" s="34"/>
      <c r="C15" s="33"/>
      <c r="D15" s="33"/>
      <c r="E15" s="26" t="s">
        <v>26</v>
      </c>
      <c r="F15" s="33"/>
      <c r="G15" s="33"/>
      <c r="H15" s="33"/>
      <c r="I15" s="103" t="s">
        <v>27</v>
      </c>
      <c r="J15" s="26" t="s">
        <v>1</v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 x14ac:dyDescent="0.2">
      <c r="A16" s="33"/>
      <c r="B16" s="34"/>
      <c r="C16" s="33"/>
      <c r="D16" s="33"/>
      <c r="E16" s="33"/>
      <c r="F16" s="33"/>
      <c r="G16" s="33"/>
      <c r="H16" s="33"/>
      <c r="I16" s="102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 x14ac:dyDescent="0.2">
      <c r="A17" s="33"/>
      <c r="B17" s="34"/>
      <c r="C17" s="33"/>
      <c r="D17" s="28" t="s">
        <v>28</v>
      </c>
      <c r="E17" s="33"/>
      <c r="F17" s="33"/>
      <c r="G17" s="33"/>
      <c r="H17" s="33"/>
      <c r="I17" s="103" t="s">
        <v>25</v>
      </c>
      <c r="J17" s="29" t="str">
        <f>'Rekapitulace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 x14ac:dyDescent="0.2">
      <c r="A18" s="33"/>
      <c r="B18" s="34"/>
      <c r="C18" s="33"/>
      <c r="D18" s="33"/>
      <c r="E18" s="571" t="str">
        <f>'Rekapitulace stavby'!E14</f>
        <v>Vyplň údaj</v>
      </c>
      <c r="F18" s="534"/>
      <c r="G18" s="534"/>
      <c r="H18" s="534"/>
      <c r="I18" s="103" t="s">
        <v>27</v>
      </c>
      <c r="J18" s="29" t="str">
        <f>'Rekapitulace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 x14ac:dyDescent="0.2">
      <c r="A19" s="33"/>
      <c r="B19" s="34"/>
      <c r="C19" s="33"/>
      <c r="D19" s="33"/>
      <c r="E19" s="33"/>
      <c r="F19" s="33"/>
      <c r="G19" s="33"/>
      <c r="H19" s="33"/>
      <c r="I19" s="102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 x14ac:dyDescent="0.2">
      <c r="A20" s="33"/>
      <c r="B20" s="34"/>
      <c r="C20" s="33"/>
      <c r="D20" s="28" t="s">
        <v>30</v>
      </c>
      <c r="E20" s="33"/>
      <c r="F20" s="33"/>
      <c r="G20" s="33"/>
      <c r="H20" s="33"/>
      <c r="I20" s="103" t="s">
        <v>25</v>
      </c>
      <c r="J20" s="26" t="s">
        <v>31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 x14ac:dyDescent="0.2">
      <c r="A21" s="33"/>
      <c r="B21" s="34"/>
      <c r="C21" s="33"/>
      <c r="D21" s="33"/>
      <c r="E21" s="26" t="s">
        <v>32</v>
      </c>
      <c r="F21" s="33"/>
      <c r="G21" s="33"/>
      <c r="H21" s="33"/>
      <c r="I21" s="103" t="s">
        <v>27</v>
      </c>
      <c r="J21" s="26" t="s">
        <v>1</v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 x14ac:dyDescent="0.2">
      <c r="A22" s="33"/>
      <c r="B22" s="34"/>
      <c r="C22" s="33"/>
      <c r="D22" s="33"/>
      <c r="E22" s="33"/>
      <c r="F22" s="33"/>
      <c r="G22" s="33"/>
      <c r="H22" s="33"/>
      <c r="I22" s="102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 x14ac:dyDescent="0.2">
      <c r="A23" s="33"/>
      <c r="B23" s="34"/>
      <c r="C23" s="33"/>
      <c r="D23" s="28" t="s">
        <v>34</v>
      </c>
      <c r="E23" s="33"/>
      <c r="F23" s="33"/>
      <c r="G23" s="33"/>
      <c r="H23" s="33"/>
      <c r="I23" s="103" t="s">
        <v>25</v>
      </c>
      <c r="J23" s="26" t="str">
        <f>IF('Rekapitulace stavby'!AN19="","",'Rekapitulace stavby'!AN19)</f>
        <v/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 x14ac:dyDescent="0.2">
      <c r="A24" s="33"/>
      <c r="B24" s="34"/>
      <c r="C24" s="33"/>
      <c r="D24" s="33"/>
      <c r="E24" s="26" t="str">
        <f>IF('Rekapitulace stavby'!E20="","",'Rekapitulace stavby'!E20)</f>
        <v xml:space="preserve"> </v>
      </c>
      <c r="F24" s="33"/>
      <c r="G24" s="33"/>
      <c r="H24" s="33"/>
      <c r="I24" s="103" t="s">
        <v>27</v>
      </c>
      <c r="J24" s="26" t="str">
        <f>IF('Rekapitulace stavby'!AN20="","",'Rekapitulace stavby'!AN20)</f>
        <v/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 x14ac:dyDescent="0.2">
      <c r="A25" s="33"/>
      <c r="B25" s="34"/>
      <c r="C25" s="33"/>
      <c r="D25" s="33"/>
      <c r="E25" s="33"/>
      <c r="F25" s="33"/>
      <c r="G25" s="33"/>
      <c r="H25" s="33"/>
      <c r="I25" s="102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 x14ac:dyDescent="0.2">
      <c r="A26" s="33"/>
      <c r="B26" s="34"/>
      <c r="C26" s="33"/>
      <c r="D26" s="28" t="s">
        <v>36</v>
      </c>
      <c r="E26" s="33"/>
      <c r="F26" s="33"/>
      <c r="G26" s="33"/>
      <c r="H26" s="33"/>
      <c r="I26" s="102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 x14ac:dyDescent="0.2">
      <c r="A27" s="104"/>
      <c r="B27" s="105"/>
      <c r="C27" s="104"/>
      <c r="D27" s="104"/>
      <c r="E27" s="539" t="s">
        <v>1</v>
      </c>
      <c r="F27" s="539"/>
      <c r="G27" s="539"/>
      <c r="H27" s="539"/>
      <c r="I27" s="106"/>
      <c r="J27" s="104"/>
      <c r="K27" s="104"/>
      <c r="L27" s="107"/>
      <c r="S27" s="104"/>
      <c r="T27" s="104"/>
      <c r="U27" s="104"/>
      <c r="V27" s="104"/>
      <c r="W27" s="104"/>
      <c r="X27" s="104"/>
      <c r="Y27" s="104"/>
      <c r="Z27" s="104"/>
      <c r="AA27" s="104"/>
      <c r="AB27" s="104"/>
      <c r="AC27" s="104"/>
      <c r="AD27" s="104"/>
      <c r="AE27" s="104"/>
    </row>
    <row r="28" spans="1:31" s="2" customFormat="1" ht="6.95" customHeight="1" x14ac:dyDescent="0.2">
      <c r="A28" s="33"/>
      <c r="B28" s="34"/>
      <c r="C28" s="33"/>
      <c r="D28" s="33"/>
      <c r="E28" s="33"/>
      <c r="F28" s="33"/>
      <c r="G28" s="33"/>
      <c r="H28" s="33"/>
      <c r="I28" s="102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 x14ac:dyDescent="0.2">
      <c r="A29" s="33"/>
      <c r="B29" s="34"/>
      <c r="C29" s="33"/>
      <c r="D29" s="67"/>
      <c r="E29" s="67"/>
      <c r="F29" s="67"/>
      <c r="G29" s="67"/>
      <c r="H29" s="67"/>
      <c r="I29" s="108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 x14ac:dyDescent="0.2">
      <c r="A30" s="33"/>
      <c r="B30" s="34"/>
      <c r="C30" s="33"/>
      <c r="D30" s="109" t="s">
        <v>37</v>
      </c>
      <c r="E30" s="33"/>
      <c r="F30" s="33"/>
      <c r="G30" s="33"/>
      <c r="H30" s="33"/>
      <c r="I30" s="102"/>
      <c r="J30" s="72">
        <f>ROUND(J123, 2)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 x14ac:dyDescent="0.2">
      <c r="A31" s="33"/>
      <c r="B31" s="34"/>
      <c r="C31" s="33"/>
      <c r="D31" s="67"/>
      <c r="E31" s="67"/>
      <c r="F31" s="67"/>
      <c r="G31" s="67"/>
      <c r="H31" s="67"/>
      <c r="I31" s="108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 x14ac:dyDescent="0.2">
      <c r="A32" s="33"/>
      <c r="B32" s="34"/>
      <c r="C32" s="33"/>
      <c r="D32" s="33"/>
      <c r="E32" s="33"/>
      <c r="F32" s="37" t="s">
        <v>39</v>
      </c>
      <c r="G32" s="33"/>
      <c r="H32" s="33"/>
      <c r="I32" s="110" t="s">
        <v>38</v>
      </c>
      <c r="J32" s="37" t="s">
        <v>40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 x14ac:dyDescent="0.2">
      <c r="A33" s="33"/>
      <c r="B33" s="34"/>
      <c r="C33" s="33"/>
      <c r="D33" s="111" t="s">
        <v>41</v>
      </c>
      <c r="E33" s="28" t="s">
        <v>42</v>
      </c>
      <c r="F33" s="112">
        <f>ROUND((SUM(BE123:BE280)),  2)</f>
        <v>0</v>
      </c>
      <c r="G33" s="33"/>
      <c r="H33" s="33"/>
      <c r="I33" s="113">
        <v>0.21</v>
      </c>
      <c r="J33" s="112">
        <f>ROUND(((SUM(BE123:BE280))*I33),  2)</f>
        <v>0</v>
      </c>
      <c r="K33" s="33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 x14ac:dyDescent="0.2">
      <c r="A34" s="33"/>
      <c r="B34" s="34"/>
      <c r="C34" s="33"/>
      <c r="D34" s="33"/>
      <c r="E34" s="28" t="s">
        <v>43</v>
      </c>
      <c r="F34" s="112">
        <f>ROUND((SUM(BF123:BF280)),  2)</f>
        <v>0</v>
      </c>
      <c r="G34" s="33"/>
      <c r="H34" s="33"/>
      <c r="I34" s="113">
        <v>0.15</v>
      </c>
      <c r="J34" s="112">
        <f>ROUND(((SUM(BF123:BF280))*I34),  2)</f>
        <v>0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hidden="1" customHeight="1" x14ac:dyDescent="0.2">
      <c r="A35" s="33"/>
      <c r="B35" s="34"/>
      <c r="C35" s="33"/>
      <c r="D35" s="33"/>
      <c r="E35" s="28" t="s">
        <v>44</v>
      </c>
      <c r="F35" s="112">
        <f>ROUND((SUM(BG123:BG280)),  2)</f>
        <v>0</v>
      </c>
      <c r="G35" s="33"/>
      <c r="H35" s="33"/>
      <c r="I35" s="113">
        <v>0.21</v>
      </c>
      <c r="J35" s="112">
        <f>0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hidden="1" customHeight="1" x14ac:dyDescent="0.2">
      <c r="A36" s="33"/>
      <c r="B36" s="34"/>
      <c r="C36" s="33"/>
      <c r="D36" s="33"/>
      <c r="E36" s="28" t="s">
        <v>45</v>
      </c>
      <c r="F36" s="112">
        <f>ROUND((SUM(BH123:BH280)),  2)</f>
        <v>0</v>
      </c>
      <c r="G36" s="33"/>
      <c r="H36" s="33"/>
      <c r="I36" s="113">
        <v>0.15</v>
      </c>
      <c r="J36" s="112">
        <f>0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 x14ac:dyDescent="0.2">
      <c r="A37" s="33"/>
      <c r="B37" s="34"/>
      <c r="C37" s="33"/>
      <c r="D37" s="33"/>
      <c r="E37" s="28" t="s">
        <v>46</v>
      </c>
      <c r="F37" s="112">
        <f>ROUND((SUM(BI123:BI280)),  2)</f>
        <v>0</v>
      </c>
      <c r="G37" s="33"/>
      <c r="H37" s="33"/>
      <c r="I37" s="113">
        <v>0</v>
      </c>
      <c r="J37" s="112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5" customHeight="1" x14ac:dyDescent="0.2">
      <c r="A38" s="33"/>
      <c r="B38" s="34"/>
      <c r="C38" s="33"/>
      <c r="D38" s="33"/>
      <c r="E38" s="33"/>
      <c r="F38" s="33"/>
      <c r="G38" s="33"/>
      <c r="H38" s="33"/>
      <c r="I38" s="102"/>
      <c r="J38" s="33"/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 x14ac:dyDescent="0.2">
      <c r="A39" s="33"/>
      <c r="B39" s="34"/>
      <c r="C39" s="114"/>
      <c r="D39" s="115" t="s">
        <v>47</v>
      </c>
      <c r="E39" s="61"/>
      <c r="F39" s="61"/>
      <c r="G39" s="116" t="s">
        <v>48</v>
      </c>
      <c r="H39" s="117" t="s">
        <v>49</v>
      </c>
      <c r="I39" s="118"/>
      <c r="J39" s="119">
        <f>SUM(J30:J37)</f>
        <v>0</v>
      </c>
      <c r="K39" s="120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customHeight="1" x14ac:dyDescent="0.2">
      <c r="A40" s="33"/>
      <c r="B40" s="34"/>
      <c r="C40" s="33"/>
      <c r="D40" s="33"/>
      <c r="E40" s="33"/>
      <c r="F40" s="33"/>
      <c r="G40" s="33"/>
      <c r="H40" s="33"/>
      <c r="I40" s="102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5" customHeight="1" x14ac:dyDescent="0.2">
      <c r="B41" s="21"/>
      <c r="I41" s="99"/>
      <c r="L41" s="21"/>
    </row>
    <row r="42" spans="1:31" s="1" customFormat="1" ht="14.45" customHeight="1" x14ac:dyDescent="0.2">
      <c r="B42" s="21"/>
      <c r="I42" s="99"/>
      <c r="L42" s="21"/>
    </row>
    <row r="43" spans="1:31" s="1" customFormat="1" ht="14.45" customHeight="1" x14ac:dyDescent="0.2">
      <c r="B43" s="21"/>
      <c r="I43" s="99"/>
      <c r="L43" s="21"/>
    </row>
    <row r="44" spans="1:31" s="1" customFormat="1" ht="14.45" customHeight="1" x14ac:dyDescent="0.2">
      <c r="B44" s="21"/>
      <c r="I44" s="99"/>
      <c r="L44" s="21"/>
    </row>
    <row r="45" spans="1:31" s="1" customFormat="1" ht="14.45" customHeight="1" x14ac:dyDescent="0.2">
      <c r="B45" s="21"/>
      <c r="I45" s="99"/>
      <c r="L45" s="21"/>
    </row>
    <row r="46" spans="1:31" s="1" customFormat="1" ht="14.45" customHeight="1" x14ac:dyDescent="0.2">
      <c r="B46" s="21"/>
      <c r="I46" s="99"/>
      <c r="L46" s="21"/>
    </row>
    <row r="47" spans="1:31" s="1" customFormat="1" ht="14.45" customHeight="1" x14ac:dyDescent="0.2">
      <c r="B47" s="21"/>
      <c r="I47" s="99"/>
      <c r="L47" s="21"/>
    </row>
    <row r="48" spans="1:31" s="1" customFormat="1" ht="14.45" customHeight="1" x14ac:dyDescent="0.2">
      <c r="B48" s="21"/>
      <c r="I48" s="99"/>
      <c r="L48" s="21"/>
    </row>
    <row r="49" spans="1:31" s="1" customFormat="1" ht="14.45" customHeight="1" x14ac:dyDescent="0.2">
      <c r="B49" s="21"/>
      <c r="I49" s="99"/>
      <c r="L49" s="21"/>
    </row>
    <row r="50" spans="1:31" s="2" customFormat="1" ht="14.45" customHeight="1" x14ac:dyDescent="0.2">
      <c r="B50" s="43"/>
      <c r="D50" s="44" t="s">
        <v>50</v>
      </c>
      <c r="E50" s="45"/>
      <c r="F50" s="45"/>
      <c r="G50" s="44" t="s">
        <v>51</v>
      </c>
      <c r="H50" s="45"/>
      <c r="I50" s="121"/>
      <c r="J50" s="45"/>
      <c r="K50" s="45"/>
      <c r="L50" s="43"/>
    </row>
    <row r="51" spans="1:31" x14ac:dyDescent="0.2">
      <c r="B51" s="21"/>
      <c r="L51" s="21"/>
    </row>
    <row r="52" spans="1:31" x14ac:dyDescent="0.2">
      <c r="B52" s="21"/>
      <c r="L52" s="21"/>
    </row>
    <row r="53" spans="1:31" x14ac:dyDescent="0.2">
      <c r="B53" s="21"/>
      <c r="L53" s="21"/>
    </row>
    <row r="54" spans="1:31" x14ac:dyDescent="0.2">
      <c r="B54" s="21"/>
      <c r="L54" s="21"/>
    </row>
    <row r="55" spans="1:31" x14ac:dyDescent="0.2">
      <c r="B55" s="21"/>
      <c r="L55" s="21"/>
    </row>
    <row r="56" spans="1:31" x14ac:dyDescent="0.2">
      <c r="B56" s="21"/>
      <c r="L56" s="21"/>
    </row>
    <row r="57" spans="1:31" x14ac:dyDescent="0.2">
      <c r="B57" s="21"/>
      <c r="L57" s="21"/>
    </row>
    <row r="58" spans="1:31" x14ac:dyDescent="0.2">
      <c r="B58" s="21"/>
      <c r="L58" s="21"/>
    </row>
    <row r="59" spans="1:31" x14ac:dyDescent="0.2">
      <c r="B59" s="21"/>
      <c r="L59" s="21"/>
    </row>
    <row r="60" spans="1:31" x14ac:dyDescent="0.2">
      <c r="B60" s="21"/>
      <c r="L60" s="21"/>
    </row>
    <row r="61" spans="1:31" s="2" customFormat="1" ht="12.75" x14ac:dyDescent="0.2">
      <c r="A61" s="33"/>
      <c r="B61" s="34"/>
      <c r="C61" s="33"/>
      <c r="D61" s="46" t="s">
        <v>52</v>
      </c>
      <c r="E61" s="36"/>
      <c r="F61" s="122" t="s">
        <v>53</v>
      </c>
      <c r="G61" s="46" t="s">
        <v>52</v>
      </c>
      <c r="H61" s="36"/>
      <c r="I61" s="123"/>
      <c r="J61" s="124" t="s">
        <v>53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x14ac:dyDescent="0.2">
      <c r="B62" s="21"/>
      <c r="L62" s="21"/>
    </row>
    <row r="63" spans="1:31" x14ac:dyDescent="0.2">
      <c r="B63" s="21"/>
      <c r="L63" s="21"/>
    </row>
    <row r="64" spans="1:31" x14ac:dyDescent="0.2">
      <c r="B64" s="21"/>
      <c r="L64" s="21"/>
    </row>
    <row r="65" spans="1:31" s="2" customFormat="1" ht="12.75" x14ac:dyDescent="0.2">
      <c r="A65" s="33"/>
      <c r="B65" s="34"/>
      <c r="C65" s="33"/>
      <c r="D65" s="44" t="s">
        <v>54</v>
      </c>
      <c r="E65" s="47"/>
      <c r="F65" s="47"/>
      <c r="G65" s="44" t="s">
        <v>55</v>
      </c>
      <c r="H65" s="47"/>
      <c r="I65" s="125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x14ac:dyDescent="0.2">
      <c r="B66" s="21"/>
      <c r="L66" s="21"/>
    </row>
    <row r="67" spans="1:31" x14ac:dyDescent="0.2">
      <c r="B67" s="21"/>
      <c r="L67" s="21"/>
    </row>
    <row r="68" spans="1:31" x14ac:dyDescent="0.2">
      <c r="B68" s="21"/>
      <c r="L68" s="21"/>
    </row>
    <row r="69" spans="1:31" x14ac:dyDescent="0.2">
      <c r="B69" s="21"/>
      <c r="L69" s="21"/>
    </row>
    <row r="70" spans="1:31" x14ac:dyDescent="0.2">
      <c r="B70" s="21"/>
      <c r="L70" s="21"/>
    </row>
    <row r="71" spans="1:31" x14ac:dyDescent="0.2">
      <c r="B71" s="21"/>
      <c r="L71" s="21"/>
    </row>
    <row r="72" spans="1:31" x14ac:dyDescent="0.2">
      <c r="B72" s="21"/>
      <c r="L72" s="21"/>
    </row>
    <row r="73" spans="1:31" x14ac:dyDescent="0.2">
      <c r="B73" s="21"/>
      <c r="L73" s="21"/>
    </row>
    <row r="74" spans="1:31" x14ac:dyDescent="0.2">
      <c r="B74" s="21"/>
      <c r="L74" s="21"/>
    </row>
    <row r="75" spans="1:31" x14ac:dyDescent="0.2">
      <c r="B75" s="21"/>
      <c r="L75" s="21"/>
    </row>
    <row r="76" spans="1:31" s="2" customFormat="1" ht="12.75" x14ac:dyDescent="0.2">
      <c r="A76" s="33"/>
      <c r="B76" s="34"/>
      <c r="C76" s="33"/>
      <c r="D76" s="46" t="s">
        <v>52</v>
      </c>
      <c r="E76" s="36"/>
      <c r="F76" s="122" t="s">
        <v>53</v>
      </c>
      <c r="G76" s="46" t="s">
        <v>52</v>
      </c>
      <c r="H76" s="36"/>
      <c r="I76" s="123"/>
      <c r="J76" s="124" t="s">
        <v>53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 x14ac:dyDescent="0.2">
      <c r="A77" s="33"/>
      <c r="B77" s="48"/>
      <c r="C77" s="49"/>
      <c r="D77" s="49"/>
      <c r="E77" s="49"/>
      <c r="F77" s="49"/>
      <c r="G77" s="49"/>
      <c r="H77" s="49"/>
      <c r="I77" s="126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hidden="1" customHeight="1" x14ac:dyDescent="0.2">
      <c r="A81" s="33"/>
      <c r="B81" s="50"/>
      <c r="C81" s="51"/>
      <c r="D81" s="51"/>
      <c r="E81" s="51"/>
      <c r="F81" s="51"/>
      <c r="G81" s="51"/>
      <c r="H81" s="51"/>
      <c r="I81" s="127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hidden="1" customHeight="1" x14ac:dyDescent="0.2">
      <c r="A82" s="33"/>
      <c r="B82" s="34"/>
      <c r="C82" s="22" t="s">
        <v>121</v>
      </c>
      <c r="D82" s="33"/>
      <c r="E82" s="33"/>
      <c r="F82" s="33"/>
      <c r="G82" s="33"/>
      <c r="H82" s="33"/>
      <c r="I82" s="102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hidden="1" customHeight="1" x14ac:dyDescent="0.2">
      <c r="A83" s="33"/>
      <c r="B83" s="34"/>
      <c r="C83" s="33"/>
      <c r="D83" s="33"/>
      <c r="E83" s="33"/>
      <c r="F83" s="33"/>
      <c r="G83" s="33"/>
      <c r="H83" s="33"/>
      <c r="I83" s="102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hidden="1" customHeight="1" x14ac:dyDescent="0.2">
      <c r="A84" s="33"/>
      <c r="B84" s="34"/>
      <c r="C84" s="28" t="s">
        <v>16</v>
      </c>
      <c r="D84" s="33"/>
      <c r="E84" s="33"/>
      <c r="F84" s="33"/>
      <c r="G84" s="33"/>
      <c r="H84" s="33"/>
      <c r="I84" s="102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hidden="1" customHeight="1" x14ac:dyDescent="0.2">
      <c r="A85" s="33"/>
      <c r="B85" s="34"/>
      <c r="C85" s="33"/>
      <c r="D85" s="33"/>
      <c r="E85" s="569" t="str">
        <f>E7</f>
        <v>Žirovnice - ZTV Starý dvůr</v>
      </c>
      <c r="F85" s="570"/>
      <c r="G85" s="570"/>
      <c r="H85" s="570"/>
      <c r="I85" s="102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hidden="1" customHeight="1" x14ac:dyDescent="0.2">
      <c r="A86" s="33"/>
      <c r="B86" s="34"/>
      <c r="C86" s="28" t="s">
        <v>119</v>
      </c>
      <c r="D86" s="33"/>
      <c r="E86" s="33"/>
      <c r="F86" s="33"/>
      <c r="G86" s="33"/>
      <c r="H86" s="33"/>
      <c r="I86" s="102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hidden="1" customHeight="1" x14ac:dyDescent="0.2">
      <c r="A87" s="33"/>
      <c r="B87" s="34"/>
      <c r="C87" s="33"/>
      <c r="D87" s="33"/>
      <c r="E87" s="561" t="str">
        <f>E9</f>
        <v>304 - Přípojky vodovodu a kanalizace</v>
      </c>
      <c r="F87" s="568"/>
      <c r="G87" s="568"/>
      <c r="H87" s="568"/>
      <c r="I87" s="102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hidden="1" customHeight="1" x14ac:dyDescent="0.2">
      <c r="A88" s="33"/>
      <c r="B88" s="34"/>
      <c r="C88" s="33"/>
      <c r="D88" s="33"/>
      <c r="E88" s="33"/>
      <c r="F88" s="33"/>
      <c r="G88" s="33"/>
      <c r="H88" s="33"/>
      <c r="I88" s="102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hidden="1" customHeight="1" x14ac:dyDescent="0.2">
      <c r="A89" s="33"/>
      <c r="B89" s="34"/>
      <c r="C89" s="28" t="s">
        <v>20</v>
      </c>
      <c r="D89" s="33"/>
      <c r="E89" s="33"/>
      <c r="F89" s="26" t="str">
        <f>F12</f>
        <v>Žirovnice</v>
      </c>
      <c r="G89" s="33"/>
      <c r="H89" s="33"/>
      <c r="I89" s="103" t="s">
        <v>22</v>
      </c>
      <c r="J89" s="56" t="str">
        <f>IF(J12="","",J12)</f>
        <v>9. 6. 2020</v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hidden="1" customHeight="1" x14ac:dyDescent="0.2">
      <c r="A90" s="33"/>
      <c r="B90" s="34"/>
      <c r="C90" s="33"/>
      <c r="D90" s="33"/>
      <c r="E90" s="33"/>
      <c r="F90" s="33"/>
      <c r="G90" s="33"/>
      <c r="H90" s="33"/>
      <c r="I90" s="102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2" hidden="1" customHeight="1" x14ac:dyDescent="0.2">
      <c r="A91" s="33"/>
      <c r="B91" s="34"/>
      <c r="C91" s="28" t="s">
        <v>24</v>
      </c>
      <c r="D91" s="33"/>
      <c r="E91" s="33"/>
      <c r="F91" s="26" t="str">
        <f>E15</f>
        <v>Město Žirovnice</v>
      </c>
      <c r="G91" s="33"/>
      <c r="H91" s="33"/>
      <c r="I91" s="103" t="s">
        <v>30</v>
      </c>
      <c r="J91" s="31" t="str">
        <f>E21</f>
        <v>WAY project s.r.o.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hidden="1" customHeight="1" x14ac:dyDescent="0.2">
      <c r="A92" s="33"/>
      <c r="B92" s="34"/>
      <c r="C92" s="28" t="s">
        <v>28</v>
      </c>
      <c r="D92" s="33"/>
      <c r="E92" s="33"/>
      <c r="F92" s="26" t="str">
        <f>IF(E18="","",E18)</f>
        <v>Vyplň údaj</v>
      </c>
      <c r="G92" s="33"/>
      <c r="H92" s="33"/>
      <c r="I92" s="103" t="s">
        <v>34</v>
      </c>
      <c r="J92" s="31" t="str">
        <f>E24</f>
        <v xml:space="preserve"> 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hidden="1" customHeight="1" x14ac:dyDescent="0.2">
      <c r="A93" s="33"/>
      <c r="B93" s="34"/>
      <c r="C93" s="33"/>
      <c r="D93" s="33"/>
      <c r="E93" s="33"/>
      <c r="F93" s="33"/>
      <c r="G93" s="33"/>
      <c r="H93" s="33"/>
      <c r="I93" s="102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hidden="1" customHeight="1" x14ac:dyDescent="0.2">
      <c r="A94" s="33"/>
      <c r="B94" s="34"/>
      <c r="C94" s="128" t="s">
        <v>122</v>
      </c>
      <c r="D94" s="114"/>
      <c r="E94" s="114"/>
      <c r="F94" s="114"/>
      <c r="G94" s="114"/>
      <c r="H94" s="114"/>
      <c r="I94" s="129"/>
      <c r="J94" s="130" t="s">
        <v>123</v>
      </c>
      <c r="K94" s="114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hidden="1" customHeight="1" x14ac:dyDescent="0.2">
      <c r="A95" s="33"/>
      <c r="B95" s="34"/>
      <c r="C95" s="33"/>
      <c r="D95" s="33"/>
      <c r="E95" s="33"/>
      <c r="F95" s="33"/>
      <c r="G95" s="33"/>
      <c r="H95" s="33"/>
      <c r="I95" s="102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hidden="1" customHeight="1" x14ac:dyDescent="0.2">
      <c r="A96" s="33"/>
      <c r="B96" s="34"/>
      <c r="C96" s="131" t="s">
        <v>124</v>
      </c>
      <c r="D96" s="33"/>
      <c r="E96" s="33"/>
      <c r="F96" s="33"/>
      <c r="G96" s="33"/>
      <c r="H96" s="33"/>
      <c r="I96" s="102"/>
      <c r="J96" s="72">
        <f>J123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125</v>
      </c>
    </row>
    <row r="97" spans="1:31" s="9" customFormat="1" ht="24.95" hidden="1" customHeight="1" x14ac:dyDescent="0.2">
      <c r="B97" s="132"/>
      <c r="D97" s="133" t="s">
        <v>219</v>
      </c>
      <c r="E97" s="134"/>
      <c r="F97" s="134"/>
      <c r="G97" s="134"/>
      <c r="H97" s="134"/>
      <c r="I97" s="135"/>
      <c r="J97" s="136">
        <f>J124</f>
        <v>0</v>
      </c>
      <c r="L97" s="132"/>
    </row>
    <row r="98" spans="1:31" s="14" customFormat="1" ht="19.899999999999999" hidden="1" customHeight="1" x14ac:dyDescent="0.2">
      <c r="B98" s="192"/>
      <c r="D98" s="193" t="s">
        <v>220</v>
      </c>
      <c r="E98" s="194"/>
      <c r="F98" s="194"/>
      <c r="G98" s="194"/>
      <c r="H98" s="194"/>
      <c r="I98" s="195"/>
      <c r="J98" s="196">
        <f>J125</f>
        <v>0</v>
      </c>
      <c r="L98" s="192"/>
    </row>
    <row r="99" spans="1:31" s="14" customFormat="1" ht="19.899999999999999" hidden="1" customHeight="1" x14ac:dyDescent="0.2">
      <c r="B99" s="192"/>
      <c r="D99" s="193" t="s">
        <v>222</v>
      </c>
      <c r="E99" s="194"/>
      <c r="F99" s="194"/>
      <c r="G99" s="194"/>
      <c r="H99" s="194"/>
      <c r="I99" s="195"/>
      <c r="J99" s="196">
        <f>J207</f>
        <v>0</v>
      </c>
      <c r="L99" s="192"/>
    </row>
    <row r="100" spans="1:31" s="14" customFormat="1" ht="19.899999999999999" hidden="1" customHeight="1" x14ac:dyDescent="0.2">
      <c r="B100" s="192"/>
      <c r="D100" s="193" t="s">
        <v>224</v>
      </c>
      <c r="E100" s="194"/>
      <c r="F100" s="194"/>
      <c r="G100" s="194"/>
      <c r="H100" s="194"/>
      <c r="I100" s="195"/>
      <c r="J100" s="196">
        <f>J214</f>
        <v>0</v>
      </c>
      <c r="L100" s="192"/>
    </row>
    <row r="101" spans="1:31" s="14" customFormat="1" ht="19.899999999999999" hidden="1" customHeight="1" x14ac:dyDescent="0.2">
      <c r="B101" s="192"/>
      <c r="D101" s="193" t="s">
        <v>227</v>
      </c>
      <c r="E101" s="194"/>
      <c r="F101" s="194"/>
      <c r="G101" s="194"/>
      <c r="H101" s="194"/>
      <c r="I101" s="195"/>
      <c r="J101" s="196">
        <f>J256</f>
        <v>0</v>
      </c>
      <c r="L101" s="192"/>
    </row>
    <row r="102" spans="1:31" s="9" customFormat="1" ht="24.95" hidden="1" customHeight="1" x14ac:dyDescent="0.2">
      <c r="B102" s="132"/>
      <c r="D102" s="133" t="s">
        <v>1821</v>
      </c>
      <c r="E102" s="134"/>
      <c r="F102" s="134"/>
      <c r="G102" s="134"/>
      <c r="H102" s="134"/>
      <c r="I102" s="135"/>
      <c r="J102" s="136">
        <f>J258</f>
        <v>0</v>
      </c>
      <c r="L102" s="132"/>
    </row>
    <row r="103" spans="1:31" s="14" customFormat="1" ht="19.899999999999999" hidden="1" customHeight="1" x14ac:dyDescent="0.2">
      <c r="B103" s="192"/>
      <c r="D103" s="193" t="s">
        <v>1822</v>
      </c>
      <c r="E103" s="194"/>
      <c r="F103" s="194"/>
      <c r="G103" s="194"/>
      <c r="H103" s="194"/>
      <c r="I103" s="195"/>
      <c r="J103" s="196">
        <f>J259</f>
        <v>0</v>
      </c>
      <c r="L103" s="192"/>
    </row>
    <row r="104" spans="1:31" s="2" customFormat="1" ht="21.75" hidden="1" customHeight="1" x14ac:dyDescent="0.2">
      <c r="A104" s="33"/>
      <c r="B104" s="34"/>
      <c r="C104" s="33"/>
      <c r="D104" s="33"/>
      <c r="E104" s="33"/>
      <c r="F104" s="33"/>
      <c r="G104" s="33"/>
      <c r="H104" s="33"/>
      <c r="I104" s="102"/>
      <c r="J104" s="33"/>
      <c r="K104" s="33"/>
      <c r="L104" s="4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</row>
    <row r="105" spans="1:31" s="2" customFormat="1" ht="6.95" hidden="1" customHeight="1" x14ac:dyDescent="0.2">
      <c r="A105" s="33"/>
      <c r="B105" s="48"/>
      <c r="C105" s="49"/>
      <c r="D105" s="49"/>
      <c r="E105" s="49"/>
      <c r="F105" s="49"/>
      <c r="G105" s="49"/>
      <c r="H105" s="49"/>
      <c r="I105" s="126"/>
      <c r="J105" s="49"/>
      <c r="K105" s="49"/>
      <c r="L105" s="4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6" spans="1:31" hidden="1" x14ac:dyDescent="0.2"/>
    <row r="107" spans="1:31" hidden="1" x14ac:dyDescent="0.2"/>
    <row r="108" spans="1:31" hidden="1" x14ac:dyDescent="0.2"/>
    <row r="109" spans="1:31" s="2" customFormat="1" ht="6.95" customHeight="1" x14ac:dyDescent="0.2">
      <c r="A109" s="33"/>
      <c r="B109" s="50"/>
      <c r="C109" s="51"/>
      <c r="D109" s="51"/>
      <c r="E109" s="51"/>
      <c r="F109" s="51"/>
      <c r="G109" s="51"/>
      <c r="H109" s="51"/>
      <c r="I109" s="127"/>
      <c r="J109" s="51"/>
      <c r="K109" s="51"/>
      <c r="L109" s="4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31" s="2" customFormat="1" ht="24.95" customHeight="1" x14ac:dyDescent="0.2">
      <c r="A110" s="33"/>
      <c r="B110" s="34"/>
      <c r="C110" s="22" t="s">
        <v>127</v>
      </c>
      <c r="D110" s="33"/>
      <c r="E110" s="33"/>
      <c r="F110" s="33"/>
      <c r="G110" s="33"/>
      <c r="H110" s="33"/>
      <c r="I110" s="102"/>
      <c r="J110" s="33"/>
      <c r="K110" s="33"/>
      <c r="L110" s="4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31" s="2" customFormat="1" ht="6.95" customHeight="1" x14ac:dyDescent="0.2">
      <c r="A111" s="33"/>
      <c r="B111" s="34"/>
      <c r="C111" s="33"/>
      <c r="D111" s="33"/>
      <c r="E111" s="33"/>
      <c r="F111" s="33"/>
      <c r="G111" s="33"/>
      <c r="H111" s="33"/>
      <c r="I111" s="102"/>
      <c r="J111" s="33"/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2" customFormat="1" ht="12" customHeight="1" x14ac:dyDescent="0.2">
      <c r="A112" s="33"/>
      <c r="B112" s="34"/>
      <c r="C112" s="28" t="s">
        <v>16</v>
      </c>
      <c r="D112" s="33"/>
      <c r="E112" s="33"/>
      <c r="F112" s="33"/>
      <c r="G112" s="33"/>
      <c r="H112" s="33"/>
      <c r="I112" s="102"/>
      <c r="J112" s="33"/>
      <c r="K112" s="33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16.5" customHeight="1" x14ac:dyDescent="0.2">
      <c r="A113" s="33"/>
      <c r="B113" s="34"/>
      <c r="C113" s="33"/>
      <c r="D113" s="33"/>
      <c r="E113" s="569" t="str">
        <f>E7</f>
        <v>Žirovnice - ZTV Starý dvůr</v>
      </c>
      <c r="F113" s="570"/>
      <c r="G113" s="570"/>
      <c r="H113" s="570"/>
      <c r="I113" s="102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12" customHeight="1" x14ac:dyDescent="0.2">
      <c r="A114" s="33"/>
      <c r="B114" s="34"/>
      <c r="C114" s="28" t="s">
        <v>119</v>
      </c>
      <c r="D114" s="33"/>
      <c r="E114" s="33"/>
      <c r="F114" s="33"/>
      <c r="G114" s="33"/>
      <c r="H114" s="33"/>
      <c r="I114" s="102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16.5" customHeight="1" x14ac:dyDescent="0.2">
      <c r="A115" s="33"/>
      <c r="B115" s="34"/>
      <c r="C115" s="33"/>
      <c r="D115" s="33"/>
      <c r="E115" s="561" t="str">
        <f>E9</f>
        <v>304 - Přípojky vodovodu a kanalizace</v>
      </c>
      <c r="F115" s="568"/>
      <c r="G115" s="568"/>
      <c r="H115" s="568"/>
      <c r="I115" s="102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6.95" customHeight="1" x14ac:dyDescent="0.2">
      <c r="A116" s="33"/>
      <c r="B116" s="34"/>
      <c r="C116" s="33"/>
      <c r="D116" s="33"/>
      <c r="E116" s="33"/>
      <c r="F116" s="33"/>
      <c r="G116" s="33"/>
      <c r="H116" s="33"/>
      <c r="I116" s="102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12" customHeight="1" x14ac:dyDescent="0.2">
      <c r="A117" s="33"/>
      <c r="B117" s="34"/>
      <c r="C117" s="28" t="s">
        <v>20</v>
      </c>
      <c r="D117" s="33"/>
      <c r="E117" s="33"/>
      <c r="F117" s="26" t="str">
        <f>F12</f>
        <v>Žirovnice</v>
      </c>
      <c r="G117" s="33"/>
      <c r="H117" s="33"/>
      <c r="I117" s="103" t="s">
        <v>22</v>
      </c>
      <c r="J117" s="56" t="str">
        <f>IF(J12="","",J12)</f>
        <v>9. 6. 2020</v>
      </c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6.95" customHeight="1" x14ac:dyDescent="0.2">
      <c r="A118" s="33"/>
      <c r="B118" s="34"/>
      <c r="C118" s="33"/>
      <c r="D118" s="33"/>
      <c r="E118" s="33"/>
      <c r="F118" s="33"/>
      <c r="G118" s="33"/>
      <c r="H118" s="33"/>
      <c r="I118" s="102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2" customFormat="1" ht="15.2" customHeight="1" x14ac:dyDescent="0.2">
      <c r="A119" s="33"/>
      <c r="B119" s="34"/>
      <c r="C119" s="28" t="s">
        <v>24</v>
      </c>
      <c r="D119" s="33"/>
      <c r="E119" s="33"/>
      <c r="F119" s="26" t="str">
        <f>E15</f>
        <v>Město Žirovnice</v>
      </c>
      <c r="G119" s="33"/>
      <c r="H119" s="33"/>
      <c r="I119" s="103" t="s">
        <v>30</v>
      </c>
      <c r="J119" s="31" t="str">
        <f>E21</f>
        <v>WAY project s.r.o.</v>
      </c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2" customFormat="1" ht="15.2" customHeight="1" x14ac:dyDescent="0.2">
      <c r="A120" s="33"/>
      <c r="B120" s="34"/>
      <c r="C120" s="28" t="s">
        <v>28</v>
      </c>
      <c r="D120" s="33"/>
      <c r="E120" s="33"/>
      <c r="F120" s="26" t="str">
        <f>IF(E18="","",E18)</f>
        <v>Vyplň údaj</v>
      </c>
      <c r="G120" s="33"/>
      <c r="H120" s="33"/>
      <c r="I120" s="103" t="s">
        <v>34</v>
      </c>
      <c r="J120" s="31" t="str">
        <f>E24</f>
        <v xml:space="preserve"> </v>
      </c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2" customFormat="1" ht="10.35" customHeight="1" x14ac:dyDescent="0.2">
      <c r="A121" s="33"/>
      <c r="B121" s="34"/>
      <c r="C121" s="33"/>
      <c r="D121" s="33"/>
      <c r="E121" s="33"/>
      <c r="F121" s="33"/>
      <c r="G121" s="33"/>
      <c r="H121" s="33"/>
      <c r="I121" s="102"/>
      <c r="J121" s="33"/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10" customFormat="1" ht="29.25" customHeight="1" x14ac:dyDescent="0.2">
      <c r="A122" s="137"/>
      <c r="B122" s="138"/>
      <c r="C122" s="139" t="s">
        <v>128</v>
      </c>
      <c r="D122" s="140" t="s">
        <v>62</v>
      </c>
      <c r="E122" s="140" t="s">
        <v>58</v>
      </c>
      <c r="F122" s="140" t="s">
        <v>59</v>
      </c>
      <c r="G122" s="140" t="s">
        <v>129</v>
      </c>
      <c r="H122" s="140" t="s">
        <v>130</v>
      </c>
      <c r="I122" s="141" t="s">
        <v>131</v>
      </c>
      <c r="J122" s="140" t="s">
        <v>123</v>
      </c>
      <c r="K122" s="142" t="s">
        <v>132</v>
      </c>
      <c r="L122" s="143"/>
      <c r="M122" s="63" t="s">
        <v>1</v>
      </c>
      <c r="N122" s="64" t="s">
        <v>41</v>
      </c>
      <c r="O122" s="64" t="s">
        <v>133</v>
      </c>
      <c r="P122" s="64" t="s">
        <v>134</v>
      </c>
      <c r="Q122" s="64" t="s">
        <v>135</v>
      </c>
      <c r="R122" s="64" t="s">
        <v>136</v>
      </c>
      <c r="S122" s="64" t="s">
        <v>137</v>
      </c>
      <c r="T122" s="65" t="s">
        <v>138</v>
      </c>
      <c r="U122" s="137"/>
      <c r="V122" s="137"/>
      <c r="W122" s="137"/>
      <c r="X122" s="137"/>
      <c r="Y122" s="137"/>
      <c r="Z122" s="137"/>
      <c r="AA122" s="137"/>
      <c r="AB122" s="137"/>
      <c r="AC122" s="137"/>
      <c r="AD122" s="137"/>
      <c r="AE122" s="137"/>
    </row>
    <row r="123" spans="1:65" s="2" customFormat="1" ht="22.9" customHeight="1" x14ac:dyDescent="0.25">
      <c r="A123" s="33"/>
      <c r="B123" s="34"/>
      <c r="C123" s="70" t="s">
        <v>139</v>
      </c>
      <c r="D123" s="33"/>
      <c r="E123" s="33"/>
      <c r="F123" s="33"/>
      <c r="G123" s="33"/>
      <c r="H123" s="33"/>
      <c r="I123" s="102"/>
      <c r="J123" s="144">
        <f>BK123</f>
        <v>0</v>
      </c>
      <c r="K123" s="33"/>
      <c r="L123" s="34"/>
      <c r="M123" s="66"/>
      <c r="N123" s="57"/>
      <c r="O123" s="67"/>
      <c r="P123" s="145">
        <f>P124+P258</f>
        <v>0</v>
      </c>
      <c r="Q123" s="67"/>
      <c r="R123" s="145">
        <f>R124+R258</f>
        <v>352.51706303999998</v>
      </c>
      <c r="S123" s="67"/>
      <c r="T123" s="146">
        <f>T124+T258</f>
        <v>0</v>
      </c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T123" s="18" t="s">
        <v>76</v>
      </c>
      <c r="AU123" s="18" t="s">
        <v>125</v>
      </c>
      <c r="BK123" s="147">
        <f>BK124+BK258</f>
        <v>0</v>
      </c>
    </row>
    <row r="124" spans="1:65" s="11" customFormat="1" ht="25.9" customHeight="1" x14ac:dyDescent="0.2">
      <c r="B124" s="148"/>
      <c r="D124" s="149" t="s">
        <v>76</v>
      </c>
      <c r="E124" s="150" t="s">
        <v>228</v>
      </c>
      <c r="F124" s="150" t="s">
        <v>229</v>
      </c>
      <c r="I124" s="151"/>
      <c r="J124" s="152">
        <f>BK124</f>
        <v>0</v>
      </c>
      <c r="L124" s="148"/>
      <c r="M124" s="153"/>
      <c r="N124" s="154"/>
      <c r="O124" s="154"/>
      <c r="P124" s="155">
        <f>P125+P207+P214+P256</f>
        <v>0</v>
      </c>
      <c r="Q124" s="154"/>
      <c r="R124" s="155">
        <f>R125+R207+R214+R256</f>
        <v>351.77606304</v>
      </c>
      <c r="S124" s="154"/>
      <c r="T124" s="156">
        <f>T125+T207+T214+T256</f>
        <v>0</v>
      </c>
      <c r="AR124" s="149" t="s">
        <v>85</v>
      </c>
      <c r="AT124" s="157" t="s">
        <v>76</v>
      </c>
      <c r="AU124" s="157" t="s">
        <v>77</v>
      </c>
      <c r="AY124" s="149" t="s">
        <v>143</v>
      </c>
      <c r="BK124" s="158">
        <f>BK125+BK207+BK214+BK256</f>
        <v>0</v>
      </c>
    </row>
    <row r="125" spans="1:65" s="11" customFormat="1" ht="22.9" customHeight="1" x14ac:dyDescent="0.2">
      <c r="B125" s="148"/>
      <c r="D125" s="149" t="s">
        <v>76</v>
      </c>
      <c r="E125" s="197" t="s">
        <v>85</v>
      </c>
      <c r="F125" s="197" t="s">
        <v>230</v>
      </c>
      <c r="I125" s="151"/>
      <c r="J125" s="198">
        <f>BK125</f>
        <v>0</v>
      </c>
      <c r="L125" s="148"/>
      <c r="M125" s="153"/>
      <c r="N125" s="154"/>
      <c r="O125" s="154"/>
      <c r="P125" s="155">
        <f>SUM(P126:P206)</f>
        <v>0</v>
      </c>
      <c r="Q125" s="154"/>
      <c r="R125" s="155">
        <f>SUM(R126:R206)</f>
        <v>291.78525200000001</v>
      </c>
      <c r="S125" s="154"/>
      <c r="T125" s="156">
        <f>SUM(T126:T206)</f>
        <v>0</v>
      </c>
      <c r="AR125" s="149" t="s">
        <v>85</v>
      </c>
      <c r="AT125" s="157" t="s">
        <v>76</v>
      </c>
      <c r="AU125" s="157" t="s">
        <v>85</v>
      </c>
      <c r="AY125" s="149" t="s">
        <v>143</v>
      </c>
      <c r="BK125" s="158">
        <f>SUM(BK126:BK206)</f>
        <v>0</v>
      </c>
    </row>
    <row r="126" spans="1:65" s="2" customFormat="1" ht="21.75" customHeight="1" x14ac:dyDescent="0.2">
      <c r="A126" s="33"/>
      <c r="B126" s="159"/>
      <c r="C126" s="160" t="s">
        <v>85</v>
      </c>
      <c r="D126" s="160" t="s">
        <v>144</v>
      </c>
      <c r="E126" s="161" t="s">
        <v>924</v>
      </c>
      <c r="F126" s="162" t="s">
        <v>925</v>
      </c>
      <c r="G126" s="163" t="s">
        <v>280</v>
      </c>
      <c r="H126" s="164">
        <v>417.37200000000001</v>
      </c>
      <c r="I126" s="165"/>
      <c r="J126" s="166">
        <f>ROUND(I126*H126,2)</f>
        <v>0</v>
      </c>
      <c r="K126" s="162" t="s">
        <v>148</v>
      </c>
      <c r="L126" s="34"/>
      <c r="M126" s="167" t="s">
        <v>1</v>
      </c>
      <c r="N126" s="168" t="s">
        <v>42</v>
      </c>
      <c r="O126" s="59"/>
      <c r="P126" s="169">
        <f>O126*H126</f>
        <v>0</v>
      </c>
      <c r="Q126" s="169">
        <v>0</v>
      </c>
      <c r="R126" s="169">
        <f>Q126*H126</f>
        <v>0</v>
      </c>
      <c r="S126" s="169">
        <v>0</v>
      </c>
      <c r="T126" s="170">
        <f>S126*H126</f>
        <v>0</v>
      </c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R126" s="171" t="s">
        <v>142</v>
      </c>
      <c r="AT126" s="171" t="s">
        <v>144</v>
      </c>
      <c r="AU126" s="171" t="s">
        <v>87</v>
      </c>
      <c r="AY126" s="18" t="s">
        <v>143</v>
      </c>
      <c r="BE126" s="172">
        <f>IF(N126="základní",J126,0)</f>
        <v>0</v>
      </c>
      <c r="BF126" s="172">
        <f>IF(N126="snížená",J126,0)</f>
        <v>0</v>
      </c>
      <c r="BG126" s="172">
        <f>IF(N126="zákl. přenesená",J126,0)</f>
        <v>0</v>
      </c>
      <c r="BH126" s="172">
        <f>IF(N126="sníž. přenesená",J126,0)</f>
        <v>0</v>
      </c>
      <c r="BI126" s="172">
        <f>IF(N126="nulová",J126,0)</f>
        <v>0</v>
      </c>
      <c r="BJ126" s="18" t="s">
        <v>85</v>
      </c>
      <c r="BK126" s="172">
        <f>ROUND(I126*H126,2)</f>
        <v>0</v>
      </c>
      <c r="BL126" s="18" t="s">
        <v>142</v>
      </c>
      <c r="BM126" s="171" t="s">
        <v>1823</v>
      </c>
    </row>
    <row r="127" spans="1:65" s="13" customFormat="1" x14ac:dyDescent="0.2">
      <c r="B127" s="182"/>
      <c r="D127" s="174" t="s">
        <v>151</v>
      </c>
      <c r="E127" s="183" t="s">
        <v>1</v>
      </c>
      <c r="F127" s="184" t="s">
        <v>1824</v>
      </c>
      <c r="H127" s="183" t="s">
        <v>1</v>
      </c>
      <c r="I127" s="185"/>
      <c r="L127" s="182"/>
      <c r="M127" s="186"/>
      <c r="N127" s="187"/>
      <c r="O127" s="187"/>
      <c r="P127" s="187"/>
      <c r="Q127" s="187"/>
      <c r="R127" s="187"/>
      <c r="S127" s="187"/>
      <c r="T127" s="188"/>
      <c r="AT127" s="183" t="s">
        <v>151</v>
      </c>
      <c r="AU127" s="183" t="s">
        <v>87</v>
      </c>
      <c r="AV127" s="13" t="s">
        <v>85</v>
      </c>
      <c r="AW127" s="13" t="s">
        <v>33</v>
      </c>
      <c r="AX127" s="13" t="s">
        <v>77</v>
      </c>
      <c r="AY127" s="183" t="s">
        <v>143</v>
      </c>
    </row>
    <row r="128" spans="1:65" s="13" customFormat="1" x14ac:dyDescent="0.2">
      <c r="B128" s="182"/>
      <c r="D128" s="174" t="s">
        <v>151</v>
      </c>
      <c r="E128" s="183" t="s">
        <v>1</v>
      </c>
      <c r="F128" s="184" t="s">
        <v>1825</v>
      </c>
      <c r="H128" s="183" t="s">
        <v>1</v>
      </c>
      <c r="I128" s="185"/>
      <c r="L128" s="182"/>
      <c r="M128" s="186"/>
      <c r="N128" s="187"/>
      <c r="O128" s="187"/>
      <c r="P128" s="187"/>
      <c r="Q128" s="187"/>
      <c r="R128" s="187"/>
      <c r="S128" s="187"/>
      <c r="T128" s="188"/>
      <c r="AT128" s="183" t="s">
        <v>151</v>
      </c>
      <c r="AU128" s="183" t="s">
        <v>87</v>
      </c>
      <c r="AV128" s="13" t="s">
        <v>85</v>
      </c>
      <c r="AW128" s="13" t="s">
        <v>33</v>
      </c>
      <c r="AX128" s="13" t="s">
        <v>77</v>
      </c>
      <c r="AY128" s="183" t="s">
        <v>143</v>
      </c>
    </row>
    <row r="129" spans="1:65" s="13" customFormat="1" x14ac:dyDescent="0.2">
      <c r="B129" s="182"/>
      <c r="D129" s="174" t="s">
        <v>151</v>
      </c>
      <c r="E129" s="183" t="s">
        <v>1</v>
      </c>
      <c r="F129" s="184" t="s">
        <v>283</v>
      </c>
      <c r="H129" s="183" t="s">
        <v>1</v>
      </c>
      <c r="I129" s="185"/>
      <c r="L129" s="182"/>
      <c r="M129" s="186"/>
      <c r="N129" s="187"/>
      <c r="O129" s="187"/>
      <c r="P129" s="187"/>
      <c r="Q129" s="187"/>
      <c r="R129" s="187"/>
      <c r="S129" s="187"/>
      <c r="T129" s="188"/>
      <c r="AT129" s="183" t="s">
        <v>151</v>
      </c>
      <c r="AU129" s="183" t="s">
        <v>87</v>
      </c>
      <c r="AV129" s="13" t="s">
        <v>85</v>
      </c>
      <c r="AW129" s="13" t="s">
        <v>33</v>
      </c>
      <c r="AX129" s="13" t="s">
        <v>77</v>
      </c>
      <c r="AY129" s="183" t="s">
        <v>143</v>
      </c>
    </row>
    <row r="130" spans="1:65" s="13" customFormat="1" x14ac:dyDescent="0.2">
      <c r="B130" s="182"/>
      <c r="D130" s="174" t="s">
        <v>151</v>
      </c>
      <c r="E130" s="183" t="s">
        <v>1</v>
      </c>
      <c r="F130" s="184" t="s">
        <v>1826</v>
      </c>
      <c r="H130" s="183" t="s">
        <v>1</v>
      </c>
      <c r="I130" s="185"/>
      <c r="L130" s="182"/>
      <c r="M130" s="186"/>
      <c r="N130" s="187"/>
      <c r="O130" s="187"/>
      <c r="P130" s="187"/>
      <c r="Q130" s="187"/>
      <c r="R130" s="187"/>
      <c r="S130" s="187"/>
      <c r="T130" s="188"/>
      <c r="AT130" s="183" t="s">
        <v>151</v>
      </c>
      <c r="AU130" s="183" t="s">
        <v>87</v>
      </c>
      <c r="AV130" s="13" t="s">
        <v>85</v>
      </c>
      <c r="AW130" s="13" t="s">
        <v>33</v>
      </c>
      <c r="AX130" s="13" t="s">
        <v>77</v>
      </c>
      <c r="AY130" s="183" t="s">
        <v>143</v>
      </c>
    </row>
    <row r="131" spans="1:65" s="12" customFormat="1" x14ac:dyDescent="0.2">
      <c r="B131" s="173"/>
      <c r="D131" s="174" t="s">
        <v>151</v>
      </c>
      <c r="E131" s="175" t="s">
        <v>1</v>
      </c>
      <c r="F131" s="176" t="s">
        <v>1827</v>
      </c>
      <c r="H131" s="177">
        <v>93.912000000000006</v>
      </c>
      <c r="I131" s="178"/>
      <c r="L131" s="173"/>
      <c r="M131" s="179"/>
      <c r="N131" s="180"/>
      <c r="O131" s="180"/>
      <c r="P131" s="180"/>
      <c r="Q131" s="180"/>
      <c r="R131" s="180"/>
      <c r="S131" s="180"/>
      <c r="T131" s="181"/>
      <c r="AT131" s="175" t="s">
        <v>151</v>
      </c>
      <c r="AU131" s="175" t="s">
        <v>87</v>
      </c>
      <c r="AV131" s="12" t="s">
        <v>87</v>
      </c>
      <c r="AW131" s="12" t="s">
        <v>33</v>
      </c>
      <c r="AX131" s="12" t="s">
        <v>77</v>
      </c>
      <c r="AY131" s="175" t="s">
        <v>143</v>
      </c>
    </row>
    <row r="132" spans="1:65" s="12" customFormat="1" x14ac:dyDescent="0.2">
      <c r="B132" s="173"/>
      <c r="D132" s="174" t="s">
        <v>151</v>
      </c>
      <c r="E132" s="175" t="s">
        <v>1</v>
      </c>
      <c r="F132" s="176" t="s">
        <v>1828</v>
      </c>
      <c r="H132" s="177">
        <v>323.45999999999998</v>
      </c>
      <c r="I132" s="178"/>
      <c r="L132" s="173"/>
      <c r="M132" s="179"/>
      <c r="N132" s="180"/>
      <c r="O132" s="180"/>
      <c r="P132" s="180"/>
      <c r="Q132" s="180"/>
      <c r="R132" s="180"/>
      <c r="S132" s="180"/>
      <c r="T132" s="181"/>
      <c r="AT132" s="175" t="s">
        <v>151</v>
      </c>
      <c r="AU132" s="175" t="s">
        <v>87</v>
      </c>
      <c r="AV132" s="12" t="s">
        <v>87</v>
      </c>
      <c r="AW132" s="12" t="s">
        <v>33</v>
      </c>
      <c r="AX132" s="12" t="s">
        <v>77</v>
      </c>
      <c r="AY132" s="175" t="s">
        <v>143</v>
      </c>
    </row>
    <row r="133" spans="1:65" s="15" customFormat="1" x14ac:dyDescent="0.2">
      <c r="B133" s="199"/>
      <c r="D133" s="174" t="s">
        <v>151</v>
      </c>
      <c r="E133" s="200" t="s">
        <v>1</v>
      </c>
      <c r="F133" s="201" t="s">
        <v>245</v>
      </c>
      <c r="H133" s="202">
        <v>417.37200000000001</v>
      </c>
      <c r="I133" s="203"/>
      <c r="L133" s="199"/>
      <c r="M133" s="204"/>
      <c r="N133" s="205"/>
      <c r="O133" s="205"/>
      <c r="P133" s="205"/>
      <c r="Q133" s="205"/>
      <c r="R133" s="205"/>
      <c r="S133" s="205"/>
      <c r="T133" s="206"/>
      <c r="AT133" s="200" t="s">
        <v>151</v>
      </c>
      <c r="AU133" s="200" t="s">
        <v>87</v>
      </c>
      <c r="AV133" s="15" t="s">
        <v>142</v>
      </c>
      <c r="AW133" s="15" t="s">
        <v>33</v>
      </c>
      <c r="AX133" s="15" t="s">
        <v>85</v>
      </c>
      <c r="AY133" s="200" t="s">
        <v>143</v>
      </c>
    </row>
    <row r="134" spans="1:65" s="2" customFormat="1" ht="21.75" customHeight="1" x14ac:dyDescent="0.2">
      <c r="A134" s="33"/>
      <c r="B134" s="159"/>
      <c r="C134" s="160" t="s">
        <v>87</v>
      </c>
      <c r="D134" s="160" t="s">
        <v>144</v>
      </c>
      <c r="E134" s="161" t="s">
        <v>929</v>
      </c>
      <c r="F134" s="162" t="s">
        <v>930</v>
      </c>
      <c r="G134" s="163" t="s">
        <v>280</v>
      </c>
      <c r="H134" s="164">
        <v>208.68600000000001</v>
      </c>
      <c r="I134" s="165"/>
      <c r="J134" s="166">
        <f>ROUND(I134*H134,2)</f>
        <v>0</v>
      </c>
      <c r="K134" s="162" t="s">
        <v>148</v>
      </c>
      <c r="L134" s="34"/>
      <c r="M134" s="167" t="s">
        <v>1</v>
      </c>
      <c r="N134" s="168" t="s">
        <v>42</v>
      </c>
      <c r="O134" s="59"/>
      <c r="P134" s="169">
        <f>O134*H134</f>
        <v>0</v>
      </c>
      <c r="Q134" s="169">
        <v>0</v>
      </c>
      <c r="R134" s="169">
        <f>Q134*H134</f>
        <v>0</v>
      </c>
      <c r="S134" s="169">
        <v>0</v>
      </c>
      <c r="T134" s="170">
        <f>S134*H134</f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71" t="s">
        <v>142</v>
      </c>
      <c r="AT134" s="171" t="s">
        <v>144</v>
      </c>
      <c r="AU134" s="171" t="s">
        <v>87</v>
      </c>
      <c r="AY134" s="18" t="s">
        <v>143</v>
      </c>
      <c r="BE134" s="172">
        <f>IF(N134="základní",J134,0)</f>
        <v>0</v>
      </c>
      <c r="BF134" s="172">
        <f>IF(N134="snížená",J134,0)</f>
        <v>0</v>
      </c>
      <c r="BG134" s="172">
        <f>IF(N134="zákl. přenesená",J134,0)</f>
        <v>0</v>
      </c>
      <c r="BH134" s="172">
        <f>IF(N134="sníž. přenesená",J134,0)</f>
        <v>0</v>
      </c>
      <c r="BI134" s="172">
        <f>IF(N134="nulová",J134,0)</f>
        <v>0</v>
      </c>
      <c r="BJ134" s="18" t="s">
        <v>85</v>
      </c>
      <c r="BK134" s="172">
        <f>ROUND(I134*H134,2)</f>
        <v>0</v>
      </c>
      <c r="BL134" s="18" t="s">
        <v>142</v>
      </c>
      <c r="BM134" s="171" t="s">
        <v>1829</v>
      </c>
    </row>
    <row r="135" spans="1:65" s="13" customFormat="1" x14ac:dyDescent="0.2">
      <c r="B135" s="182"/>
      <c r="D135" s="174" t="s">
        <v>151</v>
      </c>
      <c r="E135" s="183" t="s">
        <v>1</v>
      </c>
      <c r="F135" s="184" t="s">
        <v>1824</v>
      </c>
      <c r="H135" s="183" t="s">
        <v>1</v>
      </c>
      <c r="I135" s="185"/>
      <c r="L135" s="182"/>
      <c r="M135" s="186"/>
      <c r="N135" s="187"/>
      <c r="O135" s="187"/>
      <c r="P135" s="187"/>
      <c r="Q135" s="187"/>
      <c r="R135" s="187"/>
      <c r="S135" s="187"/>
      <c r="T135" s="188"/>
      <c r="AT135" s="183" t="s">
        <v>151</v>
      </c>
      <c r="AU135" s="183" t="s">
        <v>87</v>
      </c>
      <c r="AV135" s="13" t="s">
        <v>85</v>
      </c>
      <c r="AW135" s="13" t="s">
        <v>33</v>
      </c>
      <c r="AX135" s="13" t="s">
        <v>77</v>
      </c>
      <c r="AY135" s="183" t="s">
        <v>143</v>
      </c>
    </row>
    <row r="136" spans="1:65" s="13" customFormat="1" x14ac:dyDescent="0.2">
      <c r="B136" s="182"/>
      <c r="D136" s="174" t="s">
        <v>151</v>
      </c>
      <c r="E136" s="183" t="s">
        <v>1</v>
      </c>
      <c r="F136" s="184" t="s">
        <v>1830</v>
      </c>
      <c r="H136" s="183" t="s">
        <v>1</v>
      </c>
      <c r="I136" s="185"/>
      <c r="L136" s="182"/>
      <c r="M136" s="186"/>
      <c r="N136" s="187"/>
      <c r="O136" s="187"/>
      <c r="P136" s="187"/>
      <c r="Q136" s="187"/>
      <c r="R136" s="187"/>
      <c r="S136" s="187"/>
      <c r="T136" s="188"/>
      <c r="AT136" s="183" t="s">
        <v>151</v>
      </c>
      <c r="AU136" s="183" t="s">
        <v>87</v>
      </c>
      <c r="AV136" s="13" t="s">
        <v>85</v>
      </c>
      <c r="AW136" s="13" t="s">
        <v>33</v>
      </c>
      <c r="AX136" s="13" t="s">
        <v>77</v>
      </c>
      <c r="AY136" s="183" t="s">
        <v>143</v>
      </c>
    </row>
    <row r="137" spans="1:65" s="13" customFormat="1" x14ac:dyDescent="0.2">
      <c r="B137" s="182"/>
      <c r="D137" s="174" t="s">
        <v>151</v>
      </c>
      <c r="E137" s="183" t="s">
        <v>1</v>
      </c>
      <c r="F137" s="184" t="s">
        <v>283</v>
      </c>
      <c r="H137" s="183" t="s">
        <v>1</v>
      </c>
      <c r="I137" s="185"/>
      <c r="L137" s="182"/>
      <c r="M137" s="186"/>
      <c r="N137" s="187"/>
      <c r="O137" s="187"/>
      <c r="P137" s="187"/>
      <c r="Q137" s="187"/>
      <c r="R137" s="187"/>
      <c r="S137" s="187"/>
      <c r="T137" s="188"/>
      <c r="AT137" s="183" t="s">
        <v>151</v>
      </c>
      <c r="AU137" s="183" t="s">
        <v>87</v>
      </c>
      <c r="AV137" s="13" t="s">
        <v>85</v>
      </c>
      <c r="AW137" s="13" t="s">
        <v>33</v>
      </c>
      <c r="AX137" s="13" t="s">
        <v>77</v>
      </c>
      <c r="AY137" s="183" t="s">
        <v>143</v>
      </c>
    </row>
    <row r="138" spans="1:65" s="13" customFormat="1" x14ac:dyDescent="0.2">
      <c r="B138" s="182"/>
      <c r="D138" s="174" t="s">
        <v>151</v>
      </c>
      <c r="E138" s="183" t="s">
        <v>1</v>
      </c>
      <c r="F138" s="184" t="s">
        <v>1826</v>
      </c>
      <c r="H138" s="183" t="s">
        <v>1</v>
      </c>
      <c r="I138" s="185"/>
      <c r="L138" s="182"/>
      <c r="M138" s="186"/>
      <c r="N138" s="187"/>
      <c r="O138" s="187"/>
      <c r="P138" s="187"/>
      <c r="Q138" s="187"/>
      <c r="R138" s="187"/>
      <c r="S138" s="187"/>
      <c r="T138" s="188"/>
      <c r="AT138" s="183" t="s">
        <v>151</v>
      </c>
      <c r="AU138" s="183" t="s">
        <v>87</v>
      </c>
      <c r="AV138" s="13" t="s">
        <v>85</v>
      </c>
      <c r="AW138" s="13" t="s">
        <v>33</v>
      </c>
      <c r="AX138" s="13" t="s">
        <v>77</v>
      </c>
      <c r="AY138" s="183" t="s">
        <v>143</v>
      </c>
    </row>
    <row r="139" spans="1:65" s="12" customFormat="1" x14ac:dyDescent="0.2">
      <c r="B139" s="173"/>
      <c r="D139" s="174" t="s">
        <v>151</v>
      </c>
      <c r="E139" s="175" t="s">
        <v>1</v>
      </c>
      <c r="F139" s="176" t="s">
        <v>1831</v>
      </c>
      <c r="H139" s="177">
        <v>46.956000000000003</v>
      </c>
      <c r="I139" s="178"/>
      <c r="L139" s="173"/>
      <c r="M139" s="179"/>
      <c r="N139" s="180"/>
      <c r="O139" s="180"/>
      <c r="P139" s="180"/>
      <c r="Q139" s="180"/>
      <c r="R139" s="180"/>
      <c r="S139" s="180"/>
      <c r="T139" s="181"/>
      <c r="AT139" s="175" t="s">
        <v>151</v>
      </c>
      <c r="AU139" s="175" t="s">
        <v>87</v>
      </c>
      <c r="AV139" s="12" t="s">
        <v>87</v>
      </c>
      <c r="AW139" s="12" t="s">
        <v>33</v>
      </c>
      <c r="AX139" s="12" t="s">
        <v>77</v>
      </c>
      <c r="AY139" s="175" t="s">
        <v>143</v>
      </c>
    </row>
    <row r="140" spans="1:65" s="12" customFormat="1" x14ac:dyDescent="0.2">
      <c r="B140" s="173"/>
      <c r="D140" s="174" t="s">
        <v>151</v>
      </c>
      <c r="E140" s="175" t="s">
        <v>1</v>
      </c>
      <c r="F140" s="176" t="s">
        <v>1832</v>
      </c>
      <c r="H140" s="177">
        <v>161.72999999999999</v>
      </c>
      <c r="I140" s="178"/>
      <c r="L140" s="173"/>
      <c r="M140" s="179"/>
      <c r="N140" s="180"/>
      <c r="O140" s="180"/>
      <c r="P140" s="180"/>
      <c r="Q140" s="180"/>
      <c r="R140" s="180"/>
      <c r="S140" s="180"/>
      <c r="T140" s="181"/>
      <c r="AT140" s="175" t="s">
        <v>151</v>
      </c>
      <c r="AU140" s="175" t="s">
        <v>87</v>
      </c>
      <c r="AV140" s="12" t="s">
        <v>87</v>
      </c>
      <c r="AW140" s="12" t="s">
        <v>33</v>
      </c>
      <c r="AX140" s="12" t="s">
        <v>77</v>
      </c>
      <c r="AY140" s="175" t="s">
        <v>143</v>
      </c>
    </row>
    <row r="141" spans="1:65" s="15" customFormat="1" x14ac:dyDescent="0.2">
      <c r="B141" s="199"/>
      <c r="D141" s="174" t="s">
        <v>151</v>
      </c>
      <c r="E141" s="200" t="s">
        <v>1</v>
      </c>
      <c r="F141" s="201" t="s">
        <v>245</v>
      </c>
      <c r="H141" s="202">
        <v>208.68600000000001</v>
      </c>
      <c r="I141" s="203"/>
      <c r="L141" s="199"/>
      <c r="M141" s="204"/>
      <c r="N141" s="205"/>
      <c r="O141" s="205"/>
      <c r="P141" s="205"/>
      <c r="Q141" s="205"/>
      <c r="R141" s="205"/>
      <c r="S141" s="205"/>
      <c r="T141" s="206"/>
      <c r="AT141" s="200" t="s">
        <v>151</v>
      </c>
      <c r="AU141" s="200" t="s">
        <v>87</v>
      </c>
      <c r="AV141" s="15" t="s">
        <v>142</v>
      </c>
      <c r="AW141" s="15" t="s">
        <v>33</v>
      </c>
      <c r="AX141" s="15" t="s">
        <v>85</v>
      </c>
      <c r="AY141" s="200" t="s">
        <v>143</v>
      </c>
    </row>
    <row r="142" spans="1:65" s="2" customFormat="1" ht="21.75" customHeight="1" x14ac:dyDescent="0.2">
      <c r="A142" s="33"/>
      <c r="B142" s="159"/>
      <c r="C142" s="160" t="s">
        <v>158</v>
      </c>
      <c r="D142" s="160" t="s">
        <v>144</v>
      </c>
      <c r="E142" s="161" t="s">
        <v>933</v>
      </c>
      <c r="F142" s="162" t="s">
        <v>934</v>
      </c>
      <c r="G142" s="163" t="s">
        <v>280</v>
      </c>
      <c r="H142" s="164">
        <v>69.561999999999998</v>
      </c>
      <c r="I142" s="165"/>
      <c r="J142" s="166">
        <f>ROUND(I142*H142,2)</f>
        <v>0</v>
      </c>
      <c r="K142" s="162" t="s">
        <v>148</v>
      </c>
      <c r="L142" s="34"/>
      <c r="M142" s="167" t="s">
        <v>1</v>
      </c>
      <c r="N142" s="168" t="s">
        <v>42</v>
      </c>
      <c r="O142" s="59"/>
      <c r="P142" s="169">
        <f>O142*H142</f>
        <v>0</v>
      </c>
      <c r="Q142" s="169">
        <v>0</v>
      </c>
      <c r="R142" s="169">
        <f>Q142*H142</f>
        <v>0</v>
      </c>
      <c r="S142" s="169">
        <v>0</v>
      </c>
      <c r="T142" s="170">
        <f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71" t="s">
        <v>142</v>
      </c>
      <c r="AT142" s="171" t="s">
        <v>144</v>
      </c>
      <c r="AU142" s="171" t="s">
        <v>87</v>
      </c>
      <c r="AY142" s="18" t="s">
        <v>143</v>
      </c>
      <c r="BE142" s="172">
        <f>IF(N142="základní",J142,0)</f>
        <v>0</v>
      </c>
      <c r="BF142" s="172">
        <f>IF(N142="snížená",J142,0)</f>
        <v>0</v>
      </c>
      <c r="BG142" s="172">
        <f>IF(N142="zákl. přenesená",J142,0)</f>
        <v>0</v>
      </c>
      <c r="BH142" s="172">
        <f>IF(N142="sníž. přenesená",J142,0)</f>
        <v>0</v>
      </c>
      <c r="BI142" s="172">
        <f>IF(N142="nulová",J142,0)</f>
        <v>0</v>
      </c>
      <c r="BJ142" s="18" t="s">
        <v>85</v>
      </c>
      <c r="BK142" s="172">
        <f>ROUND(I142*H142,2)</f>
        <v>0</v>
      </c>
      <c r="BL142" s="18" t="s">
        <v>142</v>
      </c>
      <c r="BM142" s="171" t="s">
        <v>1833</v>
      </c>
    </row>
    <row r="143" spans="1:65" s="13" customFormat="1" x14ac:dyDescent="0.2">
      <c r="B143" s="182"/>
      <c r="D143" s="174" t="s">
        <v>151</v>
      </c>
      <c r="E143" s="183" t="s">
        <v>1</v>
      </c>
      <c r="F143" s="184" t="s">
        <v>1824</v>
      </c>
      <c r="H143" s="183" t="s">
        <v>1</v>
      </c>
      <c r="I143" s="185"/>
      <c r="L143" s="182"/>
      <c r="M143" s="186"/>
      <c r="N143" s="187"/>
      <c r="O143" s="187"/>
      <c r="P143" s="187"/>
      <c r="Q143" s="187"/>
      <c r="R143" s="187"/>
      <c r="S143" s="187"/>
      <c r="T143" s="188"/>
      <c r="AT143" s="183" t="s">
        <v>151</v>
      </c>
      <c r="AU143" s="183" t="s">
        <v>87</v>
      </c>
      <c r="AV143" s="13" t="s">
        <v>85</v>
      </c>
      <c r="AW143" s="13" t="s">
        <v>33</v>
      </c>
      <c r="AX143" s="13" t="s">
        <v>77</v>
      </c>
      <c r="AY143" s="183" t="s">
        <v>143</v>
      </c>
    </row>
    <row r="144" spans="1:65" s="13" customFormat="1" x14ac:dyDescent="0.2">
      <c r="B144" s="182"/>
      <c r="D144" s="174" t="s">
        <v>151</v>
      </c>
      <c r="E144" s="183" t="s">
        <v>1</v>
      </c>
      <c r="F144" s="184" t="s">
        <v>1834</v>
      </c>
      <c r="H144" s="183" t="s">
        <v>1</v>
      </c>
      <c r="I144" s="185"/>
      <c r="L144" s="182"/>
      <c r="M144" s="186"/>
      <c r="N144" s="187"/>
      <c r="O144" s="187"/>
      <c r="P144" s="187"/>
      <c r="Q144" s="187"/>
      <c r="R144" s="187"/>
      <c r="S144" s="187"/>
      <c r="T144" s="188"/>
      <c r="AT144" s="183" t="s">
        <v>151</v>
      </c>
      <c r="AU144" s="183" t="s">
        <v>87</v>
      </c>
      <c r="AV144" s="13" t="s">
        <v>85</v>
      </c>
      <c r="AW144" s="13" t="s">
        <v>33</v>
      </c>
      <c r="AX144" s="13" t="s">
        <v>77</v>
      </c>
      <c r="AY144" s="183" t="s">
        <v>143</v>
      </c>
    </row>
    <row r="145" spans="1:65" s="13" customFormat="1" x14ac:dyDescent="0.2">
      <c r="B145" s="182"/>
      <c r="D145" s="174" t="s">
        <v>151</v>
      </c>
      <c r="E145" s="183" t="s">
        <v>1</v>
      </c>
      <c r="F145" s="184" t="s">
        <v>283</v>
      </c>
      <c r="H145" s="183" t="s">
        <v>1</v>
      </c>
      <c r="I145" s="185"/>
      <c r="L145" s="182"/>
      <c r="M145" s="186"/>
      <c r="N145" s="187"/>
      <c r="O145" s="187"/>
      <c r="P145" s="187"/>
      <c r="Q145" s="187"/>
      <c r="R145" s="187"/>
      <c r="S145" s="187"/>
      <c r="T145" s="188"/>
      <c r="AT145" s="183" t="s">
        <v>151</v>
      </c>
      <c r="AU145" s="183" t="s">
        <v>87</v>
      </c>
      <c r="AV145" s="13" t="s">
        <v>85</v>
      </c>
      <c r="AW145" s="13" t="s">
        <v>33</v>
      </c>
      <c r="AX145" s="13" t="s">
        <v>77</v>
      </c>
      <c r="AY145" s="183" t="s">
        <v>143</v>
      </c>
    </row>
    <row r="146" spans="1:65" s="13" customFormat="1" x14ac:dyDescent="0.2">
      <c r="B146" s="182"/>
      <c r="D146" s="174" t="s">
        <v>151</v>
      </c>
      <c r="E146" s="183" t="s">
        <v>1</v>
      </c>
      <c r="F146" s="184" t="s">
        <v>1826</v>
      </c>
      <c r="H146" s="183" t="s">
        <v>1</v>
      </c>
      <c r="I146" s="185"/>
      <c r="L146" s="182"/>
      <c r="M146" s="186"/>
      <c r="N146" s="187"/>
      <c r="O146" s="187"/>
      <c r="P146" s="187"/>
      <c r="Q146" s="187"/>
      <c r="R146" s="187"/>
      <c r="S146" s="187"/>
      <c r="T146" s="188"/>
      <c r="AT146" s="183" t="s">
        <v>151</v>
      </c>
      <c r="AU146" s="183" t="s">
        <v>87</v>
      </c>
      <c r="AV146" s="13" t="s">
        <v>85</v>
      </c>
      <c r="AW146" s="13" t="s">
        <v>33</v>
      </c>
      <c r="AX146" s="13" t="s">
        <v>77</v>
      </c>
      <c r="AY146" s="183" t="s">
        <v>143</v>
      </c>
    </row>
    <row r="147" spans="1:65" s="12" customFormat="1" x14ac:dyDescent="0.2">
      <c r="B147" s="173"/>
      <c r="D147" s="174" t="s">
        <v>151</v>
      </c>
      <c r="E147" s="175" t="s">
        <v>1</v>
      </c>
      <c r="F147" s="176" t="s">
        <v>1835</v>
      </c>
      <c r="H147" s="177">
        <v>15.651999999999999</v>
      </c>
      <c r="I147" s="178"/>
      <c r="L147" s="173"/>
      <c r="M147" s="179"/>
      <c r="N147" s="180"/>
      <c r="O147" s="180"/>
      <c r="P147" s="180"/>
      <c r="Q147" s="180"/>
      <c r="R147" s="180"/>
      <c r="S147" s="180"/>
      <c r="T147" s="181"/>
      <c r="AT147" s="175" t="s">
        <v>151</v>
      </c>
      <c r="AU147" s="175" t="s">
        <v>87</v>
      </c>
      <c r="AV147" s="12" t="s">
        <v>87</v>
      </c>
      <c r="AW147" s="12" t="s">
        <v>33</v>
      </c>
      <c r="AX147" s="12" t="s">
        <v>77</v>
      </c>
      <c r="AY147" s="175" t="s">
        <v>143</v>
      </c>
    </row>
    <row r="148" spans="1:65" s="12" customFormat="1" x14ac:dyDescent="0.2">
      <c r="B148" s="173"/>
      <c r="D148" s="174" t="s">
        <v>151</v>
      </c>
      <c r="E148" s="175" t="s">
        <v>1</v>
      </c>
      <c r="F148" s="176" t="s">
        <v>1836</v>
      </c>
      <c r="H148" s="177">
        <v>53.91</v>
      </c>
      <c r="I148" s="178"/>
      <c r="L148" s="173"/>
      <c r="M148" s="179"/>
      <c r="N148" s="180"/>
      <c r="O148" s="180"/>
      <c r="P148" s="180"/>
      <c r="Q148" s="180"/>
      <c r="R148" s="180"/>
      <c r="S148" s="180"/>
      <c r="T148" s="181"/>
      <c r="AT148" s="175" t="s">
        <v>151</v>
      </c>
      <c r="AU148" s="175" t="s">
        <v>87</v>
      </c>
      <c r="AV148" s="12" t="s">
        <v>87</v>
      </c>
      <c r="AW148" s="12" t="s">
        <v>33</v>
      </c>
      <c r="AX148" s="12" t="s">
        <v>77</v>
      </c>
      <c r="AY148" s="175" t="s">
        <v>143</v>
      </c>
    </row>
    <row r="149" spans="1:65" s="15" customFormat="1" x14ac:dyDescent="0.2">
      <c r="B149" s="199"/>
      <c r="D149" s="174" t="s">
        <v>151</v>
      </c>
      <c r="E149" s="200" t="s">
        <v>1</v>
      </c>
      <c r="F149" s="201" t="s">
        <v>245</v>
      </c>
      <c r="H149" s="202">
        <v>69.561999999999998</v>
      </c>
      <c r="I149" s="203"/>
      <c r="L149" s="199"/>
      <c r="M149" s="204"/>
      <c r="N149" s="205"/>
      <c r="O149" s="205"/>
      <c r="P149" s="205"/>
      <c r="Q149" s="205"/>
      <c r="R149" s="205"/>
      <c r="S149" s="205"/>
      <c r="T149" s="206"/>
      <c r="AT149" s="200" t="s">
        <v>151</v>
      </c>
      <c r="AU149" s="200" t="s">
        <v>87</v>
      </c>
      <c r="AV149" s="15" t="s">
        <v>142</v>
      </c>
      <c r="AW149" s="15" t="s">
        <v>33</v>
      </c>
      <c r="AX149" s="15" t="s">
        <v>85</v>
      </c>
      <c r="AY149" s="200" t="s">
        <v>143</v>
      </c>
    </row>
    <row r="150" spans="1:65" s="2" customFormat="1" ht="16.5" customHeight="1" x14ac:dyDescent="0.2">
      <c r="A150" s="33"/>
      <c r="B150" s="159"/>
      <c r="C150" s="160" t="s">
        <v>142</v>
      </c>
      <c r="D150" s="160" t="s">
        <v>144</v>
      </c>
      <c r="E150" s="161" t="s">
        <v>1450</v>
      </c>
      <c r="F150" s="162" t="s">
        <v>1451</v>
      </c>
      <c r="G150" s="163" t="s">
        <v>280</v>
      </c>
      <c r="H150" s="164">
        <v>103.896</v>
      </c>
      <c r="I150" s="165"/>
      <c r="J150" s="166">
        <f>ROUND(I150*H150,2)</f>
        <v>0</v>
      </c>
      <c r="K150" s="162" t="s">
        <v>148</v>
      </c>
      <c r="L150" s="34"/>
      <c r="M150" s="167" t="s">
        <v>1</v>
      </c>
      <c r="N150" s="168" t="s">
        <v>42</v>
      </c>
      <c r="O150" s="59"/>
      <c r="P150" s="169">
        <f>O150*H150</f>
        <v>0</v>
      </c>
      <c r="Q150" s="169">
        <v>0</v>
      </c>
      <c r="R150" s="169">
        <f>Q150*H150</f>
        <v>0</v>
      </c>
      <c r="S150" s="169">
        <v>0</v>
      </c>
      <c r="T150" s="170">
        <f>S150*H150</f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71" t="s">
        <v>142</v>
      </c>
      <c r="AT150" s="171" t="s">
        <v>144</v>
      </c>
      <c r="AU150" s="171" t="s">
        <v>87</v>
      </c>
      <c r="AY150" s="18" t="s">
        <v>143</v>
      </c>
      <c r="BE150" s="172">
        <f>IF(N150="základní",J150,0)</f>
        <v>0</v>
      </c>
      <c r="BF150" s="172">
        <f>IF(N150="snížená",J150,0)</f>
        <v>0</v>
      </c>
      <c r="BG150" s="172">
        <f>IF(N150="zákl. přenesená",J150,0)</f>
        <v>0</v>
      </c>
      <c r="BH150" s="172">
        <f>IF(N150="sníž. přenesená",J150,0)</f>
        <v>0</v>
      </c>
      <c r="BI150" s="172">
        <f>IF(N150="nulová",J150,0)</f>
        <v>0</v>
      </c>
      <c r="BJ150" s="18" t="s">
        <v>85</v>
      </c>
      <c r="BK150" s="172">
        <f>ROUND(I150*H150,2)</f>
        <v>0</v>
      </c>
      <c r="BL150" s="18" t="s">
        <v>142</v>
      </c>
      <c r="BM150" s="171" t="s">
        <v>1837</v>
      </c>
    </row>
    <row r="151" spans="1:65" s="13" customFormat="1" x14ac:dyDescent="0.2">
      <c r="B151" s="182"/>
      <c r="D151" s="174" t="s">
        <v>151</v>
      </c>
      <c r="E151" s="183" t="s">
        <v>1</v>
      </c>
      <c r="F151" s="184" t="s">
        <v>1838</v>
      </c>
      <c r="H151" s="183" t="s">
        <v>1</v>
      </c>
      <c r="I151" s="185"/>
      <c r="L151" s="182"/>
      <c r="M151" s="186"/>
      <c r="N151" s="187"/>
      <c r="O151" s="187"/>
      <c r="P151" s="187"/>
      <c r="Q151" s="187"/>
      <c r="R151" s="187"/>
      <c r="S151" s="187"/>
      <c r="T151" s="188"/>
      <c r="AT151" s="183" t="s">
        <v>151</v>
      </c>
      <c r="AU151" s="183" t="s">
        <v>87</v>
      </c>
      <c r="AV151" s="13" t="s">
        <v>85</v>
      </c>
      <c r="AW151" s="13" t="s">
        <v>33</v>
      </c>
      <c r="AX151" s="13" t="s">
        <v>77</v>
      </c>
      <c r="AY151" s="183" t="s">
        <v>143</v>
      </c>
    </row>
    <row r="152" spans="1:65" s="13" customFormat="1" x14ac:dyDescent="0.2">
      <c r="B152" s="182"/>
      <c r="D152" s="174" t="s">
        <v>151</v>
      </c>
      <c r="E152" s="183" t="s">
        <v>1</v>
      </c>
      <c r="F152" s="184" t="s">
        <v>1839</v>
      </c>
      <c r="H152" s="183" t="s">
        <v>1</v>
      </c>
      <c r="I152" s="185"/>
      <c r="L152" s="182"/>
      <c r="M152" s="186"/>
      <c r="N152" s="187"/>
      <c r="O152" s="187"/>
      <c r="P152" s="187"/>
      <c r="Q152" s="187"/>
      <c r="R152" s="187"/>
      <c r="S152" s="187"/>
      <c r="T152" s="188"/>
      <c r="AT152" s="183" t="s">
        <v>151</v>
      </c>
      <c r="AU152" s="183" t="s">
        <v>87</v>
      </c>
      <c r="AV152" s="13" t="s">
        <v>85</v>
      </c>
      <c r="AW152" s="13" t="s">
        <v>33</v>
      </c>
      <c r="AX152" s="13" t="s">
        <v>77</v>
      </c>
      <c r="AY152" s="183" t="s">
        <v>143</v>
      </c>
    </row>
    <row r="153" spans="1:65" s="12" customFormat="1" x14ac:dyDescent="0.2">
      <c r="B153" s="173"/>
      <c r="D153" s="174" t="s">
        <v>151</v>
      </c>
      <c r="E153" s="175" t="s">
        <v>1</v>
      </c>
      <c r="F153" s="176" t="s">
        <v>1840</v>
      </c>
      <c r="H153" s="177">
        <v>80.64</v>
      </c>
      <c r="I153" s="178"/>
      <c r="L153" s="173"/>
      <c r="M153" s="179"/>
      <c r="N153" s="180"/>
      <c r="O153" s="180"/>
      <c r="P153" s="180"/>
      <c r="Q153" s="180"/>
      <c r="R153" s="180"/>
      <c r="S153" s="180"/>
      <c r="T153" s="181"/>
      <c r="AT153" s="175" t="s">
        <v>151</v>
      </c>
      <c r="AU153" s="175" t="s">
        <v>87</v>
      </c>
      <c r="AV153" s="12" t="s">
        <v>87</v>
      </c>
      <c r="AW153" s="12" t="s">
        <v>33</v>
      </c>
      <c r="AX153" s="12" t="s">
        <v>77</v>
      </c>
      <c r="AY153" s="175" t="s">
        <v>143</v>
      </c>
    </row>
    <row r="154" spans="1:65" s="13" customFormat="1" x14ac:dyDescent="0.2">
      <c r="B154" s="182"/>
      <c r="D154" s="174" t="s">
        <v>151</v>
      </c>
      <c r="E154" s="183" t="s">
        <v>1</v>
      </c>
      <c r="F154" s="184" t="s">
        <v>283</v>
      </c>
      <c r="H154" s="183" t="s">
        <v>1</v>
      </c>
      <c r="I154" s="185"/>
      <c r="L154" s="182"/>
      <c r="M154" s="186"/>
      <c r="N154" s="187"/>
      <c r="O154" s="187"/>
      <c r="P154" s="187"/>
      <c r="Q154" s="187"/>
      <c r="R154" s="187"/>
      <c r="S154" s="187"/>
      <c r="T154" s="188"/>
      <c r="AT154" s="183" t="s">
        <v>151</v>
      </c>
      <c r="AU154" s="183" t="s">
        <v>87</v>
      </c>
      <c r="AV154" s="13" t="s">
        <v>85</v>
      </c>
      <c r="AW154" s="13" t="s">
        <v>33</v>
      </c>
      <c r="AX154" s="13" t="s">
        <v>77</v>
      </c>
      <c r="AY154" s="183" t="s">
        <v>143</v>
      </c>
    </row>
    <row r="155" spans="1:65" s="13" customFormat="1" x14ac:dyDescent="0.2">
      <c r="B155" s="182"/>
      <c r="D155" s="174" t="s">
        <v>151</v>
      </c>
      <c r="E155" s="183" t="s">
        <v>1</v>
      </c>
      <c r="F155" s="184" t="s">
        <v>1841</v>
      </c>
      <c r="H155" s="183" t="s">
        <v>1</v>
      </c>
      <c r="I155" s="185"/>
      <c r="L155" s="182"/>
      <c r="M155" s="186"/>
      <c r="N155" s="187"/>
      <c r="O155" s="187"/>
      <c r="P155" s="187"/>
      <c r="Q155" s="187"/>
      <c r="R155" s="187"/>
      <c r="S155" s="187"/>
      <c r="T155" s="188"/>
      <c r="AT155" s="183" t="s">
        <v>151</v>
      </c>
      <c r="AU155" s="183" t="s">
        <v>87</v>
      </c>
      <c r="AV155" s="13" t="s">
        <v>85</v>
      </c>
      <c r="AW155" s="13" t="s">
        <v>33</v>
      </c>
      <c r="AX155" s="13" t="s">
        <v>77</v>
      </c>
      <c r="AY155" s="183" t="s">
        <v>143</v>
      </c>
    </row>
    <row r="156" spans="1:65" s="12" customFormat="1" x14ac:dyDescent="0.2">
      <c r="B156" s="173"/>
      <c r="D156" s="174" t="s">
        <v>151</v>
      </c>
      <c r="E156" s="175" t="s">
        <v>1</v>
      </c>
      <c r="F156" s="176" t="s">
        <v>1842</v>
      </c>
      <c r="H156" s="177">
        <v>23.256</v>
      </c>
      <c r="I156" s="178"/>
      <c r="L156" s="173"/>
      <c r="M156" s="179"/>
      <c r="N156" s="180"/>
      <c r="O156" s="180"/>
      <c r="P156" s="180"/>
      <c r="Q156" s="180"/>
      <c r="R156" s="180"/>
      <c r="S156" s="180"/>
      <c r="T156" s="181"/>
      <c r="AT156" s="175" t="s">
        <v>151</v>
      </c>
      <c r="AU156" s="175" t="s">
        <v>87</v>
      </c>
      <c r="AV156" s="12" t="s">
        <v>87</v>
      </c>
      <c r="AW156" s="12" t="s">
        <v>33</v>
      </c>
      <c r="AX156" s="12" t="s">
        <v>77</v>
      </c>
      <c r="AY156" s="175" t="s">
        <v>143</v>
      </c>
    </row>
    <row r="157" spans="1:65" s="15" customFormat="1" x14ac:dyDescent="0.2">
      <c r="B157" s="199"/>
      <c r="D157" s="174" t="s">
        <v>151</v>
      </c>
      <c r="E157" s="200" t="s">
        <v>1</v>
      </c>
      <c r="F157" s="201" t="s">
        <v>245</v>
      </c>
      <c r="H157" s="202">
        <v>103.896</v>
      </c>
      <c r="I157" s="203"/>
      <c r="L157" s="199"/>
      <c r="M157" s="204"/>
      <c r="N157" s="205"/>
      <c r="O157" s="205"/>
      <c r="P157" s="205"/>
      <c r="Q157" s="205"/>
      <c r="R157" s="205"/>
      <c r="S157" s="205"/>
      <c r="T157" s="206"/>
      <c r="AT157" s="200" t="s">
        <v>151</v>
      </c>
      <c r="AU157" s="200" t="s">
        <v>87</v>
      </c>
      <c r="AV157" s="15" t="s">
        <v>142</v>
      </c>
      <c r="AW157" s="15" t="s">
        <v>33</v>
      </c>
      <c r="AX157" s="15" t="s">
        <v>85</v>
      </c>
      <c r="AY157" s="200" t="s">
        <v>143</v>
      </c>
    </row>
    <row r="158" spans="1:65" s="2" customFormat="1" ht="16.5" customHeight="1" x14ac:dyDescent="0.2">
      <c r="A158" s="33"/>
      <c r="B158" s="159"/>
      <c r="C158" s="160" t="s">
        <v>167</v>
      </c>
      <c r="D158" s="160" t="s">
        <v>144</v>
      </c>
      <c r="E158" s="161" t="s">
        <v>1457</v>
      </c>
      <c r="F158" s="162" t="s">
        <v>1458</v>
      </c>
      <c r="G158" s="163" t="s">
        <v>280</v>
      </c>
      <c r="H158" s="164">
        <v>53.76</v>
      </c>
      <c r="I158" s="165"/>
      <c r="J158" s="166">
        <f>ROUND(I158*H158,2)</f>
        <v>0</v>
      </c>
      <c r="K158" s="162" t="s">
        <v>148</v>
      </c>
      <c r="L158" s="34"/>
      <c r="M158" s="167" t="s">
        <v>1</v>
      </c>
      <c r="N158" s="168" t="s">
        <v>42</v>
      </c>
      <c r="O158" s="59"/>
      <c r="P158" s="169">
        <f>O158*H158</f>
        <v>0</v>
      </c>
      <c r="Q158" s="169">
        <v>0</v>
      </c>
      <c r="R158" s="169">
        <f>Q158*H158</f>
        <v>0</v>
      </c>
      <c r="S158" s="169">
        <v>0</v>
      </c>
      <c r="T158" s="170">
        <f>S158*H158</f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71" t="s">
        <v>142</v>
      </c>
      <c r="AT158" s="171" t="s">
        <v>144</v>
      </c>
      <c r="AU158" s="171" t="s">
        <v>87</v>
      </c>
      <c r="AY158" s="18" t="s">
        <v>143</v>
      </c>
      <c r="BE158" s="172">
        <f>IF(N158="základní",J158,0)</f>
        <v>0</v>
      </c>
      <c r="BF158" s="172">
        <f>IF(N158="snížená",J158,0)</f>
        <v>0</v>
      </c>
      <c r="BG158" s="172">
        <f>IF(N158="zákl. přenesená",J158,0)</f>
        <v>0</v>
      </c>
      <c r="BH158" s="172">
        <f>IF(N158="sníž. přenesená",J158,0)</f>
        <v>0</v>
      </c>
      <c r="BI158" s="172">
        <f>IF(N158="nulová",J158,0)</f>
        <v>0</v>
      </c>
      <c r="BJ158" s="18" t="s">
        <v>85</v>
      </c>
      <c r="BK158" s="172">
        <f>ROUND(I158*H158,2)</f>
        <v>0</v>
      </c>
      <c r="BL158" s="18" t="s">
        <v>142</v>
      </c>
      <c r="BM158" s="171" t="s">
        <v>1843</v>
      </c>
    </row>
    <row r="159" spans="1:65" s="13" customFormat="1" x14ac:dyDescent="0.2">
      <c r="B159" s="182"/>
      <c r="D159" s="174" t="s">
        <v>151</v>
      </c>
      <c r="E159" s="183" t="s">
        <v>1</v>
      </c>
      <c r="F159" s="184" t="s">
        <v>1838</v>
      </c>
      <c r="H159" s="183" t="s">
        <v>1</v>
      </c>
      <c r="I159" s="185"/>
      <c r="L159" s="182"/>
      <c r="M159" s="186"/>
      <c r="N159" s="187"/>
      <c r="O159" s="187"/>
      <c r="P159" s="187"/>
      <c r="Q159" s="187"/>
      <c r="R159" s="187"/>
      <c r="S159" s="187"/>
      <c r="T159" s="188"/>
      <c r="AT159" s="183" t="s">
        <v>151</v>
      </c>
      <c r="AU159" s="183" t="s">
        <v>87</v>
      </c>
      <c r="AV159" s="13" t="s">
        <v>85</v>
      </c>
      <c r="AW159" s="13" t="s">
        <v>33</v>
      </c>
      <c r="AX159" s="13" t="s">
        <v>77</v>
      </c>
      <c r="AY159" s="183" t="s">
        <v>143</v>
      </c>
    </row>
    <row r="160" spans="1:65" s="13" customFormat="1" x14ac:dyDescent="0.2">
      <c r="B160" s="182"/>
      <c r="D160" s="174" t="s">
        <v>151</v>
      </c>
      <c r="E160" s="183" t="s">
        <v>1</v>
      </c>
      <c r="F160" s="184" t="s">
        <v>1839</v>
      </c>
      <c r="H160" s="183" t="s">
        <v>1</v>
      </c>
      <c r="I160" s="185"/>
      <c r="L160" s="182"/>
      <c r="M160" s="186"/>
      <c r="N160" s="187"/>
      <c r="O160" s="187"/>
      <c r="P160" s="187"/>
      <c r="Q160" s="187"/>
      <c r="R160" s="187"/>
      <c r="S160" s="187"/>
      <c r="T160" s="188"/>
      <c r="AT160" s="183" t="s">
        <v>151</v>
      </c>
      <c r="AU160" s="183" t="s">
        <v>87</v>
      </c>
      <c r="AV160" s="13" t="s">
        <v>85</v>
      </c>
      <c r="AW160" s="13" t="s">
        <v>33</v>
      </c>
      <c r="AX160" s="13" t="s">
        <v>77</v>
      </c>
      <c r="AY160" s="183" t="s">
        <v>143</v>
      </c>
    </row>
    <row r="161" spans="1:65" s="12" customFormat="1" x14ac:dyDescent="0.2">
      <c r="B161" s="173"/>
      <c r="D161" s="174" t="s">
        <v>151</v>
      </c>
      <c r="E161" s="175" t="s">
        <v>1</v>
      </c>
      <c r="F161" s="176" t="s">
        <v>1844</v>
      </c>
      <c r="H161" s="177">
        <v>53.76</v>
      </c>
      <c r="I161" s="178"/>
      <c r="L161" s="173"/>
      <c r="M161" s="179"/>
      <c r="N161" s="180"/>
      <c r="O161" s="180"/>
      <c r="P161" s="180"/>
      <c r="Q161" s="180"/>
      <c r="R161" s="180"/>
      <c r="S161" s="180"/>
      <c r="T161" s="181"/>
      <c r="AT161" s="175" t="s">
        <v>151</v>
      </c>
      <c r="AU161" s="175" t="s">
        <v>87</v>
      </c>
      <c r="AV161" s="12" t="s">
        <v>87</v>
      </c>
      <c r="AW161" s="12" t="s">
        <v>33</v>
      </c>
      <c r="AX161" s="12" t="s">
        <v>85</v>
      </c>
      <c r="AY161" s="175" t="s">
        <v>143</v>
      </c>
    </row>
    <row r="162" spans="1:65" s="13" customFormat="1" x14ac:dyDescent="0.2">
      <c r="B162" s="182"/>
      <c r="D162" s="174" t="s">
        <v>151</v>
      </c>
      <c r="E162" s="183" t="s">
        <v>1</v>
      </c>
      <c r="F162" s="184" t="s">
        <v>283</v>
      </c>
      <c r="H162" s="183" t="s">
        <v>1</v>
      </c>
      <c r="I162" s="185"/>
      <c r="L162" s="182"/>
      <c r="M162" s="186"/>
      <c r="N162" s="187"/>
      <c r="O162" s="187"/>
      <c r="P162" s="187"/>
      <c r="Q162" s="187"/>
      <c r="R162" s="187"/>
      <c r="S162" s="187"/>
      <c r="T162" s="188"/>
      <c r="AT162" s="183" t="s">
        <v>151</v>
      </c>
      <c r="AU162" s="183" t="s">
        <v>87</v>
      </c>
      <c r="AV162" s="13" t="s">
        <v>85</v>
      </c>
      <c r="AW162" s="13" t="s">
        <v>33</v>
      </c>
      <c r="AX162" s="13" t="s">
        <v>77</v>
      </c>
      <c r="AY162" s="183" t="s">
        <v>143</v>
      </c>
    </row>
    <row r="163" spans="1:65" s="2" customFormat="1" ht="16.5" customHeight="1" x14ac:dyDescent="0.2">
      <c r="A163" s="33"/>
      <c r="B163" s="159"/>
      <c r="C163" s="160" t="s">
        <v>170</v>
      </c>
      <c r="D163" s="160" t="s">
        <v>144</v>
      </c>
      <c r="E163" s="161" t="s">
        <v>336</v>
      </c>
      <c r="F163" s="162" t="s">
        <v>337</v>
      </c>
      <c r="G163" s="163" t="s">
        <v>233</v>
      </c>
      <c r="H163" s="164">
        <v>1925.3</v>
      </c>
      <c r="I163" s="165"/>
      <c r="J163" s="166">
        <f>ROUND(I163*H163,2)</f>
        <v>0</v>
      </c>
      <c r="K163" s="162" t="s">
        <v>148</v>
      </c>
      <c r="L163" s="34"/>
      <c r="M163" s="167" t="s">
        <v>1</v>
      </c>
      <c r="N163" s="168" t="s">
        <v>42</v>
      </c>
      <c r="O163" s="59"/>
      <c r="P163" s="169">
        <f>O163*H163</f>
        <v>0</v>
      </c>
      <c r="Q163" s="169">
        <v>8.4000000000000003E-4</v>
      </c>
      <c r="R163" s="169">
        <f>Q163*H163</f>
        <v>1.6172520000000001</v>
      </c>
      <c r="S163" s="169">
        <v>0</v>
      </c>
      <c r="T163" s="170">
        <f>S163*H163</f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71" t="s">
        <v>142</v>
      </c>
      <c r="AT163" s="171" t="s">
        <v>144</v>
      </c>
      <c r="AU163" s="171" t="s">
        <v>87</v>
      </c>
      <c r="AY163" s="18" t="s">
        <v>143</v>
      </c>
      <c r="BE163" s="172">
        <f>IF(N163="základní",J163,0)</f>
        <v>0</v>
      </c>
      <c r="BF163" s="172">
        <f>IF(N163="snížená",J163,0)</f>
        <v>0</v>
      </c>
      <c r="BG163" s="172">
        <f>IF(N163="zákl. přenesená",J163,0)</f>
        <v>0</v>
      </c>
      <c r="BH163" s="172">
        <f>IF(N163="sníž. přenesená",J163,0)</f>
        <v>0</v>
      </c>
      <c r="BI163" s="172">
        <f>IF(N163="nulová",J163,0)</f>
        <v>0</v>
      </c>
      <c r="BJ163" s="18" t="s">
        <v>85</v>
      </c>
      <c r="BK163" s="172">
        <f>ROUND(I163*H163,2)</f>
        <v>0</v>
      </c>
      <c r="BL163" s="18" t="s">
        <v>142</v>
      </c>
      <c r="BM163" s="171" t="s">
        <v>1845</v>
      </c>
    </row>
    <row r="164" spans="1:65" s="13" customFormat="1" x14ac:dyDescent="0.2">
      <c r="B164" s="182"/>
      <c r="D164" s="174" t="s">
        <v>151</v>
      </c>
      <c r="E164" s="183" t="s">
        <v>1</v>
      </c>
      <c r="F164" s="184" t="s">
        <v>1846</v>
      </c>
      <c r="H164" s="183" t="s">
        <v>1</v>
      </c>
      <c r="I164" s="185"/>
      <c r="L164" s="182"/>
      <c r="M164" s="186"/>
      <c r="N164" s="187"/>
      <c r="O164" s="187"/>
      <c r="P164" s="187"/>
      <c r="Q164" s="187"/>
      <c r="R164" s="187"/>
      <c r="S164" s="187"/>
      <c r="T164" s="188"/>
      <c r="AT164" s="183" t="s">
        <v>151</v>
      </c>
      <c r="AU164" s="183" t="s">
        <v>87</v>
      </c>
      <c r="AV164" s="13" t="s">
        <v>85</v>
      </c>
      <c r="AW164" s="13" t="s">
        <v>33</v>
      </c>
      <c r="AX164" s="13" t="s">
        <v>77</v>
      </c>
      <c r="AY164" s="183" t="s">
        <v>143</v>
      </c>
    </row>
    <row r="165" spans="1:65" s="12" customFormat="1" x14ac:dyDescent="0.2">
      <c r="B165" s="173"/>
      <c r="D165" s="174" t="s">
        <v>151</v>
      </c>
      <c r="E165" s="175" t="s">
        <v>1</v>
      </c>
      <c r="F165" s="176" t="s">
        <v>1847</v>
      </c>
      <c r="H165" s="177">
        <v>391.3</v>
      </c>
      <c r="I165" s="178"/>
      <c r="L165" s="173"/>
      <c r="M165" s="179"/>
      <c r="N165" s="180"/>
      <c r="O165" s="180"/>
      <c r="P165" s="180"/>
      <c r="Q165" s="180"/>
      <c r="R165" s="180"/>
      <c r="S165" s="180"/>
      <c r="T165" s="181"/>
      <c r="AT165" s="175" t="s">
        <v>151</v>
      </c>
      <c r="AU165" s="175" t="s">
        <v>87</v>
      </c>
      <c r="AV165" s="12" t="s">
        <v>87</v>
      </c>
      <c r="AW165" s="12" t="s">
        <v>33</v>
      </c>
      <c r="AX165" s="12" t="s">
        <v>77</v>
      </c>
      <c r="AY165" s="175" t="s">
        <v>143</v>
      </c>
    </row>
    <row r="166" spans="1:65" s="13" customFormat="1" x14ac:dyDescent="0.2">
      <c r="B166" s="182"/>
      <c r="D166" s="174" t="s">
        <v>151</v>
      </c>
      <c r="E166" s="183" t="s">
        <v>1</v>
      </c>
      <c r="F166" s="184" t="s">
        <v>1848</v>
      </c>
      <c r="H166" s="183" t="s">
        <v>1</v>
      </c>
      <c r="I166" s="185"/>
      <c r="L166" s="182"/>
      <c r="M166" s="186"/>
      <c r="N166" s="187"/>
      <c r="O166" s="187"/>
      <c r="P166" s="187"/>
      <c r="Q166" s="187"/>
      <c r="R166" s="187"/>
      <c r="S166" s="187"/>
      <c r="T166" s="188"/>
      <c r="AT166" s="183" t="s">
        <v>151</v>
      </c>
      <c r="AU166" s="183" t="s">
        <v>87</v>
      </c>
      <c r="AV166" s="13" t="s">
        <v>85</v>
      </c>
      <c r="AW166" s="13" t="s">
        <v>33</v>
      </c>
      <c r="AX166" s="13" t="s">
        <v>77</v>
      </c>
      <c r="AY166" s="183" t="s">
        <v>143</v>
      </c>
    </row>
    <row r="167" spans="1:65" s="12" customFormat="1" x14ac:dyDescent="0.2">
      <c r="B167" s="173"/>
      <c r="D167" s="174" t="s">
        <v>151</v>
      </c>
      <c r="E167" s="175" t="s">
        <v>1</v>
      </c>
      <c r="F167" s="176" t="s">
        <v>1849</v>
      </c>
      <c r="H167" s="177">
        <v>1198</v>
      </c>
      <c r="I167" s="178"/>
      <c r="L167" s="173"/>
      <c r="M167" s="179"/>
      <c r="N167" s="180"/>
      <c r="O167" s="180"/>
      <c r="P167" s="180"/>
      <c r="Q167" s="180"/>
      <c r="R167" s="180"/>
      <c r="S167" s="180"/>
      <c r="T167" s="181"/>
      <c r="AT167" s="175" t="s">
        <v>151</v>
      </c>
      <c r="AU167" s="175" t="s">
        <v>87</v>
      </c>
      <c r="AV167" s="12" t="s">
        <v>87</v>
      </c>
      <c r="AW167" s="12" t="s">
        <v>33</v>
      </c>
      <c r="AX167" s="12" t="s">
        <v>77</v>
      </c>
      <c r="AY167" s="175" t="s">
        <v>143</v>
      </c>
    </row>
    <row r="168" spans="1:65" s="13" customFormat="1" x14ac:dyDescent="0.2">
      <c r="B168" s="182"/>
      <c r="D168" s="174" t="s">
        <v>151</v>
      </c>
      <c r="E168" s="183" t="s">
        <v>1</v>
      </c>
      <c r="F168" s="184" t="s">
        <v>1850</v>
      </c>
      <c r="H168" s="183" t="s">
        <v>1</v>
      </c>
      <c r="I168" s="185"/>
      <c r="L168" s="182"/>
      <c r="M168" s="186"/>
      <c r="N168" s="187"/>
      <c r="O168" s="187"/>
      <c r="P168" s="187"/>
      <c r="Q168" s="187"/>
      <c r="R168" s="187"/>
      <c r="S168" s="187"/>
      <c r="T168" s="188"/>
      <c r="AT168" s="183" t="s">
        <v>151</v>
      </c>
      <c r="AU168" s="183" t="s">
        <v>87</v>
      </c>
      <c r="AV168" s="13" t="s">
        <v>85</v>
      </c>
      <c r="AW168" s="13" t="s">
        <v>33</v>
      </c>
      <c r="AX168" s="13" t="s">
        <v>77</v>
      </c>
      <c r="AY168" s="183" t="s">
        <v>143</v>
      </c>
    </row>
    <row r="169" spans="1:65" s="12" customFormat="1" x14ac:dyDescent="0.2">
      <c r="B169" s="173"/>
      <c r="D169" s="174" t="s">
        <v>151</v>
      </c>
      <c r="E169" s="175" t="s">
        <v>1</v>
      </c>
      <c r="F169" s="176" t="s">
        <v>1851</v>
      </c>
      <c r="H169" s="177">
        <v>336</v>
      </c>
      <c r="I169" s="178"/>
      <c r="L169" s="173"/>
      <c r="M169" s="179"/>
      <c r="N169" s="180"/>
      <c r="O169" s="180"/>
      <c r="P169" s="180"/>
      <c r="Q169" s="180"/>
      <c r="R169" s="180"/>
      <c r="S169" s="180"/>
      <c r="T169" s="181"/>
      <c r="AT169" s="175" t="s">
        <v>151</v>
      </c>
      <c r="AU169" s="175" t="s">
        <v>87</v>
      </c>
      <c r="AV169" s="12" t="s">
        <v>87</v>
      </c>
      <c r="AW169" s="12" t="s">
        <v>33</v>
      </c>
      <c r="AX169" s="12" t="s">
        <v>77</v>
      </c>
      <c r="AY169" s="175" t="s">
        <v>143</v>
      </c>
    </row>
    <row r="170" spans="1:65" s="15" customFormat="1" x14ac:dyDescent="0.2">
      <c r="B170" s="199"/>
      <c r="D170" s="174" t="s">
        <v>151</v>
      </c>
      <c r="E170" s="200" t="s">
        <v>1</v>
      </c>
      <c r="F170" s="201" t="s">
        <v>245</v>
      </c>
      <c r="H170" s="202">
        <v>1925.3</v>
      </c>
      <c r="I170" s="203"/>
      <c r="L170" s="199"/>
      <c r="M170" s="204"/>
      <c r="N170" s="205"/>
      <c r="O170" s="205"/>
      <c r="P170" s="205"/>
      <c r="Q170" s="205"/>
      <c r="R170" s="205"/>
      <c r="S170" s="205"/>
      <c r="T170" s="206"/>
      <c r="AT170" s="200" t="s">
        <v>151</v>
      </c>
      <c r="AU170" s="200" t="s">
        <v>87</v>
      </c>
      <c r="AV170" s="15" t="s">
        <v>142</v>
      </c>
      <c r="AW170" s="15" t="s">
        <v>33</v>
      </c>
      <c r="AX170" s="15" t="s">
        <v>85</v>
      </c>
      <c r="AY170" s="200" t="s">
        <v>143</v>
      </c>
    </row>
    <row r="171" spans="1:65" s="2" customFormat="1" ht="21.75" customHeight="1" x14ac:dyDescent="0.2">
      <c r="A171" s="33"/>
      <c r="B171" s="159"/>
      <c r="C171" s="160" t="s">
        <v>178</v>
      </c>
      <c r="D171" s="160" t="s">
        <v>144</v>
      </c>
      <c r="E171" s="161" t="s">
        <v>343</v>
      </c>
      <c r="F171" s="162" t="s">
        <v>344</v>
      </c>
      <c r="G171" s="163" t="s">
        <v>233</v>
      </c>
      <c r="H171" s="164">
        <v>1925.3</v>
      </c>
      <c r="I171" s="165"/>
      <c r="J171" s="166">
        <f>ROUND(I171*H171,2)</f>
        <v>0</v>
      </c>
      <c r="K171" s="162" t="s">
        <v>148</v>
      </c>
      <c r="L171" s="34"/>
      <c r="M171" s="167" t="s">
        <v>1</v>
      </c>
      <c r="N171" s="168" t="s">
        <v>42</v>
      </c>
      <c r="O171" s="59"/>
      <c r="P171" s="169">
        <f>O171*H171</f>
        <v>0</v>
      </c>
      <c r="Q171" s="169">
        <v>0</v>
      </c>
      <c r="R171" s="169">
        <f>Q171*H171</f>
        <v>0</v>
      </c>
      <c r="S171" s="169">
        <v>0</v>
      </c>
      <c r="T171" s="170">
        <f>S171*H171</f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71" t="s">
        <v>142</v>
      </c>
      <c r="AT171" s="171" t="s">
        <v>144</v>
      </c>
      <c r="AU171" s="171" t="s">
        <v>87</v>
      </c>
      <c r="AY171" s="18" t="s">
        <v>143</v>
      </c>
      <c r="BE171" s="172">
        <f>IF(N171="základní",J171,0)</f>
        <v>0</v>
      </c>
      <c r="BF171" s="172">
        <f>IF(N171="snížená",J171,0)</f>
        <v>0</v>
      </c>
      <c r="BG171" s="172">
        <f>IF(N171="zákl. přenesená",J171,0)</f>
        <v>0</v>
      </c>
      <c r="BH171" s="172">
        <f>IF(N171="sníž. přenesená",J171,0)</f>
        <v>0</v>
      </c>
      <c r="BI171" s="172">
        <f>IF(N171="nulová",J171,0)</f>
        <v>0</v>
      </c>
      <c r="BJ171" s="18" t="s">
        <v>85</v>
      </c>
      <c r="BK171" s="172">
        <f>ROUND(I171*H171,2)</f>
        <v>0</v>
      </c>
      <c r="BL171" s="18" t="s">
        <v>142</v>
      </c>
      <c r="BM171" s="171" t="s">
        <v>1852</v>
      </c>
    </row>
    <row r="172" spans="1:65" s="12" customFormat="1" x14ac:dyDescent="0.2">
      <c r="B172" s="173"/>
      <c r="D172" s="174" t="s">
        <v>151</v>
      </c>
      <c r="E172" s="175" t="s">
        <v>1</v>
      </c>
      <c r="F172" s="176" t="s">
        <v>1853</v>
      </c>
      <c r="H172" s="177">
        <v>1925.3</v>
      </c>
      <c r="I172" s="178"/>
      <c r="L172" s="173"/>
      <c r="M172" s="179"/>
      <c r="N172" s="180"/>
      <c r="O172" s="180"/>
      <c r="P172" s="180"/>
      <c r="Q172" s="180"/>
      <c r="R172" s="180"/>
      <c r="S172" s="180"/>
      <c r="T172" s="181"/>
      <c r="AT172" s="175" t="s">
        <v>151</v>
      </c>
      <c r="AU172" s="175" t="s">
        <v>87</v>
      </c>
      <c r="AV172" s="12" t="s">
        <v>87</v>
      </c>
      <c r="AW172" s="12" t="s">
        <v>33</v>
      </c>
      <c r="AX172" s="12" t="s">
        <v>85</v>
      </c>
      <c r="AY172" s="175" t="s">
        <v>143</v>
      </c>
    </row>
    <row r="173" spans="1:65" s="2" customFormat="1" ht="33" customHeight="1" x14ac:dyDescent="0.2">
      <c r="A173" s="33"/>
      <c r="B173" s="159"/>
      <c r="C173" s="160" t="s">
        <v>184</v>
      </c>
      <c r="D173" s="160" t="s">
        <v>144</v>
      </c>
      <c r="E173" s="161" t="s">
        <v>365</v>
      </c>
      <c r="F173" s="162" t="s">
        <v>366</v>
      </c>
      <c r="G173" s="163" t="s">
        <v>280</v>
      </c>
      <c r="H173" s="164">
        <v>245.45599999999999</v>
      </c>
      <c r="I173" s="165"/>
      <c r="J173" s="166">
        <f>ROUND(I173*H173,2)</f>
        <v>0</v>
      </c>
      <c r="K173" s="162" t="s">
        <v>148</v>
      </c>
      <c r="L173" s="34"/>
      <c r="M173" s="167" t="s">
        <v>1</v>
      </c>
      <c r="N173" s="168" t="s">
        <v>42</v>
      </c>
      <c r="O173" s="59"/>
      <c r="P173" s="169">
        <f>O173*H173</f>
        <v>0</v>
      </c>
      <c r="Q173" s="169">
        <v>0</v>
      </c>
      <c r="R173" s="169">
        <f>Q173*H173</f>
        <v>0</v>
      </c>
      <c r="S173" s="169">
        <v>0</v>
      </c>
      <c r="T173" s="170">
        <f>S173*H173</f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71" t="s">
        <v>142</v>
      </c>
      <c r="AT173" s="171" t="s">
        <v>144</v>
      </c>
      <c r="AU173" s="171" t="s">
        <v>87</v>
      </c>
      <c r="AY173" s="18" t="s">
        <v>143</v>
      </c>
      <c r="BE173" s="172">
        <f>IF(N173="základní",J173,0)</f>
        <v>0</v>
      </c>
      <c r="BF173" s="172">
        <f>IF(N173="snížená",J173,0)</f>
        <v>0</v>
      </c>
      <c r="BG173" s="172">
        <f>IF(N173="zákl. přenesená",J173,0)</f>
        <v>0</v>
      </c>
      <c r="BH173" s="172">
        <f>IF(N173="sníž. přenesená",J173,0)</f>
        <v>0</v>
      </c>
      <c r="BI173" s="172">
        <f>IF(N173="nulová",J173,0)</f>
        <v>0</v>
      </c>
      <c r="BJ173" s="18" t="s">
        <v>85</v>
      </c>
      <c r="BK173" s="172">
        <f>ROUND(I173*H173,2)</f>
        <v>0</v>
      </c>
      <c r="BL173" s="18" t="s">
        <v>142</v>
      </c>
      <c r="BM173" s="171" t="s">
        <v>1854</v>
      </c>
    </row>
    <row r="174" spans="1:65" s="13" customFormat="1" x14ac:dyDescent="0.2">
      <c r="B174" s="182"/>
      <c r="D174" s="174" t="s">
        <v>151</v>
      </c>
      <c r="E174" s="183" t="s">
        <v>1</v>
      </c>
      <c r="F174" s="184" t="s">
        <v>953</v>
      </c>
      <c r="H174" s="183" t="s">
        <v>1</v>
      </c>
      <c r="I174" s="185"/>
      <c r="L174" s="182"/>
      <c r="M174" s="186"/>
      <c r="N174" s="187"/>
      <c r="O174" s="187"/>
      <c r="P174" s="187"/>
      <c r="Q174" s="187"/>
      <c r="R174" s="187"/>
      <c r="S174" s="187"/>
      <c r="T174" s="188"/>
      <c r="AT174" s="183" t="s">
        <v>151</v>
      </c>
      <c r="AU174" s="183" t="s">
        <v>87</v>
      </c>
      <c r="AV174" s="13" t="s">
        <v>85</v>
      </c>
      <c r="AW174" s="13" t="s">
        <v>33</v>
      </c>
      <c r="AX174" s="13" t="s">
        <v>77</v>
      </c>
      <c r="AY174" s="183" t="s">
        <v>143</v>
      </c>
    </row>
    <row r="175" spans="1:65" s="12" customFormat="1" x14ac:dyDescent="0.2">
      <c r="B175" s="173"/>
      <c r="D175" s="174" t="s">
        <v>151</v>
      </c>
      <c r="E175" s="175" t="s">
        <v>1</v>
      </c>
      <c r="F175" s="176" t="s">
        <v>1855</v>
      </c>
      <c r="H175" s="177">
        <v>695.62</v>
      </c>
      <c r="I175" s="178"/>
      <c r="L175" s="173"/>
      <c r="M175" s="179"/>
      <c r="N175" s="180"/>
      <c r="O175" s="180"/>
      <c r="P175" s="180"/>
      <c r="Q175" s="180"/>
      <c r="R175" s="180"/>
      <c r="S175" s="180"/>
      <c r="T175" s="181"/>
      <c r="AT175" s="175" t="s">
        <v>151</v>
      </c>
      <c r="AU175" s="175" t="s">
        <v>87</v>
      </c>
      <c r="AV175" s="12" t="s">
        <v>87</v>
      </c>
      <c r="AW175" s="12" t="s">
        <v>33</v>
      </c>
      <c r="AX175" s="12" t="s">
        <v>77</v>
      </c>
      <c r="AY175" s="175" t="s">
        <v>143</v>
      </c>
    </row>
    <row r="176" spans="1:65" s="12" customFormat="1" x14ac:dyDescent="0.2">
      <c r="B176" s="173"/>
      <c r="D176" s="174" t="s">
        <v>151</v>
      </c>
      <c r="E176" s="175" t="s">
        <v>1</v>
      </c>
      <c r="F176" s="176" t="s">
        <v>1856</v>
      </c>
      <c r="H176" s="177">
        <v>157.65600000000001</v>
      </c>
      <c r="I176" s="178"/>
      <c r="L176" s="173"/>
      <c r="M176" s="179"/>
      <c r="N176" s="180"/>
      <c r="O176" s="180"/>
      <c r="P176" s="180"/>
      <c r="Q176" s="180"/>
      <c r="R176" s="180"/>
      <c r="S176" s="180"/>
      <c r="T176" s="181"/>
      <c r="AT176" s="175" t="s">
        <v>151</v>
      </c>
      <c r="AU176" s="175" t="s">
        <v>87</v>
      </c>
      <c r="AV176" s="12" t="s">
        <v>87</v>
      </c>
      <c r="AW176" s="12" t="s">
        <v>33</v>
      </c>
      <c r="AX176" s="12" t="s">
        <v>77</v>
      </c>
      <c r="AY176" s="175" t="s">
        <v>143</v>
      </c>
    </row>
    <row r="177" spans="1:65" s="12" customFormat="1" x14ac:dyDescent="0.2">
      <c r="B177" s="173"/>
      <c r="D177" s="174" t="s">
        <v>151</v>
      </c>
      <c r="E177" s="175" t="s">
        <v>1</v>
      </c>
      <c r="F177" s="176" t="s">
        <v>1857</v>
      </c>
      <c r="H177" s="177">
        <v>-521.26800000000003</v>
      </c>
      <c r="I177" s="178"/>
      <c r="L177" s="173"/>
      <c r="M177" s="179"/>
      <c r="N177" s="180"/>
      <c r="O177" s="180"/>
      <c r="P177" s="180"/>
      <c r="Q177" s="180"/>
      <c r="R177" s="180"/>
      <c r="S177" s="180"/>
      <c r="T177" s="181"/>
      <c r="AT177" s="175" t="s">
        <v>151</v>
      </c>
      <c r="AU177" s="175" t="s">
        <v>87</v>
      </c>
      <c r="AV177" s="12" t="s">
        <v>87</v>
      </c>
      <c r="AW177" s="12" t="s">
        <v>33</v>
      </c>
      <c r="AX177" s="12" t="s">
        <v>77</v>
      </c>
      <c r="AY177" s="175" t="s">
        <v>143</v>
      </c>
    </row>
    <row r="178" spans="1:65" s="12" customFormat="1" x14ac:dyDescent="0.2">
      <c r="B178" s="173"/>
      <c r="D178" s="174" t="s">
        <v>151</v>
      </c>
      <c r="E178" s="175" t="s">
        <v>1</v>
      </c>
      <c r="F178" s="176" t="s">
        <v>1858</v>
      </c>
      <c r="H178" s="177">
        <v>-86.552000000000007</v>
      </c>
      <c r="I178" s="178"/>
      <c r="L178" s="173"/>
      <c r="M178" s="179"/>
      <c r="N178" s="180"/>
      <c r="O178" s="180"/>
      <c r="P178" s="180"/>
      <c r="Q178" s="180"/>
      <c r="R178" s="180"/>
      <c r="S178" s="180"/>
      <c r="T178" s="181"/>
      <c r="AT178" s="175" t="s">
        <v>151</v>
      </c>
      <c r="AU178" s="175" t="s">
        <v>87</v>
      </c>
      <c r="AV178" s="12" t="s">
        <v>87</v>
      </c>
      <c r="AW178" s="12" t="s">
        <v>33</v>
      </c>
      <c r="AX178" s="12" t="s">
        <v>77</v>
      </c>
      <c r="AY178" s="175" t="s">
        <v>143</v>
      </c>
    </row>
    <row r="179" spans="1:65" s="15" customFormat="1" x14ac:dyDescent="0.2">
      <c r="B179" s="199"/>
      <c r="D179" s="174" t="s">
        <v>151</v>
      </c>
      <c r="E179" s="200" t="s">
        <v>1</v>
      </c>
      <c r="F179" s="201" t="s">
        <v>245</v>
      </c>
      <c r="H179" s="202">
        <v>245.45599999999999</v>
      </c>
      <c r="I179" s="203"/>
      <c r="L179" s="199"/>
      <c r="M179" s="204"/>
      <c r="N179" s="205"/>
      <c r="O179" s="205"/>
      <c r="P179" s="205"/>
      <c r="Q179" s="205"/>
      <c r="R179" s="205"/>
      <c r="S179" s="205"/>
      <c r="T179" s="206"/>
      <c r="AT179" s="200" t="s">
        <v>151</v>
      </c>
      <c r="AU179" s="200" t="s">
        <v>87</v>
      </c>
      <c r="AV179" s="15" t="s">
        <v>142</v>
      </c>
      <c r="AW179" s="15" t="s">
        <v>33</v>
      </c>
      <c r="AX179" s="15" t="s">
        <v>85</v>
      </c>
      <c r="AY179" s="200" t="s">
        <v>143</v>
      </c>
    </row>
    <row r="180" spans="1:65" s="2" customFormat="1" ht="21.75" customHeight="1" x14ac:dyDescent="0.2">
      <c r="A180" s="33"/>
      <c r="B180" s="159"/>
      <c r="C180" s="160" t="s">
        <v>190</v>
      </c>
      <c r="D180" s="160" t="s">
        <v>144</v>
      </c>
      <c r="E180" s="161" t="s">
        <v>372</v>
      </c>
      <c r="F180" s="162" t="s">
        <v>373</v>
      </c>
      <c r="G180" s="163" t="s">
        <v>280</v>
      </c>
      <c r="H180" s="164">
        <v>245.45599999999999</v>
      </c>
      <c r="I180" s="165"/>
      <c r="J180" s="166">
        <f>ROUND(I180*H180,2)</f>
        <v>0</v>
      </c>
      <c r="K180" s="162" t="s">
        <v>148</v>
      </c>
      <c r="L180" s="34"/>
      <c r="M180" s="167" t="s">
        <v>1</v>
      </c>
      <c r="N180" s="168" t="s">
        <v>42</v>
      </c>
      <c r="O180" s="59"/>
      <c r="P180" s="169">
        <f>O180*H180</f>
        <v>0</v>
      </c>
      <c r="Q180" s="169">
        <v>0</v>
      </c>
      <c r="R180" s="169">
        <f>Q180*H180</f>
        <v>0</v>
      </c>
      <c r="S180" s="169">
        <v>0</v>
      </c>
      <c r="T180" s="170">
        <f>S180*H180</f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71" t="s">
        <v>142</v>
      </c>
      <c r="AT180" s="171" t="s">
        <v>144</v>
      </c>
      <c r="AU180" s="171" t="s">
        <v>87</v>
      </c>
      <c r="AY180" s="18" t="s">
        <v>143</v>
      </c>
      <c r="BE180" s="172">
        <f>IF(N180="základní",J180,0)</f>
        <v>0</v>
      </c>
      <c r="BF180" s="172">
        <f>IF(N180="snížená",J180,0)</f>
        <v>0</v>
      </c>
      <c r="BG180" s="172">
        <f>IF(N180="zákl. přenesená",J180,0)</f>
        <v>0</v>
      </c>
      <c r="BH180" s="172">
        <f>IF(N180="sníž. přenesená",J180,0)</f>
        <v>0</v>
      </c>
      <c r="BI180" s="172">
        <f>IF(N180="nulová",J180,0)</f>
        <v>0</v>
      </c>
      <c r="BJ180" s="18" t="s">
        <v>85</v>
      </c>
      <c r="BK180" s="172">
        <f>ROUND(I180*H180,2)</f>
        <v>0</v>
      </c>
      <c r="BL180" s="18" t="s">
        <v>142</v>
      </c>
      <c r="BM180" s="171" t="s">
        <v>1859</v>
      </c>
    </row>
    <row r="181" spans="1:65" s="12" customFormat="1" x14ac:dyDescent="0.2">
      <c r="B181" s="173"/>
      <c r="D181" s="174" t="s">
        <v>151</v>
      </c>
      <c r="E181" s="175" t="s">
        <v>1</v>
      </c>
      <c r="F181" s="176" t="s">
        <v>1860</v>
      </c>
      <c r="H181" s="177">
        <v>245.45599999999999</v>
      </c>
      <c r="I181" s="178"/>
      <c r="L181" s="173"/>
      <c r="M181" s="179"/>
      <c r="N181" s="180"/>
      <c r="O181" s="180"/>
      <c r="P181" s="180"/>
      <c r="Q181" s="180"/>
      <c r="R181" s="180"/>
      <c r="S181" s="180"/>
      <c r="T181" s="181"/>
      <c r="AT181" s="175" t="s">
        <v>151</v>
      </c>
      <c r="AU181" s="175" t="s">
        <v>87</v>
      </c>
      <c r="AV181" s="12" t="s">
        <v>87</v>
      </c>
      <c r="AW181" s="12" t="s">
        <v>33</v>
      </c>
      <c r="AX181" s="12" t="s">
        <v>85</v>
      </c>
      <c r="AY181" s="175" t="s">
        <v>143</v>
      </c>
    </row>
    <row r="182" spans="1:65" s="2" customFormat="1" ht="21.75" customHeight="1" x14ac:dyDescent="0.2">
      <c r="A182" s="33"/>
      <c r="B182" s="159"/>
      <c r="C182" s="160" t="s">
        <v>195</v>
      </c>
      <c r="D182" s="160" t="s">
        <v>144</v>
      </c>
      <c r="E182" s="161" t="s">
        <v>400</v>
      </c>
      <c r="F182" s="162" t="s">
        <v>401</v>
      </c>
      <c r="G182" s="163" t="s">
        <v>280</v>
      </c>
      <c r="H182" s="164">
        <v>607.82000000000005</v>
      </c>
      <c r="I182" s="165"/>
      <c r="J182" s="166">
        <f>ROUND(I182*H182,2)</f>
        <v>0</v>
      </c>
      <c r="K182" s="162" t="s">
        <v>148</v>
      </c>
      <c r="L182" s="34"/>
      <c r="M182" s="167" t="s">
        <v>1</v>
      </c>
      <c r="N182" s="168" t="s">
        <v>42</v>
      </c>
      <c r="O182" s="59"/>
      <c r="P182" s="169">
        <f>O182*H182</f>
        <v>0</v>
      </c>
      <c r="Q182" s="169">
        <v>0</v>
      </c>
      <c r="R182" s="169">
        <f>Q182*H182</f>
        <v>0</v>
      </c>
      <c r="S182" s="169">
        <v>0</v>
      </c>
      <c r="T182" s="170">
        <f>S182*H182</f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71" t="s">
        <v>142</v>
      </c>
      <c r="AT182" s="171" t="s">
        <v>144</v>
      </c>
      <c r="AU182" s="171" t="s">
        <v>87</v>
      </c>
      <c r="AY182" s="18" t="s">
        <v>143</v>
      </c>
      <c r="BE182" s="172">
        <f>IF(N182="základní",J182,0)</f>
        <v>0</v>
      </c>
      <c r="BF182" s="172">
        <f>IF(N182="snížená",J182,0)</f>
        <v>0</v>
      </c>
      <c r="BG182" s="172">
        <f>IF(N182="zákl. přenesená",J182,0)</f>
        <v>0</v>
      </c>
      <c r="BH182" s="172">
        <f>IF(N182="sníž. přenesená",J182,0)</f>
        <v>0</v>
      </c>
      <c r="BI182" s="172">
        <f>IF(N182="nulová",J182,0)</f>
        <v>0</v>
      </c>
      <c r="BJ182" s="18" t="s">
        <v>85</v>
      </c>
      <c r="BK182" s="172">
        <f>ROUND(I182*H182,2)</f>
        <v>0</v>
      </c>
      <c r="BL182" s="18" t="s">
        <v>142</v>
      </c>
      <c r="BM182" s="171" t="s">
        <v>1861</v>
      </c>
    </row>
    <row r="183" spans="1:65" s="12" customFormat="1" x14ac:dyDescent="0.2">
      <c r="B183" s="173"/>
      <c r="D183" s="174" t="s">
        <v>151</v>
      </c>
      <c r="E183" s="175" t="s">
        <v>1</v>
      </c>
      <c r="F183" s="176" t="s">
        <v>1862</v>
      </c>
      <c r="H183" s="177">
        <v>695.62</v>
      </c>
      <c r="I183" s="178"/>
      <c r="L183" s="173"/>
      <c r="M183" s="179"/>
      <c r="N183" s="180"/>
      <c r="O183" s="180"/>
      <c r="P183" s="180"/>
      <c r="Q183" s="180"/>
      <c r="R183" s="180"/>
      <c r="S183" s="180"/>
      <c r="T183" s="181"/>
      <c r="AT183" s="175" t="s">
        <v>151</v>
      </c>
      <c r="AU183" s="175" t="s">
        <v>87</v>
      </c>
      <c r="AV183" s="12" t="s">
        <v>87</v>
      </c>
      <c r="AW183" s="12" t="s">
        <v>33</v>
      </c>
      <c r="AX183" s="12" t="s">
        <v>77</v>
      </c>
      <c r="AY183" s="175" t="s">
        <v>143</v>
      </c>
    </row>
    <row r="184" spans="1:65" s="12" customFormat="1" x14ac:dyDescent="0.2">
      <c r="B184" s="173"/>
      <c r="D184" s="174" t="s">
        <v>151</v>
      </c>
      <c r="E184" s="175" t="s">
        <v>1</v>
      </c>
      <c r="F184" s="176" t="s">
        <v>1863</v>
      </c>
      <c r="H184" s="177">
        <v>134.4</v>
      </c>
      <c r="I184" s="178"/>
      <c r="L184" s="173"/>
      <c r="M184" s="179"/>
      <c r="N184" s="180"/>
      <c r="O184" s="180"/>
      <c r="P184" s="180"/>
      <c r="Q184" s="180"/>
      <c r="R184" s="180"/>
      <c r="S184" s="180"/>
      <c r="T184" s="181"/>
      <c r="AT184" s="175" t="s">
        <v>151</v>
      </c>
      <c r="AU184" s="175" t="s">
        <v>87</v>
      </c>
      <c r="AV184" s="12" t="s">
        <v>87</v>
      </c>
      <c r="AW184" s="12" t="s">
        <v>33</v>
      </c>
      <c r="AX184" s="12" t="s">
        <v>77</v>
      </c>
      <c r="AY184" s="175" t="s">
        <v>143</v>
      </c>
    </row>
    <row r="185" spans="1:65" s="12" customFormat="1" x14ac:dyDescent="0.2">
      <c r="B185" s="173"/>
      <c r="D185" s="174" t="s">
        <v>151</v>
      </c>
      <c r="E185" s="175" t="s">
        <v>1</v>
      </c>
      <c r="F185" s="176" t="s">
        <v>1864</v>
      </c>
      <c r="H185" s="177">
        <v>-151.80600000000001</v>
      </c>
      <c r="I185" s="178"/>
      <c r="L185" s="173"/>
      <c r="M185" s="179"/>
      <c r="N185" s="180"/>
      <c r="O185" s="180"/>
      <c r="P185" s="180"/>
      <c r="Q185" s="180"/>
      <c r="R185" s="180"/>
      <c r="S185" s="180"/>
      <c r="T185" s="181"/>
      <c r="AT185" s="175" t="s">
        <v>151</v>
      </c>
      <c r="AU185" s="175" t="s">
        <v>87</v>
      </c>
      <c r="AV185" s="12" t="s">
        <v>87</v>
      </c>
      <c r="AW185" s="12" t="s">
        <v>33</v>
      </c>
      <c r="AX185" s="12" t="s">
        <v>77</v>
      </c>
      <c r="AY185" s="175" t="s">
        <v>143</v>
      </c>
    </row>
    <row r="186" spans="1:65" s="13" customFormat="1" x14ac:dyDescent="0.2">
      <c r="B186" s="182"/>
      <c r="D186" s="174" t="s">
        <v>151</v>
      </c>
      <c r="E186" s="183" t="s">
        <v>1</v>
      </c>
      <c r="F186" s="184" t="s">
        <v>1865</v>
      </c>
      <c r="H186" s="183" t="s">
        <v>1</v>
      </c>
      <c r="I186" s="185"/>
      <c r="L186" s="182"/>
      <c r="M186" s="186"/>
      <c r="N186" s="187"/>
      <c r="O186" s="187"/>
      <c r="P186" s="187"/>
      <c r="Q186" s="187"/>
      <c r="R186" s="187"/>
      <c r="S186" s="187"/>
      <c r="T186" s="188"/>
      <c r="AT186" s="183" t="s">
        <v>151</v>
      </c>
      <c r="AU186" s="183" t="s">
        <v>87</v>
      </c>
      <c r="AV186" s="13" t="s">
        <v>85</v>
      </c>
      <c r="AW186" s="13" t="s">
        <v>33</v>
      </c>
      <c r="AX186" s="13" t="s">
        <v>77</v>
      </c>
      <c r="AY186" s="183" t="s">
        <v>143</v>
      </c>
    </row>
    <row r="187" spans="1:65" s="12" customFormat="1" x14ac:dyDescent="0.2">
      <c r="B187" s="173"/>
      <c r="D187" s="174" t="s">
        <v>151</v>
      </c>
      <c r="E187" s="175" t="s">
        <v>1</v>
      </c>
      <c r="F187" s="176" t="s">
        <v>1866</v>
      </c>
      <c r="H187" s="177">
        <v>-13.16</v>
      </c>
      <c r="I187" s="178"/>
      <c r="L187" s="173"/>
      <c r="M187" s="179"/>
      <c r="N187" s="180"/>
      <c r="O187" s="180"/>
      <c r="P187" s="180"/>
      <c r="Q187" s="180"/>
      <c r="R187" s="180"/>
      <c r="S187" s="180"/>
      <c r="T187" s="181"/>
      <c r="AT187" s="175" t="s">
        <v>151</v>
      </c>
      <c r="AU187" s="175" t="s">
        <v>87</v>
      </c>
      <c r="AV187" s="12" t="s">
        <v>87</v>
      </c>
      <c r="AW187" s="12" t="s">
        <v>33</v>
      </c>
      <c r="AX187" s="12" t="s">
        <v>77</v>
      </c>
      <c r="AY187" s="175" t="s">
        <v>143</v>
      </c>
    </row>
    <row r="188" spans="1:65" s="13" customFormat="1" x14ac:dyDescent="0.2">
      <c r="B188" s="182"/>
      <c r="D188" s="174" t="s">
        <v>151</v>
      </c>
      <c r="E188" s="183" t="s">
        <v>1</v>
      </c>
      <c r="F188" s="184" t="s">
        <v>1867</v>
      </c>
      <c r="H188" s="183" t="s">
        <v>1</v>
      </c>
      <c r="I188" s="185"/>
      <c r="L188" s="182"/>
      <c r="M188" s="186"/>
      <c r="N188" s="187"/>
      <c r="O188" s="187"/>
      <c r="P188" s="187"/>
      <c r="Q188" s="187"/>
      <c r="R188" s="187"/>
      <c r="S188" s="187"/>
      <c r="T188" s="188"/>
      <c r="AT188" s="183" t="s">
        <v>151</v>
      </c>
      <c r="AU188" s="183" t="s">
        <v>87</v>
      </c>
      <c r="AV188" s="13" t="s">
        <v>85</v>
      </c>
      <c r="AW188" s="13" t="s">
        <v>33</v>
      </c>
      <c r="AX188" s="13" t="s">
        <v>77</v>
      </c>
      <c r="AY188" s="183" t="s">
        <v>143</v>
      </c>
    </row>
    <row r="189" spans="1:65" s="12" customFormat="1" x14ac:dyDescent="0.2">
      <c r="B189" s="173"/>
      <c r="D189" s="174" t="s">
        <v>151</v>
      </c>
      <c r="E189" s="175" t="s">
        <v>1</v>
      </c>
      <c r="F189" s="176" t="s">
        <v>1868</v>
      </c>
      <c r="H189" s="177">
        <v>-30.105</v>
      </c>
      <c r="I189" s="178"/>
      <c r="L189" s="173"/>
      <c r="M189" s="179"/>
      <c r="N189" s="180"/>
      <c r="O189" s="180"/>
      <c r="P189" s="180"/>
      <c r="Q189" s="180"/>
      <c r="R189" s="180"/>
      <c r="S189" s="180"/>
      <c r="T189" s="181"/>
      <c r="AT189" s="175" t="s">
        <v>151</v>
      </c>
      <c r="AU189" s="175" t="s">
        <v>87</v>
      </c>
      <c r="AV189" s="12" t="s">
        <v>87</v>
      </c>
      <c r="AW189" s="12" t="s">
        <v>33</v>
      </c>
      <c r="AX189" s="12" t="s">
        <v>77</v>
      </c>
      <c r="AY189" s="175" t="s">
        <v>143</v>
      </c>
    </row>
    <row r="190" spans="1:65" s="13" customFormat="1" x14ac:dyDescent="0.2">
      <c r="B190" s="182"/>
      <c r="D190" s="174" t="s">
        <v>151</v>
      </c>
      <c r="E190" s="183" t="s">
        <v>1</v>
      </c>
      <c r="F190" s="184" t="s">
        <v>1869</v>
      </c>
      <c r="H190" s="183" t="s">
        <v>1</v>
      </c>
      <c r="I190" s="185"/>
      <c r="L190" s="182"/>
      <c r="M190" s="186"/>
      <c r="N190" s="187"/>
      <c r="O190" s="187"/>
      <c r="P190" s="187"/>
      <c r="Q190" s="187"/>
      <c r="R190" s="187"/>
      <c r="S190" s="187"/>
      <c r="T190" s="188"/>
      <c r="AT190" s="183" t="s">
        <v>151</v>
      </c>
      <c r="AU190" s="183" t="s">
        <v>87</v>
      </c>
      <c r="AV190" s="13" t="s">
        <v>85</v>
      </c>
      <c r="AW190" s="13" t="s">
        <v>33</v>
      </c>
      <c r="AX190" s="13" t="s">
        <v>77</v>
      </c>
      <c r="AY190" s="183" t="s">
        <v>143</v>
      </c>
    </row>
    <row r="191" spans="1:65" s="12" customFormat="1" x14ac:dyDescent="0.2">
      <c r="B191" s="173"/>
      <c r="D191" s="174" t="s">
        <v>151</v>
      </c>
      <c r="E191" s="175" t="s">
        <v>1</v>
      </c>
      <c r="F191" s="176" t="s">
        <v>1870</v>
      </c>
      <c r="H191" s="177">
        <v>-27.475000000000001</v>
      </c>
      <c r="I191" s="178"/>
      <c r="L191" s="173"/>
      <c r="M191" s="179"/>
      <c r="N191" s="180"/>
      <c r="O191" s="180"/>
      <c r="P191" s="180"/>
      <c r="Q191" s="180"/>
      <c r="R191" s="180"/>
      <c r="S191" s="180"/>
      <c r="T191" s="181"/>
      <c r="AT191" s="175" t="s">
        <v>151</v>
      </c>
      <c r="AU191" s="175" t="s">
        <v>87</v>
      </c>
      <c r="AV191" s="12" t="s">
        <v>87</v>
      </c>
      <c r="AW191" s="12" t="s">
        <v>33</v>
      </c>
      <c r="AX191" s="12" t="s">
        <v>77</v>
      </c>
      <c r="AY191" s="175" t="s">
        <v>143</v>
      </c>
    </row>
    <row r="192" spans="1:65" s="12" customFormat="1" x14ac:dyDescent="0.2">
      <c r="B192" s="173"/>
      <c r="D192" s="174" t="s">
        <v>151</v>
      </c>
      <c r="E192" s="175" t="s">
        <v>1</v>
      </c>
      <c r="F192" s="176" t="s">
        <v>1871</v>
      </c>
      <c r="H192" s="177">
        <v>-8.7919999999999998</v>
      </c>
      <c r="I192" s="178"/>
      <c r="L192" s="173"/>
      <c r="M192" s="179"/>
      <c r="N192" s="180"/>
      <c r="O192" s="180"/>
      <c r="P192" s="180"/>
      <c r="Q192" s="180"/>
      <c r="R192" s="180"/>
      <c r="S192" s="180"/>
      <c r="T192" s="181"/>
      <c r="AT192" s="175" t="s">
        <v>151</v>
      </c>
      <c r="AU192" s="175" t="s">
        <v>87</v>
      </c>
      <c r="AV192" s="12" t="s">
        <v>87</v>
      </c>
      <c r="AW192" s="12" t="s">
        <v>33</v>
      </c>
      <c r="AX192" s="12" t="s">
        <v>77</v>
      </c>
      <c r="AY192" s="175" t="s">
        <v>143</v>
      </c>
    </row>
    <row r="193" spans="1:65" s="12" customFormat="1" x14ac:dyDescent="0.2">
      <c r="B193" s="173"/>
      <c r="D193" s="174" t="s">
        <v>151</v>
      </c>
      <c r="E193" s="175" t="s">
        <v>1</v>
      </c>
      <c r="F193" s="176" t="s">
        <v>1872</v>
      </c>
      <c r="H193" s="177">
        <v>23.256</v>
      </c>
      <c r="I193" s="178"/>
      <c r="L193" s="173"/>
      <c r="M193" s="179"/>
      <c r="N193" s="180"/>
      <c r="O193" s="180"/>
      <c r="P193" s="180"/>
      <c r="Q193" s="180"/>
      <c r="R193" s="180"/>
      <c r="S193" s="180"/>
      <c r="T193" s="181"/>
      <c r="AT193" s="175" t="s">
        <v>151</v>
      </c>
      <c r="AU193" s="175" t="s">
        <v>87</v>
      </c>
      <c r="AV193" s="12" t="s">
        <v>87</v>
      </c>
      <c r="AW193" s="12" t="s">
        <v>33</v>
      </c>
      <c r="AX193" s="12" t="s">
        <v>77</v>
      </c>
      <c r="AY193" s="175" t="s">
        <v>143</v>
      </c>
    </row>
    <row r="194" spans="1:65" s="12" customFormat="1" x14ac:dyDescent="0.2">
      <c r="B194" s="173"/>
      <c r="D194" s="174" t="s">
        <v>151</v>
      </c>
      <c r="E194" s="175" t="s">
        <v>1</v>
      </c>
      <c r="F194" s="176" t="s">
        <v>1873</v>
      </c>
      <c r="H194" s="177">
        <v>-14.118</v>
      </c>
      <c r="I194" s="178"/>
      <c r="L194" s="173"/>
      <c r="M194" s="179"/>
      <c r="N194" s="180"/>
      <c r="O194" s="180"/>
      <c r="P194" s="180"/>
      <c r="Q194" s="180"/>
      <c r="R194" s="180"/>
      <c r="S194" s="180"/>
      <c r="T194" s="181"/>
      <c r="AT194" s="175" t="s">
        <v>151</v>
      </c>
      <c r="AU194" s="175" t="s">
        <v>87</v>
      </c>
      <c r="AV194" s="12" t="s">
        <v>87</v>
      </c>
      <c r="AW194" s="12" t="s">
        <v>33</v>
      </c>
      <c r="AX194" s="12" t="s">
        <v>77</v>
      </c>
      <c r="AY194" s="175" t="s">
        <v>143</v>
      </c>
    </row>
    <row r="195" spans="1:65" s="15" customFormat="1" x14ac:dyDescent="0.2">
      <c r="B195" s="199"/>
      <c r="D195" s="174" t="s">
        <v>151</v>
      </c>
      <c r="E195" s="200" t="s">
        <v>1</v>
      </c>
      <c r="F195" s="201" t="s">
        <v>245</v>
      </c>
      <c r="H195" s="202">
        <v>607.82000000000005</v>
      </c>
      <c r="I195" s="203"/>
      <c r="L195" s="199"/>
      <c r="M195" s="204"/>
      <c r="N195" s="205"/>
      <c r="O195" s="205"/>
      <c r="P195" s="205"/>
      <c r="Q195" s="205"/>
      <c r="R195" s="205"/>
      <c r="S195" s="205"/>
      <c r="T195" s="206"/>
      <c r="AT195" s="200" t="s">
        <v>151</v>
      </c>
      <c r="AU195" s="200" t="s">
        <v>87</v>
      </c>
      <c r="AV195" s="15" t="s">
        <v>142</v>
      </c>
      <c r="AW195" s="15" t="s">
        <v>33</v>
      </c>
      <c r="AX195" s="15" t="s">
        <v>85</v>
      </c>
      <c r="AY195" s="200" t="s">
        <v>143</v>
      </c>
    </row>
    <row r="196" spans="1:65" s="2" customFormat="1" ht="33" customHeight="1" x14ac:dyDescent="0.2">
      <c r="A196" s="33"/>
      <c r="B196" s="159"/>
      <c r="C196" s="160" t="s">
        <v>202</v>
      </c>
      <c r="D196" s="160" t="s">
        <v>144</v>
      </c>
      <c r="E196" s="161" t="s">
        <v>415</v>
      </c>
      <c r="F196" s="162" t="s">
        <v>416</v>
      </c>
      <c r="G196" s="163" t="s">
        <v>280</v>
      </c>
      <c r="H196" s="164">
        <v>145.084</v>
      </c>
      <c r="I196" s="165"/>
      <c r="J196" s="166">
        <f>ROUND(I196*H196,2)</f>
        <v>0</v>
      </c>
      <c r="K196" s="162" t="s">
        <v>148</v>
      </c>
      <c r="L196" s="34"/>
      <c r="M196" s="167" t="s">
        <v>1</v>
      </c>
      <c r="N196" s="168" t="s">
        <v>42</v>
      </c>
      <c r="O196" s="59"/>
      <c r="P196" s="169">
        <f>O196*H196</f>
        <v>0</v>
      </c>
      <c r="Q196" s="169">
        <v>0</v>
      </c>
      <c r="R196" s="169">
        <f>Q196*H196</f>
        <v>0</v>
      </c>
      <c r="S196" s="169">
        <v>0</v>
      </c>
      <c r="T196" s="170">
        <f>S196*H196</f>
        <v>0</v>
      </c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R196" s="171" t="s">
        <v>142</v>
      </c>
      <c r="AT196" s="171" t="s">
        <v>144</v>
      </c>
      <c r="AU196" s="171" t="s">
        <v>87</v>
      </c>
      <c r="AY196" s="18" t="s">
        <v>143</v>
      </c>
      <c r="BE196" s="172">
        <f>IF(N196="základní",J196,0)</f>
        <v>0</v>
      </c>
      <c r="BF196" s="172">
        <f>IF(N196="snížená",J196,0)</f>
        <v>0</v>
      </c>
      <c r="BG196" s="172">
        <f>IF(N196="zákl. přenesená",J196,0)</f>
        <v>0</v>
      </c>
      <c r="BH196" s="172">
        <f>IF(N196="sníž. přenesená",J196,0)</f>
        <v>0</v>
      </c>
      <c r="BI196" s="172">
        <f>IF(N196="nulová",J196,0)</f>
        <v>0</v>
      </c>
      <c r="BJ196" s="18" t="s">
        <v>85</v>
      </c>
      <c r="BK196" s="172">
        <f>ROUND(I196*H196,2)</f>
        <v>0</v>
      </c>
      <c r="BL196" s="18" t="s">
        <v>142</v>
      </c>
      <c r="BM196" s="171" t="s">
        <v>1874</v>
      </c>
    </row>
    <row r="197" spans="1:65" s="13" customFormat="1" x14ac:dyDescent="0.2">
      <c r="B197" s="182"/>
      <c r="D197" s="174" t="s">
        <v>151</v>
      </c>
      <c r="E197" s="183" t="s">
        <v>1</v>
      </c>
      <c r="F197" s="184" t="s">
        <v>1875</v>
      </c>
      <c r="H197" s="183" t="s">
        <v>1</v>
      </c>
      <c r="I197" s="185"/>
      <c r="L197" s="182"/>
      <c r="M197" s="186"/>
      <c r="N197" s="187"/>
      <c r="O197" s="187"/>
      <c r="P197" s="187"/>
      <c r="Q197" s="187"/>
      <c r="R197" s="187"/>
      <c r="S197" s="187"/>
      <c r="T197" s="188"/>
      <c r="AT197" s="183" t="s">
        <v>151</v>
      </c>
      <c r="AU197" s="183" t="s">
        <v>87</v>
      </c>
      <c r="AV197" s="13" t="s">
        <v>85</v>
      </c>
      <c r="AW197" s="13" t="s">
        <v>33</v>
      </c>
      <c r="AX197" s="13" t="s">
        <v>77</v>
      </c>
      <c r="AY197" s="183" t="s">
        <v>143</v>
      </c>
    </row>
    <row r="198" spans="1:65" s="12" customFormat="1" x14ac:dyDescent="0.2">
      <c r="B198" s="173"/>
      <c r="D198" s="174" t="s">
        <v>151</v>
      </c>
      <c r="E198" s="175" t="s">
        <v>1</v>
      </c>
      <c r="F198" s="176" t="s">
        <v>1876</v>
      </c>
      <c r="H198" s="177">
        <v>43.427999999999997</v>
      </c>
      <c r="I198" s="178"/>
      <c r="L198" s="173"/>
      <c r="M198" s="179"/>
      <c r="N198" s="180"/>
      <c r="O198" s="180"/>
      <c r="P198" s="180"/>
      <c r="Q198" s="180"/>
      <c r="R198" s="180"/>
      <c r="S198" s="180"/>
      <c r="T198" s="181"/>
      <c r="AT198" s="175" t="s">
        <v>151</v>
      </c>
      <c r="AU198" s="175" t="s">
        <v>87</v>
      </c>
      <c r="AV198" s="12" t="s">
        <v>87</v>
      </c>
      <c r="AW198" s="12" t="s">
        <v>33</v>
      </c>
      <c r="AX198" s="12" t="s">
        <v>77</v>
      </c>
      <c r="AY198" s="175" t="s">
        <v>143</v>
      </c>
    </row>
    <row r="199" spans="1:65" s="13" customFormat="1" x14ac:dyDescent="0.2">
      <c r="B199" s="182"/>
      <c r="D199" s="174" t="s">
        <v>151</v>
      </c>
      <c r="E199" s="183" t="s">
        <v>1</v>
      </c>
      <c r="F199" s="184" t="s">
        <v>1877</v>
      </c>
      <c r="H199" s="183" t="s">
        <v>1</v>
      </c>
      <c r="I199" s="185"/>
      <c r="L199" s="182"/>
      <c r="M199" s="186"/>
      <c r="N199" s="187"/>
      <c r="O199" s="187"/>
      <c r="P199" s="187"/>
      <c r="Q199" s="187"/>
      <c r="R199" s="187"/>
      <c r="S199" s="187"/>
      <c r="T199" s="188"/>
      <c r="AT199" s="183" t="s">
        <v>151</v>
      </c>
      <c r="AU199" s="183" t="s">
        <v>87</v>
      </c>
      <c r="AV199" s="13" t="s">
        <v>85</v>
      </c>
      <c r="AW199" s="13" t="s">
        <v>33</v>
      </c>
      <c r="AX199" s="13" t="s">
        <v>77</v>
      </c>
      <c r="AY199" s="183" t="s">
        <v>143</v>
      </c>
    </row>
    <row r="200" spans="1:65" s="12" customFormat="1" x14ac:dyDescent="0.2">
      <c r="B200" s="173"/>
      <c r="D200" s="174" t="s">
        <v>151</v>
      </c>
      <c r="E200" s="175" t="s">
        <v>1</v>
      </c>
      <c r="F200" s="176" t="s">
        <v>1878</v>
      </c>
      <c r="H200" s="177">
        <v>108.378</v>
      </c>
      <c r="I200" s="178"/>
      <c r="L200" s="173"/>
      <c r="M200" s="179"/>
      <c r="N200" s="180"/>
      <c r="O200" s="180"/>
      <c r="P200" s="180"/>
      <c r="Q200" s="180"/>
      <c r="R200" s="180"/>
      <c r="S200" s="180"/>
      <c r="T200" s="181"/>
      <c r="AT200" s="175" t="s">
        <v>151</v>
      </c>
      <c r="AU200" s="175" t="s">
        <v>87</v>
      </c>
      <c r="AV200" s="12" t="s">
        <v>87</v>
      </c>
      <c r="AW200" s="12" t="s">
        <v>33</v>
      </c>
      <c r="AX200" s="12" t="s">
        <v>77</v>
      </c>
      <c r="AY200" s="175" t="s">
        <v>143</v>
      </c>
    </row>
    <row r="201" spans="1:65" s="16" customFormat="1" x14ac:dyDescent="0.2">
      <c r="B201" s="217"/>
      <c r="D201" s="174" t="s">
        <v>151</v>
      </c>
      <c r="E201" s="218" t="s">
        <v>1</v>
      </c>
      <c r="F201" s="219" t="s">
        <v>973</v>
      </c>
      <c r="H201" s="220">
        <v>151.80600000000001</v>
      </c>
      <c r="I201" s="221"/>
      <c r="L201" s="217"/>
      <c r="M201" s="222"/>
      <c r="N201" s="223"/>
      <c r="O201" s="223"/>
      <c r="P201" s="223"/>
      <c r="Q201" s="223"/>
      <c r="R201" s="223"/>
      <c r="S201" s="223"/>
      <c r="T201" s="224"/>
      <c r="AT201" s="218" t="s">
        <v>151</v>
      </c>
      <c r="AU201" s="218" t="s">
        <v>87</v>
      </c>
      <c r="AV201" s="16" t="s">
        <v>158</v>
      </c>
      <c r="AW201" s="16" t="s">
        <v>33</v>
      </c>
      <c r="AX201" s="16" t="s">
        <v>77</v>
      </c>
      <c r="AY201" s="218" t="s">
        <v>143</v>
      </c>
    </row>
    <row r="202" spans="1:65" s="13" customFormat="1" x14ac:dyDescent="0.2">
      <c r="B202" s="182"/>
      <c r="D202" s="174" t="s">
        <v>151</v>
      </c>
      <c r="E202" s="183" t="s">
        <v>1</v>
      </c>
      <c r="F202" s="184" t="s">
        <v>1879</v>
      </c>
      <c r="H202" s="183" t="s">
        <v>1</v>
      </c>
      <c r="I202" s="185"/>
      <c r="L202" s="182"/>
      <c r="M202" s="186"/>
      <c r="N202" s="187"/>
      <c r="O202" s="187"/>
      <c r="P202" s="187"/>
      <c r="Q202" s="187"/>
      <c r="R202" s="187"/>
      <c r="S202" s="187"/>
      <c r="T202" s="188"/>
      <c r="AT202" s="183" t="s">
        <v>151</v>
      </c>
      <c r="AU202" s="183" t="s">
        <v>87</v>
      </c>
      <c r="AV202" s="13" t="s">
        <v>85</v>
      </c>
      <c r="AW202" s="13" t="s">
        <v>33</v>
      </c>
      <c r="AX202" s="13" t="s">
        <v>77</v>
      </c>
      <c r="AY202" s="183" t="s">
        <v>143</v>
      </c>
    </row>
    <row r="203" spans="1:65" s="12" customFormat="1" x14ac:dyDescent="0.2">
      <c r="B203" s="173"/>
      <c r="D203" s="174" t="s">
        <v>151</v>
      </c>
      <c r="E203" s="175" t="s">
        <v>1</v>
      </c>
      <c r="F203" s="176" t="s">
        <v>1880</v>
      </c>
      <c r="H203" s="177">
        <v>-6.7220000000000004</v>
      </c>
      <c r="I203" s="178"/>
      <c r="L203" s="173"/>
      <c r="M203" s="179"/>
      <c r="N203" s="180"/>
      <c r="O203" s="180"/>
      <c r="P203" s="180"/>
      <c r="Q203" s="180"/>
      <c r="R203" s="180"/>
      <c r="S203" s="180"/>
      <c r="T203" s="181"/>
      <c r="AT203" s="175" t="s">
        <v>151</v>
      </c>
      <c r="AU203" s="175" t="s">
        <v>87</v>
      </c>
      <c r="AV203" s="12" t="s">
        <v>87</v>
      </c>
      <c r="AW203" s="12" t="s">
        <v>33</v>
      </c>
      <c r="AX203" s="12" t="s">
        <v>77</v>
      </c>
      <c r="AY203" s="175" t="s">
        <v>143</v>
      </c>
    </row>
    <row r="204" spans="1:65" s="15" customFormat="1" x14ac:dyDescent="0.2">
      <c r="B204" s="199"/>
      <c r="D204" s="174" t="s">
        <v>151</v>
      </c>
      <c r="E204" s="200" t="s">
        <v>1</v>
      </c>
      <c r="F204" s="201" t="s">
        <v>245</v>
      </c>
      <c r="H204" s="202">
        <v>145.084</v>
      </c>
      <c r="I204" s="203"/>
      <c r="L204" s="199"/>
      <c r="M204" s="204"/>
      <c r="N204" s="205"/>
      <c r="O204" s="205"/>
      <c r="P204" s="205"/>
      <c r="Q204" s="205"/>
      <c r="R204" s="205"/>
      <c r="S204" s="205"/>
      <c r="T204" s="206"/>
      <c r="AT204" s="200" t="s">
        <v>151</v>
      </c>
      <c r="AU204" s="200" t="s">
        <v>87</v>
      </c>
      <c r="AV204" s="15" t="s">
        <v>142</v>
      </c>
      <c r="AW204" s="15" t="s">
        <v>33</v>
      </c>
      <c r="AX204" s="15" t="s">
        <v>85</v>
      </c>
      <c r="AY204" s="200" t="s">
        <v>143</v>
      </c>
    </row>
    <row r="205" spans="1:65" s="2" customFormat="1" ht="16.5" customHeight="1" x14ac:dyDescent="0.2">
      <c r="A205" s="33"/>
      <c r="B205" s="159"/>
      <c r="C205" s="207" t="s">
        <v>208</v>
      </c>
      <c r="D205" s="207" t="s">
        <v>382</v>
      </c>
      <c r="E205" s="208" t="s">
        <v>977</v>
      </c>
      <c r="F205" s="209" t="s">
        <v>424</v>
      </c>
      <c r="G205" s="210" t="s">
        <v>385</v>
      </c>
      <c r="H205" s="211">
        <v>290.16800000000001</v>
      </c>
      <c r="I205" s="212"/>
      <c r="J205" s="213">
        <f>ROUND(I205*H205,2)</f>
        <v>0</v>
      </c>
      <c r="K205" s="209" t="s">
        <v>148</v>
      </c>
      <c r="L205" s="214"/>
      <c r="M205" s="215" t="s">
        <v>1</v>
      </c>
      <c r="N205" s="216" t="s">
        <v>42</v>
      </c>
      <c r="O205" s="59"/>
      <c r="P205" s="169">
        <f>O205*H205</f>
        <v>0</v>
      </c>
      <c r="Q205" s="169">
        <v>1</v>
      </c>
      <c r="R205" s="169">
        <f>Q205*H205</f>
        <v>290.16800000000001</v>
      </c>
      <c r="S205" s="169">
        <v>0</v>
      </c>
      <c r="T205" s="170">
        <f>S205*H205</f>
        <v>0</v>
      </c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R205" s="171" t="s">
        <v>184</v>
      </c>
      <c r="AT205" s="171" t="s">
        <v>382</v>
      </c>
      <c r="AU205" s="171" t="s">
        <v>87</v>
      </c>
      <c r="AY205" s="18" t="s">
        <v>143</v>
      </c>
      <c r="BE205" s="172">
        <f>IF(N205="základní",J205,0)</f>
        <v>0</v>
      </c>
      <c r="BF205" s="172">
        <f>IF(N205="snížená",J205,0)</f>
        <v>0</v>
      </c>
      <c r="BG205" s="172">
        <f>IF(N205="zákl. přenesená",J205,0)</f>
        <v>0</v>
      </c>
      <c r="BH205" s="172">
        <f>IF(N205="sníž. přenesená",J205,0)</f>
        <v>0</v>
      </c>
      <c r="BI205" s="172">
        <f>IF(N205="nulová",J205,0)</f>
        <v>0</v>
      </c>
      <c r="BJ205" s="18" t="s">
        <v>85</v>
      </c>
      <c r="BK205" s="172">
        <f>ROUND(I205*H205,2)</f>
        <v>0</v>
      </c>
      <c r="BL205" s="18" t="s">
        <v>142</v>
      </c>
      <c r="BM205" s="171" t="s">
        <v>1881</v>
      </c>
    </row>
    <row r="206" spans="1:65" s="12" customFormat="1" x14ac:dyDescent="0.2">
      <c r="B206" s="173"/>
      <c r="D206" s="174" t="s">
        <v>151</v>
      </c>
      <c r="E206" s="175" t="s">
        <v>1</v>
      </c>
      <c r="F206" s="176" t="s">
        <v>1882</v>
      </c>
      <c r="H206" s="177">
        <v>290.16800000000001</v>
      </c>
      <c r="I206" s="178"/>
      <c r="L206" s="173"/>
      <c r="M206" s="179"/>
      <c r="N206" s="180"/>
      <c r="O206" s="180"/>
      <c r="P206" s="180"/>
      <c r="Q206" s="180"/>
      <c r="R206" s="180"/>
      <c r="S206" s="180"/>
      <c r="T206" s="181"/>
      <c r="AT206" s="175" t="s">
        <v>151</v>
      </c>
      <c r="AU206" s="175" t="s">
        <v>87</v>
      </c>
      <c r="AV206" s="12" t="s">
        <v>87</v>
      </c>
      <c r="AW206" s="12" t="s">
        <v>33</v>
      </c>
      <c r="AX206" s="12" t="s">
        <v>85</v>
      </c>
      <c r="AY206" s="175" t="s">
        <v>143</v>
      </c>
    </row>
    <row r="207" spans="1:65" s="11" customFormat="1" ht="22.9" customHeight="1" x14ac:dyDescent="0.2">
      <c r="B207" s="148"/>
      <c r="D207" s="149" t="s">
        <v>76</v>
      </c>
      <c r="E207" s="197" t="s">
        <v>142</v>
      </c>
      <c r="F207" s="197" t="s">
        <v>492</v>
      </c>
      <c r="I207" s="151"/>
      <c r="J207" s="198">
        <f>BK207</f>
        <v>0</v>
      </c>
      <c r="L207" s="148"/>
      <c r="M207" s="153"/>
      <c r="N207" s="154"/>
      <c r="O207" s="154"/>
      <c r="P207" s="155">
        <f>SUM(P208:P213)</f>
        <v>0</v>
      </c>
      <c r="Q207" s="154"/>
      <c r="R207" s="155">
        <f>SUM(R208:R213)</f>
        <v>0</v>
      </c>
      <c r="S207" s="154"/>
      <c r="T207" s="156">
        <f>SUM(T208:T213)</f>
        <v>0</v>
      </c>
      <c r="AR207" s="149" t="s">
        <v>85</v>
      </c>
      <c r="AT207" s="157" t="s">
        <v>76</v>
      </c>
      <c r="AU207" s="157" t="s">
        <v>85</v>
      </c>
      <c r="AY207" s="149" t="s">
        <v>143</v>
      </c>
      <c r="BK207" s="158">
        <f>SUM(BK208:BK213)</f>
        <v>0</v>
      </c>
    </row>
    <row r="208" spans="1:65" s="2" customFormat="1" ht="16.5" customHeight="1" x14ac:dyDescent="0.2">
      <c r="A208" s="33"/>
      <c r="B208" s="159"/>
      <c r="C208" s="160" t="s">
        <v>214</v>
      </c>
      <c r="D208" s="160" t="s">
        <v>144</v>
      </c>
      <c r="E208" s="161" t="s">
        <v>494</v>
      </c>
      <c r="F208" s="162" t="s">
        <v>495</v>
      </c>
      <c r="G208" s="163" t="s">
        <v>280</v>
      </c>
      <c r="H208" s="164">
        <v>43.265000000000001</v>
      </c>
      <c r="I208" s="165"/>
      <c r="J208" s="166">
        <f>ROUND(I208*H208,2)</f>
        <v>0</v>
      </c>
      <c r="K208" s="162" t="s">
        <v>148</v>
      </c>
      <c r="L208" s="34"/>
      <c r="M208" s="167" t="s">
        <v>1</v>
      </c>
      <c r="N208" s="168" t="s">
        <v>42</v>
      </c>
      <c r="O208" s="59"/>
      <c r="P208" s="169">
        <f>O208*H208</f>
        <v>0</v>
      </c>
      <c r="Q208" s="169">
        <v>0</v>
      </c>
      <c r="R208" s="169">
        <f>Q208*H208</f>
        <v>0</v>
      </c>
      <c r="S208" s="169">
        <v>0</v>
      </c>
      <c r="T208" s="170">
        <f>S208*H208</f>
        <v>0</v>
      </c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R208" s="171" t="s">
        <v>142</v>
      </c>
      <c r="AT208" s="171" t="s">
        <v>144</v>
      </c>
      <c r="AU208" s="171" t="s">
        <v>87</v>
      </c>
      <c r="AY208" s="18" t="s">
        <v>143</v>
      </c>
      <c r="BE208" s="172">
        <f>IF(N208="základní",J208,0)</f>
        <v>0</v>
      </c>
      <c r="BF208" s="172">
        <f>IF(N208="snížená",J208,0)</f>
        <v>0</v>
      </c>
      <c r="BG208" s="172">
        <f>IF(N208="zákl. přenesená",J208,0)</f>
        <v>0</v>
      </c>
      <c r="BH208" s="172">
        <f>IF(N208="sníž. přenesená",J208,0)</f>
        <v>0</v>
      </c>
      <c r="BI208" s="172">
        <f>IF(N208="nulová",J208,0)</f>
        <v>0</v>
      </c>
      <c r="BJ208" s="18" t="s">
        <v>85</v>
      </c>
      <c r="BK208" s="172">
        <f>ROUND(I208*H208,2)</f>
        <v>0</v>
      </c>
      <c r="BL208" s="18" t="s">
        <v>142</v>
      </c>
      <c r="BM208" s="171" t="s">
        <v>1883</v>
      </c>
    </row>
    <row r="209" spans="1:65" s="13" customFormat="1" x14ac:dyDescent="0.2">
      <c r="B209" s="182"/>
      <c r="D209" s="174" t="s">
        <v>151</v>
      </c>
      <c r="E209" s="183" t="s">
        <v>1</v>
      </c>
      <c r="F209" s="184" t="s">
        <v>1884</v>
      </c>
      <c r="H209" s="183" t="s">
        <v>1</v>
      </c>
      <c r="I209" s="185"/>
      <c r="L209" s="182"/>
      <c r="M209" s="186"/>
      <c r="N209" s="187"/>
      <c r="O209" s="187"/>
      <c r="P209" s="187"/>
      <c r="Q209" s="187"/>
      <c r="R209" s="187"/>
      <c r="S209" s="187"/>
      <c r="T209" s="188"/>
      <c r="AT209" s="183" t="s">
        <v>151</v>
      </c>
      <c r="AU209" s="183" t="s">
        <v>87</v>
      </c>
      <c r="AV209" s="13" t="s">
        <v>85</v>
      </c>
      <c r="AW209" s="13" t="s">
        <v>33</v>
      </c>
      <c r="AX209" s="13" t="s">
        <v>77</v>
      </c>
      <c r="AY209" s="183" t="s">
        <v>143</v>
      </c>
    </row>
    <row r="210" spans="1:65" s="12" customFormat="1" x14ac:dyDescent="0.2">
      <c r="B210" s="173"/>
      <c r="D210" s="174" t="s">
        <v>151</v>
      </c>
      <c r="E210" s="175" t="s">
        <v>1</v>
      </c>
      <c r="F210" s="176" t="s">
        <v>1885</v>
      </c>
      <c r="H210" s="177">
        <v>13.16</v>
      </c>
      <c r="I210" s="178"/>
      <c r="L210" s="173"/>
      <c r="M210" s="179"/>
      <c r="N210" s="180"/>
      <c r="O210" s="180"/>
      <c r="P210" s="180"/>
      <c r="Q210" s="180"/>
      <c r="R210" s="180"/>
      <c r="S210" s="180"/>
      <c r="T210" s="181"/>
      <c r="AT210" s="175" t="s">
        <v>151</v>
      </c>
      <c r="AU210" s="175" t="s">
        <v>87</v>
      </c>
      <c r="AV210" s="12" t="s">
        <v>87</v>
      </c>
      <c r="AW210" s="12" t="s">
        <v>33</v>
      </c>
      <c r="AX210" s="12" t="s">
        <v>77</v>
      </c>
      <c r="AY210" s="175" t="s">
        <v>143</v>
      </c>
    </row>
    <row r="211" spans="1:65" s="13" customFormat="1" x14ac:dyDescent="0.2">
      <c r="B211" s="182"/>
      <c r="D211" s="174" t="s">
        <v>151</v>
      </c>
      <c r="E211" s="183" t="s">
        <v>1</v>
      </c>
      <c r="F211" s="184" t="s">
        <v>1886</v>
      </c>
      <c r="H211" s="183" t="s">
        <v>1</v>
      </c>
      <c r="I211" s="185"/>
      <c r="L211" s="182"/>
      <c r="M211" s="186"/>
      <c r="N211" s="187"/>
      <c r="O211" s="187"/>
      <c r="P211" s="187"/>
      <c r="Q211" s="187"/>
      <c r="R211" s="187"/>
      <c r="S211" s="187"/>
      <c r="T211" s="188"/>
      <c r="AT211" s="183" t="s">
        <v>151</v>
      </c>
      <c r="AU211" s="183" t="s">
        <v>87</v>
      </c>
      <c r="AV211" s="13" t="s">
        <v>85</v>
      </c>
      <c r="AW211" s="13" t="s">
        <v>33</v>
      </c>
      <c r="AX211" s="13" t="s">
        <v>77</v>
      </c>
      <c r="AY211" s="183" t="s">
        <v>143</v>
      </c>
    </row>
    <row r="212" spans="1:65" s="12" customFormat="1" x14ac:dyDescent="0.2">
      <c r="B212" s="173"/>
      <c r="D212" s="174" t="s">
        <v>151</v>
      </c>
      <c r="E212" s="175" t="s">
        <v>1</v>
      </c>
      <c r="F212" s="176" t="s">
        <v>1887</v>
      </c>
      <c r="H212" s="177">
        <v>30.105</v>
      </c>
      <c r="I212" s="178"/>
      <c r="L212" s="173"/>
      <c r="M212" s="179"/>
      <c r="N212" s="180"/>
      <c r="O212" s="180"/>
      <c r="P212" s="180"/>
      <c r="Q212" s="180"/>
      <c r="R212" s="180"/>
      <c r="S212" s="180"/>
      <c r="T212" s="181"/>
      <c r="AT212" s="175" t="s">
        <v>151</v>
      </c>
      <c r="AU212" s="175" t="s">
        <v>87</v>
      </c>
      <c r="AV212" s="12" t="s">
        <v>87</v>
      </c>
      <c r="AW212" s="12" t="s">
        <v>33</v>
      </c>
      <c r="AX212" s="12" t="s">
        <v>77</v>
      </c>
      <c r="AY212" s="175" t="s">
        <v>143</v>
      </c>
    </row>
    <row r="213" spans="1:65" s="15" customFormat="1" x14ac:dyDescent="0.2">
      <c r="B213" s="199"/>
      <c r="D213" s="174" t="s">
        <v>151</v>
      </c>
      <c r="E213" s="200" t="s">
        <v>1</v>
      </c>
      <c r="F213" s="201" t="s">
        <v>245</v>
      </c>
      <c r="H213" s="202">
        <v>43.265000000000001</v>
      </c>
      <c r="I213" s="203"/>
      <c r="L213" s="199"/>
      <c r="M213" s="204"/>
      <c r="N213" s="205"/>
      <c r="O213" s="205"/>
      <c r="P213" s="205"/>
      <c r="Q213" s="205"/>
      <c r="R213" s="205"/>
      <c r="S213" s="205"/>
      <c r="T213" s="206"/>
      <c r="AT213" s="200" t="s">
        <v>151</v>
      </c>
      <c r="AU213" s="200" t="s">
        <v>87</v>
      </c>
      <c r="AV213" s="15" t="s">
        <v>142</v>
      </c>
      <c r="AW213" s="15" t="s">
        <v>33</v>
      </c>
      <c r="AX213" s="15" t="s">
        <v>85</v>
      </c>
      <c r="AY213" s="200" t="s">
        <v>143</v>
      </c>
    </row>
    <row r="214" spans="1:65" s="11" customFormat="1" ht="22.9" customHeight="1" x14ac:dyDescent="0.2">
      <c r="B214" s="148"/>
      <c r="D214" s="149" t="s">
        <v>76</v>
      </c>
      <c r="E214" s="197" t="s">
        <v>184</v>
      </c>
      <c r="F214" s="197" t="s">
        <v>664</v>
      </c>
      <c r="I214" s="151"/>
      <c r="J214" s="198">
        <f>BK214</f>
        <v>0</v>
      </c>
      <c r="L214" s="148"/>
      <c r="M214" s="153"/>
      <c r="N214" s="154"/>
      <c r="O214" s="154"/>
      <c r="P214" s="155">
        <f>SUM(P215:P255)</f>
        <v>0</v>
      </c>
      <c r="Q214" s="154"/>
      <c r="R214" s="155">
        <f>SUM(R215:R255)</f>
        <v>59.99081103999999</v>
      </c>
      <c r="S214" s="154"/>
      <c r="T214" s="156">
        <f>SUM(T215:T255)</f>
        <v>0</v>
      </c>
      <c r="AR214" s="149" t="s">
        <v>85</v>
      </c>
      <c r="AT214" s="157" t="s">
        <v>76</v>
      </c>
      <c r="AU214" s="157" t="s">
        <v>85</v>
      </c>
      <c r="AY214" s="149" t="s">
        <v>143</v>
      </c>
      <c r="BK214" s="158">
        <f>SUM(BK215:BK255)</f>
        <v>0</v>
      </c>
    </row>
    <row r="215" spans="1:65" s="2" customFormat="1" ht="21.75" customHeight="1" x14ac:dyDescent="0.2">
      <c r="A215" s="33"/>
      <c r="B215" s="159"/>
      <c r="C215" s="160" t="s">
        <v>295</v>
      </c>
      <c r="D215" s="160" t="s">
        <v>144</v>
      </c>
      <c r="E215" s="161" t="s">
        <v>1888</v>
      </c>
      <c r="F215" s="162" t="s">
        <v>1889</v>
      </c>
      <c r="G215" s="163" t="s">
        <v>266</v>
      </c>
      <c r="H215" s="164">
        <v>164.5</v>
      </c>
      <c r="I215" s="165"/>
      <c r="J215" s="166">
        <f>ROUND(I215*H215,2)</f>
        <v>0</v>
      </c>
      <c r="K215" s="162" t="s">
        <v>148</v>
      </c>
      <c r="L215" s="34"/>
      <c r="M215" s="167" t="s">
        <v>1</v>
      </c>
      <c r="N215" s="168" t="s">
        <v>42</v>
      </c>
      <c r="O215" s="59"/>
      <c r="P215" s="169">
        <f>O215*H215</f>
        <v>0</v>
      </c>
      <c r="Q215" s="169">
        <v>0</v>
      </c>
      <c r="R215" s="169">
        <f>Q215*H215</f>
        <v>0</v>
      </c>
      <c r="S215" s="169">
        <v>0</v>
      </c>
      <c r="T215" s="170">
        <f>S215*H215</f>
        <v>0</v>
      </c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R215" s="171" t="s">
        <v>142</v>
      </c>
      <c r="AT215" s="171" t="s">
        <v>144</v>
      </c>
      <c r="AU215" s="171" t="s">
        <v>87</v>
      </c>
      <c r="AY215" s="18" t="s">
        <v>143</v>
      </c>
      <c r="BE215" s="172">
        <f>IF(N215="základní",J215,0)</f>
        <v>0</v>
      </c>
      <c r="BF215" s="172">
        <f>IF(N215="snížená",J215,0)</f>
        <v>0</v>
      </c>
      <c r="BG215" s="172">
        <f>IF(N215="zákl. přenesená",J215,0)</f>
        <v>0</v>
      </c>
      <c r="BH215" s="172">
        <f>IF(N215="sníž. přenesená",J215,0)</f>
        <v>0</v>
      </c>
      <c r="BI215" s="172">
        <f>IF(N215="nulová",J215,0)</f>
        <v>0</v>
      </c>
      <c r="BJ215" s="18" t="s">
        <v>85</v>
      </c>
      <c r="BK215" s="172">
        <f>ROUND(I215*H215,2)</f>
        <v>0</v>
      </c>
      <c r="BL215" s="18" t="s">
        <v>142</v>
      </c>
      <c r="BM215" s="171" t="s">
        <v>1890</v>
      </c>
    </row>
    <row r="216" spans="1:65" s="12" customFormat="1" x14ac:dyDescent="0.2">
      <c r="B216" s="173"/>
      <c r="D216" s="174" t="s">
        <v>151</v>
      </c>
      <c r="E216" s="175" t="s">
        <v>1</v>
      </c>
      <c r="F216" s="176" t="s">
        <v>1891</v>
      </c>
      <c r="H216" s="177">
        <v>164.5</v>
      </c>
      <c r="I216" s="178"/>
      <c r="L216" s="173"/>
      <c r="M216" s="179"/>
      <c r="N216" s="180"/>
      <c r="O216" s="180"/>
      <c r="P216" s="180"/>
      <c r="Q216" s="180"/>
      <c r="R216" s="180"/>
      <c r="S216" s="180"/>
      <c r="T216" s="181"/>
      <c r="AT216" s="175" t="s">
        <v>151</v>
      </c>
      <c r="AU216" s="175" t="s">
        <v>87</v>
      </c>
      <c r="AV216" s="12" t="s">
        <v>87</v>
      </c>
      <c r="AW216" s="12" t="s">
        <v>33</v>
      </c>
      <c r="AX216" s="12" t="s">
        <v>85</v>
      </c>
      <c r="AY216" s="175" t="s">
        <v>143</v>
      </c>
    </row>
    <row r="217" spans="1:65" s="2" customFormat="1" ht="16.5" customHeight="1" x14ac:dyDescent="0.2">
      <c r="A217" s="33"/>
      <c r="B217" s="159"/>
      <c r="C217" s="207" t="s">
        <v>8</v>
      </c>
      <c r="D217" s="207" t="s">
        <v>382</v>
      </c>
      <c r="E217" s="208" t="s">
        <v>1892</v>
      </c>
      <c r="F217" s="209" t="s">
        <v>1893</v>
      </c>
      <c r="G217" s="210" t="s">
        <v>266</v>
      </c>
      <c r="H217" s="211">
        <v>166.96799999999999</v>
      </c>
      <c r="I217" s="212"/>
      <c r="J217" s="213">
        <f>ROUND(I217*H217,2)</f>
        <v>0</v>
      </c>
      <c r="K217" s="209" t="s">
        <v>148</v>
      </c>
      <c r="L217" s="214"/>
      <c r="M217" s="215" t="s">
        <v>1</v>
      </c>
      <c r="N217" s="216" t="s">
        <v>42</v>
      </c>
      <c r="O217" s="59"/>
      <c r="P217" s="169">
        <f>O217*H217</f>
        <v>0</v>
      </c>
      <c r="Q217" s="169">
        <v>2.7999999999999998E-4</v>
      </c>
      <c r="R217" s="169">
        <f>Q217*H217</f>
        <v>4.6751039999999994E-2</v>
      </c>
      <c r="S217" s="169">
        <v>0</v>
      </c>
      <c r="T217" s="170">
        <f>S217*H217</f>
        <v>0</v>
      </c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R217" s="171" t="s">
        <v>184</v>
      </c>
      <c r="AT217" s="171" t="s">
        <v>382</v>
      </c>
      <c r="AU217" s="171" t="s">
        <v>87</v>
      </c>
      <c r="AY217" s="18" t="s">
        <v>143</v>
      </c>
      <c r="BE217" s="172">
        <f>IF(N217="základní",J217,0)</f>
        <v>0</v>
      </c>
      <c r="BF217" s="172">
        <f>IF(N217="snížená",J217,0)</f>
        <v>0</v>
      </c>
      <c r="BG217" s="172">
        <f>IF(N217="zákl. přenesená",J217,0)</f>
        <v>0</v>
      </c>
      <c r="BH217" s="172">
        <f>IF(N217="sníž. přenesená",J217,0)</f>
        <v>0</v>
      </c>
      <c r="BI217" s="172">
        <f>IF(N217="nulová",J217,0)</f>
        <v>0</v>
      </c>
      <c r="BJ217" s="18" t="s">
        <v>85</v>
      </c>
      <c r="BK217" s="172">
        <f>ROUND(I217*H217,2)</f>
        <v>0</v>
      </c>
      <c r="BL217" s="18" t="s">
        <v>142</v>
      </c>
      <c r="BM217" s="171" t="s">
        <v>1894</v>
      </c>
    </row>
    <row r="218" spans="1:65" s="12" customFormat="1" x14ac:dyDescent="0.2">
      <c r="B218" s="173"/>
      <c r="D218" s="174" t="s">
        <v>151</v>
      </c>
      <c r="E218" s="175" t="s">
        <v>1</v>
      </c>
      <c r="F218" s="176" t="s">
        <v>1895</v>
      </c>
      <c r="H218" s="177">
        <v>164.5</v>
      </c>
      <c r="I218" s="178"/>
      <c r="L218" s="173"/>
      <c r="M218" s="179"/>
      <c r="N218" s="180"/>
      <c r="O218" s="180"/>
      <c r="P218" s="180"/>
      <c r="Q218" s="180"/>
      <c r="R218" s="180"/>
      <c r="S218" s="180"/>
      <c r="T218" s="181"/>
      <c r="AT218" s="175" t="s">
        <v>151</v>
      </c>
      <c r="AU218" s="175" t="s">
        <v>87</v>
      </c>
      <c r="AV218" s="12" t="s">
        <v>87</v>
      </c>
      <c r="AW218" s="12" t="s">
        <v>33</v>
      </c>
      <c r="AX218" s="12" t="s">
        <v>85</v>
      </c>
      <c r="AY218" s="175" t="s">
        <v>143</v>
      </c>
    </row>
    <row r="219" spans="1:65" s="12" customFormat="1" x14ac:dyDescent="0.2">
      <c r="B219" s="173"/>
      <c r="D219" s="174" t="s">
        <v>151</v>
      </c>
      <c r="F219" s="176" t="s">
        <v>1896</v>
      </c>
      <c r="H219" s="177">
        <v>166.96799999999999</v>
      </c>
      <c r="I219" s="178"/>
      <c r="L219" s="173"/>
      <c r="M219" s="179"/>
      <c r="N219" s="180"/>
      <c r="O219" s="180"/>
      <c r="P219" s="180"/>
      <c r="Q219" s="180"/>
      <c r="R219" s="180"/>
      <c r="S219" s="180"/>
      <c r="T219" s="181"/>
      <c r="AT219" s="175" t="s">
        <v>151</v>
      </c>
      <c r="AU219" s="175" t="s">
        <v>87</v>
      </c>
      <c r="AV219" s="12" t="s">
        <v>87</v>
      </c>
      <c r="AW219" s="12" t="s">
        <v>3</v>
      </c>
      <c r="AX219" s="12" t="s">
        <v>85</v>
      </c>
      <c r="AY219" s="175" t="s">
        <v>143</v>
      </c>
    </row>
    <row r="220" spans="1:65" s="2" customFormat="1" ht="21.75" customHeight="1" x14ac:dyDescent="0.2">
      <c r="A220" s="33"/>
      <c r="B220" s="159"/>
      <c r="C220" s="160" t="s">
        <v>309</v>
      </c>
      <c r="D220" s="160" t="s">
        <v>144</v>
      </c>
      <c r="E220" s="161" t="s">
        <v>1897</v>
      </c>
      <c r="F220" s="162" t="s">
        <v>1898</v>
      </c>
      <c r="G220" s="163" t="s">
        <v>266</v>
      </c>
      <c r="H220" s="164">
        <v>334.5</v>
      </c>
      <c r="I220" s="165"/>
      <c r="J220" s="166">
        <f>ROUND(I220*H220,2)</f>
        <v>0</v>
      </c>
      <c r="K220" s="162" t="s">
        <v>148</v>
      </c>
      <c r="L220" s="34"/>
      <c r="M220" s="167" t="s">
        <v>1</v>
      </c>
      <c r="N220" s="168" t="s">
        <v>42</v>
      </c>
      <c r="O220" s="59"/>
      <c r="P220" s="169">
        <f>O220*H220</f>
        <v>0</v>
      </c>
      <c r="Q220" s="169">
        <v>2.48E-3</v>
      </c>
      <c r="R220" s="169">
        <f>Q220*H220</f>
        <v>0.82955999999999996</v>
      </c>
      <c r="S220" s="169">
        <v>0</v>
      </c>
      <c r="T220" s="170">
        <f>S220*H220</f>
        <v>0</v>
      </c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R220" s="171" t="s">
        <v>142</v>
      </c>
      <c r="AT220" s="171" t="s">
        <v>144</v>
      </c>
      <c r="AU220" s="171" t="s">
        <v>87</v>
      </c>
      <c r="AY220" s="18" t="s">
        <v>143</v>
      </c>
      <c r="BE220" s="172">
        <f>IF(N220="základní",J220,0)</f>
        <v>0</v>
      </c>
      <c r="BF220" s="172">
        <f>IF(N220="snížená",J220,0)</f>
        <v>0</v>
      </c>
      <c r="BG220" s="172">
        <f>IF(N220="zákl. přenesená",J220,0)</f>
        <v>0</v>
      </c>
      <c r="BH220" s="172">
        <f>IF(N220="sníž. přenesená",J220,0)</f>
        <v>0</v>
      </c>
      <c r="BI220" s="172">
        <f>IF(N220="nulová",J220,0)</f>
        <v>0</v>
      </c>
      <c r="BJ220" s="18" t="s">
        <v>85</v>
      </c>
      <c r="BK220" s="172">
        <f>ROUND(I220*H220,2)</f>
        <v>0</v>
      </c>
      <c r="BL220" s="18" t="s">
        <v>142</v>
      </c>
      <c r="BM220" s="171" t="s">
        <v>1899</v>
      </c>
    </row>
    <row r="221" spans="1:65" s="12" customFormat="1" x14ac:dyDescent="0.2">
      <c r="B221" s="173"/>
      <c r="D221" s="174" t="s">
        <v>151</v>
      </c>
      <c r="E221" s="175" t="s">
        <v>1</v>
      </c>
      <c r="F221" s="176" t="s">
        <v>1900</v>
      </c>
      <c r="H221" s="177">
        <v>334.5</v>
      </c>
      <c r="I221" s="178"/>
      <c r="L221" s="173"/>
      <c r="M221" s="179"/>
      <c r="N221" s="180"/>
      <c r="O221" s="180"/>
      <c r="P221" s="180"/>
      <c r="Q221" s="180"/>
      <c r="R221" s="180"/>
      <c r="S221" s="180"/>
      <c r="T221" s="181"/>
      <c r="AT221" s="175" t="s">
        <v>151</v>
      </c>
      <c r="AU221" s="175" t="s">
        <v>87</v>
      </c>
      <c r="AV221" s="12" t="s">
        <v>87</v>
      </c>
      <c r="AW221" s="12" t="s">
        <v>33</v>
      </c>
      <c r="AX221" s="12" t="s">
        <v>85</v>
      </c>
      <c r="AY221" s="175" t="s">
        <v>143</v>
      </c>
    </row>
    <row r="222" spans="1:65" s="13" customFormat="1" x14ac:dyDescent="0.2">
      <c r="B222" s="182"/>
      <c r="D222" s="174" t="s">
        <v>151</v>
      </c>
      <c r="E222" s="183" t="s">
        <v>1</v>
      </c>
      <c r="F222" s="184" t="s">
        <v>1901</v>
      </c>
      <c r="H222" s="183" t="s">
        <v>1</v>
      </c>
      <c r="I222" s="185"/>
      <c r="L222" s="182"/>
      <c r="M222" s="186"/>
      <c r="N222" s="187"/>
      <c r="O222" s="187"/>
      <c r="P222" s="187"/>
      <c r="Q222" s="187"/>
      <c r="R222" s="187"/>
      <c r="S222" s="187"/>
      <c r="T222" s="188"/>
      <c r="AT222" s="183" t="s">
        <v>151</v>
      </c>
      <c r="AU222" s="183" t="s">
        <v>87</v>
      </c>
      <c r="AV222" s="13" t="s">
        <v>85</v>
      </c>
      <c r="AW222" s="13" t="s">
        <v>33</v>
      </c>
      <c r="AX222" s="13" t="s">
        <v>77</v>
      </c>
      <c r="AY222" s="183" t="s">
        <v>143</v>
      </c>
    </row>
    <row r="223" spans="1:65" s="2" customFormat="1" ht="21.75" customHeight="1" x14ac:dyDescent="0.2">
      <c r="A223" s="33"/>
      <c r="B223" s="159"/>
      <c r="C223" s="160" t="s">
        <v>313</v>
      </c>
      <c r="D223" s="160" t="s">
        <v>144</v>
      </c>
      <c r="E223" s="161" t="s">
        <v>1902</v>
      </c>
      <c r="F223" s="162" t="s">
        <v>1903</v>
      </c>
      <c r="G223" s="163" t="s">
        <v>502</v>
      </c>
      <c r="H223" s="164">
        <v>36</v>
      </c>
      <c r="I223" s="165"/>
      <c r="J223" s="166">
        <f>ROUND(I223*H223,2)</f>
        <v>0</v>
      </c>
      <c r="K223" s="162" t="s">
        <v>148</v>
      </c>
      <c r="L223" s="34"/>
      <c r="M223" s="167" t="s">
        <v>1</v>
      </c>
      <c r="N223" s="168" t="s">
        <v>42</v>
      </c>
      <c r="O223" s="59"/>
      <c r="P223" s="169">
        <f>O223*H223</f>
        <v>0</v>
      </c>
      <c r="Q223" s="169">
        <v>0</v>
      </c>
      <c r="R223" s="169">
        <f>Q223*H223</f>
        <v>0</v>
      </c>
      <c r="S223" s="169">
        <v>0</v>
      </c>
      <c r="T223" s="170">
        <f>S223*H223</f>
        <v>0</v>
      </c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R223" s="171" t="s">
        <v>142</v>
      </c>
      <c r="AT223" s="171" t="s">
        <v>144</v>
      </c>
      <c r="AU223" s="171" t="s">
        <v>87</v>
      </c>
      <c r="AY223" s="18" t="s">
        <v>143</v>
      </c>
      <c r="BE223" s="172">
        <f>IF(N223="základní",J223,0)</f>
        <v>0</v>
      </c>
      <c r="BF223" s="172">
        <f>IF(N223="snížená",J223,0)</f>
        <v>0</v>
      </c>
      <c r="BG223" s="172">
        <f>IF(N223="zákl. přenesená",J223,0)</f>
        <v>0</v>
      </c>
      <c r="BH223" s="172">
        <f>IF(N223="sníž. přenesená",J223,0)</f>
        <v>0</v>
      </c>
      <c r="BI223" s="172">
        <f>IF(N223="nulová",J223,0)</f>
        <v>0</v>
      </c>
      <c r="BJ223" s="18" t="s">
        <v>85</v>
      </c>
      <c r="BK223" s="172">
        <f>ROUND(I223*H223,2)</f>
        <v>0</v>
      </c>
      <c r="BL223" s="18" t="s">
        <v>142</v>
      </c>
      <c r="BM223" s="171" t="s">
        <v>1904</v>
      </c>
    </row>
    <row r="224" spans="1:65" s="12" customFormat="1" x14ac:dyDescent="0.2">
      <c r="B224" s="173"/>
      <c r="D224" s="174" t="s">
        <v>151</v>
      </c>
      <c r="E224" s="175" t="s">
        <v>1</v>
      </c>
      <c r="F224" s="176" t="s">
        <v>1905</v>
      </c>
      <c r="H224" s="177">
        <v>35</v>
      </c>
      <c r="I224" s="178"/>
      <c r="L224" s="173"/>
      <c r="M224" s="179"/>
      <c r="N224" s="180"/>
      <c r="O224" s="180"/>
      <c r="P224" s="180"/>
      <c r="Q224" s="180"/>
      <c r="R224" s="180"/>
      <c r="S224" s="180"/>
      <c r="T224" s="181"/>
      <c r="AT224" s="175" t="s">
        <v>151</v>
      </c>
      <c r="AU224" s="175" t="s">
        <v>87</v>
      </c>
      <c r="AV224" s="12" t="s">
        <v>87</v>
      </c>
      <c r="AW224" s="12" t="s">
        <v>33</v>
      </c>
      <c r="AX224" s="12" t="s">
        <v>77</v>
      </c>
      <c r="AY224" s="175" t="s">
        <v>143</v>
      </c>
    </row>
    <row r="225" spans="1:65" s="12" customFormat="1" x14ac:dyDescent="0.2">
      <c r="B225" s="173"/>
      <c r="D225" s="174" t="s">
        <v>151</v>
      </c>
      <c r="E225" s="175" t="s">
        <v>1</v>
      </c>
      <c r="F225" s="176" t="s">
        <v>1906</v>
      </c>
      <c r="H225" s="177">
        <v>1</v>
      </c>
      <c r="I225" s="178"/>
      <c r="L225" s="173"/>
      <c r="M225" s="179"/>
      <c r="N225" s="180"/>
      <c r="O225" s="180"/>
      <c r="P225" s="180"/>
      <c r="Q225" s="180"/>
      <c r="R225" s="180"/>
      <c r="S225" s="180"/>
      <c r="T225" s="181"/>
      <c r="AT225" s="175" t="s">
        <v>151</v>
      </c>
      <c r="AU225" s="175" t="s">
        <v>87</v>
      </c>
      <c r="AV225" s="12" t="s">
        <v>87</v>
      </c>
      <c r="AW225" s="12" t="s">
        <v>33</v>
      </c>
      <c r="AX225" s="12" t="s">
        <v>77</v>
      </c>
      <c r="AY225" s="175" t="s">
        <v>143</v>
      </c>
    </row>
    <row r="226" spans="1:65" s="15" customFormat="1" x14ac:dyDescent="0.2">
      <c r="B226" s="199"/>
      <c r="D226" s="174" t="s">
        <v>151</v>
      </c>
      <c r="E226" s="200" t="s">
        <v>1</v>
      </c>
      <c r="F226" s="201" t="s">
        <v>245</v>
      </c>
      <c r="H226" s="202">
        <v>36</v>
      </c>
      <c r="I226" s="203"/>
      <c r="L226" s="199"/>
      <c r="M226" s="204"/>
      <c r="N226" s="205"/>
      <c r="O226" s="205"/>
      <c r="P226" s="205"/>
      <c r="Q226" s="205"/>
      <c r="R226" s="205"/>
      <c r="S226" s="205"/>
      <c r="T226" s="206"/>
      <c r="AT226" s="200" t="s">
        <v>151</v>
      </c>
      <c r="AU226" s="200" t="s">
        <v>87</v>
      </c>
      <c r="AV226" s="15" t="s">
        <v>142</v>
      </c>
      <c r="AW226" s="15" t="s">
        <v>33</v>
      </c>
      <c r="AX226" s="15" t="s">
        <v>85</v>
      </c>
      <c r="AY226" s="200" t="s">
        <v>143</v>
      </c>
    </row>
    <row r="227" spans="1:65" s="2" customFormat="1" ht="16.5" customHeight="1" x14ac:dyDescent="0.2">
      <c r="A227" s="33"/>
      <c r="B227" s="159"/>
      <c r="C227" s="207" t="s">
        <v>318</v>
      </c>
      <c r="D227" s="207" t="s">
        <v>382</v>
      </c>
      <c r="E227" s="208" t="s">
        <v>1907</v>
      </c>
      <c r="F227" s="209" t="s">
        <v>1908</v>
      </c>
      <c r="G227" s="210" t="s">
        <v>502</v>
      </c>
      <c r="H227" s="211">
        <v>35</v>
      </c>
      <c r="I227" s="212"/>
      <c r="J227" s="213">
        <f>ROUND(I227*H227,2)</f>
        <v>0</v>
      </c>
      <c r="K227" s="209" t="s">
        <v>1</v>
      </c>
      <c r="L227" s="214"/>
      <c r="M227" s="215" t="s">
        <v>1</v>
      </c>
      <c r="N227" s="216" t="s">
        <v>42</v>
      </c>
      <c r="O227" s="59"/>
      <c r="P227" s="169">
        <f>O227*H227</f>
        <v>0</v>
      </c>
      <c r="Q227" s="169">
        <v>3.3500000000000001E-3</v>
      </c>
      <c r="R227" s="169">
        <f>Q227*H227</f>
        <v>0.11725000000000001</v>
      </c>
      <c r="S227" s="169">
        <v>0</v>
      </c>
      <c r="T227" s="170">
        <f>S227*H227</f>
        <v>0</v>
      </c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R227" s="171" t="s">
        <v>184</v>
      </c>
      <c r="AT227" s="171" t="s">
        <v>382</v>
      </c>
      <c r="AU227" s="171" t="s">
        <v>87</v>
      </c>
      <c r="AY227" s="18" t="s">
        <v>143</v>
      </c>
      <c r="BE227" s="172">
        <f>IF(N227="základní",J227,0)</f>
        <v>0</v>
      </c>
      <c r="BF227" s="172">
        <f>IF(N227="snížená",J227,0)</f>
        <v>0</v>
      </c>
      <c r="BG227" s="172">
        <f>IF(N227="zákl. přenesená",J227,0)</f>
        <v>0</v>
      </c>
      <c r="BH227" s="172">
        <f>IF(N227="sníž. přenesená",J227,0)</f>
        <v>0</v>
      </c>
      <c r="BI227" s="172">
        <f>IF(N227="nulová",J227,0)</f>
        <v>0</v>
      </c>
      <c r="BJ227" s="18" t="s">
        <v>85</v>
      </c>
      <c r="BK227" s="172">
        <f>ROUND(I227*H227,2)</f>
        <v>0</v>
      </c>
      <c r="BL227" s="18" t="s">
        <v>142</v>
      </c>
      <c r="BM227" s="171" t="s">
        <v>1909</v>
      </c>
    </row>
    <row r="228" spans="1:65" s="12" customFormat="1" x14ac:dyDescent="0.2">
      <c r="B228" s="173"/>
      <c r="D228" s="174" t="s">
        <v>151</v>
      </c>
      <c r="E228" s="175" t="s">
        <v>1</v>
      </c>
      <c r="F228" s="176" t="s">
        <v>1910</v>
      </c>
      <c r="H228" s="177">
        <v>35</v>
      </c>
      <c r="I228" s="178"/>
      <c r="L228" s="173"/>
      <c r="M228" s="179"/>
      <c r="N228" s="180"/>
      <c r="O228" s="180"/>
      <c r="P228" s="180"/>
      <c r="Q228" s="180"/>
      <c r="R228" s="180"/>
      <c r="S228" s="180"/>
      <c r="T228" s="181"/>
      <c r="AT228" s="175" t="s">
        <v>151</v>
      </c>
      <c r="AU228" s="175" t="s">
        <v>87</v>
      </c>
      <c r="AV228" s="12" t="s">
        <v>87</v>
      </c>
      <c r="AW228" s="12" t="s">
        <v>33</v>
      </c>
      <c r="AX228" s="12" t="s">
        <v>85</v>
      </c>
      <c r="AY228" s="175" t="s">
        <v>143</v>
      </c>
    </row>
    <row r="229" spans="1:65" s="2" customFormat="1" ht="16.5" customHeight="1" x14ac:dyDescent="0.2">
      <c r="A229" s="33"/>
      <c r="B229" s="159"/>
      <c r="C229" s="207" t="s">
        <v>325</v>
      </c>
      <c r="D229" s="207" t="s">
        <v>382</v>
      </c>
      <c r="E229" s="208" t="s">
        <v>1911</v>
      </c>
      <c r="F229" s="209" t="s">
        <v>1912</v>
      </c>
      <c r="G229" s="210" t="s">
        <v>502</v>
      </c>
      <c r="H229" s="211">
        <v>1</v>
      </c>
      <c r="I229" s="212"/>
      <c r="J229" s="213">
        <f>ROUND(I229*H229,2)</f>
        <v>0</v>
      </c>
      <c r="K229" s="209" t="s">
        <v>1</v>
      </c>
      <c r="L229" s="214"/>
      <c r="M229" s="215" t="s">
        <v>1</v>
      </c>
      <c r="N229" s="216" t="s">
        <v>42</v>
      </c>
      <c r="O229" s="59"/>
      <c r="P229" s="169">
        <f>O229*H229</f>
        <v>0</v>
      </c>
      <c r="Q229" s="169">
        <v>4.1999999999999997E-3</v>
      </c>
      <c r="R229" s="169">
        <f>Q229*H229</f>
        <v>4.1999999999999997E-3</v>
      </c>
      <c r="S229" s="169">
        <v>0</v>
      </c>
      <c r="T229" s="170">
        <f>S229*H229</f>
        <v>0</v>
      </c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R229" s="171" t="s">
        <v>184</v>
      </c>
      <c r="AT229" s="171" t="s">
        <v>382</v>
      </c>
      <c r="AU229" s="171" t="s">
        <v>87</v>
      </c>
      <c r="AY229" s="18" t="s">
        <v>143</v>
      </c>
      <c r="BE229" s="172">
        <f>IF(N229="základní",J229,0)</f>
        <v>0</v>
      </c>
      <c r="BF229" s="172">
        <f>IF(N229="snížená",J229,0)</f>
        <v>0</v>
      </c>
      <c r="BG229" s="172">
        <f>IF(N229="zákl. přenesená",J229,0)</f>
        <v>0</v>
      </c>
      <c r="BH229" s="172">
        <f>IF(N229="sníž. přenesená",J229,0)</f>
        <v>0</v>
      </c>
      <c r="BI229" s="172">
        <f>IF(N229="nulová",J229,0)</f>
        <v>0</v>
      </c>
      <c r="BJ229" s="18" t="s">
        <v>85</v>
      </c>
      <c r="BK229" s="172">
        <f>ROUND(I229*H229,2)</f>
        <v>0</v>
      </c>
      <c r="BL229" s="18" t="s">
        <v>142</v>
      </c>
      <c r="BM229" s="171" t="s">
        <v>1913</v>
      </c>
    </row>
    <row r="230" spans="1:65" s="12" customFormat="1" x14ac:dyDescent="0.2">
      <c r="B230" s="173"/>
      <c r="D230" s="174" t="s">
        <v>151</v>
      </c>
      <c r="E230" s="175" t="s">
        <v>1</v>
      </c>
      <c r="F230" s="176" t="s">
        <v>1906</v>
      </c>
      <c r="H230" s="177">
        <v>1</v>
      </c>
      <c r="I230" s="178"/>
      <c r="L230" s="173"/>
      <c r="M230" s="179"/>
      <c r="N230" s="180"/>
      <c r="O230" s="180"/>
      <c r="P230" s="180"/>
      <c r="Q230" s="180"/>
      <c r="R230" s="180"/>
      <c r="S230" s="180"/>
      <c r="T230" s="181"/>
      <c r="AT230" s="175" t="s">
        <v>151</v>
      </c>
      <c r="AU230" s="175" t="s">
        <v>87</v>
      </c>
      <c r="AV230" s="12" t="s">
        <v>87</v>
      </c>
      <c r="AW230" s="12" t="s">
        <v>33</v>
      </c>
      <c r="AX230" s="12" t="s">
        <v>85</v>
      </c>
      <c r="AY230" s="175" t="s">
        <v>143</v>
      </c>
    </row>
    <row r="231" spans="1:65" s="2" customFormat="1" ht="16.5" customHeight="1" x14ac:dyDescent="0.2">
      <c r="A231" s="33"/>
      <c r="B231" s="159"/>
      <c r="C231" s="207" t="s">
        <v>329</v>
      </c>
      <c r="D231" s="207" t="s">
        <v>382</v>
      </c>
      <c r="E231" s="208" t="s">
        <v>1914</v>
      </c>
      <c r="F231" s="209" t="s">
        <v>1915</v>
      </c>
      <c r="G231" s="210" t="s">
        <v>502</v>
      </c>
      <c r="H231" s="211">
        <v>35</v>
      </c>
      <c r="I231" s="212"/>
      <c r="J231" s="213">
        <f>ROUND(I231*H231,2)</f>
        <v>0</v>
      </c>
      <c r="K231" s="209" t="s">
        <v>1</v>
      </c>
      <c r="L231" s="214"/>
      <c r="M231" s="215" t="s">
        <v>1</v>
      </c>
      <c r="N231" s="216" t="s">
        <v>42</v>
      </c>
      <c r="O231" s="59"/>
      <c r="P231" s="169">
        <f>O231*H231</f>
        <v>0</v>
      </c>
      <c r="Q231" s="169">
        <v>0</v>
      </c>
      <c r="R231" s="169">
        <f>Q231*H231</f>
        <v>0</v>
      </c>
      <c r="S231" s="169">
        <v>0</v>
      </c>
      <c r="T231" s="170">
        <f>S231*H231</f>
        <v>0</v>
      </c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R231" s="171" t="s">
        <v>184</v>
      </c>
      <c r="AT231" s="171" t="s">
        <v>382</v>
      </c>
      <c r="AU231" s="171" t="s">
        <v>87</v>
      </c>
      <c r="AY231" s="18" t="s">
        <v>143</v>
      </c>
      <c r="BE231" s="172">
        <f>IF(N231="základní",J231,0)</f>
        <v>0</v>
      </c>
      <c r="BF231" s="172">
        <f>IF(N231="snížená",J231,0)</f>
        <v>0</v>
      </c>
      <c r="BG231" s="172">
        <f>IF(N231="zákl. přenesená",J231,0)</f>
        <v>0</v>
      </c>
      <c r="BH231" s="172">
        <f>IF(N231="sníž. přenesená",J231,0)</f>
        <v>0</v>
      </c>
      <c r="BI231" s="172">
        <f>IF(N231="nulová",J231,0)</f>
        <v>0</v>
      </c>
      <c r="BJ231" s="18" t="s">
        <v>85</v>
      </c>
      <c r="BK231" s="172">
        <f>ROUND(I231*H231,2)</f>
        <v>0</v>
      </c>
      <c r="BL231" s="18" t="s">
        <v>142</v>
      </c>
      <c r="BM231" s="171" t="s">
        <v>1916</v>
      </c>
    </row>
    <row r="232" spans="1:65" s="12" customFormat="1" x14ac:dyDescent="0.2">
      <c r="B232" s="173"/>
      <c r="D232" s="174" t="s">
        <v>151</v>
      </c>
      <c r="E232" s="175" t="s">
        <v>1</v>
      </c>
      <c r="F232" s="176" t="s">
        <v>1910</v>
      </c>
      <c r="H232" s="177">
        <v>35</v>
      </c>
      <c r="I232" s="178"/>
      <c r="L232" s="173"/>
      <c r="M232" s="179"/>
      <c r="N232" s="180"/>
      <c r="O232" s="180"/>
      <c r="P232" s="180"/>
      <c r="Q232" s="180"/>
      <c r="R232" s="180"/>
      <c r="S232" s="180"/>
      <c r="T232" s="181"/>
      <c r="AT232" s="175" t="s">
        <v>151</v>
      </c>
      <c r="AU232" s="175" t="s">
        <v>87</v>
      </c>
      <c r="AV232" s="12" t="s">
        <v>87</v>
      </c>
      <c r="AW232" s="12" t="s">
        <v>33</v>
      </c>
      <c r="AX232" s="12" t="s">
        <v>85</v>
      </c>
      <c r="AY232" s="175" t="s">
        <v>143</v>
      </c>
    </row>
    <row r="233" spans="1:65" s="2" customFormat="1" ht="16.5" customHeight="1" x14ac:dyDescent="0.2">
      <c r="A233" s="33"/>
      <c r="B233" s="159"/>
      <c r="C233" s="207" t="s">
        <v>7</v>
      </c>
      <c r="D233" s="207" t="s">
        <v>382</v>
      </c>
      <c r="E233" s="208" t="s">
        <v>1917</v>
      </c>
      <c r="F233" s="209" t="s">
        <v>1918</v>
      </c>
      <c r="G233" s="210" t="s">
        <v>502</v>
      </c>
      <c r="H233" s="211">
        <v>1</v>
      </c>
      <c r="I233" s="212"/>
      <c r="J233" s="213">
        <f>ROUND(I233*H233,2)</f>
        <v>0</v>
      </c>
      <c r="K233" s="209" t="s">
        <v>1</v>
      </c>
      <c r="L233" s="214"/>
      <c r="M233" s="215" t="s">
        <v>1</v>
      </c>
      <c r="N233" s="216" t="s">
        <v>42</v>
      </c>
      <c r="O233" s="59"/>
      <c r="P233" s="169">
        <f>O233*H233</f>
        <v>0</v>
      </c>
      <c r="Q233" s="169">
        <v>4.4000000000000003E-3</v>
      </c>
      <c r="R233" s="169">
        <f>Q233*H233</f>
        <v>4.4000000000000003E-3</v>
      </c>
      <c r="S233" s="169">
        <v>0</v>
      </c>
      <c r="T233" s="170">
        <f>S233*H233</f>
        <v>0</v>
      </c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R233" s="171" t="s">
        <v>184</v>
      </c>
      <c r="AT233" s="171" t="s">
        <v>382</v>
      </c>
      <c r="AU233" s="171" t="s">
        <v>87</v>
      </c>
      <c r="AY233" s="18" t="s">
        <v>143</v>
      </c>
      <c r="BE233" s="172">
        <f>IF(N233="základní",J233,0)</f>
        <v>0</v>
      </c>
      <c r="BF233" s="172">
        <f>IF(N233="snížená",J233,0)</f>
        <v>0</v>
      </c>
      <c r="BG233" s="172">
        <f>IF(N233="zákl. přenesená",J233,0)</f>
        <v>0</v>
      </c>
      <c r="BH233" s="172">
        <f>IF(N233="sníž. přenesená",J233,0)</f>
        <v>0</v>
      </c>
      <c r="BI233" s="172">
        <f>IF(N233="nulová",J233,0)</f>
        <v>0</v>
      </c>
      <c r="BJ233" s="18" t="s">
        <v>85</v>
      </c>
      <c r="BK233" s="172">
        <f>ROUND(I233*H233,2)</f>
        <v>0</v>
      </c>
      <c r="BL233" s="18" t="s">
        <v>142</v>
      </c>
      <c r="BM233" s="171" t="s">
        <v>1919</v>
      </c>
    </row>
    <row r="234" spans="1:65" s="12" customFormat="1" x14ac:dyDescent="0.2">
      <c r="B234" s="173"/>
      <c r="D234" s="174" t="s">
        <v>151</v>
      </c>
      <c r="E234" s="175" t="s">
        <v>1</v>
      </c>
      <c r="F234" s="176" t="s">
        <v>1906</v>
      </c>
      <c r="H234" s="177">
        <v>1</v>
      </c>
      <c r="I234" s="178"/>
      <c r="L234" s="173"/>
      <c r="M234" s="179"/>
      <c r="N234" s="180"/>
      <c r="O234" s="180"/>
      <c r="P234" s="180"/>
      <c r="Q234" s="180"/>
      <c r="R234" s="180"/>
      <c r="S234" s="180"/>
      <c r="T234" s="181"/>
      <c r="AT234" s="175" t="s">
        <v>151</v>
      </c>
      <c r="AU234" s="175" t="s">
        <v>87</v>
      </c>
      <c r="AV234" s="12" t="s">
        <v>87</v>
      </c>
      <c r="AW234" s="12" t="s">
        <v>33</v>
      </c>
      <c r="AX234" s="12" t="s">
        <v>85</v>
      </c>
      <c r="AY234" s="175" t="s">
        <v>143</v>
      </c>
    </row>
    <row r="235" spans="1:65" s="2" customFormat="1" ht="16.5" customHeight="1" x14ac:dyDescent="0.2">
      <c r="A235" s="33"/>
      <c r="B235" s="159"/>
      <c r="C235" s="207" t="s">
        <v>342</v>
      </c>
      <c r="D235" s="207" t="s">
        <v>382</v>
      </c>
      <c r="E235" s="208" t="s">
        <v>1920</v>
      </c>
      <c r="F235" s="209" t="s">
        <v>1921</v>
      </c>
      <c r="G235" s="210" t="s">
        <v>502</v>
      </c>
      <c r="H235" s="211">
        <v>36</v>
      </c>
      <c r="I235" s="212"/>
      <c r="J235" s="213">
        <f>ROUND(I235*H235,2)</f>
        <v>0</v>
      </c>
      <c r="K235" s="209" t="s">
        <v>1</v>
      </c>
      <c r="L235" s="214"/>
      <c r="M235" s="215" t="s">
        <v>1</v>
      </c>
      <c r="N235" s="216" t="s">
        <v>42</v>
      </c>
      <c r="O235" s="59"/>
      <c r="P235" s="169">
        <f>O235*H235</f>
        <v>0</v>
      </c>
      <c r="Q235" s="169">
        <v>0</v>
      </c>
      <c r="R235" s="169">
        <f>Q235*H235</f>
        <v>0</v>
      </c>
      <c r="S235" s="169">
        <v>0</v>
      </c>
      <c r="T235" s="170">
        <f>S235*H235</f>
        <v>0</v>
      </c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R235" s="171" t="s">
        <v>184</v>
      </c>
      <c r="AT235" s="171" t="s">
        <v>382</v>
      </c>
      <c r="AU235" s="171" t="s">
        <v>87</v>
      </c>
      <c r="AY235" s="18" t="s">
        <v>143</v>
      </c>
      <c r="BE235" s="172">
        <f>IF(N235="základní",J235,0)</f>
        <v>0</v>
      </c>
      <c r="BF235" s="172">
        <f>IF(N235="snížená",J235,0)</f>
        <v>0</v>
      </c>
      <c r="BG235" s="172">
        <f>IF(N235="zákl. přenesená",J235,0)</f>
        <v>0</v>
      </c>
      <c r="BH235" s="172">
        <f>IF(N235="sníž. přenesená",J235,0)</f>
        <v>0</v>
      </c>
      <c r="BI235" s="172">
        <f>IF(N235="nulová",J235,0)</f>
        <v>0</v>
      </c>
      <c r="BJ235" s="18" t="s">
        <v>85</v>
      </c>
      <c r="BK235" s="172">
        <f>ROUND(I235*H235,2)</f>
        <v>0</v>
      </c>
      <c r="BL235" s="18" t="s">
        <v>142</v>
      </c>
      <c r="BM235" s="171" t="s">
        <v>1922</v>
      </c>
    </row>
    <row r="236" spans="1:65" s="12" customFormat="1" x14ac:dyDescent="0.2">
      <c r="B236" s="173"/>
      <c r="D236" s="174" t="s">
        <v>151</v>
      </c>
      <c r="E236" s="175" t="s">
        <v>1</v>
      </c>
      <c r="F236" s="176" t="s">
        <v>1910</v>
      </c>
      <c r="H236" s="177">
        <v>35</v>
      </c>
      <c r="I236" s="178"/>
      <c r="L236" s="173"/>
      <c r="M236" s="179"/>
      <c r="N236" s="180"/>
      <c r="O236" s="180"/>
      <c r="P236" s="180"/>
      <c r="Q236" s="180"/>
      <c r="R236" s="180"/>
      <c r="S236" s="180"/>
      <c r="T236" s="181"/>
      <c r="AT236" s="175" t="s">
        <v>151</v>
      </c>
      <c r="AU236" s="175" t="s">
        <v>87</v>
      </c>
      <c r="AV236" s="12" t="s">
        <v>87</v>
      </c>
      <c r="AW236" s="12" t="s">
        <v>33</v>
      </c>
      <c r="AX236" s="12" t="s">
        <v>77</v>
      </c>
      <c r="AY236" s="175" t="s">
        <v>143</v>
      </c>
    </row>
    <row r="237" spans="1:65" s="12" customFormat="1" x14ac:dyDescent="0.2">
      <c r="B237" s="173"/>
      <c r="D237" s="174" t="s">
        <v>151</v>
      </c>
      <c r="E237" s="175" t="s">
        <v>1</v>
      </c>
      <c r="F237" s="176" t="s">
        <v>1906</v>
      </c>
      <c r="H237" s="177">
        <v>1</v>
      </c>
      <c r="I237" s="178"/>
      <c r="L237" s="173"/>
      <c r="M237" s="179"/>
      <c r="N237" s="180"/>
      <c r="O237" s="180"/>
      <c r="P237" s="180"/>
      <c r="Q237" s="180"/>
      <c r="R237" s="180"/>
      <c r="S237" s="180"/>
      <c r="T237" s="181"/>
      <c r="AT237" s="175" t="s">
        <v>151</v>
      </c>
      <c r="AU237" s="175" t="s">
        <v>87</v>
      </c>
      <c r="AV237" s="12" t="s">
        <v>87</v>
      </c>
      <c r="AW237" s="12" t="s">
        <v>33</v>
      </c>
      <c r="AX237" s="12" t="s">
        <v>77</v>
      </c>
      <c r="AY237" s="175" t="s">
        <v>143</v>
      </c>
    </row>
    <row r="238" spans="1:65" s="15" customFormat="1" x14ac:dyDescent="0.2">
      <c r="B238" s="199"/>
      <c r="D238" s="174" t="s">
        <v>151</v>
      </c>
      <c r="E238" s="200" t="s">
        <v>1</v>
      </c>
      <c r="F238" s="201" t="s">
        <v>245</v>
      </c>
      <c r="H238" s="202">
        <v>36</v>
      </c>
      <c r="I238" s="203"/>
      <c r="L238" s="199"/>
      <c r="M238" s="204"/>
      <c r="N238" s="205"/>
      <c r="O238" s="205"/>
      <c r="P238" s="205"/>
      <c r="Q238" s="205"/>
      <c r="R238" s="205"/>
      <c r="S238" s="205"/>
      <c r="T238" s="206"/>
      <c r="AT238" s="200" t="s">
        <v>151</v>
      </c>
      <c r="AU238" s="200" t="s">
        <v>87</v>
      </c>
      <c r="AV238" s="15" t="s">
        <v>142</v>
      </c>
      <c r="AW238" s="15" t="s">
        <v>33</v>
      </c>
      <c r="AX238" s="15" t="s">
        <v>85</v>
      </c>
      <c r="AY238" s="200" t="s">
        <v>143</v>
      </c>
    </row>
    <row r="239" spans="1:65" s="2" customFormat="1" ht="16.5" customHeight="1" x14ac:dyDescent="0.2">
      <c r="A239" s="33"/>
      <c r="B239" s="159"/>
      <c r="C239" s="160" t="s">
        <v>347</v>
      </c>
      <c r="D239" s="160" t="s">
        <v>144</v>
      </c>
      <c r="E239" s="161" t="s">
        <v>1092</v>
      </c>
      <c r="F239" s="162" t="s">
        <v>1093</v>
      </c>
      <c r="G239" s="163" t="s">
        <v>266</v>
      </c>
      <c r="H239" s="164">
        <v>164.5</v>
      </c>
      <c r="I239" s="165"/>
      <c r="J239" s="166">
        <f>ROUND(I239*H239,2)</f>
        <v>0</v>
      </c>
      <c r="K239" s="162" t="s">
        <v>148</v>
      </c>
      <c r="L239" s="34"/>
      <c r="M239" s="167" t="s">
        <v>1</v>
      </c>
      <c r="N239" s="168" t="s">
        <v>42</v>
      </c>
      <c r="O239" s="59"/>
      <c r="P239" s="169">
        <f>O239*H239</f>
        <v>0</v>
      </c>
      <c r="Q239" s="169">
        <v>0</v>
      </c>
      <c r="R239" s="169">
        <f>Q239*H239</f>
        <v>0</v>
      </c>
      <c r="S239" s="169">
        <v>0</v>
      </c>
      <c r="T239" s="170">
        <f>S239*H239</f>
        <v>0</v>
      </c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R239" s="171" t="s">
        <v>142</v>
      </c>
      <c r="AT239" s="171" t="s">
        <v>144</v>
      </c>
      <c r="AU239" s="171" t="s">
        <v>87</v>
      </c>
      <c r="AY239" s="18" t="s">
        <v>143</v>
      </c>
      <c r="BE239" s="172">
        <f>IF(N239="základní",J239,0)</f>
        <v>0</v>
      </c>
      <c r="BF239" s="172">
        <f>IF(N239="snížená",J239,0)</f>
        <v>0</v>
      </c>
      <c r="BG239" s="172">
        <f>IF(N239="zákl. přenesená",J239,0)</f>
        <v>0</v>
      </c>
      <c r="BH239" s="172">
        <f>IF(N239="sníž. přenesená",J239,0)</f>
        <v>0</v>
      </c>
      <c r="BI239" s="172">
        <f>IF(N239="nulová",J239,0)</f>
        <v>0</v>
      </c>
      <c r="BJ239" s="18" t="s">
        <v>85</v>
      </c>
      <c r="BK239" s="172">
        <f>ROUND(I239*H239,2)</f>
        <v>0</v>
      </c>
      <c r="BL239" s="18" t="s">
        <v>142</v>
      </c>
      <c r="BM239" s="171" t="s">
        <v>1923</v>
      </c>
    </row>
    <row r="240" spans="1:65" s="12" customFormat="1" x14ac:dyDescent="0.2">
      <c r="B240" s="173"/>
      <c r="D240" s="174" t="s">
        <v>151</v>
      </c>
      <c r="E240" s="175" t="s">
        <v>1</v>
      </c>
      <c r="F240" s="176" t="s">
        <v>1924</v>
      </c>
      <c r="H240" s="177">
        <v>164.5</v>
      </c>
      <c r="I240" s="178"/>
      <c r="L240" s="173"/>
      <c r="M240" s="179"/>
      <c r="N240" s="180"/>
      <c r="O240" s="180"/>
      <c r="P240" s="180"/>
      <c r="Q240" s="180"/>
      <c r="R240" s="180"/>
      <c r="S240" s="180"/>
      <c r="T240" s="181"/>
      <c r="AT240" s="175" t="s">
        <v>151</v>
      </c>
      <c r="AU240" s="175" t="s">
        <v>87</v>
      </c>
      <c r="AV240" s="12" t="s">
        <v>87</v>
      </c>
      <c r="AW240" s="12" t="s">
        <v>33</v>
      </c>
      <c r="AX240" s="12" t="s">
        <v>85</v>
      </c>
      <c r="AY240" s="175" t="s">
        <v>143</v>
      </c>
    </row>
    <row r="241" spans="1:65" s="2" customFormat="1" ht="16.5" customHeight="1" x14ac:dyDescent="0.2">
      <c r="A241" s="33"/>
      <c r="B241" s="159"/>
      <c r="C241" s="160" t="s">
        <v>353</v>
      </c>
      <c r="D241" s="160" t="s">
        <v>144</v>
      </c>
      <c r="E241" s="161" t="s">
        <v>1100</v>
      </c>
      <c r="F241" s="162" t="s">
        <v>1101</v>
      </c>
      <c r="G241" s="163" t="s">
        <v>266</v>
      </c>
      <c r="H241" s="164">
        <v>164.5</v>
      </c>
      <c r="I241" s="165"/>
      <c r="J241" s="166">
        <f>ROUND(I241*H241,2)</f>
        <v>0</v>
      </c>
      <c r="K241" s="162" t="s">
        <v>148</v>
      </c>
      <c r="L241" s="34"/>
      <c r="M241" s="167" t="s">
        <v>1</v>
      </c>
      <c r="N241" s="168" t="s">
        <v>42</v>
      </c>
      <c r="O241" s="59"/>
      <c r="P241" s="169">
        <f>O241*H241</f>
        <v>0</v>
      </c>
      <c r="Q241" s="169">
        <v>0</v>
      </c>
      <c r="R241" s="169">
        <f>Q241*H241</f>
        <v>0</v>
      </c>
      <c r="S241" s="169">
        <v>0</v>
      </c>
      <c r="T241" s="170">
        <f>S241*H241</f>
        <v>0</v>
      </c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R241" s="171" t="s">
        <v>142</v>
      </c>
      <c r="AT241" s="171" t="s">
        <v>144</v>
      </c>
      <c r="AU241" s="171" t="s">
        <v>87</v>
      </c>
      <c r="AY241" s="18" t="s">
        <v>143</v>
      </c>
      <c r="BE241" s="172">
        <f>IF(N241="základní",J241,0)</f>
        <v>0</v>
      </c>
      <c r="BF241" s="172">
        <f>IF(N241="snížená",J241,0)</f>
        <v>0</v>
      </c>
      <c r="BG241" s="172">
        <f>IF(N241="zákl. přenesená",J241,0)</f>
        <v>0</v>
      </c>
      <c r="BH241" s="172">
        <f>IF(N241="sníž. přenesená",J241,0)</f>
        <v>0</v>
      </c>
      <c r="BI241" s="172">
        <f>IF(N241="nulová",J241,0)</f>
        <v>0</v>
      </c>
      <c r="BJ241" s="18" t="s">
        <v>85</v>
      </c>
      <c r="BK241" s="172">
        <f>ROUND(I241*H241,2)</f>
        <v>0</v>
      </c>
      <c r="BL241" s="18" t="s">
        <v>142</v>
      </c>
      <c r="BM241" s="171" t="s">
        <v>1925</v>
      </c>
    </row>
    <row r="242" spans="1:65" s="12" customFormat="1" x14ac:dyDescent="0.2">
      <c r="B242" s="173"/>
      <c r="D242" s="174" t="s">
        <v>151</v>
      </c>
      <c r="E242" s="175" t="s">
        <v>1</v>
      </c>
      <c r="F242" s="176" t="s">
        <v>1924</v>
      </c>
      <c r="H242" s="177">
        <v>164.5</v>
      </c>
      <c r="I242" s="178"/>
      <c r="L242" s="173"/>
      <c r="M242" s="179"/>
      <c r="N242" s="180"/>
      <c r="O242" s="180"/>
      <c r="P242" s="180"/>
      <c r="Q242" s="180"/>
      <c r="R242" s="180"/>
      <c r="S242" s="180"/>
      <c r="T242" s="181"/>
      <c r="AT242" s="175" t="s">
        <v>151</v>
      </c>
      <c r="AU242" s="175" t="s">
        <v>87</v>
      </c>
      <c r="AV242" s="12" t="s">
        <v>87</v>
      </c>
      <c r="AW242" s="12" t="s">
        <v>33</v>
      </c>
      <c r="AX242" s="12" t="s">
        <v>85</v>
      </c>
      <c r="AY242" s="175" t="s">
        <v>143</v>
      </c>
    </row>
    <row r="243" spans="1:65" s="2" customFormat="1" ht="21.75" customHeight="1" x14ac:dyDescent="0.2">
      <c r="A243" s="33"/>
      <c r="B243" s="159"/>
      <c r="C243" s="160" t="s">
        <v>364</v>
      </c>
      <c r="D243" s="160" t="s">
        <v>144</v>
      </c>
      <c r="E243" s="161" t="s">
        <v>1926</v>
      </c>
      <c r="F243" s="162" t="s">
        <v>1927</v>
      </c>
      <c r="G243" s="163" t="s">
        <v>502</v>
      </c>
      <c r="H243" s="164">
        <v>35</v>
      </c>
      <c r="I243" s="165"/>
      <c r="J243" s="166">
        <f>ROUND(I243*H243,2)</f>
        <v>0</v>
      </c>
      <c r="K243" s="162" t="s">
        <v>148</v>
      </c>
      <c r="L243" s="34"/>
      <c r="M243" s="167" t="s">
        <v>1</v>
      </c>
      <c r="N243" s="168" t="s">
        <v>42</v>
      </c>
      <c r="O243" s="59"/>
      <c r="P243" s="169">
        <f>O243*H243</f>
        <v>0</v>
      </c>
      <c r="Q243" s="169">
        <v>1.4878199999999999</v>
      </c>
      <c r="R243" s="169">
        <f>Q243*H243</f>
        <v>52.073699999999995</v>
      </c>
      <c r="S243" s="169">
        <v>0</v>
      </c>
      <c r="T243" s="170">
        <f>S243*H243</f>
        <v>0</v>
      </c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R243" s="171" t="s">
        <v>142</v>
      </c>
      <c r="AT243" s="171" t="s">
        <v>144</v>
      </c>
      <c r="AU243" s="171" t="s">
        <v>87</v>
      </c>
      <c r="AY243" s="18" t="s">
        <v>143</v>
      </c>
      <c r="BE243" s="172">
        <f>IF(N243="základní",J243,0)</f>
        <v>0</v>
      </c>
      <c r="BF243" s="172">
        <f>IF(N243="snížená",J243,0)</f>
        <v>0</v>
      </c>
      <c r="BG243" s="172">
        <f>IF(N243="zákl. přenesená",J243,0)</f>
        <v>0</v>
      </c>
      <c r="BH243" s="172">
        <f>IF(N243="sníž. přenesená",J243,0)</f>
        <v>0</v>
      </c>
      <c r="BI243" s="172">
        <f>IF(N243="nulová",J243,0)</f>
        <v>0</v>
      </c>
      <c r="BJ243" s="18" t="s">
        <v>85</v>
      </c>
      <c r="BK243" s="172">
        <f>ROUND(I243*H243,2)</f>
        <v>0</v>
      </c>
      <c r="BL243" s="18" t="s">
        <v>142</v>
      </c>
      <c r="BM243" s="171" t="s">
        <v>1928</v>
      </c>
    </row>
    <row r="244" spans="1:65" s="12" customFormat="1" x14ac:dyDescent="0.2">
      <c r="B244" s="173"/>
      <c r="D244" s="174" t="s">
        <v>151</v>
      </c>
      <c r="E244" s="175" t="s">
        <v>1</v>
      </c>
      <c r="F244" s="176" t="s">
        <v>1929</v>
      </c>
      <c r="H244" s="177">
        <v>35</v>
      </c>
      <c r="I244" s="178"/>
      <c r="L244" s="173"/>
      <c r="M244" s="179"/>
      <c r="N244" s="180"/>
      <c r="O244" s="180"/>
      <c r="P244" s="180"/>
      <c r="Q244" s="180"/>
      <c r="R244" s="180"/>
      <c r="S244" s="180"/>
      <c r="T244" s="181"/>
      <c r="AT244" s="175" t="s">
        <v>151</v>
      </c>
      <c r="AU244" s="175" t="s">
        <v>87</v>
      </c>
      <c r="AV244" s="12" t="s">
        <v>87</v>
      </c>
      <c r="AW244" s="12" t="s">
        <v>33</v>
      </c>
      <c r="AX244" s="12" t="s">
        <v>85</v>
      </c>
      <c r="AY244" s="175" t="s">
        <v>143</v>
      </c>
    </row>
    <row r="245" spans="1:65" s="2" customFormat="1" ht="16.5" customHeight="1" x14ac:dyDescent="0.2">
      <c r="A245" s="33"/>
      <c r="B245" s="159"/>
      <c r="C245" s="207" t="s">
        <v>371</v>
      </c>
      <c r="D245" s="207" t="s">
        <v>382</v>
      </c>
      <c r="E245" s="208" t="s">
        <v>1930</v>
      </c>
      <c r="F245" s="209" t="s">
        <v>1931</v>
      </c>
      <c r="G245" s="210" t="s">
        <v>502</v>
      </c>
      <c r="H245" s="211">
        <v>35</v>
      </c>
      <c r="I245" s="212"/>
      <c r="J245" s="213">
        <f>ROUND(I245*H245,2)</f>
        <v>0</v>
      </c>
      <c r="K245" s="209" t="s">
        <v>148</v>
      </c>
      <c r="L245" s="214"/>
      <c r="M245" s="215" t="s">
        <v>1</v>
      </c>
      <c r="N245" s="216" t="s">
        <v>42</v>
      </c>
      <c r="O245" s="59"/>
      <c r="P245" s="169">
        <f>O245*H245</f>
        <v>0</v>
      </c>
      <c r="Q245" s="169">
        <v>4.4999999999999998E-2</v>
      </c>
      <c r="R245" s="169">
        <f>Q245*H245</f>
        <v>1.575</v>
      </c>
      <c r="S245" s="169">
        <v>0</v>
      </c>
      <c r="T245" s="170">
        <f>S245*H245</f>
        <v>0</v>
      </c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R245" s="171" t="s">
        <v>184</v>
      </c>
      <c r="AT245" s="171" t="s">
        <v>382</v>
      </c>
      <c r="AU245" s="171" t="s">
        <v>87</v>
      </c>
      <c r="AY245" s="18" t="s">
        <v>143</v>
      </c>
      <c r="BE245" s="172">
        <f>IF(N245="základní",J245,0)</f>
        <v>0</v>
      </c>
      <c r="BF245" s="172">
        <f>IF(N245="snížená",J245,0)</f>
        <v>0</v>
      </c>
      <c r="BG245" s="172">
        <f>IF(N245="zákl. přenesená",J245,0)</f>
        <v>0</v>
      </c>
      <c r="BH245" s="172">
        <f>IF(N245="sníž. přenesená",J245,0)</f>
        <v>0</v>
      </c>
      <c r="BI245" s="172">
        <f>IF(N245="nulová",J245,0)</f>
        <v>0</v>
      </c>
      <c r="BJ245" s="18" t="s">
        <v>85</v>
      </c>
      <c r="BK245" s="172">
        <f>ROUND(I245*H245,2)</f>
        <v>0</v>
      </c>
      <c r="BL245" s="18" t="s">
        <v>142</v>
      </c>
      <c r="BM245" s="171" t="s">
        <v>1932</v>
      </c>
    </row>
    <row r="246" spans="1:65" s="12" customFormat="1" x14ac:dyDescent="0.2">
      <c r="B246" s="173"/>
      <c r="D246" s="174" t="s">
        <v>151</v>
      </c>
      <c r="E246" s="175" t="s">
        <v>1</v>
      </c>
      <c r="F246" s="176" t="s">
        <v>1933</v>
      </c>
      <c r="H246" s="177">
        <v>35</v>
      </c>
      <c r="I246" s="178"/>
      <c r="L246" s="173"/>
      <c r="M246" s="179"/>
      <c r="N246" s="180"/>
      <c r="O246" s="180"/>
      <c r="P246" s="180"/>
      <c r="Q246" s="180"/>
      <c r="R246" s="180"/>
      <c r="S246" s="180"/>
      <c r="T246" s="181"/>
      <c r="AT246" s="175" t="s">
        <v>151</v>
      </c>
      <c r="AU246" s="175" t="s">
        <v>87</v>
      </c>
      <c r="AV246" s="12" t="s">
        <v>87</v>
      </c>
      <c r="AW246" s="12" t="s">
        <v>33</v>
      </c>
      <c r="AX246" s="12" t="s">
        <v>85</v>
      </c>
      <c r="AY246" s="175" t="s">
        <v>143</v>
      </c>
    </row>
    <row r="247" spans="1:65" s="2" customFormat="1" ht="21.75" customHeight="1" x14ac:dyDescent="0.2">
      <c r="A247" s="33"/>
      <c r="B247" s="159"/>
      <c r="C247" s="160" t="s">
        <v>376</v>
      </c>
      <c r="D247" s="160" t="s">
        <v>144</v>
      </c>
      <c r="E247" s="161" t="s">
        <v>1934</v>
      </c>
      <c r="F247" s="162" t="s">
        <v>1935</v>
      </c>
      <c r="G247" s="163" t="s">
        <v>502</v>
      </c>
      <c r="H247" s="164">
        <v>70</v>
      </c>
      <c r="I247" s="165"/>
      <c r="J247" s="166">
        <f>ROUND(I247*H247,2)</f>
        <v>0</v>
      </c>
      <c r="K247" s="162" t="s">
        <v>148</v>
      </c>
      <c r="L247" s="34"/>
      <c r="M247" s="167" t="s">
        <v>1</v>
      </c>
      <c r="N247" s="168" t="s">
        <v>42</v>
      </c>
      <c r="O247" s="59"/>
      <c r="P247" s="169">
        <f>O247*H247</f>
        <v>0</v>
      </c>
      <c r="Q247" s="169">
        <v>4.027E-2</v>
      </c>
      <c r="R247" s="169">
        <f>Q247*H247</f>
        <v>2.8189000000000002</v>
      </c>
      <c r="S247" s="169">
        <v>0</v>
      </c>
      <c r="T247" s="170">
        <f>S247*H247</f>
        <v>0</v>
      </c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R247" s="171" t="s">
        <v>142</v>
      </c>
      <c r="AT247" s="171" t="s">
        <v>144</v>
      </c>
      <c r="AU247" s="171" t="s">
        <v>87</v>
      </c>
      <c r="AY247" s="18" t="s">
        <v>143</v>
      </c>
      <c r="BE247" s="172">
        <f>IF(N247="základní",J247,0)</f>
        <v>0</v>
      </c>
      <c r="BF247" s="172">
        <f>IF(N247="snížená",J247,0)</f>
        <v>0</v>
      </c>
      <c r="BG247" s="172">
        <f>IF(N247="zákl. přenesená",J247,0)</f>
        <v>0</v>
      </c>
      <c r="BH247" s="172">
        <f>IF(N247="sníž. přenesená",J247,0)</f>
        <v>0</v>
      </c>
      <c r="BI247" s="172">
        <f>IF(N247="nulová",J247,0)</f>
        <v>0</v>
      </c>
      <c r="BJ247" s="18" t="s">
        <v>85</v>
      </c>
      <c r="BK247" s="172">
        <f>ROUND(I247*H247,2)</f>
        <v>0</v>
      </c>
      <c r="BL247" s="18" t="s">
        <v>142</v>
      </c>
      <c r="BM247" s="171" t="s">
        <v>1936</v>
      </c>
    </row>
    <row r="248" spans="1:65" s="12" customFormat="1" x14ac:dyDescent="0.2">
      <c r="B248" s="173"/>
      <c r="D248" s="174" t="s">
        <v>151</v>
      </c>
      <c r="E248" s="175" t="s">
        <v>1</v>
      </c>
      <c r="F248" s="176" t="s">
        <v>1937</v>
      </c>
      <c r="H248" s="177">
        <v>70</v>
      </c>
      <c r="I248" s="178"/>
      <c r="L248" s="173"/>
      <c r="M248" s="179"/>
      <c r="N248" s="180"/>
      <c r="O248" s="180"/>
      <c r="P248" s="180"/>
      <c r="Q248" s="180"/>
      <c r="R248" s="180"/>
      <c r="S248" s="180"/>
      <c r="T248" s="181"/>
      <c r="AT248" s="175" t="s">
        <v>151</v>
      </c>
      <c r="AU248" s="175" t="s">
        <v>87</v>
      </c>
      <c r="AV248" s="12" t="s">
        <v>87</v>
      </c>
      <c r="AW248" s="12" t="s">
        <v>33</v>
      </c>
      <c r="AX248" s="12" t="s">
        <v>85</v>
      </c>
      <c r="AY248" s="175" t="s">
        <v>143</v>
      </c>
    </row>
    <row r="249" spans="1:65" s="13" customFormat="1" x14ac:dyDescent="0.2">
      <c r="B249" s="182"/>
      <c r="D249" s="174" t="s">
        <v>151</v>
      </c>
      <c r="E249" s="183" t="s">
        <v>1</v>
      </c>
      <c r="F249" s="184" t="s">
        <v>1938</v>
      </c>
      <c r="H249" s="183" t="s">
        <v>1</v>
      </c>
      <c r="I249" s="185"/>
      <c r="L249" s="182"/>
      <c r="M249" s="186"/>
      <c r="N249" s="187"/>
      <c r="O249" s="187"/>
      <c r="P249" s="187"/>
      <c r="Q249" s="187"/>
      <c r="R249" s="187"/>
      <c r="S249" s="187"/>
      <c r="T249" s="188"/>
      <c r="AT249" s="183" t="s">
        <v>151</v>
      </c>
      <c r="AU249" s="183" t="s">
        <v>87</v>
      </c>
      <c r="AV249" s="13" t="s">
        <v>85</v>
      </c>
      <c r="AW249" s="13" t="s">
        <v>33</v>
      </c>
      <c r="AX249" s="13" t="s">
        <v>77</v>
      </c>
      <c r="AY249" s="183" t="s">
        <v>143</v>
      </c>
    </row>
    <row r="250" spans="1:65" s="2" customFormat="1" ht="16.5" customHeight="1" x14ac:dyDescent="0.2">
      <c r="A250" s="33"/>
      <c r="B250" s="159"/>
      <c r="C250" s="160" t="s">
        <v>381</v>
      </c>
      <c r="D250" s="160" t="s">
        <v>144</v>
      </c>
      <c r="E250" s="161" t="s">
        <v>1939</v>
      </c>
      <c r="F250" s="162" t="s">
        <v>1940</v>
      </c>
      <c r="G250" s="163" t="s">
        <v>502</v>
      </c>
      <c r="H250" s="164">
        <v>35</v>
      </c>
      <c r="I250" s="165"/>
      <c r="J250" s="166">
        <f>ROUND(I250*H250,2)</f>
        <v>0</v>
      </c>
      <c r="K250" s="162" t="s">
        <v>148</v>
      </c>
      <c r="L250" s="34"/>
      <c r="M250" s="167" t="s">
        <v>1</v>
      </c>
      <c r="N250" s="168" t="s">
        <v>42</v>
      </c>
      <c r="O250" s="59"/>
      <c r="P250" s="169">
        <f>O250*H250</f>
        <v>0</v>
      </c>
      <c r="Q250" s="169">
        <v>6.3829999999999998E-2</v>
      </c>
      <c r="R250" s="169">
        <f>Q250*H250</f>
        <v>2.2340499999999999</v>
      </c>
      <c r="S250" s="169">
        <v>0</v>
      </c>
      <c r="T250" s="170">
        <f>S250*H250</f>
        <v>0</v>
      </c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R250" s="171" t="s">
        <v>142</v>
      </c>
      <c r="AT250" s="171" t="s">
        <v>144</v>
      </c>
      <c r="AU250" s="171" t="s">
        <v>87</v>
      </c>
      <c r="AY250" s="18" t="s">
        <v>143</v>
      </c>
      <c r="BE250" s="172">
        <f>IF(N250="základní",J250,0)</f>
        <v>0</v>
      </c>
      <c r="BF250" s="172">
        <f>IF(N250="snížená",J250,0)</f>
        <v>0</v>
      </c>
      <c r="BG250" s="172">
        <f>IF(N250="zákl. přenesená",J250,0)</f>
        <v>0</v>
      </c>
      <c r="BH250" s="172">
        <f>IF(N250="sníž. přenesená",J250,0)</f>
        <v>0</v>
      </c>
      <c r="BI250" s="172">
        <f>IF(N250="nulová",J250,0)</f>
        <v>0</v>
      </c>
      <c r="BJ250" s="18" t="s">
        <v>85</v>
      </c>
      <c r="BK250" s="172">
        <f>ROUND(I250*H250,2)</f>
        <v>0</v>
      </c>
      <c r="BL250" s="18" t="s">
        <v>142</v>
      </c>
      <c r="BM250" s="171" t="s">
        <v>1941</v>
      </c>
    </row>
    <row r="251" spans="1:65" s="12" customFormat="1" x14ac:dyDescent="0.2">
      <c r="B251" s="173"/>
      <c r="D251" s="174" t="s">
        <v>151</v>
      </c>
      <c r="E251" s="175" t="s">
        <v>1</v>
      </c>
      <c r="F251" s="176" t="s">
        <v>1910</v>
      </c>
      <c r="H251" s="177">
        <v>35</v>
      </c>
      <c r="I251" s="178"/>
      <c r="L251" s="173"/>
      <c r="M251" s="179"/>
      <c r="N251" s="180"/>
      <c r="O251" s="180"/>
      <c r="P251" s="180"/>
      <c r="Q251" s="180"/>
      <c r="R251" s="180"/>
      <c r="S251" s="180"/>
      <c r="T251" s="181"/>
      <c r="AT251" s="175" t="s">
        <v>151</v>
      </c>
      <c r="AU251" s="175" t="s">
        <v>87</v>
      </c>
      <c r="AV251" s="12" t="s">
        <v>87</v>
      </c>
      <c r="AW251" s="12" t="s">
        <v>33</v>
      </c>
      <c r="AX251" s="12" t="s">
        <v>85</v>
      </c>
      <c r="AY251" s="175" t="s">
        <v>143</v>
      </c>
    </row>
    <row r="252" spans="1:65" s="2" customFormat="1" ht="16.5" customHeight="1" x14ac:dyDescent="0.2">
      <c r="A252" s="33"/>
      <c r="B252" s="159"/>
      <c r="C252" s="207" t="s">
        <v>389</v>
      </c>
      <c r="D252" s="207" t="s">
        <v>382</v>
      </c>
      <c r="E252" s="208" t="s">
        <v>1942</v>
      </c>
      <c r="F252" s="209" t="s">
        <v>1943</v>
      </c>
      <c r="G252" s="210" t="s">
        <v>502</v>
      </c>
      <c r="H252" s="211">
        <v>35</v>
      </c>
      <c r="I252" s="212"/>
      <c r="J252" s="213">
        <f>ROUND(I252*H252,2)</f>
        <v>0</v>
      </c>
      <c r="K252" s="209" t="s">
        <v>148</v>
      </c>
      <c r="L252" s="214"/>
      <c r="M252" s="215" t="s">
        <v>1</v>
      </c>
      <c r="N252" s="216" t="s">
        <v>42</v>
      </c>
      <c r="O252" s="59"/>
      <c r="P252" s="169">
        <f>O252*H252</f>
        <v>0</v>
      </c>
      <c r="Q252" s="169">
        <v>7.3000000000000001E-3</v>
      </c>
      <c r="R252" s="169">
        <f>Q252*H252</f>
        <v>0.2555</v>
      </c>
      <c r="S252" s="169">
        <v>0</v>
      </c>
      <c r="T252" s="170">
        <f>S252*H252</f>
        <v>0</v>
      </c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R252" s="171" t="s">
        <v>184</v>
      </c>
      <c r="AT252" s="171" t="s">
        <v>382</v>
      </c>
      <c r="AU252" s="171" t="s">
        <v>87</v>
      </c>
      <c r="AY252" s="18" t="s">
        <v>143</v>
      </c>
      <c r="BE252" s="172">
        <f>IF(N252="základní",J252,0)</f>
        <v>0</v>
      </c>
      <c r="BF252" s="172">
        <f>IF(N252="snížená",J252,0)</f>
        <v>0</v>
      </c>
      <c r="BG252" s="172">
        <f>IF(N252="zákl. přenesená",J252,0)</f>
        <v>0</v>
      </c>
      <c r="BH252" s="172">
        <f>IF(N252="sníž. přenesená",J252,0)</f>
        <v>0</v>
      </c>
      <c r="BI252" s="172">
        <f>IF(N252="nulová",J252,0)</f>
        <v>0</v>
      </c>
      <c r="BJ252" s="18" t="s">
        <v>85</v>
      </c>
      <c r="BK252" s="172">
        <f>ROUND(I252*H252,2)</f>
        <v>0</v>
      </c>
      <c r="BL252" s="18" t="s">
        <v>142</v>
      </c>
      <c r="BM252" s="171" t="s">
        <v>1944</v>
      </c>
    </row>
    <row r="253" spans="1:65" s="12" customFormat="1" x14ac:dyDescent="0.2">
      <c r="B253" s="173"/>
      <c r="D253" s="174" t="s">
        <v>151</v>
      </c>
      <c r="E253" s="175" t="s">
        <v>1</v>
      </c>
      <c r="F253" s="176" t="s">
        <v>1945</v>
      </c>
      <c r="H253" s="177">
        <v>35</v>
      </c>
      <c r="I253" s="178"/>
      <c r="L253" s="173"/>
      <c r="M253" s="179"/>
      <c r="N253" s="180"/>
      <c r="O253" s="180"/>
      <c r="P253" s="180"/>
      <c r="Q253" s="180"/>
      <c r="R253" s="180"/>
      <c r="S253" s="180"/>
      <c r="T253" s="181"/>
      <c r="AT253" s="175" t="s">
        <v>151</v>
      </c>
      <c r="AU253" s="175" t="s">
        <v>87</v>
      </c>
      <c r="AV253" s="12" t="s">
        <v>87</v>
      </c>
      <c r="AW253" s="12" t="s">
        <v>33</v>
      </c>
      <c r="AX253" s="12" t="s">
        <v>85</v>
      </c>
      <c r="AY253" s="175" t="s">
        <v>143</v>
      </c>
    </row>
    <row r="254" spans="1:65" s="2" customFormat="1" ht="16.5" customHeight="1" x14ac:dyDescent="0.2">
      <c r="A254" s="33"/>
      <c r="B254" s="159"/>
      <c r="C254" s="207" t="s">
        <v>394</v>
      </c>
      <c r="D254" s="207" t="s">
        <v>382</v>
      </c>
      <c r="E254" s="208" t="s">
        <v>1946</v>
      </c>
      <c r="F254" s="209" t="s">
        <v>1947</v>
      </c>
      <c r="G254" s="210" t="s">
        <v>502</v>
      </c>
      <c r="H254" s="211">
        <v>35</v>
      </c>
      <c r="I254" s="212"/>
      <c r="J254" s="213">
        <f>ROUND(I254*H254,2)</f>
        <v>0</v>
      </c>
      <c r="K254" s="209" t="s">
        <v>148</v>
      </c>
      <c r="L254" s="214"/>
      <c r="M254" s="215" t="s">
        <v>1</v>
      </c>
      <c r="N254" s="216" t="s">
        <v>42</v>
      </c>
      <c r="O254" s="59"/>
      <c r="P254" s="169">
        <f>O254*H254</f>
        <v>0</v>
      </c>
      <c r="Q254" s="169">
        <v>8.9999999999999998E-4</v>
      </c>
      <c r="R254" s="169">
        <f>Q254*H254</f>
        <v>3.15E-2</v>
      </c>
      <c r="S254" s="169">
        <v>0</v>
      </c>
      <c r="T254" s="170">
        <f>S254*H254</f>
        <v>0</v>
      </c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R254" s="171" t="s">
        <v>184</v>
      </c>
      <c r="AT254" s="171" t="s">
        <v>382</v>
      </c>
      <c r="AU254" s="171" t="s">
        <v>87</v>
      </c>
      <c r="AY254" s="18" t="s">
        <v>143</v>
      </c>
      <c r="BE254" s="172">
        <f>IF(N254="základní",J254,0)</f>
        <v>0</v>
      </c>
      <c r="BF254" s="172">
        <f>IF(N254="snížená",J254,0)</f>
        <v>0</v>
      </c>
      <c r="BG254" s="172">
        <f>IF(N254="zákl. přenesená",J254,0)</f>
        <v>0</v>
      </c>
      <c r="BH254" s="172">
        <f>IF(N254="sníž. přenesená",J254,0)</f>
        <v>0</v>
      </c>
      <c r="BI254" s="172">
        <f>IF(N254="nulová",J254,0)</f>
        <v>0</v>
      </c>
      <c r="BJ254" s="18" t="s">
        <v>85</v>
      </c>
      <c r="BK254" s="172">
        <f>ROUND(I254*H254,2)</f>
        <v>0</v>
      </c>
      <c r="BL254" s="18" t="s">
        <v>142</v>
      </c>
      <c r="BM254" s="171" t="s">
        <v>1948</v>
      </c>
    </row>
    <row r="255" spans="1:65" s="12" customFormat="1" x14ac:dyDescent="0.2">
      <c r="B255" s="173"/>
      <c r="D255" s="174" t="s">
        <v>151</v>
      </c>
      <c r="E255" s="175" t="s">
        <v>1</v>
      </c>
      <c r="F255" s="176" t="s">
        <v>1945</v>
      </c>
      <c r="H255" s="177">
        <v>35</v>
      </c>
      <c r="I255" s="178"/>
      <c r="L255" s="173"/>
      <c r="M255" s="179"/>
      <c r="N255" s="180"/>
      <c r="O255" s="180"/>
      <c r="P255" s="180"/>
      <c r="Q255" s="180"/>
      <c r="R255" s="180"/>
      <c r="S255" s="180"/>
      <c r="T255" s="181"/>
      <c r="AT255" s="175" t="s">
        <v>151</v>
      </c>
      <c r="AU255" s="175" t="s">
        <v>87</v>
      </c>
      <c r="AV255" s="12" t="s">
        <v>87</v>
      </c>
      <c r="AW255" s="12" t="s">
        <v>33</v>
      </c>
      <c r="AX255" s="12" t="s">
        <v>85</v>
      </c>
      <c r="AY255" s="175" t="s">
        <v>143</v>
      </c>
    </row>
    <row r="256" spans="1:65" s="11" customFormat="1" ht="22.9" customHeight="1" x14ac:dyDescent="0.2">
      <c r="B256" s="148"/>
      <c r="D256" s="149" t="s">
        <v>76</v>
      </c>
      <c r="E256" s="197" t="s">
        <v>901</v>
      </c>
      <c r="F256" s="197" t="s">
        <v>902</v>
      </c>
      <c r="I256" s="151"/>
      <c r="J256" s="198">
        <f>BK256</f>
        <v>0</v>
      </c>
      <c r="L256" s="148"/>
      <c r="M256" s="153"/>
      <c r="N256" s="154"/>
      <c r="O256" s="154"/>
      <c r="P256" s="155">
        <f>P257</f>
        <v>0</v>
      </c>
      <c r="Q256" s="154"/>
      <c r="R256" s="155">
        <f>R257</f>
        <v>0</v>
      </c>
      <c r="S256" s="154"/>
      <c r="T256" s="156">
        <f>T257</f>
        <v>0</v>
      </c>
      <c r="AR256" s="149" t="s">
        <v>85</v>
      </c>
      <c r="AT256" s="157" t="s">
        <v>76</v>
      </c>
      <c r="AU256" s="157" t="s">
        <v>85</v>
      </c>
      <c r="AY256" s="149" t="s">
        <v>143</v>
      </c>
      <c r="BK256" s="158">
        <f>BK257</f>
        <v>0</v>
      </c>
    </row>
    <row r="257" spans="1:65" s="2" customFormat="1" ht="21.75" customHeight="1" x14ac:dyDescent="0.2">
      <c r="A257" s="33"/>
      <c r="B257" s="159"/>
      <c r="C257" s="160" t="s">
        <v>399</v>
      </c>
      <c r="D257" s="160" t="s">
        <v>144</v>
      </c>
      <c r="E257" s="161" t="s">
        <v>1165</v>
      </c>
      <c r="F257" s="162" t="s">
        <v>1166</v>
      </c>
      <c r="G257" s="163" t="s">
        <v>385</v>
      </c>
      <c r="H257" s="164">
        <v>351.77600000000001</v>
      </c>
      <c r="I257" s="165"/>
      <c r="J257" s="166">
        <f>ROUND(I257*H257,2)</f>
        <v>0</v>
      </c>
      <c r="K257" s="162" t="s">
        <v>148</v>
      </c>
      <c r="L257" s="34"/>
      <c r="M257" s="167" t="s">
        <v>1</v>
      </c>
      <c r="N257" s="168" t="s">
        <v>42</v>
      </c>
      <c r="O257" s="59"/>
      <c r="P257" s="169">
        <f>O257*H257</f>
        <v>0</v>
      </c>
      <c r="Q257" s="169">
        <v>0</v>
      </c>
      <c r="R257" s="169">
        <f>Q257*H257</f>
        <v>0</v>
      </c>
      <c r="S257" s="169">
        <v>0</v>
      </c>
      <c r="T257" s="170">
        <f>S257*H257</f>
        <v>0</v>
      </c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R257" s="171" t="s">
        <v>142</v>
      </c>
      <c r="AT257" s="171" t="s">
        <v>144</v>
      </c>
      <c r="AU257" s="171" t="s">
        <v>87</v>
      </c>
      <c r="AY257" s="18" t="s">
        <v>143</v>
      </c>
      <c r="BE257" s="172">
        <f>IF(N257="základní",J257,0)</f>
        <v>0</v>
      </c>
      <c r="BF257" s="172">
        <f>IF(N257="snížená",J257,0)</f>
        <v>0</v>
      </c>
      <c r="BG257" s="172">
        <f>IF(N257="zákl. přenesená",J257,0)</f>
        <v>0</v>
      </c>
      <c r="BH257" s="172">
        <f>IF(N257="sníž. přenesená",J257,0)</f>
        <v>0</v>
      </c>
      <c r="BI257" s="172">
        <f>IF(N257="nulová",J257,0)</f>
        <v>0</v>
      </c>
      <c r="BJ257" s="18" t="s">
        <v>85</v>
      </c>
      <c r="BK257" s="172">
        <f>ROUND(I257*H257,2)</f>
        <v>0</v>
      </c>
      <c r="BL257" s="18" t="s">
        <v>142</v>
      </c>
      <c r="BM257" s="171" t="s">
        <v>1949</v>
      </c>
    </row>
    <row r="258" spans="1:65" s="11" customFormat="1" ht="25.9" customHeight="1" x14ac:dyDescent="0.2">
      <c r="B258" s="148"/>
      <c r="D258" s="149" t="s">
        <v>76</v>
      </c>
      <c r="E258" s="150" t="s">
        <v>382</v>
      </c>
      <c r="F258" s="150" t="s">
        <v>1950</v>
      </c>
      <c r="I258" s="151"/>
      <c r="J258" s="152">
        <f>BK258</f>
        <v>0</v>
      </c>
      <c r="L258" s="148"/>
      <c r="M258" s="153"/>
      <c r="N258" s="154"/>
      <c r="O258" s="154"/>
      <c r="P258" s="155">
        <f>P259</f>
        <v>0</v>
      </c>
      <c r="Q258" s="154"/>
      <c r="R258" s="155">
        <f>R259</f>
        <v>0.74099999999999999</v>
      </c>
      <c r="S258" s="154"/>
      <c r="T258" s="156">
        <f>T259</f>
        <v>0</v>
      </c>
      <c r="AR258" s="149" t="s">
        <v>158</v>
      </c>
      <c r="AT258" s="157" t="s">
        <v>76</v>
      </c>
      <c r="AU258" s="157" t="s">
        <v>77</v>
      </c>
      <c r="AY258" s="149" t="s">
        <v>143</v>
      </c>
      <c r="BK258" s="158">
        <f>BK259</f>
        <v>0</v>
      </c>
    </row>
    <row r="259" spans="1:65" s="11" customFormat="1" ht="22.9" customHeight="1" x14ac:dyDescent="0.2">
      <c r="B259" s="148"/>
      <c r="D259" s="149" t="s">
        <v>76</v>
      </c>
      <c r="E259" s="197" t="s">
        <v>1951</v>
      </c>
      <c r="F259" s="197" t="s">
        <v>1952</v>
      </c>
      <c r="I259" s="151"/>
      <c r="J259" s="198">
        <f>BK259</f>
        <v>0</v>
      </c>
      <c r="L259" s="148"/>
      <c r="M259" s="153"/>
      <c r="N259" s="154"/>
      <c r="O259" s="154"/>
      <c r="P259" s="155">
        <f>SUM(P260:P280)</f>
        <v>0</v>
      </c>
      <c r="Q259" s="154"/>
      <c r="R259" s="155">
        <f>SUM(R260:R280)</f>
        <v>0.74099999999999999</v>
      </c>
      <c r="S259" s="154"/>
      <c r="T259" s="156">
        <f>SUM(T260:T280)</f>
        <v>0</v>
      </c>
      <c r="AR259" s="149" t="s">
        <v>158</v>
      </c>
      <c r="AT259" s="157" t="s">
        <v>76</v>
      </c>
      <c r="AU259" s="157" t="s">
        <v>85</v>
      </c>
      <c r="AY259" s="149" t="s">
        <v>143</v>
      </c>
      <c r="BK259" s="158">
        <f>SUM(BK260:BK280)</f>
        <v>0</v>
      </c>
    </row>
    <row r="260" spans="1:65" s="2" customFormat="1" ht="16.5" customHeight="1" x14ac:dyDescent="0.2">
      <c r="A260" s="33"/>
      <c r="B260" s="159"/>
      <c r="C260" s="160" t="s">
        <v>414</v>
      </c>
      <c r="D260" s="160" t="s">
        <v>144</v>
      </c>
      <c r="E260" s="161" t="s">
        <v>1953</v>
      </c>
      <c r="F260" s="162" t="s">
        <v>1954</v>
      </c>
      <c r="G260" s="163" t="s">
        <v>502</v>
      </c>
      <c r="H260" s="164">
        <v>37</v>
      </c>
      <c r="I260" s="165"/>
      <c r="J260" s="166">
        <f>ROUND(I260*H260,2)</f>
        <v>0</v>
      </c>
      <c r="K260" s="162" t="s">
        <v>1</v>
      </c>
      <c r="L260" s="34"/>
      <c r="M260" s="167" t="s">
        <v>1</v>
      </c>
      <c r="N260" s="168" t="s">
        <v>42</v>
      </c>
      <c r="O260" s="59"/>
      <c r="P260" s="169">
        <f>O260*H260</f>
        <v>0</v>
      </c>
      <c r="Q260" s="169">
        <v>0</v>
      </c>
      <c r="R260" s="169">
        <f>Q260*H260</f>
        <v>0</v>
      </c>
      <c r="S260" s="169">
        <v>0</v>
      </c>
      <c r="T260" s="170">
        <f>S260*H260</f>
        <v>0</v>
      </c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R260" s="171" t="s">
        <v>605</v>
      </c>
      <c r="AT260" s="171" t="s">
        <v>144</v>
      </c>
      <c r="AU260" s="171" t="s">
        <v>87</v>
      </c>
      <c r="AY260" s="18" t="s">
        <v>143</v>
      </c>
      <c r="BE260" s="172">
        <f>IF(N260="základní",J260,0)</f>
        <v>0</v>
      </c>
      <c r="BF260" s="172">
        <f>IF(N260="snížená",J260,0)</f>
        <v>0</v>
      </c>
      <c r="BG260" s="172">
        <f>IF(N260="zákl. přenesená",J260,0)</f>
        <v>0</v>
      </c>
      <c r="BH260" s="172">
        <f>IF(N260="sníž. přenesená",J260,0)</f>
        <v>0</v>
      </c>
      <c r="BI260" s="172">
        <f>IF(N260="nulová",J260,0)</f>
        <v>0</v>
      </c>
      <c r="BJ260" s="18" t="s">
        <v>85</v>
      </c>
      <c r="BK260" s="172">
        <f>ROUND(I260*H260,2)</f>
        <v>0</v>
      </c>
      <c r="BL260" s="18" t="s">
        <v>605</v>
      </c>
      <c r="BM260" s="171" t="s">
        <v>1955</v>
      </c>
    </row>
    <row r="261" spans="1:65" s="12" customFormat="1" x14ac:dyDescent="0.2">
      <c r="B261" s="173"/>
      <c r="D261" s="174" t="s">
        <v>151</v>
      </c>
      <c r="E261" s="175" t="s">
        <v>1</v>
      </c>
      <c r="F261" s="176" t="s">
        <v>1956</v>
      </c>
      <c r="H261" s="177">
        <v>37</v>
      </c>
      <c r="I261" s="178"/>
      <c r="L261" s="173"/>
      <c r="M261" s="179"/>
      <c r="N261" s="180"/>
      <c r="O261" s="180"/>
      <c r="P261" s="180"/>
      <c r="Q261" s="180"/>
      <c r="R261" s="180"/>
      <c r="S261" s="180"/>
      <c r="T261" s="181"/>
      <c r="AT261" s="175" t="s">
        <v>151</v>
      </c>
      <c r="AU261" s="175" t="s">
        <v>87</v>
      </c>
      <c r="AV261" s="12" t="s">
        <v>87</v>
      </c>
      <c r="AW261" s="12" t="s">
        <v>33</v>
      </c>
      <c r="AX261" s="12" t="s">
        <v>85</v>
      </c>
      <c r="AY261" s="175" t="s">
        <v>143</v>
      </c>
    </row>
    <row r="262" spans="1:65" s="2" customFormat="1" ht="16.5" customHeight="1" x14ac:dyDescent="0.2">
      <c r="A262" s="33"/>
      <c r="B262" s="159"/>
      <c r="C262" s="207" t="s">
        <v>422</v>
      </c>
      <c r="D262" s="207" t="s">
        <v>382</v>
      </c>
      <c r="E262" s="208" t="s">
        <v>1957</v>
      </c>
      <c r="F262" s="209" t="s">
        <v>1958</v>
      </c>
      <c r="G262" s="210" t="s">
        <v>502</v>
      </c>
      <c r="H262" s="211">
        <v>37</v>
      </c>
      <c r="I262" s="212"/>
      <c r="J262" s="213">
        <f>ROUND(I262*H262,2)</f>
        <v>0</v>
      </c>
      <c r="K262" s="209" t="s">
        <v>1</v>
      </c>
      <c r="L262" s="214"/>
      <c r="M262" s="215" t="s">
        <v>1</v>
      </c>
      <c r="N262" s="216" t="s">
        <v>42</v>
      </c>
      <c r="O262" s="59"/>
      <c r="P262" s="169">
        <f>O262*H262</f>
        <v>0</v>
      </c>
      <c r="Q262" s="169">
        <v>1.2999999999999999E-2</v>
      </c>
      <c r="R262" s="169">
        <f>Q262*H262</f>
        <v>0.48099999999999998</v>
      </c>
      <c r="S262" s="169">
        <v>0</v>
      </c>
      <c r="T262" s="170">
        <f>S262*H262</f>
        <v>0</v>
      </c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R262" s="171" t="s">
        <v>1959</v>
      </c>
      <c r="AT262" s="171" t="s">
        <v>382</v>
      </c>
      <c r="AU262" s="171" t="s">
        <v>87</v>
      </c>
      <c r="AY262" s="18" t="s">
        <v>143</v>
      </c>
      <c r="BE262" s="172">
        <f>IF(N262="základní",J262,0)</f>
        <v>0</v>
      </c>
      <c r="BF262" s="172">
        <f>IF(N262="snížená",J262,0)</f>
        <v>0</v>
      </c>
      <c r="BG262" s="172">
        <f>IF(N262="zákl. přenesená",J262,0)</f>
        <v>0</v>
      </c>
      <c r="BH262" s="172">
        <f>IF(N262="sníž. přenesená",J262,0)</f>
        <v>0</v>
      </c>
      <c r="BI262" s="172">
        <f>IF(N262="nulová",J262,0)</f>
        <v>0</v>
      </c>
      <c r="BJ262" s="18" t="s">
        <v>85</v>
      </c>
      <c r="BK262" s="172">
        <f>ROUND(I262*H262,2)</f>
        <v>0</v>
      </c>
      <c r="BL262" s="18" t="s">
        <v>1959</v>
      </c>
      <c r="BM262" s="171" t="s">
        <v>1960</v>
      </c>
    </row>
    <row r="263" spans="1:65" s="12" customFormat="1" x14ac:dyDescent="0.2">
      <c r="B263" s="173"/>
      <c r="D263" s="174" t="s">
        <v>151</v>
      </c>
      <c r="E263" s="175" t="s">
        <v>1</v>
      </c>
      <c r="F263" s="176" t="s">
        <v>1961</v>
      </c>
      <c r="H263" s="177">
        <v>37</v>
      </c>
      <c r="I263" s="178"/>
      <c r="L263" s="173"/>
      <c r="M263" s="179"/>
      <c r="N263" s="180"/>
      <c r="O263" s="180"/>
      <c r="P263" s="180"/>
      <c r="Q263" s="180"/>
      <c r="R263" s="180"/>
      <c r="S263" s="180"/>
      <c r="T263" s="181"/>
      <c r="AT263" s="175" t="s">
        <v>151</v>
      </c>
      <c r="AU263" s="175" t="s">
        <v>87</v>
      </c>
      <c r="AV263" s="12" t="s">
        <v>87</v>
      </c>
      <c r="AW263" s="12" t="s">
        <v>33</v>
      </c>
      <c r="AX263" s="12" t="s">
        <v>85</v>
      </c>
      <c r="AY263" s="175" t="s">
        <v>143</v>
      </c>
    </row>
    <row r="264" spans="1:65" s="13" customFormat="1" x14ac:dyDescent="0.2">
      <c r="B264" s="182"/>
      <c r="D264" s="174" t="s">
        <v>151</v>
      </c>
      <c r="E264" s="183" t="s">
        <v>1</v>
      </c>
      <c r="F264" s="184" t="s">
        <v>1962</v>
      </c>
      <c r="H264" s="183" t="s">
        <v>1</v>
      </c>
      <c r="I264" s="185"/>
      <c r="L264" s="182"/>
      <c r="M264" s="186"/>
      <c r="N264" s="187"/>
      <c r="O264" s="187"/>
      <c r="P264" s="187"/>
      <c r="Q264" s="187"/>
      <c r="R264" s="187"/>
      <c r="S264" s="187"/>
      <c r="T264" s="188"/>
      <c r="AT264" s="183" t="s">
        <v>151</v>
      </c>
      <c r="AU264" s="183" t="s">
        <v>87</v>
      </c>
      <c r="AV264" s="13" t="s">
        <v>85</v>
      </c>
      <c r="AW264" s="13" t="s">
        <v>33</v>
      </c>
      <c r="AX264" s="13" t="s">
        <v>77</v>
      </c>
      <c r="AY264" s="183" t="s">
        <v>143</v>
      </c>
    </row>
    <row r="265" spans="1:65" s="2" customFormat="1" ht="16.5" customHeight="1" x14ac:dyDescent="0.2">
      <c r="A265" s="33"/>
      <c r="B265" s="159"/>
      <c r="C265" s="160" t="s">
        <v>427</v>
      </c>
      <c r="D265" s="160" t="s">
        <v>144</v>
      </c>
      <c r="E265" s="161" t="s">
        <v>1963</v>
      </c>
      <c r="F265" s="162" t="s">
        <v>1964</v>
      </c>
      <c r="G265" s="163" t="s">
        <v>502</v>
      </c>
      <c r="H265" s="164">
        <v>17</v>
      </c>
      <c r="I265" s="165"/>
      <c r="J265" s="166">
        <f>ROUND(I265*H265,2)</f>
        <v>0</v>
      </c>
      <c r="K265" s="162" t="s">
        <v>1</v>
      </c>
      <c r="L265" s="34"/>
      <c r="M265" s="167" t="s">
        <v>1</v>
      </c>
      <c r="N265" s="168" t="s">
        <v>42</v>
      </c>
      <c r="O265" s="59"/>
      <c r="P265" s="169">
        <f>O265*H265</f>
        <v>0</v>
      </c>
      <c r="Q265" s="169">
        <v>0</v>
      </c>
      <c r="R265" s="169">
        <f>Q265*H265</f>
        <v>0</v>
      </c>
      <c r="S265" s="169">
        <v>0</v>
      </c>
      <c r="T265" s="170">
        <f>S265*H265</f>
        <v>0</v>
      </c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R265" s="171" t="s">
        <v>605</v>
      </c>
      <c r="AT265" s="171" t="s">
        <v>144</v>
      </c>
      <c r="AU265" s="171" t="s">
        <v>87</v>
      </c>
      <c r="AY265" s="18" t="s">
        <v>143</v>
      </c>
      <c r="BE265" s="172">
        <f>IF(N265="základní",J265,0)</f>
        <v>0</v>
      </c>
      <c r="BF265" s="172">
        <f>IF(N265="snížená",J265,0)</f>
        <v>0</v>
      </c>
      <c r="BG265" s="172">
        <f>IF(N265="zákl. přenesená",J265,0)</f>
        <v>0</v>
      </c>
      <c r="BH265" s="172">
        <f>IF(N265="sníž. přenesená",J265,0)</f>
        <v>0</v>
      </c>
      <c r="BI265" s="172">
        <f>IF(N265="nulová",J265,0)</f>
        <v>0</v>
      </c>
      <c r="BJ265" s="18" t="s">
        <v>85</v>
      </c>
      <c r="BK265" s="172">
        <f>ROUND(I265*H265,2)</f>
        <v>0</v>
      </c>
      <c r="BL265" s="18" t="s">
        <v>605</v>
      </c>
      <c r="BM265" s="171" t="s">
        <v>1965</v>
      </c>
    </row>
    <row r="266" spans="1:65" s="12" customFormat="1" x14ac:dyDescent="0.2">
      <c r="B266" s="173"/>
      <c r="D266" s="174" t="s">
        <v>151</v>
      </c>
      <c r="E266" s="175" t="s">
        <v>1</v>
      </c>
      <c r="F266" s="176" t="s">
        <v>1966</v>
      </c>
      <c r="H266" s="177">
        <v>17</v>
      </c>
      <c r="I266" s="178"/>
      <c r="L266" s="173"/>
      <c r="M266" s="179"/>
      <c r="N266" s="180"/>
      <c r="O266" s="180"/>
      <c r="P266" s="180"/>
      <c r="Q266" s="180"/>
      <c r="R266" s="180"/>
      <c r="S266" s="180"/>
      <c r="T266" s="181"/>
      <c r="AT266" s="175" t="s">
        <v>151</v>
      </c>
      <c r="AU266" s="175" t="s">
        <v>87</v>
      </c>
      <c r="AV266" s="12" t="s">
        <v>87</v>
      </c>
      <c r="AW266" s="12" t="s">
        <v>33</v>
      </c>
      <c r="AX266" s="12" t="s">
        <v>85</v>
      </c>
      <c r="AY266" s="175" t="s">
        <v>143</v>
      </c>
    </row>
    <row r="267" spans="1:65" s="2" customFormat="1" ht="16.5" customHeight="1" x14ac:dyDescent="0.2">
      <c r="A267" s="33"/>
      <c r="B267" s="159"/>
      <c r="C267" s="207" t="s">
        <v>433</v>
      </c>
      <c r="D267" s="207" t="s">
        <v>382</v>
      </c>
      <c r="E267" s="208" t="s">
        <v>1967</v>
      </c>
      <c r="F267" s="209" t="s">
        <v>1968</v>
      </c>
      <c r="G267" s="210" t="s">
        <v>502</v>
      </c>
      <c r="H267" s="211">
        <v>16</v>
      </c>
      <c r="I267" s="212"/>
      <c r="J267" s="213">
        <f>ROUND(I267*H267,2)</f>
        <v>0</v>
      </c>
      <c r="K267" s="209" t="s">
        <v>1</v>
      </c>
      <c r="L267" s="214"/>
      <c r="M267" s="215" t="s">
        <v>1</v>
      </c>
      <c r="N267" s="216" t="s">
        <v>42</v>
      </c>
      <c r="O267" s="59"/>
      <c r="P267" s="169">
        <f>O267*H267</f>
        <v>0</v>
      </c>
      <c r="Q267" s="169">
        <v>1.2999999999999999E-2</v>
      </c>
      <c r="R267" s="169">
        <f>Q267*H267</f>
        <v>0.20799999999999999</v>
      </c>
      <c r="S267" s="169">
        <v>0</v>
      </c>
      <c r="T267" s="170">
        <f>S267*H267</f>
        <v>0</v>
      </c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R267" s="171" t="s">
        <v>1969</v>
      </c>
      <c r="AT267" s="171" t="s">
        <v>382</v>
      </c>
      <c r="AU267" s="171" t="s">
        <v>87</v>
      </c>
      <c r="AY267" s="18" t="s">
        <v>143</v>
      </c>
      <c r="BE267" s="172">
        <f>IF(N267="základní",J267,0)</f>
        <v>0</v>
      </c>
      <c r="BF267" s="172">
        <f>IF(N267="snížená",J267,0)</f>
        <v>0</v>
      </c>
      <c r="BG267" s="172">
        <f>IF(N267="zákl. přenesená",J267,0)</f>
        <v>0</v>
      </c>
      <c r="BH267" s="172">
        <f>IF(N267="sníž. přenesená",J267,0)</f>
        <v>0</v>
      </c>
      <c r="BI267" s="172">
        <f>IF(N267="nulová",J267,0)</f>
        <v>0</v>
      </c>
      <c r="BJ267" s="18" t="s">
        <v>85</v>
      </c>
      <c r="BK267" s="172">
        <f>ROUND(I267*H267,2)</f>
        <v>0</v>
      </c>
      <c r="BL267" s="18" t="s">
        <v>605</v>
      </c>
      <c r="BM267" s="171" t="s">
        <v>1970</v>
      </c>
    </row>
    <row r="268" spans="1:65" s="12" customFormat="1" x14ac:dyDescent="0.2">
      <c r="B268" s="173"/>
      <c r="D268" s="174" t="s">
        <v>151</v>
      </c>
      <c r="E268" s="175" t="s">
        <v>1</v>
      </c>
      <c r="F268" s="176" t="s">
        <v>1971</v>
      </c>
      <c r="H268" s="177">
        <v>16</v>
      </c>
      <c r="I268" s="178"/>
      <c r="L268" s="173"/>
      <c r="M268" s="179"/>
      <c r="N268" s="180"/>
      <c r="O268" s="180"/>
      <c r="P268" s="180"/>
      <c r="Q268" s="180"/>
      <c r="R268" s="180"/>
      <c r="S268" s="180"/>
      <c r="T268" s="181"/>
      <c r="AT268" s="175" t="s">
        <v>151</v>
      </c>
      <c r="AU268" s="175" t="s">
        <v>87</v>
      </c>
      <c r="AV268" s="12" t="s">
        <v>87</v>
      </c>
      <c r="AW268" s="12" t="s">
        <v>33</v>
      </c>
      <c r="AX268" s="12" t="s">
        <v>85</v>
      </c>
      <c r="AY268" s="175" t="s">
        <v>143</v>
      </c>
    </row>
    <row r="269" spans="1:65" s="13" customFormat="1" x14ac:dyDescent="0.2">
      <c r="B269" s="182"/>
      <c r="D269" s="174" t="s">
        <v>151</v>
      </c>
      <c r="E269" s="183" t="s">
        <v>1</v>
      </c>
      <c r="F269" s="184" t="s">
        <v>1962</v>
      </c>
      <c r="H269" s="183" t="s">
        <v>1</v>
      </c>
      <c r="I269" s="185"/>
      <c r="L269" s="182"/>
      <c r="M269" s="186"/>
      <c r="N269" s="187"/>
      <c r="O269" s="187"/>
      <c r="P269" s="187"/>
      <c r="Q269" s="187"/>
      <c r="R269" s="187"/>
      <c r="S269" s="187"/>
      <c r="T269" s="188"/>
      <c r="AT269" s="183" t="s">
        <v>151</v>
      </c>
      <c r="AU269" s="183" t="s">
        <v>87</v>
      </c>
      <c r="AV269" s="13" t="s">
        <v>85</v>
      </c>
      <c r="AW269" s="13" t="s">
        <v>33</v>
      </c>
      <c r="AX269" s="13" t="s">
        <v>77</v>
      </c>
      <c r="AY269" s="183" t="s">
        <v>143</v>
      </c>
    </row>
    <row r="270" spans="1:65" s="2" customFormat="1" ht="16.5" customHeight="1" x14ac:dyDescent="0.2">
      <c r="A270" s="33"/>
      <c r="B270" s="159"/>
      <c r="C270" s="207" t="s">
        <v>438</v>
      </c>
      <c r="D270" s="207" t="s">
        <v>382</v>
      </c>
      <c r="E270" s="208" t="s">
        <v>1972</v>
      </c>
      <c r="F270" s="209" t="s">
        <v>1973</v>
      </c>
      <c r="G270" s="210" t="s">
        <v>502</v>
      </c>
      <c r="H270" s="211">
        <v>1</v>
      </c>
      <c r="I270" s="212"/>
      <c r="J270" s="213">
        <f>ROUND(I270*H270,2)</f>
        <v>0</v>
      </c>
      <c r="K270" s="209" t="s">
        <v>1</v>
      </c>
      <c r="L270" s="214"/>
      <c r="M270" s="215" t="s">
        <v>1</v>
      </c>
      <c r="N270" s="216" t="s">
        <v>42</v>
      </c>
      <c r="O270" s="59"/>
      <c r="P270" s="169">
        <f>O270*H270</f>
        <v>0</v>
      </c>
      <c r="Q270" s="169">
        <v>1.2999999999999999E-2</v>
      </c>
      <c r="R270" s="169">
        <f>Q270*H270</f>
        <v>1.2999999999999999E-2</v>
      </c>
      <c r="S270" s="169">
        <v>0</v>
      </c>
      <c r="T270" s="170">
        <f>S270*H270</f>
        <v>0</v>
      </c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R270" s="171" t="s">
        <v>1969</v>
      </c>
      <c r="AT270" s="171" t="s">
        <v>382</v>
      </c>
      <c r="AU270" s="171" t="s">
        <v>87</v>
      </c>
      <c r="AY270" s="18" t="s">
        <v>143</v>
      </c>
      <c r="BE270" s="172">
        <f>IF(N270="základní",J270,0)</f>
        <v>0</v>
      </c>
      <c r="BF270" s="172">
        <f>IF(N270="snížená",J270,0)</f>
        <v>0</v>
      </c>
      <c r="BG270" s="172">
        <f>IF(N270="zákl. přenesená",J270,0)</f>
        <v>0</v>
      </c>
      <c r="BH270" s="172">
        <f>IF(N270="sníž. přenesená",J270,0)</f>
        <v>0</v>
      </c>
      <c r="BI270" s="172">
        <f>IF(N270="nulová",J270,0)</f>
        <v>0</v>
      </c>
      <c r="BJ270" s="18" t="s">
        <v>85</v>
      </c>
      <c r="BK270" s="172">
        <f>ROUND(I270*H270,2)</f>
        <v>0</v>
      </c>
      <c r="BL270" s="18" t="s">
        <v>605</v>
      </c>
      <c r="BM270" s="171" t="s">
        <v>1974</v>
      </c>
    </row>
    <row r="271" spans="1:65" s="12" customFormat="1" x14ac:dyDescent="0.2">
      <c r="B271" s="173"/>
      <c r="D271" s="174" t="s">
        <v>151</v>
      </c>
      <c r="E271" s="175" t="s">
        <v>1</v>
      </c>
      <c r="F271" s="176" t="s">
        <v>730</v>
      </c>
      <c r="H271" s="177">
        <v>1</v>
      </c>
      <c r="I271" s="178"/>
      <c r="L271" s="173"/>
      <c r="M271" s="179"/>
      <c r="N271" s="180"/>
      <c r="O271" s="180"/>
      <c r="P271" s="180"/>
      <c r="Q271" s="180"/>
      <c r="R271" s="180"/>
      <c r="S271" s="180"/>
      <c r="T271" s="181"/>
      <c r="AT271" s="175" t="s">
        <v>151</v>
      </c>
      <c r="AU271" s="175" t="s">
        <v>87</v>
      </c>
      <c r="AV271" s="12" t="s">
        <v>87</v>
      </c>
      <c r="AW271" s="12" t="s">
        <v>33</v>
      </c>
      <c r="AX271" s="12" t="s">
        <v>85</v>
      </c>
      <c r="AY271" s="175" t="s">
        <v>143</v>
      </c>
    </row>
    <row r="272" spans="1:65" s="13" customFormat="1" x14ac:dyDescent="0.2">
      <c r="B272" s="182"/>
      <c r="D272" s="174" t="s">
        <v>151</v>
      </c>
      <c r="E272" s="183" t="s">
        <v>1</v>
      </c>
      <c r="F272" s="184" t="s">
        <v>1962</v>
      </c>
      <c r="H272" s="183" t="s">
        <v>1</v>
      </c>
      <c r="I272" s="185"/>
      <c r="L272" s="182"/>
      <c r="M272" s="186"/>
      <c r="N272" s="187"/>
      <c r="O272" s="187"/>
      <c r="P272" s="187"/>
      <c r="Q272" s="187"/>
      <c r="R272" s="187"/>
      <c r="S272" s="187"/>
      <c r="T272" s="188"/>
      <c r="AT272" s="183" t="s">
        <v>151</v>
      </c>
      <c r="AU272" s="183" t="s">
        <v>87</v>
      </c>
      <c r="AV272" s="13" t="s">
        <v>85</v>
      </c>
      <c r="AW272" s="13" t="s">
        <v>33</v>
      </c>
      <c r="AX272" s="13" t="s">
        <v>77</v>
      </c>
      <c r="AY272" s="183" t="s">
        <v>143</v>
      </c>
    </row>
    <row r="273" spans="1:65" s="2" customFormat="1" ht="16.5" customHeight="1" x14ac:dyDescent="0.2">
      <c r="A273" s="33"/>
      <c r="B273" s="159"/>
      <c r="C273" s="160" t="s">
        <v>443</v>
      </c>
      <c r="D273" s="160" t="s">
        <v>144</v>
      </c>
      <c r="E273" s="161" t="s">
        <v>1975</v>
      </c>
      <c r="F273" s="162" t="s">
        <v>1976</v>
      </c>
      <c r="G273" s="163" t="s">
        <v>502</v>
      </c>
      <c r="H273" s="164">
        <v>3</v>
      </c>
      <c r="I273" s="165"/>
      <c r="J273" s="166">
        <f>ROUND(I273*H273,2)</f>
        <v>0</v>
      </c>
      <c r="K273" s="162" t="s">
        <v>1</v>
      </c>
      <c r="L273" s="34"/>
      <c r="M273" s="167" t="s">
        <v>1</v>
      </c>
      <c r="N273" s="168" t="s">
        <v>42</v>
      </c>
      <c r="O273" s="59"/>
      <c r="P273" s="169">
        <f>O273*H273</f>
        <v>0</v>
      </c>
      <c r="Q273" s="169">
        <v>0</v>
      </c>
      <c r="R273" s="169">
        <f>Q273*H273</f>
        <v>0</v>
      </c>
      <c r="S273" s="169">
        <v>0</v>
      </c>
      <c r="T273" s="170">
        <f>S273*H273</f>
        <v>0</v>
      </c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R273" s="171" t="s">
        <v>605</v>
      </c>
      <c r="AT273" s="171" t="s">
        <v>144</v>
      </c>
      <c r="AU273" s="171" t="s">
        <v>87</v>
      </c>
      <c r="AY273" s="18" t="s">
        <v>143</v>
      </c>
      <c r="BE273" s="172">
        <f>IF(N273="základní",J273,0)</f>
        <v>0</v>
      </c>
      <c r="BF273" s="172">
        <f>IF(N273="snížená",J273,0)</f>
        <v>0</v>
      </c>
      <c r="BG273" s="172">
        <f>IF(N273="zákl. přenesená",J273,0)</f>
        <v>0</v>
      </c>
      <c r="BH273" s="172">
        <f>IF(N273="sníž. přenesená",J273,0)</f>
        <v>0</v>
      </c>
      <c r="BI273" s="172">
        <f>IF(N273="nulová",J273,0)</f>
        <v>0</v>
      </c>
      <c r="BJ273" s="18" t="s">
        <v>85</v>
      </c>
      <c r="BK273" s="172">
        <f>ROUND(I273*H273,2)</f>
        <v>0</v>
      </c>
      <c r="BL273" s="18" t="s">
        <v>605</v>
      </c>
      <c r="BM273" s="171" t="s">
        <v>1977</v>
      </c>
    </row>
    <row r="274" spans="1:65" s="12" customFormat="1" x14ac:dyDescent="0.2">
      <c r="B274" s="173"/>
      <c r="D274" s="174" t="s">
        <v>151</v>
      </c>
      <c r="E274" s="175" t="s">
        <v>1</v>
      </c>
      <c r="F274" s="176" t="s">
        <v>1978</v>
      </c>
      <c r="H274" s="177">
        <v>3</v>
      </c>
      <c r="I274" s="178"/>
      <c r="L274" s="173"/>
      <c r="M274" s="179"/>
      <c r="N274" s="180"/>
      <c r="O274" s="180"/>
      <c r="P274" s="180"/>
      <c r="Q274" s="180"/>
      <c r="R274" s="180"/>
      <c r="S274" s="180"/>
      <c r="T274" s="181"/>
      <c r="AT274" s="175" t="s">
        <v>151</v>
      </c>
      <c r="AU274" s="175" t="s">
        <v>87</v>
      </c>
      <c r="AV274" s="12" t="s">
        <v>87</v>
      </c>
      <c r="AW274" s="12" t="s">
        <v>33</v>
      </c>
      <c r="AX274" s="12" t="s">
        <v>85</v>
      </c>
      <c r="AY274" s="175" t="s">
        <v>143</v>
      </c>
    </row>
    <row r="275" spans="1:65" s="2" customFormat="1" ht="16.5" customHeight="1" x14ac:dyDescent="0.2">
      <c r="A275" s="33"/>
      <c r="B275" s="159"/>
      <c r="C275" s="207" t="s">
        <v>448</v>
      </c>
      <c r="D275" s="207" t="s">
        <v>382</v>
      </c>
      <c r="E275" s="208" t="s">
        <v>1979</v>
      </c>
      <c r="F275" s="209" t="s">
        <v>1980</v>
      </c>
      <c r="G275" s="210" t="s">
        <v>502</v>
      </c>
      <c r="H275" s="211">
        <v>2</v>
      </c>
      <c r="I275" s="212"/>
      <c r="J275" s="213">
        <f>ROUND(I275*H275,2)</f>
        <v>0</v>
      </c>
      <c r="K275" s="209" t="s">
        <v>1</v>
      </c>
      <c r="L275" s="214"/>
      <c r="M275" s="215" t="s">
        <v>1</v>
      </c>
      <c r="N275" s="216" t="s">
        <v>42</v>
      </c>
      <c r="O275" s="59"/>
      <c r="P275" s="169">
        <f>O275*H275</f>
        <v>0</v>
      </c>
      <c r="Q275" s="169">
        <v>1.2999999999999999E-2</v>
      </c>
      <c r="R275" s="169">
        <f>Q275*H275</f>
        <v>2.5999999999999999E-2</v>
      </c>
      <c r="S275" s="169">
        <v>0</v>
      </c>
      <c r="T275" s="170">
        <f>S275*H275</f>
        <v>0</v>
      </c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R275" s="171" t="s">
        <v>1959</v>
      </c>
      <c r="AT275" s="171" t="s">
        <v>382</v>
      </c>
      <c r="AU275" s="171" t="s">
        <v>87</v>
      </c>
      <c r="AY275" s="18" t="s">
        <v>143</v>
      </c>
      <c r="BE275" s="172">
        <f>IF(N275="základní",J275,0)</f>
        <v>0</v>
      </c>
      <c r="BF275" s="172">
        <f>IF(N275="snížená",J275,0)</f>
        <v>0</v>
      </c>
      <c r="BG275" s="172">
        <f>IF(N275="zákl. přenesená",J275,0)</f>
        <v>0</v>
      </c>
      <c r="BH275" s="172">
        <f>IF(N275="sníž. přenesená",J275,0)</f>
        <v>0</v>
      </c>
      <c r="BI275" s="172">
        <f>IF(N275="nulová",J275,0)</f>
        <v>0</v>
      </c>
      <c r="BJ275" s="18" t="s">
        <v>85</v>
      </c>
      <c r="BK275" s="172">
        <f>ROUND(I275*H275,2)</f>
        <v>0</v>
      </c>
      <c r="BL275" s="18" t="s">
        <v>1959</v>
      </c>
      <c r="BM275" s="171" t="s">
        <v>1981</v>
      </c>
    </row>
    <row r="276" spans="1:65" s="12" customFormat="1" x14ac:dyDescent="0.2">
      <c r="B276" s="173"/>
      <c r="D276" s="174" t="s">
        <v>151</v>
      </c>
      <c r="E276" s="175" t="s">
        <v>1</v>
      </c>
      <c r="F276" s="176" t="s">
        <v>1314</v>
      </c>
      <c r="H276" s="177">
        <v>2</v>
      </c>
      <c r="I276" s="178"/>
      <c r="L276" s="173"/>
      <c r="M276" s="179"/>
      <c r="N276" s="180"/>
      <c r="O276" s="180"/>
      <c r="P276" s="180"/>
      <c r="Q276" s="180"/>
      <c r="R276" s="180"/>
      <c r="S276" s="180"/>
      <c r="T276" s="181"/>
      <c r="AT276" s="175" t="s">
        <v>151</v>
      </c>
      <c r="AU276" s="175" t="s">
        <v>87</v>
      </c>
      <c r="AV276" s="12" t="s">
        <v>87</v>
      </c>
      <c r="AW276" s="12" t="s">
        <v>33</v>
      </c>
      <c r="AX276" s="12" t="s">
        <v>85</v>
      </c>
      <c r="AY276" s="175" t="s">
        <v>143</v>
      </c>
    </row>
    <row r="277" spans="1:65" s="13" customFormat="1" x14ac:dyDescent="0.2">
      <c r="B277" s="182"/>
      <c r="D277" s="174" t="s">
        <v>151</v>
      </c>
      <c r="E277" s="183" t="s">
        <v>1</v>
      </c>
      <c r="F277" s="184" t="s">
        <v>1962</v>
      </c>
      <c r="H277" s="183" t="s">
        <v>1</v>
      </c>
      <c r="I277" s="185"/>
      <c r="L277" s="182"/>
      <c r="M277" s="186"/>
      <c r="N277" s="187"/>
      <c r="O277" s="187"/>
      <c r="P277" s="187"/>
      <c r="Q277" s="187"/>
      <c r="R277" s="187"/>
      <c r="S277" s="187"/>
      <c r="T277" s="188"/>
      <c r="AT277" s="183" t="s">
        <v>151</v>
      </c>
      <c r="AU277" s="183" t="s">
        <v>87</v>
      </c>
      <c r="AV277" s="13" t="s">
        <v>85</v>
      </c>
      <c r="AW277" s="13" t="s">
        <v>33</v>
      </c>
      <c r="AX277" s="13" t="s">
        <v>77</v>
      </c>
      <c r="AY277" s="183" t="s">
        <v>143</v>
      </c>
    </row>
    <row r="278" spans="1:65" s="2" customFormat="1" ht="16.5" customHeight="1" x14ac:dyDescent="0.2">
      <c r="A278" s="33"/>
      <c r="B278" s="159"/>
      <c r="C278" s="207" t="s">
        <v>455</v>
      </c>
      <c r="D278" s="207" t="s">
        <v>382</v>
      </c>
      <c r="E278" s="208" t="s">
        <v>1982</v>
      </c>
      <c r="F278" s="209" t="s">
        <v>1983</v>
      </c>
      <c r="G278" s="210" t="s">
        <v>502</v>
      </c>
      <c r="H278" s="211">
        <v>1</v>
      </c>
      <c r="I278" s="212"/>
      <c r="J278" s="213">
        <f>ROUND(I278*H278,2)</f>
        <v>0</v>
      </c>
      <c r="K278" s="209" t="s">
        <v>1</v>
      </c>
      <c r="L278" s="214"/>
      <c r="M278" s="215" t="s">
        <v>1</v>
      </c>
      <c r="N278" s="216" t="s">
        <v>42</v>
      </c>
      <c r="O278" s="59"/>
      <c r="P278" s="169">
        <f>O278*H278</f>
        <v>0</v>
      </c>
      <c r="Q278" s="169">
        <v>1.2999999999999999E-2</v>
      </c>
      <c r="R278" s="169">
        <f>Q278*H278</f>
        <v>1.2999999999999999E-2</v>
      </c>
      <c r="S278" s="169">
        <v>0</v>
      </c>
      <c r="T278" s="170">
        <f>S278*H278</f>
        <v>0</v>
      </c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R278" s="171" t="s">
        <v>1959</v>
      </c>
      <c r="AT278" s="171" t="s">
        <v>382</v>
      </c>
      <c r="AU278" s="171" t="s">
        <v>87</v>
      </c>
      <c r="AY278" s="18" t="s">
        <v>143</v>
      </c>
      <c r="BE278" s="172">
        <f>IF(N278="základní",J278,0)</f>
        <v>0</v>
      </c>
      <c r="BF278" s="172">
        <f>IF(N278="snížená",J278,0)</f>
        <v>0</v>
      </c>
      <c r="BG278" s="172">
        <f>IF(N278="zákl. přenesená",J278,0)</f>
        <v>0</v>
      </c>
      <c r="BH278" s="172">
        <f>IF(N278="sníž. přenesená",J278,0)</f>
        <v>0</v>
      </c>
      <c r="BI278" s="172">
        <f>IF(N278="nulová",J278,0)</f>
        <v>0</v>
      </c>
      <c r="BJ278" s="18" t="s">
        <v>85</v>
      </c>
      <c r="BK278" s="172">
        <f>ROUND(I278*H278,2)</f>
        <v>0</v>
      </c>
      <c r="BL278" s="18" t="s">
        <v>1959</v>
      </c>
      <c r="BM278" s="171" t="s">
        <v>1984</v>
      </c>
    </row>
    <row r="279" spans="1:65" s="12" customFormat="1" x14ac:dyDescent="0.2">
      <c r="B279" s="173"/>
      <c r="D279" s="174" t="s">
        <v>151</v>
      </c>
      <c r="E279" s="175" t="s">
        <v>1</v>
      </c>
      <c r="F279" s="176" t="s">
        <v>730</v>
      </c>
      <c r="H279" s="177">
        <v>1</v>
      </c>
      <c r="I279" s="178"/>
      <c r="L279" s="173"/>
      <c r="M279" s="179"/>
      <c r="N279" s="180"/>
      <c r="O279" s="180"/>
      <c r="P279" s="180"/>
      <c r="Q279" s="180"/>
      <c r="R279" s="180"/>
      <c r="S279" s="180"/>
      <c r="T279" s="181"/>
      <c r="AT279" s="175" t="s">
        <v>151</v>
      </c>
      <c r="AU279" s="175" t="s">
        <v>87</v>
      </c>
      <c r="AV279" s="12" t="s">
        <v>87</v>
      </c>
      <c r="AW279" s="12" t="s">
        <v>33</v>
      </c>
      <c r="AX279" s="12" t="s">
        <v>85</v>
      </c>
      <c r="AY279" s="175" t="s">
        <v>143</v>
      </c>
    </row>
    <row r="280" spans="1:65" s="13" customFormat="1" x14ac:dyDescent="0.2">
      <c r="B280" s="182"/>
      <c r="D280" s="174" t="s">
        <v>151</v>
      </c>
      <c r="E280" s="183" t="s">
        <v>1</v>
      </c>
      <c r="F280" s="184" t="s">
        <v>1962</v>
      </c>
      <c r="H280" s="183" t="s">
        <v>1</v>
      </c>
      <c r="I280" s="185"/>
      <c r="L280" s="182"/>
      <c r="M280" s="230"/>
      <c r="N280" s="231"/>
      <c r="O280" s="231"/>
      <c r="P280" s="231"/>
      <c r="Q280" s="231"/>
      <c r="R280" s="231"/>
      <c r="S280" s="231"/>
      <c r="T280" s="232"/>
      <c r="AT280" s="183" t="s">
        <v>151</v>
      </c>
      <c r="AU280" s="183" t="s">
        <v>87</v>
      </c>
      <c r="AV280" s="13" t="s">
        <v>85</v>
      </c>
      <c r="AW280" s="13" t="s">
        <v>33</v>
      </c>
      <c r="AX280" s="13" t="s">
        <v>77</v>
      </c>
      <c r="AY280" s="183" t="s">
        <v>143</v>
      </c>
    </row>
    <row r="281" spans="1:65" s="2" customFormat="1" ht="6.95" customHeight="1" x14ac:dyDescent="0.2">
      <c r="A281" s="33"/>
      <c r="B281" s="48"/>
      <c r="C281" s="49"/>
      <c r="D281" s="49"/>
      <c r="E281" s="49"/>
      <c r="F281" s="49"/>
      <c r="G281" s="49"/>
      <c r="H281" s="49"/>
      <c r="I281" s="126"/>
      <c r="J281" s="49"/>
      <c r="K281" s="49"/>
      <c r="L281" s="34"/>
      <c r="M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</row>
  </sheetData>
  <autoFilter ref="C122:K280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4" fitToHeight="100" orientation="landscape" blackAndWhite="1" r:id="rId1"/>
  <headerFooter>
    <oddFooter>&amp;CStrana &amp;P z 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30"/>
  <sheetViews>
    <sheetView workbookViewId="0">
      <selection activeCell="E15" sqref="E15"/>
    </sheetView>
  </sheetViews>
  <sheetFormatPr defaultRowHeight="15" x14ac:dyDescent="0.2"/>
  <cols>
    <col min="1" max="1" width="9.33203125" style="359"/>
    <col min="2" max="2" width="49.1640625" style="359" customWidth="1"/>
    <col min="3" max="3" width="14.83203125" style="358" bestFit="1" customWidth="1"/>
    <col min="4" max="4" width="22.1640625" style="358" customWidth="1"/>
    <col min="5" max="5" width="24.1640625" style="358" customWidth="1"/>
    <col min="6" max="257" width="9.33203125" style="359"/>
    <col min="258" max="258" width="49.1640625" style="359" customWidth="1"/>
    <col min="259" max="259" width="14.83203125" style="359" bestFit="1" customWidth="1"/>
    <col min="260" max="260" width="22.1640625" style="359" customWidth="1"/>
    <col min="261" max="261" width="24.1640625" style="359" customWidth="1"/>
    <col min="262" max="513" width="9.33203125" style="359"/>
    <col min="514" max="514" width="49.1640625" style="359" customWidth="1"/>
    <col min="515" max="515" width="14.83203125" style="359" bestFit="1" customWidth="1"/>
    <col min="516" max="516" width="22.1640625" style="359" customWidth="1"/>
    <col min="517" max="517" width="24.1640625" style="359" customWidth="1"/>
    <col min="518" max="769" width="9.33203125" style="359"/>
    <col min="770" max="770" width="49.1640625" style="359" customWidth="1"/>
    <col min="771" max="771" width="14.83203125" style="359" bestFit="1" customWidth="1"/>
    <col min="772" max="772" width="22.1640625" style="359" customWidth="1"/>
    <col min="773" max="773" width="24.1640625" style="359" customWidth="1"/>
    <col min="774" max="1025" width="9.33203125" style="359"/>
    <col min="1026" max="1026" width="49.1640625" style="359" customWidth="1"/>
    <col min="1027" max="1027" width="14.83203125" style="359" bestFit="1" customWidth="1"/>
    <col min="1028" max="1028" width="22.1640625" style="359" customWidth="1"/>
    <col min="1029" max="1029" width="24.1640625" style="359" customWidth="1"/>
    <col min="1030" max="1281" width="9.33203125" style="359"/>
    <col min="1282" max="1282" width="49.1640625" style="359" customWidth="1"/>
    <col min="1283" max="1283" width="14.83203125" style="359" bestFit="1" customWidth="1"/>
    <col min="1284" max="1284" width="22.1640625" style="359" customWidth="1"/>
    <col min="1285" max="1285" width="24.1640625" style="359" customWidth="1"/>
    <col min="1286" max="1537" width="9.33203125" style="359"/>
    <col min="1538" max="1538" width="49.1640625" style="359" customWidth="1"/>
    <col min="1539" max="1539" width="14.83203125" style="359" bestFit="1" customWidth="1"/>
    <col min="1540" max="1540" width="22.1640625" style="359" customWidth="1"/>
    <col min="1541" max="1541" width="24.1640625" style="359" customWidth="1"/>
    <col min="1542" max="1793" width="9.33203125" style="359"/>
    <col min="1794" max="1794" width="49.1640625" style="359" customWidth="1"/>
    <col min="1795" max="1795" width="14.83203125" style="359" bestFit="1" customWidth="1"/>
    <col min="1796" max="1796" width="22.1640625" style="359" customWidth="1"/>
    <col min="1797" max="1797" width="24.1640625" style="359" customWidth="1"/>
    <col min="1798" max="2049" width="9.33203125" style="359"/>
    <col min="2050" max="2050" width="49.1640625" style="359" customWidth="1"/>
    <col min="2051" max="2051" width="14.83203125" style="359" bestFit="1" customWidth="1"/>
    <col min="2052" max="2052" width="22.1640625" style="359" customWidth="1"/>
    <col min="2053" max="2053" width="24.1640625" style="359" customWidth="1"/>
    <col min="2054" max="2305" width="9.33203125" style="359"/>
    <col min="2306" max="2306" width="49.1640625" style="359" customWidth="1"/>
    <col min="2307" max="2307" width="14.83203125" style="359" bestFit="1" customWidth="1"/>
    <col min="2308" max="2308" width="22.1640625" style="359" customWidth="1"/>
    <col min="2309" max="2309" width="24.1640625" style="359" customWidth="1"/>
    <col min="2310" max="2561" width="9.33203125" style="359"/>
    <col min="2562" max="2562" width="49.1640625" style="359" customWidth="1"/>
    <col min="2563" max="2563" width="14.83203125" style="359" bestFit="1" customWidth="1"/>
    <col min="2564" max="2564" width="22.1640625" style="359" customWidth="1"/>
    <col min="2565" max="2565" width="24.1640625" style="359" customWidth="1"/>
    <col min="2566" max="2817" width="9.33203125" style="359"/>
    <col min="2818" max="2818" width="49.1640625" style="359" customWidth="1"/>
    <col min="2819" max="2819" width="14.83203125" style="359" bestFit="1" customWidth="1"/>
    <col min="2820" max="2820" width="22.1640625" style="359" customWidth="1"/>
    <col min="2821" max="2821" width="24.1640625" style="359" customWidth="1"/>
    <col min="2822" max="3073" width="9.33203125" style="359"/>
    <col min="3074" max="3074" width="49.1640625" style="359" customWidth="1"/>
    <col min="3075" max="3075" width="14.83203125" style="359" bestFit="1" customWidth="1"/>
    <col min="3076" max="3076" width="22.1640625" style="359" customWidth="1"/>
    <col min="3077" max="3077" width="24.1640625" style="359" customWidth="1"/>
    <col min="3078" max="3329" width="9.33203125" style="359"/>
    <col min="3330" max="3330" width="49.1640625" style="359" customWidth="1"/>
    <col min="3331" max="3331" width="14.83203125" style="359" bestFit="1" customWidth="1"/>
    <col min="3332" max="3332" width="22.1640625" style="359" customWidth="1"/>
    <col min="3333" max="3333" width="24.1640625" style="359" customWidth="1"/>
    <col min="3334" max="3585" width="9.33203125" style="359"/>
    <col min="3586" max="3586" width="49.1640625" style="359" customWidth="1"/>
    <col min="3587" max="3587" width="14.83203125" style="359" bestFit="1" customWidth="1"/>
    <col min="3588" max="3588" width="22.1640625" style="359" customWidth="1"/>
    <col min="3589" max="3589" width="24.1640625" style="359" customWidth="1"/>
    <col min="3590" max="3841" width="9.33203125" style="359"/>
    <col min="3842" max="3842" width="49.1640625" style="359" customWidth="1"/>
    <col min="3843" max="3843" width="14.83203125" style="359" bestFit="1" customWidth="1"/>
    <col min="3844" max="3844" width="22.1640625" style="359" customWidth="1"/>
    <col min="3845" max="3845" width="24.1640625" style="359" customWidth="1"/>
    <col min="3846" max="4097" width="9.33203125" style="359"/>
    <col min="4098" max="4098" width="49.1640625" style="359" customWidth="1"/>
    <col min="4099" max="4099" width="14.83203125" style="359" bestFit="1" customWidth="1"/>
    <col min="4100" max="4100" width="22.1640625" style="359" customWidth="1"/>
    <col min="4101" max="4101" width="24.1640625" style="359" customWidth="1"/>
    <col min="4102" max="4353" width="9.33203125" style="359"/>
    <col min="4354" max="4354" width="49.1640625" style="359" customWidth="1"/>
    <col min="4355" max="4355" width="14.83203125" style="359" bestFit="1" customWidth="1"/>
    <col min="4356" max="4356" width="22.1640625" style="359" customWidth="1"/>
    <col min="4357" max="4357" width="24.1640625" style="359" customWidth="1"/>
    <col min="4358" max="4609" width="9.33203125" style="359"/>
    <col min="4610" max="4610" width="49.1640625" style="359" customWidth="1"/>
    <col min="4611" max="4611" width="14.83203125" style="359" bestFit="1" customWidth="1"/>
    <col min="4612" max="4612" width="22.1640625" style="359" customWidth="1"/>
    <col min="4613" max="4613" width="24.1640625" style="359" customWidth="1"/>
    <col min="4614" max="4865" width="9.33203125" style="359"/>
    <col min="4866" max="4866" width="49.1640625" style="359" customWidth="1"/>
    <col min="4867" max="4867" width="14.83203125" style="359" bestFit="1" customWidth="1"/>
    <col min="4868" max="4868" width="22.1640625" style="359" customWidth="1"/>
    <col min="4869" max="4869" width="24.1640625" style="359" customWidth="1"/>
    <col min="4870" max="5121" width="9.33203125" style="359"/>
    <col min="5122" max="5122" width="49.1640625" style="359" customWidth="1"/>
    <col min="5123" max="5123" width="14.83203125" style="359" bestFit="1" customWidth="1"/>
    <col min="5124" max="5124" width="22.1640625" style="359" customWidth="1"/>
    <col min="5125" max="5125" width="24.1640625" style="359" customWidth="1"/>
    <col min="5126" max="5377" width="9.33203125" style="359"/>
    <col min="5378" max="5378" width="49.1640625" style="359" customWidth="1"/>
    <col min="5379" max="5379" width="14.83203125" style="359" bestFit="1" customWidth="1"/>
    <col min="5380" max="5380" width="22.1640625" style="359" customWidth="1"/>
    <col min="5381" max="5381" width="24.1640625" style="359" customWidth="1"/>
    <col min="5382" max="5633" width="9.33203125" style="359"/>
    <col min="5634" max="5634" width="49.1640625" style="359" customWidth="1"/>
    <col min="5635" max="5635" width="14.83203125" style="359" bestFit="1" customWidth="1"/>
    <col min="5636" max="5636" width="22.1640625" style="359" customWidth="1"/>
    <col min="5637" max="5637" width="24.1640625" style="359" customWidth="1"/>
    <col min="5638" max="5889" width="9.33203125" style="359"/>
    <col min="5890" max="5890" width="49.1640625" style="359" customWidth="1"/>
    <col min="5891" max="5891" width="14.83203125" style="359" bestFit="1" customWidth="1"/>
    <col min="5892" max="5892" width="22.1640625" style="359" customWidth="1"/>
    <col min="5893" max="5893" width="24.1640625" style="359" customWidth="1"/>
    <col min="5894" max="6145" width="9.33203125" style="359"/>
    <col min="6146" max="6146" width="49.1640625" style="359" customWidth="1"/>
    <col min="6147" max="6147" width="14.83203125" style="359" bestFit="1" customWidth="1"/>
    <col min="6148" max="6148" width="22.1640625" style="359" customWidth="1"/>
    <col min="6149" max="6149" width="24.1640625" style="359" customWidth="1"/>
    <col min="6150" max="6401" width="9.33203125" style="359"/>
    <col min="6402" max="6402" width="49.1640625" style="359" customWidth="1"/>
    <col min="6403" max="6403" width="14.83203125" style="359" bestFit="1" customWidth="1"/>
    <col min="6404" max="6404" width="22.1640625" style="359" customWidth="1"/>
    <col min="6405" max="6405" width="24.1640625" style="359" customWidth="1"/>
    <col min="6406" max="6657" width="9.33203125" style="359"/>
    <col min="6658" max="6658" width="49.1640625" style="359" customWidth="1"/>
    <col min="6659" max="6659" width="14.83203125" style="359" bestFit="1" customWidth="1"/>
    <col min="6660" max="6660" width="22.1640625" style="359" customWidth="1"/>
    <col min="6661" max="6661" width="24.1640625" style="359" customWidth="1"/>
    <col min="6662" max="6913" width="9.33203125" style="359"/>
    <col min="6914" max="6914" width="49.1640625" style="359" customWidth="1"/>
    <col min="6915" max="6915" width="14.83203125" style="359" bestFit="1" customWidth="1"/>
    <col min="6916" max="6916" width="22.1640625" style="359" customWidth="1"/>
    <col min="6917" max="6917" width="24.1640625" style="359" customWidth="1"/>
    <col min="6918" max="7169" width="9.33203125" style="359"/>
    <col min="7170" max="7170" width="49.1640625" style="359" customWidth="1"/>
    <col min="7171" max="7171" width="14.83203125" style="359" bestFit="1" customWidth="1"/>
    <col min="7172" max="7172" width="22.1640625" style="359" customWidth="1"/>
    <col min="7173" max="7173" width="24.1640625" style="359" customWidth="1"/>
    <col min="7174" max="7425" width="9.33203125" style="359"/>
    <col min="7426" max="7426" width="49.1640625" style="359" customWidth="1"/>
    <col min="7427" max="7427" width="14.83203125" style="359" bestFit="1" customWidth="1"/>
    <col min="7428" max="7428" width="22.1640625" style="359" customWidth="1"/>
    <col min="7429" max="7429" width="24.1640625" style="359" customWidth="1"/>
    <col min="7430" max="7681" width="9.33203125" style="359"/>
    <col min="7682" max="7682" width="49.1640625" style="359" customWidth="1"/>
    <col min="7683" max="7683" width="14.83203125" style="359" bestFit="1" customWidth="1"/>
    <col min="7684" max="7684" width="22.1640625" style="359" customWidth="1"/>
    <col min="7685" max="7685" width="24.1640625" style="359" customWidth="1"/>
    <col min="7686" max="7937" width="9.33203125" style="359"/>
    <col min="7938" max="7938" width="49.1640625" style="359" customWidth="1"/>
    <col min="7939" max="7939" width="14.83203125" style="359" bestFit="1" customWidth="1"/>
    <col min="7940" max="7940" width="22.1640625" style="359" customWidth="1"/>
    <col min="7941" max="7941" width="24.1640625" style="359" customWidth="1"/>
    <col min="7942" max="8193" width="9.33203125" style="359"/>
    <col min="8194" max="8194" width="49.1640625" style="359" customWidth="1"/>
    <col min="8195" max="8195" width="14.83203125" style="359" bestFit="1" customWidth="1"/>
    <col min="8196" max="8196" width="22.1640625" style="359" customWidth="1"/>
    <col min="8197" max="8197" width="24.1640625" style="359" customWidth="1"/>
    <col min="8198" max="8449" width="9.33203125" style="359"/>
    <col min="8450" max="8450" width="49.1640625" style="359" customWidth="1"/>
    <col min="8451" max="8451" width="14.83203125" style="359" bestFit="1" customWidth="1"/>
    <col min="8452" max="8452" width="22.1640625" style="359" customWidth="1"/>
    <col min="8453" max="8453" width="24.1640625" style="359" customWidth="1"/>
    <col min="8454" max="8705" width="9.33203125" style="359"/>
    <col min="8706" max="8706" width="49.1640625" style="359" customWidth="1"/>
    <col min="8707" max="8707" width="14.83203125" style="359" bestFit="1" customWidth="1"/>
    <col min="8708" max="8708" width="22.1640625" style="359" customWidth="1"/>
    <col min="8709" max="8709" width="24.1640625" style="359" customWidth="1"/>
    <col min="8710" max="8961" width="9.33203125" style="359"/>
    <col min="8962" max="8962" width="49.1640625" style="359" customWidth="1"/>
    <col min="8963" max="8963" width="14.83203125" style="359" bestFit="1" customWidth="1"/>
    <col min="8964" max="8964" width="22.1640625" style="359" customWidth="1"/>
    <col min="8965" max="8965" width="24.1640625" style="359" customWidth="1"/>
    <col min="8966" max="9217" width="9.33203125" style="359"/>
    <col min="9218" max="9218" width="49.1640625" style="359" customWidth="1"/>
    <col min="9219" max="9219" width="14.83203125" style="359" bestFit="1" customWidth="1"/>
    <col min="9220" max="9220" width="22.1640625" style="359" customWidth="1"/>
    <col min="9221" max="9221" width="24.1640625" style="359" customWidth="1"/>
    <col min="9222" max="9473" width="9.33203125" style="359"/>
    <col min="9474" max="9474" width="49.1640625" style="359" customWidth="1"/>
    <col min="9475" max="9475" width="14.83203125" style="359" bestFit="1" customWidth="1"/>
    <col min="9476" max="9476" width="22.1640625" style="359" customWidth="1"/>
    <col min="9477" max="9477" width="24.1640625" style="359" customWidth="1"/>
    <col min="9478" max="9729" width="9.33203125" style="359"/>
    <col min="9730" max="9730" width="49.1640625" style="359" customWidth="1"/>
    <col min="9731" max="9731" width="14.83203125" style="359" bestFit="1" customWidth="1"/>
    <col min="9732" max="9732" width="22.1640625" style="359" customWidth="1"/>
    <col min="9733" max="9733" width="24.1640625" style="359" customWidth="1"/>
    <col min="9734" max="9985" width="9.33203125" style="359"/>
    <col min="9986" max="9986" width="49.1640625" style="359" customWidth="1"/>
    <col min="9987" max="9987" width="14.83203125" style="359" bestFit="1" customWidth="1"/>
    <col min="9988" max="9988" width="22.1640625" style="359" customWidth="1"/>
    <col min="9989" max="9989" width="24.1640625" style="359" customWidth="1"/>
    <col min="9990" max="10241" width="9.33203125" style="359"/>
    <col min="10242" max="10242" width="49.1640625" style="359" customWidth="1"/>
    <col min="10243" max="10243" width="14.83203125" style="359" bestFit="1" customWidth="1"/>
    <col min="10244" max="10244" width="22.1640625" style="359" customWidth="1"/>
    <col min="10245" max="10245" width="24.1640625" style="359" customWidth="1"/>
    <col min="10246" max="10497" width="9.33203125" style="359"/>
    <col min="10498" max="10498" width="49.1640625" style="359" customWidth="1"/>
    <col min="10499" max="10499" width="14.83203125" style="359" bestFit="1" customWidth="1"/>
    <col min="10500" max="10500" width="22.1640625" style="359" customWidth="1"/>
    <col min="10501" max="10501" width="24.1640625" style="359" customWidth="1"/>
    <col min="10502" max="10753" width="9.33203125" style="359"/>
    <col min="10754" max="10754" width="49.1640625" style="359" customWidth="1"/>
    <col min="10755" max="10755" width="14.83203125" style="359" bestFit="1" customWidth="1"/>
    <col min="10756" max="10756" width="22.1640625" style="359" customWidth="1"/>
    <col min="10757" max="10757" width="24.1640625" style="359" customWidth="1"/>
    <col min="10758" max="11009" width="9.33203125" style="359"/>
    <col min="11010" max="11010" width="49.1640625" style="359" customWidth="1"/>
    <col min="11011" max="11011" width="14.83203125" style="359" bestFit="1" customWidth="1"/>
    <col min="11012" max="11012" width="22.1640625" style="359" customWidth="1"/>
    <col min="11013" max="11013" width="24.1640625" style="359" customWidth="1"/>
    <col min="11014" max="11265" width="9.33203125" style="359"/>
    <col min="11266" max="11266" width="49.1640625" style="359" customWidth="1"/>
    <col min="11267" max="11267" width="14.83203125" style="359" bestFit="1" customWidth="1"/>
    <col min="11268" max="11268" width="22.1640625" style="359" customWidth="1"/>
    <col min="11269" max="11269" width="24.1640625" style="359" customWidth="1"/>
    <col min="11270" max="11521" width="9.33203125" style="359"/>
    <col min="11522" max="11522" width="49.1640625" style="359" customWidth="1"/>
    <col min="11523" max="11523" width="14.83203125" style="359" bestFit="1" customWidth="1"/>
    <col min="11524" max="11524" width="22.1640625" style="359" customWidth="1"/>
    <col min="11525" max="11525" width="24.1640625" style="359" customWidth="1"/>
    <col min="11526" max="11777" width="9.33203125" style="359"/>
    <col min="11778" max="11778" width="49.1640625" style="359" customWidth="1"/>
    <col min="11779" max="11779" width="14.83203125" style="359" bestFit="1" customWidth="1"/>
    <col min="11780" max="11780" width="22.1640625" style="359" customWidth="1"/>
    <col min="11781" max="11781" width="24.1640625" style="359" customWidth="1"/>
    <col min="11782" max="12033" width="9.33203125" style="359"/>
    <col min="12034" max="12034" width="49.1640625" style="359" customWidth="1"/>
    <col min="12035" max="12035" width="14.83203125" style="359" bestFit="1" customWidth="1"/>
    <col min="12036" max="12036" width="22.1640625" style="359" customWidth="1"/>
    <col min="12037" max="12037" width="24.1640625" style="359" customWidth="1"/>
    <col min="12038" max="12289" width="9.33203125" style="359"/>
    <col min="12290" max="12290" width="49.1640625" style="359" customWidth="1"/>
    <col min="12291" max="12291" width="14.83203125" style="359" bestFit="1" customWidth="1"/>
    <col min="12292" max="12292" width="22.1640625" style="359" customWidth="1"/>
    <col min="12293" max="12293" width="24.1640625" style="359" customWidth="1"/>
    <col min="12294" max="12545" width="9.33203125" style="359"/>
    <col min="12546" max="12546" width="49.1640625" style="359" customWidth="1"/>
    <col min="12547" max="12547" width="14.83203125" style="359" bestFit="1" customWidth="1"/>
    <col min="12548" max="12548" width="22.1640625" style="359" customWidth="1"/>
    <col min="12549" max="12549" width="24.1640625" style="359" customWidth="1"/>
    <col min="12550" max="12801" width="9.33203125" style="359"/>
    <col min="12802" max="12802" width="49.1640625" style="359" customWidth="1"/>
    <col min="12803" max="12803" width="14.83203125" style="359" bestFit="1" customWidth="1"/>
    <col min="12804" max="12804" width="22.1640625" style="359" customWidth="1"/>
    <col min="12805" max="12805" width="24.1640625" style="359" customWidth="1"/>
    <col min="12806" max="13057" width="9.33203125" style="359"/>
    <col min="13058" max="13058" width="49.1640625" style="359" customWidth="1"/>
    <col min="13059" max="13059" width="14.83203125" style="359" bestFit="1" customWidth="1"/>
    <col min="13060" max="13060" width="22.1640625" style="359" customWidth="1"/>
    <col min="13061" max="13061" width="24.1640625" style="359" customWidth="1"/>
    <col min="13062" max="13313" width="9.33203125" style="359"/>
    <col min="13314" max="13314" width="49.1640625" style="359" customWidth="1"/>
    <col min="13315" max="13315" width="14.83203125" style="359" bestFit="1" customWidth="1"/>
    <col min="13316" max="13316" width="22.1640625" style="359" customWidth="1"/>
    <col min="13317" max="13317" width="24.1640625" style="359" customWidth="1"/>
    <col min="13318" max="13569" width="9.33203125" style="359"/>
    <col min="13570" max="13570" width="49.1640625" style="359" customWidth="1"/>
    <col min="13571" max="13571" width="14.83203125" style="359" bestFit="1" customWidth="1"/>
    <col min="13572" max="13572" width="22.1640625" style="359" customWidth="1"/>
    <col min="13573" max="13573" width="24.1640625" style="359" customWidth="1"/>
    <col min="13574" max="13825" width="9.33203125" style="359"/>
    <col min="13826" max="13826" width="49.1640625" style="359" customWidth="1"/>
    <col min="13827" max="13827" width="14.83203125" style="359" bestFit="1" customWidth="1"/>
    <col min="13828" max="13828" width="22.1640625" style="359" customWidth="1"/>
    <col min="13829" max="13829" width="24.1640625" style="359" customWidth="1"/>
    <col min="13830" max="14081" width="9.33203125" style="359"/>
    <col min="14082" max="14082" width="49.1640625" style="359" customWidth="1"/>
    <col min="14083" max="14083" width="14.83203125" style="359" bestFit="1" customWidth="1"/>
    <col min="14084" max="14084" width="22.1640625" style="359" customWidth="1"/>
    <col min="14085" max="14085" width="24.1640625" style="359" customWidth="1"/>
    <col min="14086" max="14337" width="9.33203125" style="359"/>
    <col min="14338" max="14338" width="49.1640625" style="359" customWidth="1"/>
    <col min="14339" max="14339" width="14.83203125" style="359" bestFit="1" customWidth="1"/>
    <col min="14340" max="14340" width="22.1640625" style="359" customWidth="1"/>
    <col min="14341" max="14341" width="24.1640625" style="359" customWidth="1"/>
    <col min="14342" max="14593" width="9.33203125" style="359"/>
    <col min="14594" max="14594" width="49.1640625" style="359" customWidth="1"/>
    <col min="14595" max="14595" width="14.83203125" style="359" bestFit="1" customWidth="1"/>
    <col min="14596" max="14596" width="22.1640625" style="359" customWidth="1"/>
    <col min="14597" max="14597" width="24.1640625" style="359" customWidth="1"/>
    <col min="14598" max="14849" width="9.33203125" style="359"/>
    <col min="14850" max="14850" width="49.1640625" style="359" customWidth="1"/>
    <col min="14851" max="14851" width="14.83203125" style="359" bestFit="1" customWidth="1"/>
    <col min="14852" max="14852" width="22.1640625" style="359" customWidth="1"/>
    <col min="14853" max="14853" width="24.1640625" style="359" customWidth="1"/>
    <col min="14854" max="15105" width="9.33203125" style="359"/>
    <col min="15106" max="15106" width="49.1640625" style="359" customWidth="1"/>
    <col min="15107" max="15107" width="14.83203125" style="359" bestFit="1" customWidth="1"/>
    <col min="15108" max="15108" width="22.1640625" style="359" customWidth="1"/>
    <col min="15109" max="15109" width="24.1640625" style="359" customWidth="1"/>
    <col min="15110" max="15361" width="9.33203125" style="359"/>
    <col min="15362" max="15362" width="49.1640625" style="359" customWidth="1"/>
    <col min="15363" max="15363" width="14.83203125" style="359" bestFit="1" customWidth="1"/>
    <col min="15364" max="15364" width="22.1640625" style="359" customWidth="1"/>
    <col min="15365" max="15365" width="24.1640625" style="359" customWidth="1"/>
    <col min="15366" max="15617" width="9.33203125" style="359"/>
    <col min="15618" max="15618" width="49.1640625" style="359" customWidth="1"/>
    <col min="15619" max="15619" width="14.83203125" style="359" bestFit="1" customWidth="1"/>
    <col min="15620" max="15620" width="22.1640625" style="359" customWidth="1"/>
    <col min="15621" max="15621" width="24.1640625" style="359" customWidth="1"/>
    <col min="15622" max="15873" width="9.33203125" style="359"/>
    <col min="15874" max="15874" width="49.1640625" style="359" customWidth="1"/>
    <col min="15875" max="15875" width="14.83203125" style="359" bestFit="1" customWidth="1"/>
    <col min="15876" max="15876" width="22.1640625" style="359" customWidth="1"/>
    <col min="15877" max="15877" width="24.1640625" style="359" customWidth="1"/>
    <col min="15878" max="16129" width="9.33203125" style="359"/>
    <col min="16130" max="16130" width="49.1640625" style="359" customWidth="1"/>
    <col min="16131" max="16131" width="14.83203125" style="359" bestFit="1" customWidth="1"/>
    <col min="16132" max="16132" width="22.1640625" style="359" customWidth="1"/>
    <col min="16133" max="16133" width="24.1640625" style="359" customWidth="1"/>
    <col min="16134" max="16384" width="9.33203125" style="359"/>
  </cols>
  <sheetData>
    <row r="1" spans="2:5" x14ac:dyDescent="0.2">
      <c r="B1" s="356" t="s">
        <v>2110</v>
      </c>
      <c r="C1" s="357"/>
    </row>
    <row r="2" spans="2:5" x14ac:dyDescent="0.2">
      <c r="B2" s="359" t="s">
        <v>2111</v>
      </c>
    </row>
    <row r="4" spans="2:5" ht="18" x14ac:dyDescent="0.25">
      <c r="B4" s="360" t="s">
        <v>2112</v>
      </c>
    </row>
    <row r="6" spans="2:5" x14ac:dyDescent="0.2">
      <c r="B6" s="361" t="s">
        <v>1997</v>
      </c>
      <c r="C6" s="362"/>
      <c r="D6" s="362"/>
      <c r="E6" s="362" t="s">
        <v>2113</v>
      </c>
    </row>
    <row r="7" spans="2:5" x14ac:dyDescent="0.2">
      <c r="B7" s="363"/>
      <c r="C7" s="364"/>
      <c r="D7" s="364"/>
      <c r="E7" s="364"/>
    </row>
    <row r="8" spans="2:5" x14ac:dyDescent="0.2">
      <c r="B8" s="359" t="s">
        <v>2114</v>
      </c>
      <c r="C8" s="365"/>
      <c r="D8" s="365"/>
      <c r="E8" s="365">
        <f>'401_VO_Elektromontaze'!J26</f>
        <v>0</v>
      </c>
    </row>
    <row r="9" spans="2:5" x14ac:dyDescent="0.2">
      <c r="C9" s="365"/>
      <c r="D9" s="365"/>
      <c r="E9" s="365"/>
    </row>
    <row r="10" spans="2:5" x14ac:dyDescent="0.2">
      <c r="B10" s="359" t="s">
        <v>2115</v>
      </c>
      <c r="C10" s="365"/>
      <c r="D10" s="365"/>
      <c r="E10" s="365">
        <f>'401_VO_Zemni_prace'!G20</f>
        <v>0</v>
      </c>
    </row>
    <row r="11" spans="2:5" x14ac:dyDescent="0.2">
      <c r="C11" s="365"/>
      <c r="D11" s="365"/>
      <c r="E11" s="365"/>
    </row>
    <row r="12" spans="2:5" x14ac:dyDescent="0.2">
      <c r="B12" s="359" t="s">
        <v>2116</v>
      </c>
      <c r="C12" s="365"/>
      <c r="D12" s="365"/>
      <c r="E12" s="365">
        <v>0</v>
      </c>
    </row>
    <row r="13" spans="2:5" x14ac:dyDescent="0.2">
      <c r="C13" s="365"/>
      <c r="D13" s="365"/>
      <c r="E13" s="365"/>
    </row>
    <row r="14" spans="2:5" x14ac:dyDescent="0.2">
      <c r="B14" s="359" t="s">
        <v>2117</v>
      </c>
      <c r="C14" s="365"/>
      <c r="D14" s="365"/>
      <c r="E14" s="365">
        <v>0</v>
      </c>
    </row>
    <row r="15" spans="2:5" x14ac:dyDescent="0.2">
      <c r="C15" s="365"/>
      <c r="D15" s="365"/>
      <c r="E15" s="365"/>
    </row>
    <row r="16" spans="2:5" x14ac:dyDescent="0.2">
      <c r="B16" s="359" t="s">
        <v>2118</v>
      </c>
      <c r="C16" s="365"/>
      <c r="D16" s="365"/>
      <c r="E16" s="365">
        <v>0</v>
      </c>
    </row>
    <row r="17" spans="2:5" ht="15.75" thickBot="1" x14ac:dyDescent="0.25">
      <c r="C17" s="365"/>
      <c r="D17" s="365"/>
      <c r="E17" s="365"/>
    </row>
    <row r="18" spans="2:5" ht="15.75" x14ac:dyDescent="0.25">
      <c r="B18" s="366" t="s">
        <v>2119</v>
      </c>
      <c r="C18" s="367"/>
      <c r="D18" s="367"/>
      <c r="E18" s="367">
        <f>E8+E10+E12+E14</f>
        <v>0</v>
      </c>
    </row>
    <row r="20" spans="2:5" x14ac:dyDescent="0.2">
      <c r="E20" s="365"/>
    </row>
    <row r="21" spans="2:5" ht="18" x14ac:dyDescent="0.25">
      <c r="B21" s="360"/>
      <c r="E21" s="365"/>
    </row>
    <row r="22" spans="2:5" x14ac:dyDescent="0.2">
      <c r="E22" s="359"/>
    </row>
    <row r="23" spans="2:5" x14ac:dyDescent="0.2">
      <c r="B23" s="368"/>
    </row>
    <row r="24" spans="2:5" x14ac:dyDescent="0.2">
      <c r="C24" s="369"/>
      <c r="D24" s="369"/>
      <c r="E24" s="369"/>
    </row>
    <row r="25" spans="2:5" x14ac:dyDescent="0.2">
      <c r="C25" s="365"/>
      <c r="D25" s="365"/>
      <c r="E25" s="365"/>
    </row>
    <row r="26" spans="2:5" x14ac:dyDescent="0.2">
      <c r="C26" s="365"/>
      <c r="D26" s="365"/>
      <c r="E26" s="365"/>
    </row>
    <row r="27" spans="2:5" x14ac:dyDescent="0.2">
      <c r="C27" s="365"/>
      <c r="D27" s="365"/>
      <c r="E27" s="365"/>
    </row>
    <row r="28" spans="2:5" x14ac:dyDescent="0.2">
      <c r="C28" s="365"/>
      <c r="D28" s="365"/>
      <c r="E28" s="365"/>
    </row>
    <row r="29" spans="2:5" x14ac:dyDescent="0.2">
      <c r="B29" s="368"/>
      <c r="C29" s="365"/>
      <c r="D29" s="365"/>
      <c r="E29" s="365"/>
    </row>
    <row r="30" spans="2:5" x14ac:dyDescent="0.2">
      <c r="C30" s="369"/>
      <c r="D30" s="369"/>
      <c r="E30" s="369"/>
    </row>
  </sheetData>
  <pageMargins left="0.56999999999999995" right="0.28999999999999998" top="1.1811023622047245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F16" sqref="F16"/>
    </sheetView>
  </sheetViews>
  <sheetFormatPr defaultRowHeight="12" x14ac:dyDescent="0.2"/>
  <cols>
    <col min="1" max="1" width="10.1640625" style="371" customWidth="1"/>
    <col min="2" max="2" width="103" style="371" customWidth="1"/>
    <col min="3" max="3" width="5.1640625" style="371" customWidth="1"/>
    <col min="4" max="4" width="5.83203125" style="371" customWidth="1"/>
    <col min="5" max="5" width="8" style="371" customWidth="1"/>
    <col min="6" max="6" width="11.1640625" style="371" customWidth="1"/>
    <col min="7" max="7" width="15" style="371" customWidth="1"/>
    <col min="8" max="256" width="9.33203125" style="371"/>
    <col min="257" max="257" width="10.1640625" style="371" customWidth="1"/>
    <col min="258" max="258" width="110.1640625" style="371" customWidth="1"/>
    <col min="259" max="259" width="5.1640625" style="371" customWidth="1"/>
    <col min="260" max="260" width="5.83203125" style="371" customWidth="1"/>
    <col min="261" max="261" width="8" style="371" customWidth="1"/>
    <col min="262" max="262" width="11.1640625" style="371" customWidth="1"/>
    <col min="263" max="263" width="15" style="371" customWidth="1"/>
    <col min="264" max="512" width="9.33203125" style="371"/>
    <col min="513" max="513" width="10.1640625" style="371" customWidth="1"/>
    <col min="514" max="514" width="110.1640625" style="371" customWidth="1"/>
    <col min="515" max="515" width="5.1640625" style="371" customWidth="1"/>
    <col min="516" max="516" width="5.83203125" style="371" customWidth="1"/>
    <col min="517" max="517" width="8" style="371" customWidth="1"/>
    <col min="518" max="518" width="11.1640625" style="371" customWidth="1"/>
    <col min="519" max="519" width="15" style="371" customWidth="1"/>
    <col min="520" max="768" width="9.33203125" style="371"/>
    <col min="769" max="769" width="10.1640625" style="371" customWidth="1"/>
    <col min="770" max="770" width="110.1640625" style="371" customWidth="1"/>
    <col min="771" max="771" width="5.1640625" style="371" customWidth="1"/>
    <col min="772" max="772" width="5.83203125" style="371" customWidth="1"/>
    <col min="773" max="773" width="8" style="371" customWidth="1"/>
    <col min="774" max="774" width="11.1640625" style="371" customWidth="1"/>
    <col min="775" max="775" width="15" style="371" customWidth="1"/>
    <col min="776" max="1024" width="9.33203125" style="371"/>
    <col min="1025" max="1025" width="10.1640625" style="371" customWidth="1"/>
    <col min="1026" max="1026" width="110.1640625" style="371" customWidth="1"/>
    <col min="1027" max="1027" width="5.1640625" style="371" customWidth="1"/>
    <col min="1028" max="1028" width="5.83203125" style="371" customWidth="1"/>
    <col min="1029" max="1029" width="8" style="371" customWidth="1"/>
    <col min="1030" max="1030" width="11.1640625" style="371" customWidth="1"/>
    <col min="1031" max="1031" width="15" style="371" customWidth="1"/>
    <col min="1032" max="1280" width="9.33203125" style="371"/>
    <col min="1281" max="1281" width="10.1640625" style="371" customWidth="1"/>
    <col min="1282" max="1282" width="110.1640625" style="371" customWidth="1"/>
    <col min="1283" max="1283" width="5.1640625" style="371" customWidth="1"/>
    <col min="1284" max="1284" width="5.83203125" style="371" customWidth="1"/>
    <col min="1285" max="1285" width="8" style="371" customWidth="1"/>
    <col min="1286" max="1286" width="11.1640625" style="371" customWidth="1"/>
    <col min="1287" max="1287" width="15" style="371" customWidth="1"/>
    <col min="1288" max="1536" width="9.33203125" style="371"/>
    <col min="1537" max="1537" width="10.1640625" style="371" customWidth="1"/>
    <col min="1538" max="1538" width="110.1640625" style="371" customWidth="1"/>
    <col min="1539" max="1539" width="5.1640625" style="371" customWidth="1"/>
    <col min="1540" max="1540" width="5.83203125" style="371" customWidth="1"/>
    <col min="1541" max="1541" width="8" style="371" customWidth="1"/>
    <col min="1542" max="1542" width="11.1640625" style="371" customWidth="1"/>
    <col min="1543" max="1543" width="15" style="371" customWidth="1"/>
    <col min="1544" max="1792" width="9.33203125" style="371"/>
    <col min="1793" max="1793" width="10.1640625" style="371" customWidth="1"/>
    <col min="1794" max="1794" width="110.1640625" style="371" customWidth="1"/>
    <col min="1795" max="1795" width="5.1640625" style="371" customWidth="1"/>
    <col min="1796" max="1796" width="5.83203125" style="371" customWidth="1"/>
    <col min="1797" max="1797" width="8" style="371" customWidth="1"/>
    <col min="1798" max="1798" width="11.1640625" style="371" customWidth="1"/>
    <col min="1799" max="1799" width="15" style="371" customWidth="1"/>
    <col min="1800" max="2048" width="9.33203125" style="371"/>
    <col min="2049" max="2049" width="10.1640625" style="371" customWidth="1"/>
    <col min="2050" max="2050" width="110.1640625" style="371" customWidth="1"/>
    <col min="2051" max="2051" width="5.1640625" style="371" customWidth="1"/>
    <col min="2052" max="2052" width="5.83203125" style="371" customWidth="1"/>
    <col min="2053" max="2053" width="8" style="371" customWidth="1"/>
    <col min="2054" max="2054" width="11.1640625" style="371" customWidth="1"/>
    <col min="2055" max="2055" width="15" style="371" customWidth="1"/>
    <col min="2056" max="2304" width="9.33203125" style="371"/>
    <col min="2305" max="2305" width="10.1640625" style="371" customWidth="1"/>
    <col min="2306" max="2306" width="110.1640625" style="371" customWidth="1"/>
    <col min="2307" max="2307" width="5.1640625" style="371" customWidth="1"/>
    <col min="2308" max="2308" width="5.83203125" style="371" customWidth="1"/>
    <col min="2309" max="2309" width="8" style="371" customWidth="1"/>
    <col min="2310" max="2310" width="11.1640625" style="371" customWidth="1"/>
    <col min="2311" max="2311" width="15" style="371" customWidth="1"/>
    <col min="2312" max="2560" width="9.33203125" style="371"/>
    <col min="2561" max="2561" width="10.1640625" style="371" customWidth="1"/>
    <col min="2562" max="2562" width="110.1640625" style="371" customWidth="1"/>
    <col min="2563" max="2563" width="5.1640625" style="371" customWidth="1"/>
    <col min="2564" max="2564" width="5.83203125" style="371" customWidth="1"/>
    <col min="2565" max="2565" width="8" style="371" customWidth="1"/>
    <col min="2566" max="2566" width="11.1640625" style="371" customWidth="1"/>
    <col min="2567" max="2567" width="15" style="371" customWidth="1"/>
    <col min="2568" max="2816" width="9.33203125" style="371"/>
    <col min="2817" max="2817" width="10.1640625" style="371" customWidth="1"/>
    <col min="2818" max="2818" width="110.1640625" style="371" customWidth="1"/>
    <col min="2819" max="2819" width="5.1640625" style="371" customWidth="1"/>
    <col min="2820" max="2820" width="5.83203125" style="371" customWidth="1"/>
    <col min="2821" max="2821" width="8" style="371" customWidth="1"/>
    <col min="2822" max="2822" width="11.1640625" style="371" customWidth="1"/>
    <col min="2823" max="2823" width="15" style="371" customWidth="1"/>
    <col min="2824" max="3072" width="9.33203125" style="371"/>
    <col min="3073" max="3073" width="10.1640625" style="371" customWidth="1"/>
    <col min="3074" max="3074" width="110.1640625" style="371" customWidth="1"/>
    <col min="3075" max="3075" width="5.1640625" style="371" customWidth="1"/>
    <col min="3076" max="3076" width="5.83203125" style="371" customWidth="1"/>
    <col min="3077" max="3077" width="8" style="371" customWidth="1"/>
    <col min="3078" max="3078" width="11.1640625" style="371" customWidth="1"/>
    <col min="3079" max="3079" width="15" style="371" customWidth="1"/>
    <col min="3080" max="3328" width="9.33203125" style="371"/>
    <col min="3329" max="3329" width="10.1640625" style="371" customWidth="1"/>
    <col min="3330" max="3330" width="110.1640625" style="371" customWidth="1"/>
    <col min="3331" max="3331" width="5.1640625" style="371" customWidth="1"/>
    <col min="3332" max="3332" width="5.83203125" style="371" customWidth="1"/>
    <col min="3333" max="3333" width="8" style="371" customWidth="1"/>
    <col min="3334" max="3334" width="11.1640625" style="371" customWidth="1"/>
    <col min="3335" max="3335" width="15" style="371" customWidth="1"/>
    <col min="3336" max="3584" width="9.33203125" style="371"/>
    <col min="3585" max="3585" width="10.1640625" style="371" customWidth="1"/>
    <col min="3586" max="3586" width="110.1640625" style="371" customWidth="1"/>
    <col min="3587" max="3587" width="5.1640625" style="371" customWidth="1"/>
    <col min="3588" max="3588" width="5.83203125" style="371" customWidth="1"/>
    <col min="3589" max="3589" width="8" style="371" customWidth="1"/>
    <col min="3590" max="3590" width="11.1640625" style="371" customWidth="1"/>
    <col min="3591" max="3591" width="15" style="371" customWidth="1"/>
    <col min="3592" max="3840" width="9.33203125" style="371"/>
    <col min="3841" max="3841" width="10.1640625" style="371" customWidth="1"/>
    <col min="3842" max="3842" width="110.1640625" style="371" customWidth="1"/>
    <col min="3843" max="3843" width="5.1640625" style="371" customWidth="1"/>
    <col min="3844" max="3844" width="5.83203125" style="371" customWidth="1"/>
    <col min="3845" max="3845" width="8" style="371" customWidth="1"/>
    <col min="3846" max="3846" width="11.1640625" style="371" customWidth="1"/>
    <col min="3847" max="3847" width="15" style="371" customWidth="1"/>
    <col min="3848" max="4096" width="9.33203125" style="371"/>
    <col min="4097" max="4097" width="10.1640625" style="371" customWidth="1"/>
    <col min="4098" max="4098" width="110.1640625" style="371" customWidth="1"/>
    <col min="4099" max="4099" width="5.1640625" style="371" customWidth="1"/>
    <col min="4100" max="4100" width="5.83203125" style="371" customWidth="1"/>
    <col min="4101" max="4101" width="8" style="371" customWidth="1"/>
    <col min="4102" max="4102" width="11.1640625" style="371" customWidth="1"/>
    <col min="4103" max="4103" width="15" style="371" customWidth="1"/>
    <col min="4104" max="4352" width="9.33203125" style="371"/>
    <col min="4353" max="4353" width="10.1640625" style="371" customWidth="1"/>
    <col min="4354" max="4354" width="110.1640625" style="371" customWidth="1"/>
    <col min="4355" max="4355" width="5.1640625" style="371" customWidth="1"/>
    <col min="4356" max="4356" width="5.83203125" style="371" customWidth="1"/>
    <col min="4357" max="4357" width="8" style="371" customWidth="1"/>
    <col min="4358" max="4358" width="11.1640625" style="371" customWidth="1"/>
    <col min="4359" max="4359" width="15" style="371" customWidth="1"/>
    <col min="4360" max="4608" width="9.33203125" style="371"/>
    <col min="4609" max="4609" width="10.1640625" style="371" customWidth="1"/>
    <col min="4610" max="4610" width="110.1640625" style="371" customWidth="1"/>
    <col min="4611" max="4611" width="5.1640625" style="371" customWidth="1"/>
    <col min="4612" max="4612" width="5.83203125" style="371" customWidth="1"/>
    <col min="4613" max="4613" width="8" style="371" customWidth="1"/>
    <col min="4614" max="4614" width="11.1640625" style="371" customWidth="1"/>
    <col min="4615" max="4615" width="15" style="371" customWidth="1"/>
    <col min="4616" max="4864" width="9.33203125" style="371"/>
    <col min="4865" max="4865" width="10.1640625" style="371" customWidth="1"/>
    <col min="4866" max="4866" width="110.1640625" style="371" customWidth="1"/>
    <col min="4867" max="4867" width="5.1640625" style="371" customWidth="1"/>
    <col min="4868" max="4868" width="5.83203125" style="371" customWidth="1"/>
    <col min="4869" max="4869" width="8" style="371" customWidth="1"/>
    <col min="4870" max="4870" width="11.1640625" style="371" customWidth="1"/>
    <col min="4871" max="4871" width="15" style="371" customWidth="1"/>
    <col min="4872" max="5120" width="9.33203125" style="371"/>
    <col min="5121" max="5121" width="10.1640625" style="371" customWidth="1"/>
    <col min="5122" max="5122" width="110.1640625" style="371" customWidth="1"/>
    <col min="5123" max="5123" width="5.1640625" style="371" customWidth="1"/>
    <col min="5124" max="5124" width="5.83203125" style="371" customWidth="1"/>
    <col min="5125" max="5125" width="8" style="371" customWidth="1"/>
    <col min="5126" max="5126" width="11.1640625" style="371" customWidth="1"/>
    <col min="5127" max="5127" width="15" style="371" customWidth="1"/>
    <col min="5128" max="5376" width="9.33203125" style="371"/>
    <col min="5377" max="5377" width="10.1640625" style="371" customWidth="1"/>
    <col min="5378" max="5378" width="110.1640625" style="371" customWidth="1"/>
    <col min="5379" max="5379" width="5.1640625" style="371" customWidth="1"/>
    <col min="5380" max="5380" width="5.83203125" style="371" customWidth="1"/>
    <col min="5381" max="5381" width="8" style="371" customWidth="1"/>
    <col min="5382" max="5382" width="11.1640625" style="371" customWidth="1"/>
    <col min="5383" max="5383" width="15" style="371" customWidth="1"/>
    <col min="5384" max="5632" width="9.33203125" style="371"/>
    <col min="5633" max="5633" width="10.1640625" style="371" customWidth="1"/>
    <col min="5634" max="5634" width="110.1640625" style="371" customWidth="1"/>
    <col min="5635" max="5635" width="5.1640625" style="371" customWidth="1"/>
    <col min="5636" max="5636" width="5.83203125" style="371" customWidth="1"/>
    <col min="5637" max="5637" width="8" style="371" customWidth="1"/>
    <col min="5638" max="5638" width="11.1640625" style="371" customWidth="1"/>
    <col min="5639" max="5639" width="15" style="371" customWidth="1"/>
    <col min="5640" max="5888" width="9.33203125" style="371"/>
    <col min="5889" max="5889" width="10.1640625" style="371" customWidth="1"/>
    <col min="5890" max="5890" width="110.1640625" style="371" customWidth="1"/>
    <col min="5891" max="5891" width="5.1640625" style="371" customWidth="1"/>
    <col min="5892" max="5892" width="5.83203125" style="371" customWidth="1"/>
    <col min="5893" max="5893" width="8" style="371" customWidth="1"/>
    <col min="5894" max="5894" width="11.1640625" style="371" customWidth="1"/>
    <col min="5895" max="5895" width="15" style="371" customWidth="1"/>
    <col min="5896" max="6144" width="9.33203125" style="371"/>
    <col min="6145" max="6145" width="10.1640625" style="371" customWidth="1"/>
    <col min="6146" max="6146" width="110.1640625" style="371" customWidth="1"/>
    <col min="6147" max="6147" width="5.1640625" style="371" customWidth="1"/>
    <col min="6148" max="6148" width="5.83203125" style="371" customWidth="1"/>
    <col min="6149" max="6149" width="8" style="371" customWidth="1"/>
    <col min="6150" max="6150" width="11.1640625" style="371" customWidth="1"/>
    <col min="6151" max="6151" width="15" style="371" customWidth="1"/>
    <col min="6152" max="6400" width="9.33203125" style="371"/>
    <col min="6401" max="6401" width="10.1640625" style="371" customWidth="1"/>
    <col min="6402" max="6402" width="110.1640625" style="371" customWidth="1"/>
    <col min="6403" max="6403" width="5.1640625" style="371" customWidth="1"/>
    <col min="6404" max="6404" width="5.83203125" style="371" customWidth="1"/>
    <col min="6405" max="6405" width="8" style="371" customWidth="1"/>
    <col min="6406" max="6406" width="11.1640625" style="371" customWidth="1"/>
    <col min="6407" max="6407" width="15" style="371" customWidth="1"/>
    <col min="6408" max="6656" width="9.33203125" style="371"/>
    <col min="6657" max="6657" width="10.1640625" style="371" customWidth="1"/>
    <col min="6658" max="6658" width="110.1640625" style="371" customWidth="1"/>
    <col min="6659" max="6659" width="5.1640625" style="371" customWidth="1"/>
    <col min="6660" max="6660" width="5.83203125" style="371" customWidth="1"/>
    <col min="6661" max="6661" width="8" style="371" customWidth="1"/>
    <col min="6662" max="6662" width="11.1640625" style="371" customWidth="1"/>
    <col min="6663" max="6663" width="15" style="371" customWidth="1"/>
    <col min="6664" max="6912" width="9.33203125" style="371"/>
    <col min="6913" max="6913" width="10.1640625" style="371" customWidth="1"/>
    <col min="6914" max="6914" width="110.1640625" style="371" customWidth="1"/>
    <col min="6915" max="6915" width="5.1640625" style="371" customWidth="1"/>
    <col min="6916" max="6916" width="5.83203125" style="371" customWidth="1"/>
    <col min="6917" max="6917" width="8" style="371" customWidth="1"/>
    <col min="6918" max="6918" width="11.1640625" style="371" customWidth="1"/>
    <col min="6919" max="6919" width="15" style="371" customWidth="1"/>
    <col min="6920" max="7168" width="9.33203125" style="371"/>
    <col min="7169" max="7169" width="10.1640625" style="371" customWidth="1"/>
    <col min="7170" max="7170" width="110.1640625" style="371" customWidth="1"/>
    <col min="7171" max="7171" width="5.1640625" style="371" customWidth="1"/>
    <col min="7172" max="7172" width="5.83203125" style="371" customWidth="1"/>
    <col min="7173" max="7173" width="8" style="371" customWidth="1"/>
    <col min="7174" max="7174" width="11.1640625" style="371" customWidth="1"/>
    <col min="7175" max="7175" width="15" style="371" customWidth="1"/>
    <col min="7176" max="7424" width="9.33203125" style="371"/>
    <col min="7425" max="7425" width="10.1640625" style="371" customWidth="1"/>
    <col min="7426" max="7426" width="110.1640625" style="371" customWidth="1"/>
    <col min="7427" max="7427" width="5.1640625" style="371" customWidth="1"/>
    <col min="7428" max="7428" width="5.83203125" style="371" customWidth="1"/>
    <col min="7429" max="7429" width="8" style="371" customWidth="1"/>
    <col min="7430" max="7430" width="11.1640625" style="371" customWidth="1"/>
    <col min="7431" max="7431" width="15" style="371" customWidth="1"/>
    <col min="7432" max="7680" width="9.33203125" style="371"/>
    <col min="7681" max="7681" width="10.1640625" style="371" customWidth="1"/>
    <col min="7682" max="7682" width="110.1640625" style="371" customWidth="1"/>
    <col min="7683" max="7683" width="5.1640625" style="371" customWidth="1"/>
    <col min="7684" max="7684" width="5.83203125" style="371" customWidth="1"/>
    <col min="7685" max="7685" width="8" style="371" customWidth="1"/>
    <col min="7686" max="7686" width="11.1640625" style="371" customWidth="1"/>
    <col min="7687" max="7687" width="15" style="371" customWidth="1"/>
    <col min="7688" max="7936" width="9.33203125" style="371"/>
    <col min="7937" max="7937" width="10.1640625" style="371" customWidth="1"/>
    <col min="7938" max="7938" width="110.1640625" style="371" customWidth="1"/>
    <col min="7939" max="7939" width="5.1640625" style="371" customWidth="1"/>
    <col min="7940" max="7940" width="5.83203125" style="371" customWidth="1"/>
    <col min="7941" max="7941" width="8" style="371" customWidth="1"/>
    <col min="7942" max="7942" width="11.1640625" style="371" customWidth="1"/>
    <col min="7943" max="7943" width="15" style="371" customWidth="1"/>
    <col min="7944" max="8192" width="9.33203125" style="371"/>
    <col min="8193" max="8193" width="10.1640625" style="371" customWidth="1"/>
    <col min="8194" max="8194" width="110.1640625" style="371" customWidth="1"/>
    <col min="8195" max="8195" width="5.1640625" style="371" customWidth="1"/>
    <col min="8196" max="8196" width="5.83203125" style="371" customWidth="1"/>
    <col min="8197" max="8197" width="8" style="371" customWidth="1"/>
    <col min="8198" max="8198" width="11.1640625" style="371" customWidth="1"/>
    <col min="8199" max="8199" width="15" style="371" customWidth="1"/>
    <col min="8200" max="8448" width="9.33203125" style="371"/>
    <col min="8449" max="8449" width="10.1640625" style="371" customWidth="1"/>
    <col min="8450" max="8450" width="110.1640625" style="371" customWidth="1"/>
    <col min="8451" max="8451" width="5.1640625" style="371" customWidth="1"/>
    <col min="8452" max="8452" width="5.83203125" style="371" customWidth="1"/>
    <col min="8453" max="8453" width="8" style="371" customWidth="1"/>
    <col min="8454" max="8454" width="11.1640625" style="371" customWidth="1"/>
    <col min="8455" max="8455" width="15" style="371" customWidth="1"/>
    <col min="8456" max="8704" width="9.33203125" style="371"/>
    <col min="8705" max="8705" width="10.1640625" style="371" customWidth="1"/>
    <col min="8706" max="8706" width="110.1640625" style="371" customWidth="1"/>
    <col min="8707" max="8707" width="5.1640625" style="371" customWidth="1"/>
    <col min="8708" max="8708" width="5.83203125" style="371" customWidth="1"/>
    <col min="8709" max="8709" width="8" style="371" customWidth="1"/>
    <col min="8710" max="8710" width="11.1640625" style="371" customWidth="1"/>
    <col min="8711" max="8711" width="15" style="371" customWidth="1"/>
    <col min="8712" max="8960" width="9.33203125" style="371"/>
    <col min="8961" max="8961" width="10.1640625" style="371" customWidth="1"/>
    <col min="8962" max="8962" width="110.1640625" style="371" customWidth="1"/>
    <col min="8963" max="8963" width="5.1640625" style="371" customWidth="1"/>
    <col min="8964" max="8964" width="5.83203125" style="371" customWidth="1"/>
    <col min="8965" max="8965" width="8" style="371" customWidth="1"/>
    <col min="8966" max="8966" width="11.1640625" style="371" customWidth="1"/>
    <col min="8967" max="8967" width="15" style="371" customWidth="1"/>
    <col min="8968" max="9216" width="9.33203125" style="371"/>
    <col min="9217" max="9217" width="10.1640625" style="371" customWidth="1"/>
    <col min="9218" max="9218" width="110.1640625" style="371" customWidth="1"/>
    <col min="9219" max="9219" width="5.1640625" style="371" customWidth="1"/>
    <col min="9220" max="9220" width="5.83203125" style="371" customWidth="1"/>
    <col min="9221" max="9221" width="8" style="371" customWidth="1"/>
    <col min="9222" max="9222" width="11.1640625" style="371" customWidth="1"/>
    <col min="9223" max="9223" width="15" style="371" customWidth="1"/>
    <col min="9224" max="9472" width="9.33203125" style="371"/>
    <col min="9473" max="9473" width="10.1640625" style="371" customWidth="1"/>
    <col min="9474" max="9474" width="110.1640625" style="371" customWidth="1"/>
    <col min="9475" max="9475" width="5.1640625" style="371" customWidth="1"/>
    <col min="9476" max="9476" width="5.83203125" style="371" customWidth="1"/>
    <col min="9477" max="9477" width="8" style="371" customWidth="1"/>
    <col min="9478" max="9478" width="11.1640625" style="371" customWidth="1"/>
    <col min="9479" max="9479" width="15" style="371" customWidth="1"/>
    <col min="9480" max="9728" width="9.33203125" style="371"/>
    <col min="9729" max="9729" width="10.1640625" style="371" customWidth="1"/>
    <col min="9730" max="9730" width="110.1640625" style="371" customWidth="1"/>
    <col min="9731" max="9731" width="5.1640625" style="371" customWidth="1"/>
    <col min="9732" max="9732" width="5.83203125" style="371" customWidth="1"/>
    <col min="9733" max="9733" width="8" style="371" customWidth="1"/>
    <col min="9734" max="9734" width="11.1640625" style="371" customWidth="1"/>
    <col min="9735" max="9735" width="15" style="371" customWidth="1"/>
    <col min="9736" max="9984" width="9.33203125" style="371"/>
    <col min="9985" max="9985" width="10.1640625" style="371" customWidth="1"/>
    <col min="9986" max="9986" width="110.1640625" style="371" customWidth="1"/>
    <col min="9987" max="9987" width="5.1640625" style="371" customWidth="1"/>
    <col min="9988" max="9988" width="5.83203125" style="371" customWidth="1"/>
    <col min="9989" max="9989" width="8" style="371" customWidth="1"/>
    <col min="9990" max="9990" width="11.1640625" style="371" customWidth="1"/>
    <col min="9991" max="9991" width="15" style="371" customWidth="1"/>
    <col min="9992" max="10240" width="9.33203125" style="371"/>
    <col min="10241" max="10241" width="10.1640625" style="371" customWidth="1"/>
    <col min="10242" max="10242" width="110.1640625" style="371" customWidth="1"/>
    <col min="10243" max="10243" width="5.1640625" style="371" customWidth="1"/>
    <col min="10244" max="10244" width="5.83203125" style="371" customWidth="1"/>
    <col min="10245" max="10245" width="8" style="371" customWidth="1"/>
    <col min="10246" max="10246" width="11.1640625" style="371" customWidth="1"/>
    <col min="10247" max="10247" width="15" style="371" customWidth="1"/>
    <col min="10248" max="10496" width="9.33203125" style="371"/>
    <col min="10497" max="10497" width="10.1640625" style="371" customWidth="1"/>
    <col min="10498" max="10498" width="110.1640625" style="371" customWidth="1"/>
    <col min="10499" max="10499" width="5.1640625" style="371" customWidth="1"/>
    <col min="10500" max="10500" width="5.83203125" style="371" customWidth="1"/>
    <col min="10501" max="10501" width="8" style="371" customWidth="1"/>
    <col min="10502" max="10502" width="11.1640625" style="371" customWidth="1"/>
    <col min="10503" max="10503" width="15" style="371" customWidth="1"/>
    <col min="10504" max="10752" width="9.33203125" style="371"/>
    <col min="10753" max="10753" width="10.1640625" style="371" customWidth="1"/>
    <col min="10754" max="10754" width="110.1640625" style="371" customWidth="1"/>
    <col min="10755" max="10755" width="5.1640625" style="371" customWidth="1"/>
    <col min="10756" max="10756" width="5.83203125" style="371" customWidth="1"/>
    <col min="10757" max="10757" width="8" style="371" customWidth="1"/>
    <col min="10758" max="10758" width="11.1640625" style="371" customWidth="1"/>
    <col min="10759" max="10759" width="15" style="371" customWidth="1"/>
    <col min="10760" max="11008" width="9.33203125" style="371"/>
    <col min="11009" max="11009" width="10.1640625" style="371" customWidth="1"/>
    <col min="11010" max="11010" width="110.1640625" style="371" customWidth="1"/>
    <col min="11011" max="11011" width="5.1640625" style="371" customWidth="1"/>
    <col min="11012" max="11012" width="5.83203125" style="371" customWidth="1"/>
    <col min="11013" max="11013" width="8" style="371" customWidth="1"/>
    <col min="11014" max="11014" width="11.1640625" style="371" customWidth="1"/>
    <col min="11015" max="11015" width="15" style="371" customWidth="1"/>
    <col min="11016" max="11264" width="9.33203125" style="371"/>
    <col min="11265" max="11265" width="10.1640625" style="371" customWidth="1"/>
    <col min="11266" max="11266" width="110.1640625" style="371" customWidth="1"/>
    <col min="11267" max="11267" width="5.1640625" style="371" customWidth="1"/>
    <col min="11268" max="11268" width="5.83203125" style="371" customWidth="1"/>
    <col min="11269" max="11269" width="8" style="371" customWidth="1"/>
    <col min="11270" max="11270" width="11.1640625" style="371" customWidth="1"/>
    <col min="11271" max="11271" width="15" style="371" customWidth="1"/>
    <col min="11272" max="11520" width="9.33203125" style="371"/>
    <col min="11521" max="11521" width="10.1640625" style="371" customWidth="1"/>
    <col min="11522" max="11522" width="110.1640625" style="371" customWidth="1"/>
    <col min="11523" max="11523" width="5.1640625" style="371" customWidth="1"/>
    <col min="11524" max="11524" width="5.83203125" style="371" customWidth="1"/>
    <col min="11525" max="11525" width="8" style="371" customWidth="1"/>
    <col min="11526" max="11526" width="11.1640625" style="371" customWidth="1"/>
    <col min="11527" max="11527" width="15" style="371" customWidth="1"/>
    <col min="11528" max="11776" width="9.33203125" style="371"/>
    <col min="11777" max="11777" width="10.1640625" style="371" customWidth="1"/>
    <col min="11778" max="11778" width="110.1640625" style="371" customWidth="1"/>
    <col min="11779" max="11779" width="5.1640625" style="371" customWidth="1"/>
    <col min="11780" max="11780" width="5.83203125" style="371" customWidth="1"/>
    <col min="11781" max="11781" width="8" style="371" customWidth="1"/>
    <col min="11782" max="11782" width="11.1640625" style="371" customWidth="1"/>
    <col min="11783" max="11783" width="15" style="371" customWidth="1"/>
    <col min="11784" max="12032" width="9.33203125" style="371"/>
    <col min="12033" max="12033" width="10.1640625" style="371" customWidth="1"/>
    <col min="12034" max="12034" width="110.1640625" style="371" customWidth="1"/>
    <col min="12035" max="12035" width="5.1640625" style="371" customWidth="1"/>
    <col min="12036" max="12036" width="5.83203125" style="371" customWidth="1"/>
    <col min="12037" max="12037" width="8" style="371" customWidth="1"/>
    <col min="12038" max="12038" width="11.1640625" style="371" customWidth="1"/>
    <col min="12039" max="12039" width="15" style="371" customWidth="1"/>
    <col min="12040" max="12288" width="9.33203125" style="371"/>
    <col min="12289" max="12289" width="10.1640625" style="371" customWidth="1"/>
    <col min="12290" max="12290" width="110.1640625" style="371" customWidth="1"/>
    <col min="12291" max="12291" width="5.1640625" style="371" customWidth="1"/>
    <col min="12292" max="12292" width="5.83203125" style="371" customWidth="1"/>
    <col min="12293" max="12293" width="8" style="371" customWidth="1"/>
    <col min="12294" max="12294" width="11.1640625" style="371" customWidth="1"/>
    <col min="12295" max="12295" width="15" style="371" customWidth="1"/>
    <col min="12296" max="12544" width="9.33203125" style="371"/>
    <col min="12545" max="12545" width="10.1640625" style="371" customWidth="1"/>
    <col min="12546" max="12546" width="110.1640625" style="371" customWidth="1"/>
    <col min="12547" max="12547" width="5.1640625" style="371" customWidth="1"/>
    <col min="12548" max="12548" width="5.83203125" style="371" customWidth="1"/>
    <col min="12549" max="12549" width="8" style="371" customWidth="1"/>
    <col min="12550" max="12550" width="11.1640625" style="371" customWidth="1"/>
    <col min="12551" max="12551" width="15" style="371" customWidth="1"/>
    <col min="12552" max="12800" width="9.33203125" style="371"/>
    <col min="12801" max="12801" width="10.1640625" style="371" customWidth="1"/>
    <col min="12802" max="12802" width="110.1640625" style="371" customWidth="1"/>
    <col min="12803" max="12803" width="5.1640625" style="371" customWidth="1"/>
    <col min="12804" max="12804" width="5.83203125" style="371" customWidth="1"/>
    <col min="12805" max="12805" width="8" style="371" customWidth="1"/>
    <col min="12806" max="12806" width="11.1640625" style="371" customWidth="1"/>
    <col min="12807" max="12807" width="15" style="371" customWidth="1"/>
    <col min="12808" max="13056" width="9.33203125" style="371"/>
    <col min="13057" max="13057" width="10.1640625" style="371" customWidth="1"/>
    <col min="13058" max="13058" width="110.1640625" style="371" customWidth="1"/>
    <col min="13059" max="13059" width="5.1640625" style="371" customWidth="1"/>
    <col min="13060" max="13060" width="5.83203125" style="371" customWidth="1"/>
    <col min="13061" max="13061" width="8" style="371" customWidth="1"/>
    <col min="13062" max="13062" width="11.1640625" style="371" customWidth="1"/>
    <col min="13063" max="13063" width="15" style="371" customWidth="1"/>
    <col min="13064" max="13312" width="9.33203125" style="371"/>
    <col min="13313" max="13313" width="10.1640625" style="371" customWidth="1"/>
    <col min="13314" max="13314" width="110.1640625" style="371" customWidth="1"/>
    <col min="13315" max="13315" width="5.1640625" style="371" customWidth="1"/>
    <col min="13316" max="13316" width="5.83203125" style="371" customWidth="1"/>
    <col min="13317" max="13317" width="8" style="371" customWidth="1"/>
    <col min="13318" max="13318" width="11.1640625" style="371" customWidth="1"/>
    <col min="13319" max="13319" width="15" style="371" customWidth="1"/>
    <col min="13320" max="13568" width="9.33203125" style="371"/>
    <col min="13569" max="13569" width="10.1640625" style="371" customWidth="1"/>
    <col min="13570" max="13570" width="110.1640625" style="371" customWidth="1"/>
    <col min="13571" max="13571" width="5.1640625" style="371" customWidth="1"/>
    <col min="13572" max="13572" width="5.83203125" style="371" customWidth="1"/>
    <col min="13573" max="13573" width="8" style="371" customWidth="1"/>
    <col min="13574" max="13574" width="11.1640625" style="371" customWidth="1"/>
    <col min="13575" max="13575" width="15" style="371" customWidth="1"/>
    <col min="13576" max="13824" width="9.33203125" style="371"/>
    <col min="13825" max="13825" width="10.1640625" style="371" customWidth="1"/>
    <col min="13826" max="13826" width="110.1640625" style="371" customWidth="1"/>
    <col min="13827" max="13827" width="5.1640625" style="371" customWidth="1"/>
    <col min="13828" max="13828" width="5.83203125" style="371" customWidth="1"/>
    <col min="13829" max="13829" width="8" style="371" customWidth="1"/>
    <col min="13830" max="13830" width="11.1640625" style="371" customWidth="1"/>
    <col min="13831" max="13831" width="15" style="371" customWidth="1"/>
    <col min="13832" max="14080" width="9.33203125" style="371"/>
    <col min="14081" max="14081" width="10.1640625" style="371" customWidth="1"/>
    <col min="14082" max="14082" width="110.1640625" style="371" customWidth="1"/>
    <col min="14083" max="14083" width="5.1640625" style="371" customWidth="1"/>
    <col min="14084" max="14084" width="5.83203125" style="371" customWidth="1"/>
    <col min="14085" max="14085" width="8" style="371" customWidth="1"/>
    <col min="14086" max="14086" width="11.1640625" style="371" customWidth="1"/>
    <col min="14087" max="14087" width="15" style="371" customWidth="1"/>
    <col min="14088" max="14336" width="9.33203125" style="371"/>
    <col min="14337" max="14337" width="10.1640625" style="371" customWidth="1"/>
    <col min="14338" max="14338" width="110.1640625" style="371" customWidth="1"/>
    <col min="14339" max="14339" width="5.1640625" style="371" customWidth="1"/>
    <col min="14340" max="14340" width="5.83203125" style="371" customWidth="1"/>
    <col min="14341" max="14341" width="8" style="371" customWidth="1"/>
    <col min="14342" max="14342" width="11.1640625" style="371" customWidth="1"/>
    <col min="14343" max="14343" width="15" style="371" customWidth="1"/>
    <col min="14344" max="14592" width="9.33203125" style="371"/>
    <col min="14593" max="14593" width="10.1640625" style="371" customWidth="1"/>
    <col min="14594" max="14594" width="110.1640625" style="371" customWidth="1"/>
    <col min="14595" max="14595" width="5.1640625" style="371" customWidth="1"/>
    <col min="14596" max="14596" width="5.83203125" style="371" customWidth="1"/>
    <col min="14597" max="14597" width="8" style="371" customWidth="1"/>
    <col min="14598" max="14598" width="11.1640625" style="371" customWidth="1"/>
    <col min="14599" max="14599" width="15" style="371" customWidth="1"/>
    <col min="14600" max="14848" width="9.33203125" style="371"/>
    <col min="14849" max="14849" width="10.1640625" style="371" customWidth="1"/>
    <col min="14850" max="14850" width="110.1640625" style="371" customWidth="1"/>
    <col min="14851" max="14851" width="5.1640625" style="371" customWidth="1"/>
    <col min="14852" max="14852" width="5.83203125" style="371" customWidth="1"/>
    <col min="14853" max="14853" width="8" style="371" customWidth="1"/>
    <col min="14854" max="14854" width="11.1640625" style="371" customWidth="1"/>
    <col min="14855" max="14855" width="15" style="371" customWidth="1"/>
    <col min="14856" max="15104" width="9.33203125" style="371"/>
    <col min="15105" max="15105" width="10.1640625" style="371" customWidth="1"/>
    <col min="15106" max="15106" width="110.1640625" style="371" customWidth="1"/>
    <col min="15107" max="15107" width="5.1640625" style="371" customWidth="1"/>
    <col min="15108" max="15108" width="5.83203125" style="371" customWidth="1"/>
    <col min="15109" max="15109" width="8" style="371" customWidth="1"/>
    <col min="15110" max="15110" width="11.1640625" style="371" customWidth="1"/>
    <col min="15111" max="15111" width="15" style="371" customWidth="1"/>
    <col min="15112" max="15360" width="9.33203125" style="371"/>
    <col min="15361" max="15361" width="10.1640625" style="371" customWidth="1"/>
    <col min="15362" max="15362" width="110.1640625" style="371" customWidth="1"/>
    <col min="15363" max="15363" width="5.1640625" style="371" customWidth="1"/>
    <col min="15364" max="15364" width="5.83203125" style="371" customWidth="1"/>
    <col min="15365" max="15365" width="8" style="371" customWidth="1"/>
    <col min="15366" max="15366" width="11.1640625" style="371" customWidth="1"/>
    <col min="15367" max="15367" width="15" style="371" customWidth="1"/>
    <col min="15368" max="15616" width="9.33203125" style="371"/>
    <col min="15617" max="15617" width="10.1640625" style="371" customWidth="1"/>
    <col min="15618" max="15618" width="110.1640625" style="371" customWidth="1"/>
    <col min="15619" max="15619" width="5.1640625" style="371" customWidth="1"/>
    <col min="15620" max="15620" width="5.83203125" style="371" customWidth="1"/>
    <col min="15621" max="15621" width="8" style="371" customWidth="1"/>
    <col min="15622" max="15622" width="11.1640625" style="371" customWidth="1"/>
    <col min="15623" max="15623" width="15" style="371" customWidth="1"/>
    <col min="15624" max="15872" width="9.33203125" style="371"/>
    <col min="15873" max="15873" width="10.1640625" style="371" customWidth="1"/>
    <col min="15874" max="15874" width="110.1640625" style="371" customWidth="1"/>
    <col min="15875" max="15875" width="5.1640625" style="371" customWidth="1"/>
    <col min="15876" max="15876" width="5.83203125" style="371" customWidth="1"/>
    <col min="15877" max="15877" width="8" style="371" customWidth="1"/>
    <col min="15878" max="15878" width="11.1640625" style="371" customWidth="1"/>
    <col min="15879" max="15879" width="15" style="371" customWidth="1"/>
    <col min="15880" max="16128" width="9.33203125" style="371"/>
    <col min="16129" max="16129" width="10.1640625" style="371" customWidth="1"/>
    <col min="16130" max="16130" width="110.1640625" style="371" customWidth="1"/>
    <col min="16131" max="16131" width="5.1640625" style="371" customWidth="1"/>
    <col min="16132" max="16132" width="5.83203125" style="371" customWidth="1"/>
    <col min="16133" max="16133" width="8" style="371" customWidth="1"/>
    <col min="16134" max="16134" width="11.1640625" style="371" customWidth="1"/>
    <col min="16135" max="16135" width="15" style="371" customWidth="1"/>
    <col min="16136" max="16384" width="9.33203125" style="371"/>
  </cols>
  <sheetData>
    <row r="1" spans="1:7" ht="15" x14ac:dyDescent="0.25">
      <c r="A1" s="370" t="s">
        <v>2120</v>
      </c>
      <c r="B1" s="371" t="s">
        <v>2121</v>
      </c>
      <c r="F1" s="372"/>
      <c r="G1" s="373"/>
    </row>
    <row r="2" spans="1:7" x14ac:dyDescent="0.2">
      <c r="A2" s="370"/>
      <c r="B2" s="371" t="s">
        <v>2122</v>
      </c>
      <c r="F2" s="372"/>
      <c r="G2" s="373"/>
    </row>
    <row r="3" spans="1:7" x14ac:dyDescent="0.2">
      <c r="A3" s="370"/>
      <c r="F3" s="372"/>
      <c r="G3" s="373"/>
    </row>
    <row r="4" spans="1:7" x14ac:dyDescent="0.2">
      <c r="A4" s="374" t="s">
        <v>1997</v>
      </c>
      <c r="B4" s="375" t="s">
        <v>2123</v>
      </c>
      <c r="C4" s="375" t="s">
        <v>2124</v>
      </c>
      <c r="D4" s="376" t="s">
        <v>2125</v>
      </c>
      <c r="E4" s="376" t="s">
        <v>2126</v>
      </c>
      <c r="F4" s="377" t="s">
        <v>2127</v>
      </c>
      <c r="G4" s="378" t="s">
        <v>2128</v>
      </c>
    </row>
    <row r="5" spans="1:7" x14ac:dyDescent="0.2">
      <c r="A5" s="370"/>
      <c r="D5" s="379"/>
      <c r="E5" s="379"/>
      <c r="F5" s="380"/>
      <c r="G5" s="373" t="s">
        <v>2129</v>
      </c>
    </row>
    <row r="6" spans="1:7" x14ac:dyDescent="0.2">
      <c r="A6" s="370" t="s">
        <v>2130</v>
      </c>
      <c r="B6" s="371" t="s">
        <v>2131</v>
      </c>
      <c r="C6" s="371" t="s">
        <v>2132</v>
      </c>
      <c r="D6" s="379">
        <v>1</v>
      </c>
      <c r="E6" s="379">
        <v>0.84</v>
      </c>
      <c r="F6" s="380">
        <v>0</v>
      </c>
      <c r="G6" s="373">
        <f t="shared" ref="G6:G18" si="0">F6*E6*D6</f>
        <v>0</v>
      </c>
    </row>
    <row r="7" spans="1:7" x14ac:dyDescent="0.2">
      <c r="A7" s="370" t="s">
        <v>2133</v>
      </c>
      <c r="B7" s="371" t="s">
        <v>2134</v>
      </c>
      <c r="C7" s="371" t="s">
        <v>197</v>
      </c>
      <c r="D7" s="379">
        <v>1</v>
      </c>
      <c r="E7" s="379">
        <v>22</v>
      </c>
      <c r="F7" s="380">
        <v>0</v>
      </c>
      <c r="G7" s="373">
        <f t="shared" si="0"/>
        <v>0</v>
      </c>
    </row>
    <row r="8" spans="1:7" x14ac:dyDescent="0.2">
      <c r="A8" s="370" t="s">
        <v>2135</v>
      </c>
      <c r="B8" s="371" t="s">
        <v>2136</v>
      </c>
      <c r="C8" s="371" t="s">
        <v>280</v>
      </c>
      <c r="D8" s="379">
        <v>1</v>
      </c>
      <c r="E8" s="379">
        <v>6.6</v>
      </c>
      <c r="F8" s="380">
        <v>0</v>
      </c>
      <c r="G8" s="373">
        <f t="shared" si="0"/>
        <v>0</v>
      </c>
    </row>
    <row r="9" spans="1:7" x14ac:dyDescent="0.2">
      <c r="A9" s="370"/>
      <c r="B9" s="371" t="s">
        <v>2137</v>
      </c>
      <c r="C9" s="371" t="s">
        <v>197</v>
      </c>
      <c r="D9" s="379">
        <v>1</v>
      </c>
      <c r="E9" s="379">
        <v>22</v>
      </c>
      <c r="F9" s="380">
        <v>0</v>
      </c>
      <c r="G9" s="373">
        <f>F9*E9*D9</f>
        <v>0</v>
      </c>
    </row>
    <row r="10" spans="1:7" x14ac:dyDescent="0.2">
      <c r="A10" s="370" t="s">
        <v>2138</v>
      </c>
      <c r="B10" s="371" t="s">
        <v>2139</v>
      </c>
      <c r="C10" s="371" t="s">
        <v>266</v>
      </c>
      <c r="D10" s="379">
        <v>1</v>
      </c>
      <c r="E10" s="379">
        <v>160</v>
      </c>
      <c r="F10" s="380">
        <v>0</v>
      </c>
      <c r="G10" s="373">
        <f t="shared" si="0"/>
        <v>0</v>
      </c>
    </row>
    <row r="11" spans="1:7" x14ac:dyDescent="0.2">
      <c r="A11" s="370" t="s">
        <v>2140</v>
      </c>
      <c r="B11" s="371" t="s">
        <v>2141</v>
      </c>
      <c r="C11" s="371" t="s">
        <v>266</v>
      </c>
      <c r="D11" s="379">
        <v>1</v>
      </c>
      <c r="E11" s="379">
        <v>660</v>
      </c>
      <c r="F11" s="380">
        <v>0</v>
      </c>
      <c r="G11" s="373">
        <f t="shared" si="0"/>
        <v>0</v>
      </c>
    </row>
    <row r="12" spans="1:7" x14ac:dyDescent="0.2">
      <c r="A12" s="370" t="s">
        <v>2142</v>
      </c>
      <c r="B12" s="371" t="s">
        <v>2143</v>
      </c>
      <c r="C12" s="371" t="s">
        <v>266</v>
      </c>
      <c r="D12" s="379">
        <v>1</v>
      </c>
      <c r="E12" s="379">
        <v>20</v>
      </c>
      <c r="F12" s="380">
        <v>0</v>
      </c>
      <c r="G12" s="373">
        <f t="shared" si="0"/>
        <v>0</v>
      </c>
    </row>
    <row r="13" spans="1:7" x14ac:dyDescent="0.2">
      <c r="A13" s="370" t="s">
        <v>2144</v>
      </c>
      <c r="B13" s="371" t="s">
        <v>2145</v>
      </c>
      <c r="C13" s="371" t="s">
        <v>280</v>
      </c>
      <c r="D13" s="379">
        <v>1</v>
      </c>
      <c r="E13" s="379">
        <v>204</v>
      </c>
      <c r="F13" s="380">
        <v>0</v>
      </c>
      <c r="G13" s="373">
        <f t="shared" si="0"/>
        <v>0</v>
      </c>
    </row>
    <row r="14" spans="1:7" x14ac:dyDescent="0.2">
      <c r="A14" s="370" t="s">
        <v>2146</v>
      </c>
      <c r="B14" s="371" t="s">
        <v>2147</v>
      </c>
      <c r="C14" s="371" t="s">
        <v>266</v>
      </c>
      <c r="D14" s="371">
        <v>1</v>
      </c>
      <c r="E14" s="371">
        <v>820</v>
      </c>
      <c r="F14" s="372">
        <v>0</v>
      </c>
      <c r="G14" s="373">
        <f t="shared" si="0"/>
        <v>0</v>
      </c>
    </row>
    <row r="15" spans="1:7" x14ac:dyDescent="0.2">
      <c r="A15" s="370" t="s">
        <v>2148</v>
      </c>
      <c r="B15" s="371" t="s">
        <v>2149</v>
      </c>
      <c r="C15" s="371" t="s">
        <v>266</v>
      </c>
      <c r="D15" s="371">
        <v>1</v>
      </c>
      <c r="E15" s="371">
        <v>820</v>
      </c>
      <c r="F15" s="372">
        <v>0</v>
      </c>
      <c r="G15" s="373">
        <f t="shared" si="0"/>
        <v>0</v>
      </c>
    </row>
    <row r="16" spans="1:7" x14ac:dyDescent="0.2">
      <c r="A16" s="370" t="s">
        <v>2150</v>
      </c>
      <c r="B16" s="371" t="s">
        <v>2151</v>
      </c>
      <c r="C16" s="371" t="s">
        <v>385</v>
      </c>
      <c r="D16" s="379">
        <v>1</v>
      </c>
      <c r="E16" s="379">
        <v>62.4</v>
      </c>
      <c r="F16" s="380">
        <v>0</v>
      </c>
      <c r="G16" s="373">
        <f t="shared" si="0"/>
        <v>0</v>
      </c>
    </row>
    <row r="17" spans="1:7" x14ac:dyDescent="0.2">
      <c r="A17" s="370" t="s">
        <v>2152</v>
      </c>
      <c r="B17" s="371" t="s">
        <v>2153</v>
      </c>
      <c r="C17" s="371" t="s">
        <v>385</v>
      </c>
      <c r="D17" s="379">
        <v>1</v>
      </c>
      <c r="E17" s="379">
        <v>624</v>
      </c>
      <c r="F17" s="380">
        <v>0</v>
      </c>
      <c r="G17" s="373">
        <f t="shared" si="0"/>
        <v>0</v>
      </c>
    </row>
    <row r="18" spans="1:7" x14ac:dyDescent="0.2">
      <c r="A18" s="370" t="s">
        <v>2154</v>
      </c>
      <c r="B18" s="371" t="s">
        <v>2155</v>
      </c>
      <c r="C18" s="371" t="s">
        <v>233</v>
      </c>
      <c r="D18" s="379">
        <v>1</v>
      </c>
      <c r="E18" s="379">
        <v>387</v>
      </c>
      <c r="F18" s="380">
        <v>0</v>
      </c>
      <c r="G18" s="373">
        <f t="shared" si="0"/>
        <v>0</v>
      </c>
    </row>
    <row r="19" spans="1:7" x14ac:dyDescent="0.2">
      <c r="A19" s="370"/>
      <c r="D19" s="379"/>
      <c r="E19" s="379"/>
      <c r="F19" s="380"/>
      <c r="G19" s="373" t="s">
        <v>2129</v>
      </c>
    </row>
    <row r="20" spans="1:7" x14ac:dyDescent="0.2">
      <c r="A20" s="370"/>
      <c r="B20" s="381" t="s">
        <v>2156</v>
      </c>
      <c r="C20" s="381"/>
      <c r="D20" s="382"/>
      <c r="E20" s="382"/>
      <c r="F20" s="383"/>
      <c r="G20" s="384">
        <f>SUM(G5:G18)</f>
        <v>0</v>
      </c>
    </row>
    <row r="21" spans="1:7" x14ac:dyDescent="0.2">
      <c r="A21" s="370"/>
      <c r="D21" s="379"/>
      <c r="E21" s="379"/>
      <c r="F21" s="380"/>
      <c r="G21" s="380"/>
    </row>
  </sheetData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>
    <oddHeader>&amp;RZTV Žirovnice - Starý dvůr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activeCell="B12" sqref="B12"/>
    </sheetView>
  </sheetViews>
  <sheetFormatPr defaultColWidth="7.5" defaultRowHeight="12" x14ac:dyDescent="0.2"/>
  <cols>
    <col min="1" max="1" width="10.83203125" style="371" customWidth="1"/>
    <col min="2" max="2" width="78.83203125" style="371" customWidth="1"/>
    <col min="3" max="4" width="4.5" style="371" customWidth="1"/>
    <col min="5" max="5" width="9.33203125" style="371" customWidth="1"/>
    <col min="6" max="6" width="12.5" style="371" customWidth="1"/>
    <col min="7" max="7" width="7.33203125" style="371" customWidth="1"/>
    <col min="8" max="8" width="10.33203125" style="371" customWidth="1"/>
    <col min="9" max="10" width="11.5" style="371" customWidth="1"/>
    <col min="11" max="256" width="7.5" style="371"/>
    <col min="257" max="257" width="10.83203125" style="371" customWidth="1"/>
    <col min="258" max="258" width="85.83203125" style="371" customWidth="1"/>
    <col min="259" max="260" width="4.5" style="371" customWidth="1"/>
    <col min="261" max="261" width="9.33203125" style="371" customWidth="1"/>
    <col min="262" max="262" width="12.5" style="371" customWidth="1"/>
    <col min="263" max="263" width="7.33203125" style="371" customWidth="1"/>
    <col min="264" max="264" width="10.33203125" style="371" customWidth="1"/>
    <col min="265" max="266" width="11.5" style="371" customWidth="1"/>
    <col min="267" max="512" width="7.5" style="371"/>
    <col min="513" max="513" width="10.83203125" style="371" customWidth="1"/>
    <col min="514" max="514" width="85.83203125" style="371" customWidth="1"/>
    <col min="515" max="516" width="4.5" style="371" customWidth="1"/>
    <col min="517" max="517" width="9.33203125" style="371" customWidth="1"/>
    <col min="518" max="518" width="12.5" style="371" customWidth="1"/>
    <col min="519" max="519" width="7.33203125" style="371" customWidth="1"/>
    <col min="520" max="520" width="10.33203125" style="371" customWidth="1"/>
    <col min="521" max="522" width="11.5" style="371" customWidth="1"/>
    <col min="523" max="768" width="7.5" style="371"/>
    <col min="769" max="769" width="10.83203125" style="371" customWidth="1"/>
    <col min="770" max="770" width="85.83203125" style="371" customWidth="1"/>
    <col min="771" max="772" width="4.5" style="371" customWidth="1"/>
    <col min="773" max="773" width="9.33203125" style="371" customWidth="1"/>
    <col min="774" max="774" width="12.5" style="371" customWidth="1"/>
    <col min="775" max="775" width="7.33203125" style="371" customWidth="1"/>
    <col min="776" max="776" width="10.33203125" style="371" customWidth="1"/>
    <col min="777" max="778" width="11.5" style="371" customWidth="1"/>
    <col min="779" max="1024" width="7.5" style="371"/>
    <col min="1025" max="1025" width="10.83203125" style="371" customWidth="1"/>
    <col min="1026" max="1026" width="85.83203125" style="371" customWidth="1"/>
    <col min="1027" max="1028" width="4.5" style="371" customWidth="1"/>
    <col min="1029" max="1029" width="9.33203125" style="371" customWidth="1"/>
    <col min="1030" max="1030" width="12.5" style="371" customWidth="1"/>
    <col min="1031" max="1031" width="7.33203125" style="371" customWidth="1"/>
    <col min="1032" max="1032" width="10.33203125" style="371" customWidth="1"/>
    <col min="1033" max="1034" width="11.5" style="371" customWidth="1"/>
    <col min="1035" max="1280" width="7.5" style="371"/>
    <col min="1281" max="1281" width="10.83203125" style="371" customWidth="1"/>
    <col min="1282" max="1282" width="85.83203125" style="371" customWidth="1"/>
    <col min="1283" max="1284" width="4.5" style="371" customWidth="1"/>
    <col min="1285" max="1285" width="9.33203125" style="371" customWidth="1"/>
    <col min="1286" max="1286" width="12.5" style="371" customWidth="1"/>
    <col min="1287" max="1287" width="7.33203125" style="371" customWidth="1"/>
    <col min="1288" max="1288" width="10.33203125" style="371" customWidth="1"/>
    <col min="1289" max="1290" width="11.5" style="371" customWidth="1"/>
    <col min="1291" max="1536" width="7.5" style="371"/>
    <col min="1537" max="1537" width="10.83203125" style="371" customWidth="1"/>
    <col min="1538" max="1538" width="85.83203125" style="371" customWidth="1"/>
    <col min="1539" max="1540" width="4.5" style="371" customWidth="1"/>
    <col min="1541" max="1541" width="9.33203125" style="371" customWidth="1"/>
    <col min="1542" max="1542" width="12.5" style="371" customWidth="1"/>
    <col min="1543" max="1543" width="7.33203125" style="371" customWidth="1"/>
    <col min="1544" max="1544" width="10.33203125" style="371" customWidth="1"/>
    <col min="1545" max="1546" width="11.5" style="371" customWidth="1"/>
    <col min="1547" max="1792" width="7.5" style="371"/>
    <col min="1793" max="1793" width="10.83203125" style="371" customWidth="1"/>
    <col min="1794" max="1794" width="85.83203125" style="371" customWidth="1"/>
    <col min="1795" max="1796" width="4.5" style="371" customWidth="1"/>
    <col min="1797" max="1797" width="9.33203125" style="371" customWidth="1"/>
    <col min="1798" max="1798" width="12.5" style="371" customWidth="1"/>
    <col min="1799" max="1799" width="7.33203125" style="371" customWidth="1"/>
    <col min="1800" max="1800" width="10.33203125" style="371" customWidth="1"/>
    <col min="1801" max="1802" width="11.5" style="371" customWidth="1"/>
    <col min="1803" max="2048" width="7.5" style="371"/>
    <col min="2049" max="2049" width="10.83203125" style="371" customWidth="1"/>
    <col min="2050" max="2050" width="85.83203125" style="371" customWidth="1"/>
    <col min="2051" max="2052" width="4.5" style="371" customWidth="1"/>
    <col min="2053" max="2053" width="9.33203125" style="371" customWidth="1"/>
    <col min="2054" max="2054" width="12.5" style="371" customWidth="1"/>
    <col min="2055" max="2055" width="7.33203125" style="371" customWidth="1"/>
    <col min="2056" max="2056" width="10.33203125" style="371" customWidth="1"/>
    <col min="2057" max="2058" width="11.5" style="371" customWidth="1"/>
    <col min="2059" max="2304" width="7.5" style="371"/>
    <col min="2305" max="2305" width="10.83203125" style="371" customWidth="1"/>
    <col min="2306" max="2306" width="85.83203125" style="371" customWidth="1"/>
    <col min="2307" max="2308" width="4.5" style="371" customWidth="1"/>
    <col min="2309" max="2309" width="9.33203125" style="371" customWidth="1"/>
    <col min="2310" max="2310" width="12.5" style="371" customWidth="1"/>
    <col min="2311" max="2311" width="7.33203125" style="371" customWidth="1"/>
    <col min="2312" max="2312" width="10.33203125" style="371" customWidth="1"/>
    <col min="2313" max="2314" width="11.5" style="371" customWidth="1"/>
    <col min="2315" max="2560" width="7.5" style="371"/>
    <col min="2561" max="2561" width="10.83203125" style="371" customWidth="1"/>
    <col min="2562" max="2562" width="85.83203125" style="371" customWidth="1"/>
    <col min="2563" max="2564" width="4.5" style="371" customWidth="1"/>
    <col min="2565" max="2565" width="9.33203125" style="371" customWidth="1"/>
    <col min="2566" max="2566" width="12.5" style="371" customWidth="1"/>
    <col min="2567" max="2567" width="7.33203125" style="371" customWidth="1"/>
    <col min="2568" max="2568" width="10.33203125" style="371" customWidth="1"/>
    <col min="2569" max="2570" width="11.5" style="371" customWidth="1"/>
    <col min="2571" max="2816" width="7.5" style="371"/>
    <col min="2817" max="2817" width="10.83203125" style="371" customWidth="1"/>
    <col min="2818" max="2818" width="85.83203125" style="371" customWidth="1"/>
    <col min="2819" max="2820" width="4.5" style="371" customWidth="1"/>
    <col min="2821" max="2821" width="9.33203125" style="371" customWidth="1"/>
    <col min="2822" max="2822" width="12.5" style="371" customWidth="1"/>
    <col min="2823" max="2823" width="7.33203125" style="371" customWidth="1"/>
    <col min="2824" max="2824" width="10.33203125" style="371" customWidth="1"/>
    <col min="2825" max="2826" width="11.5" style="371" customWidth="1"/>
    <col min="2827" max="3072" width="7.5" style="371"/>
    <col min="3073" max="3073" width="10.83203125" style="371" customWidth="1"/>
    <col min="3074" max="3074" width="85.83203125" style="371" customWidth="1"/>
    <col min="3075" max="3076" width="4.5" style="371" customWidth="1"/>
    <col min="3077" max="3077" width="9.33203125" style="371" customWidth="1"/>
    <col min="3078" max="3078" width="12.5" style="371" customWidth="1"/>
    <col min="3079" max="3079" width="7.33203125" style="371" customWidth="1"/>
    <col min="3080" max="3080" width="10.33203125" style="371" customWidth="1"/>
    <col min="3081" max="3082" width="11.5" style="371" customWidth="1"/>
    <col min="3083" max="3328" width="7.5" style="371"/>
    <col min="3329" max="3329" width="10.83203125" style="371" customWidth="1"/>
    <col min="3330" max="3330" width="85.83203125" style="371" customWidth="1"/>
    <col min="3331" max="3332" width="4.5" style="371" customWidth="1"/>
    <col min="3333" max="3333" width="9.33203125" style="371" customWidth="1"/>
    <col min="3334" max="3334" width="12.5" style="371" customWidth="1"/>
    <col min="3335" max="3335" width="7.33203125" style="371" customWidth="1"/>
    <col min="3336" max="3336" width="10.33203125" style="371" customWidth="1"/>
    <col min="3337" max="3338" width="11.5" style="371" customWidth="1"/>
    <col min="3339" max="3584" width="7.5" style="371"/>
    <col min="3585" max="3585" width="10.83203125" style="371" customWidth="1"/>
    <col min="3586" max="3586" width="85.83203125" style="371" customWidth="1"/>
    <col min="3587" max="3588" width="4.5" style="371" customWidth="1"/>
    <col min="3589" max="3589" width="9.33203125" style="371" customWidth="1"/>
    <col min="3590" max="3590" width="12.5" style="371" customWidth="1"/>
    <col min="3591" max="3591" width="7.33203125" style="371" customWidth="1"/>
    <col min="3592" max="3592" width="10.33203125" style="371" customWidth="1"/>
    <col min="3593" max="3594" width="11.5" style="371" customWidth="1"/>
    <col min="3595" max="3840" width="7.5" style="371"/>
    <col min="3841" max="3841" width="10.83203125" style="371" customWidth="1"/>
    <col min="3842" max="3842" width="85.83203125" style="371" customWidth="1"/>
    <col min="3843" max="3844" width="4.5" style="371" customWidth="1"/>
    <col min="3845" max="3845" width="9.33203125" style="371" customWidth="1"/>
    <col min="3846" max="3846" width="12.5" style="371" customWidth="1"/>
    <col min="3847" max="3847" width="7.33203125" style="371" customWidth="1"/>
    <col min="3848" max="3848" width="10.33203125" style="371" customWidth="1"/>
    <col min="3849" max="3850" width="11.5" style="371" customWidth="1"/>
    <col min="3851" max="4096" width="7.5" style="371"/>
    <col min="4097" max="4097" width="10.83203125" style="371" customWidth="1"/>
    <col min="4098" max="4098" width="85.83203125" style="371" customWidth="1"/>
    <col min="4099" max="4100" width="4.5" style="371" customWidth="1"/>
    <col min="4101" max="4101" width="9.33203125" style="371" customWidth="1"/>
    <col min="4102" max="4102" width="12.5" style="371" customWidth="1"/>
    <col min="4103" max="4103" width="7.33203125" style="371" customWidth="1"/>
    <col min="4104" max="4104" width="10.33203125" style="371" customWidth="1"/>
    <col min="4105" max="4106" width="11.5" style="371" customWidth="1"/>
    <col min="4107" max="4352" width="7.5" style="371"/>
    <col min="4353" max="4353" width="10.83203125" style="371" customWidth="1"/>
    <col min="4354" max="4354" width="85.83203125" style="371" customWidth="1"/>
    <col min="4355" max="4356" width="4.5" style="371" customWidth="1"/>
    <col min="4357" max="4357" width="9.33203125" style="371" customWidth="1"/>
    <col min="4358" max="4358" width="12.5" style="371" customWidth="1"/>
    <col min="4359" max="4359" width="7.33203125" style="371" customWidth="1"/>
    <col min="4360" max="4360" width="10.33203125" style="371" customWidth="1"/>
    <col min="4361" max="4362" width="11.5" style="371" customWidth="1"/>
    <col min="4363" max="4608" width="7.5" style="371"/>
    <col min="4609" max="4609" width="10.83203125" style="371" customWidth="1"/>
    <col min="4610" max="4610" width="85.83203125" style="371" customWidth="1"/>
    <col min="4611" max="4612" width="4.5" style="371" customWidth="1"/>
    <col min="4613" max="4613" width="9.33203125" style="371" customWidth="1"/>
    <col min="4614" max="4614" width="12.5" style="371" customWidth="1"/>
    <col min="4615" max="4615" width="7.33203125" style="371" customWidth="1"/>
    <col min="4616" max="4616" width="10.33203125" style="371" customWidth="1"/>
    <col min="4617" max="4618" width="11.5" style="371" customWidth="1"/>
    <col min="4619" max="4864" width="7.5" style="371"/>
    <col min="4865" max="4865" width="10.83203125" style="371" customWidth="1"/>
    <col min="4866" max="4866" width="85.83203125" style="371" customWidth="1"/>
    <col min="4867" max="4868" width="4.5" style="371" customWidth="1"/>
    <col min="4869" max="4869" width="9.33203125" style="371" customWidth="1"/>
    <col min="4870" max="4870" width="12.5" style="371" customWidth="1"/>
    <col min="4871" max="4871" width="7.33203125" style="371" customWidth="1"/>
    <col min="4872" max="4872" width="10.33203125" style="371" customWidth="1"/>
    <col min="4873" max="4874" width="11.5" style="371" customWidth="1"/>
    <col min="4875" max="5120" width="7.5" style="371"/>
    <col min="5121" max="5121" width="10.83203125" style="371" customWidth="1"/>
    <col min="5122" max="5122" width="85.83203125" style="371" customWidth="1"/>
    <col min="5123" max="5124" width="4.5" style="371" customWidth="1"/>
    <col min="5125" max="5125" width="9.33203125" style="371" customWidth="1"/>
    <col min="5126" max="5126" width="12.5" style="371" customWidth="1"/>
    <col min="5127" max="5127" width="7.33203125" style="371" customWidth="1"/>
    <col min="5128" max="5128" width="10.33203125" style="371" customWidth="1"/>
    <col min="5129" max="5130" width="11.5" style="371" customWidth="1"/>
    <col min="5131" max="5376" width="7.5" style="371"/>
    <col min="5377" max="5377" width="10.83203125" style="371" customWidth="1"/>
    <col min="5378" max="5378" width="85.83203125" style="371" customWidth="1"/>
    <col min="5379" max="5380" width="4.5" style="371" customWidth="1"/>
    <col min="5381" max="5381" width="9.33203125" style="371" customWidth="1"/>
    <col min="5382" max="5382" width="12.5" style="371" customWidth="1"/>
    <col min="5383" max="5383" width="7.33203125" style="371" customWidth="1"/>
    <col min="5384" max="5384" width="10.33203125" style="371" customWidth="1"/>
    <col min="5385" max="5386" width="11.5" style="371" customWidth="1"/>
    <col min="5387" max="5632" width="7.5" style="371"/>
    <col min="5633" max="5633" width="10.83203125" style="371" customWidth="1"/>
    <col min="5634" max="5634" width="85.83203125" style="371" customWidth="1"/>
    <col min="5635" max="5636" width="4.5" style="371" customWidth="1"/>
    <col min="5637" max="5637" width="9.33203125" style="371" customWidth="1"/>
    <col min="5638" max="5638" width="12.5" style="371" customWidth="1"/>
    <col min="5639" max="5639" width="7.33203125" style="371" customWidth="1"/>
    <col min="5640" max="5640" width="10.33203125" style="371" customWidth="1"/>
    <col min="5641" max="5642" width="11.5" style="371" customWidth="1"/>
    <col min="5643" max="5888" width="7.5" style="371"/>
    <col min="5889" max="5889" width="10.83203125" style="371" customWidth="1"/>
    <col min="5890" max="5890" width="85.83203125" style="371" customWidth="1"/>
    <col min="5891" max="5892" width="4.5" style="371" customWidth="1"/>
    <col min="5893" max="5893" width="9.33203125" style="371" customWidth="1"/>
    <col min="5894" max="5894" width="12.5" style="371" customWidth="1"/>
    <col min="5895" max="5895" width="7.33203125" style="371" customWidth="1"/>
    <col min="5896" max="5896" width="10.33203125" style="371" customWidth="1"/>
    <col min="5897" max="5898" width="11.5" style="371" customWidth="1"/>
    <col min="5899" max="6144" width="7.5" style="371"/>
    <col min="6145" max="6145" width="10.83203125" style="371" customWidth="1"/>
    <col min="6146" max="6146" width="85.83203125" style="371" customWidth="1"/>
    <col min="6147" max="6148" width="4.5" style="371" customWidth="1"/>
    <col min="6149" max="6149" width="9.33203125" style="371" customWidth="1"/>
    <col min="6150" max="6150" width="12.5" style="371" customWidth="1"/>
    <col min="6151" max="6151" width="7.33203125" style="371" customWidth="1"/>
    <col min="6152" max="6152" width="10.33203125" style="371" customWidth="1"/>
    <col min="6153" max="6154" width="11.5" style="371" customWidth="1"/>
    <col min="6155" max="6400" width="7.5" style="371"/>
    <col min="6401" max="6401" width="10.83203125" style="371" customWidth="1"/>
    <col min="6402" max="6402" width="85.83203125" style="371" customWidth="1"/>
    <col min="6403" max="6404" width="4.5" style="371" customWidth="1"/>
    <col min="6405" max="6405" width="9.33203125" style="371" customWidth="1"/>
    <col min="6406" max="6406" width="12.5" style="371" customWidth="1"/>
    <col min="6407" max="6407" width="7.33203125" style="371" customWidth="1"/>
    <col min="6408" max="6408" width="10.33203125" style="371" customWidth="1"/>
    <col min="6409" max="6410" width="11.5" style="371" customWidth="1"/>
    <col min="6411" max="6656" width="7.5" style="371"/>
    <col min="6657" max="6657" width="10.83203125" style="371" customWidth="1"/>
    <col min="6658" max="6658" width="85.83203125" style="371" customWidth="1"/>
    <col min="6659" max="6660" width="4.5" style="371" customWidth="1"/>
    <col min="6661" max="6661" width="9.33203125" style="371" customWidth="1"/>
    <col min="6662" max="6662" width="12.5" style="371" customWidth="1"/>
    <col min="6663" max="6663" width="7.33203125" style="371" customWidth="1"/>
    <col min="6664" max="6664" width="10.33203125" style="371" customWidth="1"/>
    <col min="6665" max="6666" width="11.5" style="371" customWidth="1"/>
    <col min="6667" max="6912" width="7.5" style="371"/>
    <col min="6913" max="6913" width="10.83203125" style="371" customWidth="1"/>
    <col min="6914" max="6914" width="85.83203125" style="371" customWidth="1"/>
    <col min="6915" max="6916" width="4.5" style="371" customWidth="1"/>
    <col min="6917" max="6917" width="9.33203125" style="371" customWidth="1"/>
    <col min="6918" max="6918" width="12.5" style="371" customWidth="1"/>
    <col min="6919" max="6919" width="7.33203125" style="371" customWidth="1"/>
    <col min="6920" max="6920" width="10.33203125" style="371" customWidth="1"/>
    <col min="6921" max="6922" width="11.5" style="371" customWidth="1"/>
    <col min="6923" max="7168" width="7.5" style="371"/>
    <col min="7169" max="7169" width="10.83203125" style="371" customWidth="1"/>
    <col min="7170" max="7170" width="85.83203125" style="371" customWidth="1"/>
    <col min="7171" max="7172" width="4.5" style="371" customWidth="1"/>
    <col min="7173" max="7173" width="9.33203125" style="371" customWidth="1"/>
    <col min="7174" max="7174" width="12.5" style="371" customWidth="1"/>
    <col min="7175" max="7175" width="7.33203125" style="371" customWidth="1"/>
    <col min="7176" max="7176" width="10.33203125" style="371" customWidth="1"/>
    <col min="7177" max="7178" width="11.5" style="371" customWidth="1"/>
    <col min="7179" max="7424" width="7.5" style="371"/>
    <col min="7425" max="7425" width="10.83203125" style="371" customWidth="1"/>
    <col min="7426" max="7426" width="85.83203125" style="371" customWidth="1"/>
    <col min="7427" max="7428" width="4.5" style="371" customWidth="1"/>
    <col min="7429" max="7429" width="9.33203125" style="371" customWidth="1"/>
    <col min="7430" max="7430" width="12.5" style="371" customWidth="1"/>
    <col min="7431" max="7431" width="7.33203125" style="371" customWidth="1"/>
    <col min="7432" max="7432" width="10.33203125" style="371" customWidth="1"/>
    <col min="7433" max="7434" width="11.5" style="371" customWidth="1"/>
    <col min="7435" max="7680" width="7.5" style="371"/>
    <col min="7681" max="7681" width="10.83203125" style="371" customWidth="1"/>
    <col min="7682" max="7682" width="85.83203125" style="371" customWidth="1"/>
    <col min="7683" max="7684" width="4.5" style="371" customWidth="1"/>
    <col min="7685" max="7685" width="9.33203125" style="371" customWidth="1"/>
    <col min="7686" max="7686" width="12.5" style="371" customWidth="1"/>
    <col min="7687" max="7687" width="7.33203125" style="371" customWidth="1"/>
    <col min="7688" max="7688" width="10.33203125" style="371" customWidth="1"/>
    <col min="7689" max="7690" width="11.5" style="371" customWidth="1"/>
    <col min="7691" max="7936" width="7.5" style="371"/>
    <col min="7937" max="7937" width="10.83203125" style="371" customWidth="1"/>
    <col min="7938" max="7938" width="85.83203125" style="371" customWidth="1"/>
    <col min="7939" max="7940" width="4.5" style="371" customWidth="1"/>
    <col min="7941" max="7941" width="9.33203125" style="371" customWidth="1"/>
    <col min="7942" max="7942" width="12.5" style="371" customWidth="1"/>
    <col min="7943" max="7943" width="7.33203125" style="371" customWidth="1"/>
    <col min="7944" max="7944" width="10.33203125" style="371" customWidth="1"/>
    <col min="7945" max="7946" width="11.5" style="371" customWidth="1"/>
    <col min="7947" max="8192" width="7.5" style="371"/>
    <col min="8193" max="8193" width="10.83203125" style="371" customWidth="1"/>
    <col min="8194" max="8194" width="85.83203125" style="371" customWidth="1"/>
    <col min="8195" max="8196" width="4.5" style="371" customWidth="1"/>
    <col min="8197" max="8197" width="9.33203125" style="371" customWidth="1"/>
    <col min="8198" max="8198" width="12.5" style="371" customWidth="1"/>
    <col min="8199" max="8199" width="7.33203125" style="371" customWidth="1"/>
    <col min="8200" max="8200" width="10.33203125" style="371" customWidth="1"/>
    <col min="8201" max="8202" width="11.5" style="371" customWidth="1"/>
    <col min="8203" max="8448" width="7.5" style="371"/>
    <col min="8449" max="8449" width="10.83203125" style="371" customWidth="1"/>
    <col min="8450" max="8450" width="85.83203125" style="371" customWidth="1"/>
    <col min="8451" max="8452" width="4.5" style="371" customWidth="1"/>
    <col min="8453" max="8453" width="9.33203125" style="371" customWidth="1"/>
    <col min="8454" max="8454" width="12.5" style="371" customWidth="1"/>
    <col min="8455" max="8455" width="7.33203125" style="371" customWidth="1"/>
    <col min="8456" max="8456" width="10.33203125" style="371" customWidth="1"/>
    <col min="8457" max="8458" width="11.5" style="371" customWidth="1"/>
    <col min="8459" max="8704" width="7.5" style="371"/>
    <col min="8705" max="8705" width="10.83203125" style="371" customWidth="1"/>
    <col min="8706" max="8706" width="85.83203125" style="371" customWidth="1"/>
    <col min="8707" max="8708" width="4.5" style="371" customWidth="1"/>
    <col min="8709" max="8709" width="9.33203125" style="371" customWidth="1"/>
    <col min="8710" max="8710" width="12.5" style="371" customWidth="1"/>
    <col min="8711" max="8711" width="7.33203125" style="371" customWidth="1"/>
    <col min="8712" max="8712" width="10.33203125" style="371" customWidth="1"/>
    <col min="8713" max="8714" width="11.5" style="371" customWidth="1"/>
    <col min="8715" max="8960" width="7.5" style="371"/>
    <col min="8961" max="8961" width="10.83203125" style="371" customWidth="1"/>
    <col min="8962" max="8962" width="85.83203125" style="371" customWidth="1"/>
    <col min="8963" max="8964" width="4.5" style="371" customWidth="1"/>
    <col min="8965" max="8965" width="9.33203125" style="371" customWidth="1"/>
    <col min="8966" max="8966" width="12.5" style="371" customWidth="1"/>
    <col min="8967" max="8967" width="7.33203125" style="371" customWidth="1"/>
    <col min="8968" max="8968" width="10.33203125" style="371" customWidth="1"/>
    <col min="8969" max="8970" width="11.5" style="371" customWidth="1"/>
    <col min="8971" max="9216" width="7.5" style="371"/>
    <col min="9217" max="9217" width="10.83203125" style="371" customWidth="1"/>
    <col min="9218" max="9218" width="85.83203125" style="371" customWidth="1"/>
    <col min="9219" max="9220" width="4.5" style="371" customWidth="1"/>
    <col min="9221" max="9221" width="9.33203125" style="371" customWidth="1"/>
    <col min="9222" max="9222" width="12.5" style="371" customWidth="1"/>
    <col min="9223" max="9223" width="7.33203125" style="371" customWidth="1"/>
    <col min="9224" max="9224" width="10.33203125" style="371" customWidth="1"/>
    <col min="9225" max="9226" width="11.5" style="371" customWidth="1"/>
    <col min="9227" max="9472" width="7.5" style="371"/>
    <col min="9473" max="9473" width="10.83203125" style="371" customWidth="1"/>
    <col min="9474" max="9474" width="85.83203125" style="371" customWidth="1"/>
    <col min="9475" max="9476" width="4.5" style="371" customWidth="1"/>
    <col min="9477" max="9477" width="9.33203125" style="371" customWidth="1"/>
    <col min="9478" max="9478" width="12.5" style="371" customWidth="1"/>
    <col min="9479" max="9479" width="7.33203125" style="371" customWidth="1"/>
    <col min="9480" max="9480" width="10.33203125" style="371" customWidth="1"/>
    <col min="9481" max="9482" width="11.5" style="371" customWidth="1"/>
    <col min="9483" max="9728" width="7.5" style="371"/>
    <col min="9729" max="9729" width="10.83203125" style="371" customWidth="1"/>
    <col min="9730" max="9730" width="85.83203125" style="371" customWidth="1"/>
    <col min="9731" max="9732" width="4.5" style="371" customWidth="1"/>
    <col min="9733" max="9733" width="9.33203125" style="371" customWidth="1"/>
    <col min="9734" max="9734" width="12.5" style="371" customWidth="1"/>
    <col min="9735" max="9735" width="7.33203125" style="371" customWidth="1"/>
    <col min="9736" max="9736" width="10.33203125" style="371" customWidth="1"/>
    <col min="9737" max="9738" width="11.5" style="371" customWidth="1"/>
    <col min="9739" max="9984" width="7.5" style="371"/>
    <col min="9985" max="9985" width="10.83203125" style="371" customWidth="1"/>
    <col min="9986" max="9986" width="85.83203125" style="371" customWidth="1"/>
    <col min="9987" max="9988" width="4.5" style="371" customWidth="1"/>
    <col min="9989" max="9989" width="9.33203125" style="371" customWidth="1"/>
    <col min="9990" max="9990" width="12.5" style="371" customWidth="1"/>
    <col min="9991" max="9991" width="7.33203125" style="371" customWidth="1"/>
    <col min="9992" max="9992" width="10.33203125" style="371" customWidth="1"/>
    <col min="9993" max="9994" width="11.5" style="371" customWidth="1"/>
    <col min="9995" max="10240" width="7.5" style="371"/>
    <col min="10241" max="10241" width="10.83203125" style="371" customWidth="1"/>
    <col min="10242" max="10242" width="85.83203125" style="371" customWidth="1"/>
    <col min="10243" max="10244" width="4.5" style="371" customWidth="1"/>
    <col min="10245" max="10245" width="9.33203125" style="371" customWidth="1"/>
    <col min="10246" max="10246" width="12.5" style="371" customWidth="1"/>
    <col min="10247" max="10247" width="7.33203125" style="371" customWidth="1"/>
    <col min="10248" max="10248" width="10.33203125" style="371" customWidth="1"/>
    <col min="10249" max="10250" width="11.5" style="371" customWidth="1"/>
    <col min="10251" max="10496" width="7.5" style="371"/>
    <col min="10497" max="10497" width="10.83203125" style="371" customWidth="1"/>
    <col min="10498" max="10498" width="85.83203125" style="371" customWidth="1"/>
    <col min="10499" max="10500" width="4.5" style="371" customWidth="1"/>
    <col min="10501" max="10501" width="9.33203125" style="371" customWidth="1"/>
    <col min="10502" max="10502" width="12.5" style="371" customWidth="1"/>
    <col min="10503" max="10503" width="7.33203125" style="371" customWidth="1"/>
    <col min="10504" max="10504" width="10.33203125" style="371" customWidth="1"/>
    <col min="10505" max="10506" width="11.5" style="371" customWidth="1"/>
    <col min="10507" max="10752" width="7.5" style="371"/>
    <col min="10753" max="10753" width="10.83203125" style="371" customWidth="1"/>
    <col min="10754" max="10754" width="85.83203125" style="371" customWidth="1"/>
    <col min="10755" max="10756" width="4.5" style="371" customWidth="1"/>
    <col min="10757" max="10757" width="9.33203125" style="371" customWidth="1"/>
    <col min="10758" max="10758" width="12.5" style="371" customWidth="1"/>
    <col min="10759" max="10759" width="7.33203125" style="371" customWidth="1"/>
    <col min="10760" max="10760" width="10.33203125" style="371" customWidth="1"/>
    <col min="10761" max="10762" width="11.5" style="371" customWidth="1"/>
    <col min="10763" max="11008" width="7.5" style="371"/>
    <col min="11009" max="11009" width="10.83203125" style="371" customWidth="1"/>
    <col min="11010" max="11010" width="85.83203125" style="371" customWidth="1"/>
    <col min="11011" max="11012" width="4.5" style="371" customWidth="1"/>
    <col min="11013" max="11013" width="9.33203125" style="371" customWidth="1"/>
    <col min="11014" max="11014" width="12.5" style="371" customWidth="1"/>
    <col min="11015" max="11015" width="7.33203125" style="371" customWidth="1"/>
    <col min="11016" max="11016" width="10.33203125" style="371" customWidth="1"/>
    <col min="11017" max="11018" width="11.5" style="371" customWidth="1"/>
    <col min="11019" max="11264" width="7.5" style="371"/>
    <col min="11265" max="11265" width="10.83203125" style="371" customWidth="1"/>
    <col min="11266" max="11266" width="85.83203125" style="371" customWidth="1"/>
    <col min="11267" max="11268" width="4.5" style="371" customWidth="1"/>
    <col min="11269" max="11269" width="9.33203125" style="371" customWidth="1"/>
    <col min="11270" max="11270" width="12.5" style="371" customWidth="1"/>
    <col min="11271" max="11271" width="7.33203125" style="371" customWidth="1"/>
    <col min="11272" max="11272" width="10.33203125" style="371" customWidth="1"/>
    <col min="11273" max="11274" width="11.5" style="371" customWidth="1"/>
    <col min="11275" max="11520" width="7.5" style="371"/>
    <col min="11521" max="11521" width="10.83203125" style="371" customWidth="1"/>
    <col min="11522" max="11522" width="85.83203125" style="371" customWidth="1"/>
    <col min="11523" max="11524" width="4.5" style="371" customWidth="1"/>
    <col min="11525" max="11525" width="9.33203125" style="371" customWidth="1"/>
    <col min="11526" max="11526" width="12.5" style="371" customWidth="1"/>
    <col min="11527" max="11527" width="7.33203125" style="371" customWidth="1"/>
    <col min="11528" max="11528" width="10.33203125" style="371" customWidth="1"/>
    <col min="11529" max="11530" width="11.5" style="371" customWidth="1"/>
    <col min="11531" max="11776" width="7.5" style="371"/>
    <col min="11777" max="11777" width="10.83203125" style="371" customWidth="1"/>
    <col min="11778" max="11778" width="85.83203125" style="371" customWidth="1"/>
    <col min="11779" max="11780" width="4.5" style="371" customWidth="1"/>
    <col min="11781" max="11781" width="9.33203125" style="371" customWidth="1"/>
    <col min="11782" max="11782" width="12.5" style="371" customWidth="1"/>
    <col min="11783" max="11783" width="7.33203125" style="371" customWidth="1"/>
    <col min="11784" max="11784" width="10.33203125" style="371" customWidth="1"/>
    <col min="11785" max="11786" width="11.5" style="371" customWidth="1"/>
    <col min="11787" max="12032" width="7.5" style="371"/>
    <col min="12033" max="12033" width="10.83203125" style="371" customWidth="1"/>
    <col min="12034" max="12034" width="85.83203125" style="371" customWidth="1"/>
    <col min="12035" max="12036" width="4.5" style="371" customWidth="1"/>
    <col min="12037" max="12037" width="9.33203125" style="371" customWidth="1"/>
    <col min="12038" max="12038" width="12.5" style="371" customWidth="1"/>
    <col min="12039" max="12039" width="7.33203125" style="371" customWidth="1"/>
    <col min="12040" max="12040" width="10.33203125" style="371" customWidth="1"/>
    <col min="12041" max="12042" width="11.5" style="371" customWidth="1"/>
    <col min="12043" max="12288" width="7.5" style="371"/>
    <col min="12289" max="12289" width="10.83203125" style="371" customWidth="1"/>
    <col min="12290" max="12290" width="85.83203125" style="371" customWidth="1"/>
    <col min="12291" max="12292" width="4.5" style="371" customWidth="1"/>
    <col min="12293" max="12293" width="9.33203125" style="371" customWidth="1"/>
    <col min="12294" max="12294" width="12.5" style="371" customWidth="1"/>
    <col min="12295" max="12295" width="7.33203125" style="371" customWidth="1"/>
    <col min="12296" max="12296" width="10.33203125" style="371" customWidth="1"/>
    <col min="12297" max="12298" width="11.5" style="371" customWidth="1"/>
    <col min="12299" max="12544" width="7.5" style="371"/>
    <col min="12545" max="12545" width="10.83203125" style="371" customWidth="1"/>
    <col min="12546" max="12546" width="85.83203125" style="371" customWidth="1"/>
    <col min="12547" max="12548" width="4.5" style="371" customWidth="1"/>
    <col min="12549" max="12549" width="9.33203125" style="371" customWidth="1"/>
    <col min="12550" max="12550" width="12.5" style="371" customWidth="1"/>
    <col min="12551" max="12551" width="7.33203125" style="371" customWidth="1"/>
    <col min="12552" max="12552" width="10.33203125" style="371" customWidth="1"/>
    <col min="12553" max="12554" width="11.5" style="371" customWidth="1"/>
    <col min="12555" max="12800" width="7.5" style="371"/>
    <col min="12801" max="12801" width="10.83203125" style="371" customWidth="1"/>
    <col min="12802" max="12802" width="85.83203125" style="371" customWidth="1"/>
    <col min="12803" max="12804" width="4.5" style="371" customWidth="1"/>
    <col min="12805" max="12805" width="9.33203125" style="371" customWidth="1"/>
    <col min="12806" max="12806" width="12.5" style="371" customWidth="1"/>
    <col min="12807" max="12807" width="7.33203125" style="371" customWidth="1"/>
    <col min="12808" max="12808" width="10.33203125" style="371" customWidth="1"/>
    <col min="12809" max="12810" width="11.5" style="371" customWidth="1"/>
    <col min="12811" max="13056" width="7.5" style="371"/>
    <col min="13057" max="13057" width="10.83203125" style="371" customWidth="1"/>
    <col min="13058" max="13058" width="85.83203125" style="371" customWidth="1"/>
    <col min="13059" max="13060" width="4.5" style="371" customWidth="1"/>
    <col min="13061" max="13061" width="9.33203125" style="371" customWidth="1"/>
    <col min="13062" max="13062" width="12.5" style="371" customWidth="1"/>
    <col min="13063" max="13063" width="7.33203125" style="371" customWidth="1"/>
    <col min="13064" max="13064" width="10.33203125" style="371" customWidth="1"/>
    <col min="13065" max="13066" width="11.5" style="371" customWidth="1"/>
    <col min="13067" max="13312" width="7.5" style="371"/>
    <col min="13313" max="13313" width="10.83203125" style="371" customWidth="1"/>
    <col min="13314" max="13314" width="85.83203125" style="371" customWidth="1"/>
    <col min="13315" max="13316" width="4.5" style="371" customWidth="1"/>
    <col min="13317" max="13317" width="9.33203125" style="371" customWidth="1"/>
    <col min="13318" max="13318" width="12.5" style="371" customWidth="1"/>
    <col min="13319" max="13319" width="7.33203125" style="371" customWidth="1"/>
    <col min="13320" max="13320" width="10.33203125" style="371" customWidth="1"/>
    <col min="13321" max="13322" width="11.5" style="371" customWidth="1"/>
    <col min="13323" max="13568" width="7.5" style="371"/>
    <col min="13569" max="13569" width="10.83203125" style="371" customWidth="1"/>
    <col min="13570" max="13570" width="85.83203125" style="371" customWidth="1"/>
    <col min="13571" max="13572" width="4.5" style="371" customWidth="1"/>
    <col min="13573" max="13573" width="9.33203125" style="371" customWidth="1"/>
    <col min="13574" max="13574" width="12.5" style="371" customWidth="1"/>
    <col min="13575" max="13575" width="7.33203125" style="371" customWidth="1"/>
    <col min="13576" max="13576" width="10.33203125" style="371" customWidth="1"/>
    <col min="13577" max="13578" width="11.5" style="371" customWidth="1"/>
    <col min="13579" max="13824" width="7.5" style="371"/>
    <col min="13825" max="13825" width="10.83203125" style="371" customWidth="1"/>
    <col min="13826" max="13826" width="85.83203125" style="371" customWidth="1"/>
    <col min="13827" max="13828" width="4.5" style="371" customWidth="1"/>
    <col min="13829" max="13829" width="9.33203125" style="371" customWidth="1"/>
    <col min="13830" max="13830" width="12.5" style="371" customWidth="1"/>
    <col min="13831" max="13831" width="7.33203125" style="371" customWidth="1"/>
    <col min="13832" max="13832" width="10.33203125" style="371" customWidth="1"/>
    <col min="13833" max="13834" width="11.5" style="371" customWidth="1"/>
    <col min="13835" max="14080" width="7.5" style="371"/>
    <col min="14081" max="14081" width="10.83203125" style="371" customWidth="1"/>
    <col min="14082" max="14082" width="85.83203125" style="371" customWidth="1"/>
    <col min="14083" max="14084" width="4.5" style="371" customWidth="1"/>
    <col min="14085" max="14085" width="9.33203125" style="371" customWidth="1"/>
    <col min="14086" max="14086" width="12.5" style="371" customWidth="1"/>
    <col min="14087" max="14087" width="7.33203125" style="371" customWidth="1"/>
    <col min="14088" max="14088" width="10.33203125" style="371" customWidth="1"/>
    <col min="14089" max="14090" width="11.5" style="371" customWidth="1"/>
    <col min="14091" max="14336" width="7.5" style="371"/>
    <col min="14337" max="14337" width="10.83203125" style="371" customWidth="1"/>
    <col min="14338" max="14338" width="85.83203125" style="371" customWidth="1"/>
    <col min="14339" max="14340" width="4.5" style="371" customWidth="1"/>
    <col min="14341" max="14341" width="9.33203125" style="371" customWidth="1"/>
    <col min="14342" max="14342" width="12.5" style="371" customWidth="1"/>
    <col min="14343" max="14343" width="7.33203125" style="371" customWidth="1"/>
    <col min="14344" max="14344" width="10.33203125" style="371" customWidth="1"/>
    <col min="14345" max="14346" width="11.5" style="371" customWidth="1"/>
    <col min="14347" max="14592" width="7.5" style="371"/>
    <col min="14593" max="14593" width="10.83203125" style="371" customWidth="1"/>
    <col min="14594" max="14594" width="85.83203125" style="371" customWidth="1"/>
    <col min="14595" max="14596" width="4.5" style="371" customWidth="1"/>
    <col min="14597" max="14597" width="9.33203125" style="371" customWidth="1"/>
    <col min="14598" max="14598" width="12.5" style="371" customWidth="1"/>
    <col min="14599" max="14599" width="7.33203125" style="371" customWidth="1"/>
    <col min="14600" max="14600" width="10.33203125" style="371" customWidth="1"/>
    <col min="14601" max="14602" width="11.5" style="371" customWidth="1"/>
    <col min="14603" max="14848" width="7.5" style="371"/>
    <col min="14849" max="14849" width="10.83203125" style="371" customWidth="1"/>
    <col min="14850" max="14850" width="85.83203125" style="371" customWidth="1"/>
    <col min="14851" max="14852" width="4.5" style="371" customWidth="1"/>
    <col min="14853" max="14853" width="9.33203125" style="371" customWidth="1"/>
    <col min="14854" max="14854" width="12.5" style="371" customWidth="1"/>
    <col min="14855" max="14855" width="7.33203125" style="371" customWidth="1"/>
    <col min="14856" max="14856" width="10.33203125" style="371" customWidth="1"/>
    <col min="14857" max="14858" width="11.5" style="371" customWidth="1"/>
    <col min="14859" max="15104" width="7.5" style="371"/>
    <col min="15105" max="15105" width="10.83203125" style="371" customWidth="1"/>
    <col min="15106" max="15106" width="85.83203125" style="371" customWidth="1"/>
    <col min="15107" max="15108" width="4.5" style="371" customWidth="1"/>
    <col min="15109" max="15109" width="9.33203125" style="371" customWidth="1"/>
    <col min="15110" max="15110" width="12.5" style="371" customWidth="1"/>
    <col min="15111" max="15111" width="7.33203125" style="371" customWidth="1"/>
    <col min="15112" max="15112" width="10.33203125" style="371" customWidth="1"/>
    <col min="15113" max="15114" width="11.5" style="371" customWidth="1"/>
    <col min="15115" max="15360" width="7.5" style="371"/>
    <col min="15361" max="15361" width="10.83203125" style="371" customWidth="1"/>
    <col min="15362" max="15362" width="85.83203125" style="371" customWidth="1"/>
    <col min="15363" max="15364" width="4.5" style="371" customWidth="1"/>
    <col min="15365" max="15365" width="9.33203125" style="371" customWidth="1"/>
    <col min="15366" max="15366" width="12.5" style="371" customWidth="1"/>
    <col min="15367" max="15367" width="7.33203125" style="371" customWidth="1"/>
    <col min="15368" max="15368" width="10.33203125" style="371" customWidth="1"/>
    <col min="15369" max="15370" width="11.5" style="371" customWidth="1"/>
    <col min="15371" max="15616" width="7.5" style="371"/>
    <col min="15617" max="15617" width="10.83203125" style="371" customWidth="1"/>
    <col min="15618" max="15618" width="85.83203125" style="371" customWidth="1"/>
    <col min="15619" max="15620" width="4.5" style="371" customWidth="1"/>
    <col min="15621" max="15621" width="9.33203125" style="371" customWidth="1"/>
    <col min="15622" max="15622" width="12.5" style="371" customWidth="1"/>
    <col min="15623" max="15623" width="7.33203125" style="371" customWidth="1"/>
    <col min="15624" max="15624" width="10.33203125" style="371" customWidth="1"/>
    <col min="15625" max="15626" width="11.5" style="371" customWidth="1"/>
    <col min="15627" max="15872" width="7.5" style="371"/>
    <col min="15873" max="15873" width="10.83203125" style="371" customWidth="1"/>
    <col min="15874" max="15874" width="85.83203125" style="371" customWidth="1"/>
    <col min="15875" max="15876" width="4.5" style="371" customWidth="1"/>
    <col min="15877" max="15877" width="9.33203125" style="371" customWidth="1"/>
    <col min="15878" max="15878" width="12.5" style="371" customWidth="1"/>
    <col min="15879" max="15879" width="7.33203125" style="371" customWidth="1"/>
    <col min="15880" max="15880" width="10.33203125" style="371" customWidth="1"/>
    <col min="15881" max="15882" width="11.5" style="371" customWidth="1"/>
    <col min="15883" max="16128" width="7.5" style="371"/>
    <col min="16129" max="16129" width="10.83203125" style="371" customWidth="1"/>
    <col min="16130" max="16130" width="85.83203125" style="371" customWidth="1"/>
    <col min="16131" max="16132" width="4.5" style="371" customWidth="1"/>
    <col min="16133" max="16133" width="9.33203125" style="371" customWidth="1"/>
    <col min="16134" max="16134" width="12.5" style="371" customWidth="1"/>
    <col min="16135" max="16135" width="7.33203125" style="371" customWidth="1"/>
    <col min="16136" max="16136" width="10.33203125" style="371" customWidth="1"/>
    <col min="16137" max="16138" width="11.5" style="371" customWidth="1"/>
    <col min="16139" max="16384" width="7.5" style="371"/>
  </cols>
  <sheetData>
    <row r="1" spans="1:12" x14ac:dyDescent="0.2">
      <c r="A1" s="385" t="s">
        <v>2120</v>
      </c>
      <c r="B1" s="371" t="s">
        <v>2157</v>
      </c>
      <c r="C1" s="379"/>
      <c r="E1" s="386"/>
      <c r="F1" s="386"/>
      <c r="G1" s="372"/>
      <c r="H1" s="387"/>
      <c r="J1" s="371" t="s">
        <v>2129</v>
      </c>
    </row>
    <row r="2" spans="1:12" x14ac:dyDescent="0.2">
      <c r="A2" s="388"/>
      <c r="B2" s="389"/>
      <c r="C2" s="390"/>
      <c r="D2" s="389"/>
      <c r="E2" s="618" t="s">
        <v>2158</v>
      </c>
      <c r="F2" s="618"/>
      <c r="G2" s="618" t="s">
        <v>2159</v>
      </c>
      <c r="H2" s="618"/>
      <c r="I2" s="618"/>
      <c r="J2" s="390" t="s">
        <v>2128</v>
      </c>
    </row>
    <row r="3" spans="1:12" x14ac:dyDescent="0.2">
      <c r="A3" s="388" t="s">
        <v>1997</v>
      </c>
      <c r="B3" s="389" t="s">
        <v>2123</v>
      </c>
      <c r="C3" s="390" t="s">
        <v>2124</v>
      </c>
      <c r="D3" s="390" t="s">
        <v>2126</v>
      </c>
      <c r="E3" s="391" t="s">
        <v>2127</v>
      </c>
      <c r="F3" s="391" t="s">
        <v>2160</v>
      </c>
      <c r="G3" s="390" t="s">
        <v>2161</v>
      </c>
      <c r="H3" s="391" t="s">
        <v>2127</v>
      </c>
      <c r="I3" s="391" t="s">
        <v>2162</v>
      </c>
      <c r="J3" s="392" t="s">
        <v>2163</v>
      </c>
    </row>
    <row r="4" spans="1:12" x14ac:dyDescent="0.2">
      <c r="A4" s="393"/>
      <c r="B4" s="394"/>
      <c r="C4" s="395"/>
      <c r="D4" s="395"/>
      <c r="E4" s="396"/>
      <c r="F4" s="397" t="s">
        <v>2129</v>
      </c>
      <c r="G4" s="372"/>
      <c r="H4" s="387"/>
      <c r="J4" s="371" t="s">
        <v>2129</v>
      </c>
    </row>
    <row r="5" spans="1:12" x14ac:dyDescent="0.2">
      <c r="A5" s="385" t="s">
        <v>2164</v>
      </c>
      <c r="B5" s="371" t="s">
        <v>2338</v>
      </c>
      <c r="C5" s="379" t="s">
        <v>266</v>
      </c>
      <c r="D5" s="371">
        <v>820</v>
      </c>
      <c r="E5" s="372">
        <v>0</v>
      </c>
      <c r="F5" s="386">
        <f t="shared" ref="F5:F18" si="0">E5*D5</f>
        <v>0</v>
      </c>
      <c r="G5" s="398">
        <f>D5</f>
        <v>820</v>
      </c>
      <c r="H5" s="386">
        <v>0</v>
      </c>
      <c r="I5" s="371">
        <f t="shared" ref="I5:I18" si="1">H5*G5</f>
        <v>0</v>
      </c>
      <c r="J5" s="386">
        <f t="shared" ref="J5:J19" si="2">I5+F5</f>
        <v>0</v>
      </c>
    </row>
    <row r="6" spans="1:12" x14ac:dyDescent="0.2">
      <c r="A6" s="385" t="s">
        <v>2165</v>
      </c>
      <c r="B6" s="371" t="s">
        <v>2166</v>
      </c>
      <c r="C6" s="379" t="s">
        <v>266</v>
      </c>
      <c r="D6" s="371">
        <v>20</v>
      </c>
      <c r="E6" s="372">
        <v>0</v>
      </c>
      <c r="F6" s="386">
        <f t="shared" si="0"/>
        <v>0</v>
      </c>
      <c r="G6" s="398">
        <f>D6</f>
        <v>20</v>
      </c>
      <c r="H6" s="386">
        <v>0</v>
      </c>
      <c r="I6" s="371">
        <f t="shared" si="1"/>
        <v>0</v>
      </c>
      <c r="J6" s="386">
        <f t="shared" si="2"/>
        <v>0</v>
      </c>
    </row>
    <row r="7" spans="1:12" x14ac:dyDescent="0.2">
      <c r="A7" s="385" t="s">
        <v>2167</v>
      </c>
      <c r="B7" s="371" t="s">
        <v>2168</v>
      </c>
      <c r="C7" s="379" t="s">
        <v>266</v>
      </c>
      <c r="D7" s="371">
        <v>910</v>
      </c>
      <c r="E7" s="372">
        <v>0</v>
      </c>
      <c r="F7" s="386">
        <f t="shared" si="0"/>
        <v>0</v>
      </c>
      <c r="G7" s="398">
        <v>0</v>
      </c>
      <c r="H7" s="386"/>
      <c r="I7" s="371">
        <f t="shared" si="1"/>
        <v>0</v>
      </c>
      <c r="J7" s="386">
        <f t="shared" si="2"/>
        <v>0</v>
      </c>
    </row>
    <row r="8" spans="1:12" ht="13.5" x14ac:dyDescent="0.2">
      <c r="A8" s="385" t="s">
        <v>2169</v>
      </c>
      <c r="B8" s="371" t="s">
        <v>2170</v>
      </c>
      <c r="C8" s="379" t="s">
        <v>266</v>
      </c>
      <c r="D8" s="371">
        <v>910</v>
      </c>
      <c r="E8" s="372">
        <v>0</v>
      </c>
      <c r="F8" s="386">
        <f t="shared" si="0"/>
        <v>0</v>
      </c>
      <c r="G8" s="398">
        <f>D8</f>
        <v>910</v>
      </c>
      <c r="H8" s="386">
        <v>0</v>
      </c>
      <c r="I8" s="371">
        <f t="shared" si="1"/>
        <v>0</v>
      </c>
      <c r="J8" s="386">
        <f t="shared" si="2"/>
        <v>0</v>
      </c>
    </row>
    <row r="9" spans="1:12" ht="13.5" x14ac:dyDescent="0.2">
      <c r="A9" s="385" t="s">
        <v>2171</v>
      </c>
      <c r="B9" s="371" t="s">
        <v>2172</v>
      </c>
      <c r="C9" s="379" t="s">
        <v>197</v>
      </c>
      <c r="D9" s="371">
        <v>46</v>
      </c>
      <c r="E9" s="372">
        <v>0</v>
      </c>
      <c r="F9" s="386">
        <f>E9*D9</f>
        <v>0</v>
      </c>
      <c r="G9" s="398">
        <v>0</v>
      </c>
      <c r="H9" s="386"/>
      <c r="I9" s="371">
        <f t="shared" si="1"/>
        <v>0</v>
      </c>
      <c r="J9" s="386">
        <f>I9+F9</f>
        <v>0</v>
      </c>
    </row>
    <row r="10" spans="1:12" x14ac:dyDescent="0.2">
      <c r="A10" s="385" t="s">
        <v>2173</v>
      </c>
      <c r="B10" s="371" t="s">
        <v>2174</v>
      </c>
      <c r="C10" s="379" t="s">
        <v>197</v>
      </c>
      <c r="D10" s="371">
        <v>22</v>
      </c>
      <c r="E10" s="372">
        <v>0</v>
      </c>
      <c r="F10" s="386">
        <f t="shared" si="0"/>
        <v>0</v>
      </c>
      <c r="G10" s="398">
        <f>D10</f>
        <v>22</v>
      </c>
      <c r="H10" s="386">
        <v>0</v>
      </c>
      <c r="I10" s="371">
        <f t="shared" si="1"/>
        <v>0</v>
      </c>
      <c r="J10" s="386">
        <f t="shared" si="2"/>
        <v>0</v>
      </c>
    </row>
    <row r="11" spans="1:12" x14ac:dyDescent="0.2">
      <c r="A11" s="385" t="s">
        <v>2175</v>
      </c>
      <c r="B11" s="371" t="s">
        <v>2176</v>
      </c>
      <c r="C11" s="379" t="s">
        <v>197</v>
      </c>
      <c r="D11" s="371">
        <v>22</v>
      </c>
      <c r="E11" s="372">
        <v>0</v>
      </c>
      <c r="F11" s="386">
        <f t="shared" si="0"/>
        <v>0</v>
      </c>
      <c r="G11" s="398">
        <v>0</v>
      </c>
      <c r="H11" s="386"/>
      <c r="I11" s="371">
        <f t="shared" si="1"/>
        <v>0</v>
      </c>
      <c r="J11" s="386">
        <f t="shared" si="2"/>
        <v>0</v>
      </c>
    </row>
    <row r="12" spans="1:12" x14ac:dyDescent="0.2">
      <c r="A12" s="385"/>
      <c r="B12" s="371" t="s">
        <v>2339</v>
      </c>
      <c r="C12" s="379" t="s">
        <v>197</v>
      </c>
      <c r="D12" s="371">
        <v>0</v>
      </c>
      <c r="E12" s="372">
        <v>0</v>
      </c>
      <c r="F12" s="386">
        <f t="shared" si="0"/>
        <v>0</v>
      </c>
      <c r="G12" s="398">
        <v>22</v>
      </c>
      <c r="H12" s="386">
        <v>0</v>
      </c>
      <c r="I12" s="371">
        <f t="shared" si="1"/>
        <v>0</v>
      </c>
      <c r="J12" s="386">
        <f t="shared" si="2"/>
        <v>0</v>
      </c>
    </row>
    <row r="13" spans="1:12" x14ac:dyDescent="0.2">
      <c r="A13" s="385" t="s">
        <v>2177</v>
      </c>
      <c r="B13" s="371" t="s">
        <v>2178</v>
      </c>
      <c r="C13" s="379" t="s">
        <v>197</v>
      </c>
      <c r="D13" s="371">
        <v>22</v>
      </c>
      <c r="E13" s="372">
        <v>0</v>
      </c>
      <c r="F13" s="386">
        <f t="shared" si="0"/>
        <v>0</v>
      </c>
      <c r="G13" s="398">
        <f>D13</f>
        <v>22</v>
      </c>
      <c r="H13" s="386">
        <v>0</v>
      </c>
      <c r="I13" s="371">
        <f t="shared" si="1"/>
        <v>0</v>
      </c>
      <c r="J13" s="386">
        <f t="shared" si="2"/>
        <v>0</v>
      </c>
    </row>
    <row r="14" spans="1:12" x14ac:dyDescent="0.2">
      <c r="A14" s="385" t="s">
        <v>2179</v>
      </c>
      <c r="B14" s="371" t="s">
        <v>2180</v>
      </c>
      <c r="C14" s="379" t="s">
        <v>197</v>
      </c>
      <c r="D14" s="371">
        <v>22</v>
      </c>
      <c r="E14" s="372">
        <v>0</v>
      </c>
      <c r="F14" s="386">
        <f t="shared" si="0"/>
        <v>0</v>
      </c>
      <c r="G14" s="398">
        <v>0</v>
      </c>
      <c r="H14" s="387"/>
      <c r="I14" s="371">
        <f t="shared" si="1"/>
        <v>0</v>
      </c>
      <c r="J14" s="386">
        <f t="shared" si="2"/>
        <v>0</v>
      </c>
      <c r="L14" s="399"/>
    </row>
    <row r="15" spans="1:12" ht="13.5" x14ac:dyDescent="0.2">
      <c r="A15" s="385" t="s">
        <v>2181</v>
      </c>
      <c r="B15" s="371" t="s">
        <v>2182</v>
      </c>
      <c r="C15" s="379" t="s">
        <v>266</v>
      </c>
      <c r="D15" s="371">
        <v>135</v>
      </c>
      <c r="E15" s="372">
        <v>0</v>
      </c>
      <c r="F15" s="386">
        <f t="shared" si="0"/>
        <v>0</v>
      </c>
      <c r="G15" s="398">
        <f>D15</f>
        <v>135</v>
      </c>
      <c r="H15" s="386">
        <v>0</v>
      </c>
      <c r="I15" s="371">
        <f t="shared" si="1"/>
        <v>0</v>
      </c>
      <c r="J15" s="386">
        <f t="shared" si="2"/>
        <v>0</v>
      </c>
    </row>
    <row r="16" spans="1:12" x14ac:dyDescent="0.2">
      <c r="A16" s="385" t="s">
        <v>2183</v>
      </c>
      <c r="B16" s="371" t="s">
        <v>2184</v>
      </c>
      <c r="C16" s="379" t="s">
        <v>266</v>
      </c>
      <c r="D16" s="371">
        <v>33</v>
      </c>
      <c r="E16" s="372">
        <v>0</v>
      </c>
      <c r="F16" s="386">
        <f t="shared" si="0"/>
        <v>0</v>
      </c>
      <c r="G16" s="398">
        <f>D16</f>
        <v>33</v>
      </c>
      <c r="H16" s="386">
        <v>0</v>
      </c>
      <c r="I16" s="371">
        <f t="shared" si="1"/>
        <v>0</v>
      </c>
      <c r="J16" s="386">
        <f t="shared" si="2"/>
        <v>0</v>
      </c>
    </row>
    <row r="17" spans="1:10" x14ac:dyDescent="0.2">
      <c r="A17" s="385" t="s">
        <v>2185</v>
      </c>
      <c r="B17" s="371" t="s">
        <v>2186</v>
      </c>
      <c r="C17" s="379" t="s">
        <v>266</v>
      </c>
      <c r="D17" s="371">
        <v>820</v>
      </c>
      <c r="E17" s="372">
        <v>0</v>
      </c>
      <c r="F17" s="386">
        <f t="shared" si="0"/>
        <v>0</v>
      </c>
      <c r="G17" s="398">
        <f>D17</f>
        <v>820</v>
      </c>
      <c r="H17" s="386">
        <v>0</v>
      </c>
      <c r="I17" s="371">
        <f t="shared" si="1"/>
        <v>0</v>
      </c>
      <c r="J17" s="386">
        <f t="shared" si="2"/>
        <v>0</v>
      </c>
    </row>
    <row r="18" spans="1:10" x14ac:dyDescent="0.2">
      <c r="A18" s="385" t="s">
        <v>2187</v>
      </c>
      <c r="B18" s="371" t="s">
        <v>2188</v>
      </c>
      <c r="C18" s="379" t="s">
        <v>197</v>
      </c>
      <c r="D18" s="371">
        <v>44</v>
      </c>
      <c r="E18" s="372">
        <v>0</v>
      </c>
      <c r="F18" s="386">
        <f t="shared" si="0"/>
        <v>0</v>
      </c>
      <c r="G18" s="398">
        <f>D18</f>
        <v>44</v>
      </c>
      <c r="H18" s="386">
        <v>0</v>
      </c>
      <c r="I18" s="371">
        <f t="shared" si="1"/>
        <v>0</v>
      </c>
      <c r="J18" s="386">
        <f t="shared" si="2"/>
        <v>0</v>
      </c>
    </row>
    <row r="19" spans="1:10" ht="12.75" thickBot="1" x14ac:dyDescent="0.25">
      <c r="A19" s="400"/>
      <c r="E19" s="386"/>
      <c r="F19" s="401"/>
      <c r="G19" s="402"/>
      <c r="H19" s="403"/>
      <c r="I19" s="404"/>
      <c r="J19" s="386">
        <f t="shared" si="2"/>
        <v>0</v>
      </c>
    </row>
    <row r="20" spans="1:10" x14ac:dyDescent="0.2">
      <c r="A20" s="405"/>
      <c r="B20" s="406" t="s">
        <v>2113</v>
      </c>
      <c r="C20" s="406"/>
      <c r="D20" s="406"/>
      <c r="E20" s="407"/>
      <c r="F20" s="408">
        <f>SUM(F5:F19)</f>
        <v>0</v>
      </c>
      <c r="G20" s="372"/>
      <c r="H20" s="387"/>
      <c r="I20" s="408">
        <f>SUM(I5:I19)</f>
        <v>0</v>
      </c>
      <c r="J20" s="408">
        <f>SUM(J5:J19)</f>
        <v>0</v>
      </c>
    </row>
    <row r="21" spans="1:10" x14ac:dyDescent="0.2">
      <c r="A21" s="400"/>
      <c r="B21" s="371" t="s">
        <v>2189</v>
      </c>
      <c r="C21" s="379" t="s">
        <v>2190</v>
      </c>
      <c r="D21" s="409">
        <v>8</v>
      </c>
      <c r="E21" s="386"/>
      <c r="F21" s="386"/>
      <c r="G21" s="372"/>
      <c r="H21" s="387"/>
      <c r="I21" s="386">
        <f>D21/100*I20</f>
        <v>0</v>
      </c>
      <c r="J21" s="371" t="s">
        <v>2129</v>
      </c>
    </row>
    <row r="22" spans="1:10" x14ac:dyDescent="0.2">
      <c r="A22" s="385"/>
      <c r="B22" s="371" t="s">
        <v>2191</v>
      </c>
      <c r="C22" s="379"/>
      <c r="E22" s="386"/>
      <c r="F22" s="386"/>
      <c r="G22" s="372"/>
      <c r="H22" s="387"/>
      <c r="I22" s="372">
        <f>I20+I21</f>
        <v>0</v>
      </c>
      <c r="J22" s="371" t="s">
        <v>2129</v>
      </c>
    </row>
    <row r="23" spans="1:10" x14ac:dyDescent="0.2">
      <c r="A23" s="385"/>
      <c r="B23" s="371" t="s">
        <v>2192</v>
      </c>
      <c r="C23" s="379"/>
      <c r="E23" s="386"/>
      <c r="F23" s="386"/>
      <c r="G23" s="372"/>
      <c r="H23" s="387"/>
      <c r="J23" s="372">
        <f>I22+F20</f>
        <v>0</v>
      </c>
    </row>
    <row r="24" spans="1:10" x14ac:dyDescent="0.2">
      <c r="A24" s="385" t="s">
        <v>2193</v>
      </c>
      <c r="B24" s="371" t="s">
        <v>2194</v>
      </c>
      <c r="C24" s="379" t="s">
        <v>916</v>
      </c>
      <c r="D24" s="371">
        <v>15</v>
      </c>
      <c r="E24" s="386">
        <v>0</v>
      </c>
      <c r="F24" s="386">
        <f>D24*E24</f>
        <v>0</v>
      </c>
      <c r="G24" s="372"/>
      <c r="H24" s="387"/>
      <c r="J24" s="372">
        <f>D24*E24</f>
        <v>0</v>
      </c>
    </row>
    <row r="25" spans="1:10" ht="12.75" thickBot="1" x14ac:dyDescent="0.25">
      <c r="A25" s="385" t="s">
        <v>2193</v>
      </c>
      <c r="B25" s="371" t="s">
        <v>2195</v>
      </c>
      <c r="C25" s="379" t="s">
        <v>916</v>
      </c>
      <c r="D25" s="371">
        <v>20</v>
      </c>
      <c r="E25" s="386">
        <v>0</v>
      </c>
      <c r="F25" s="386">
        <f>D25*E25</f>
        <v>0</v>
      </c>
      <c r="G25" s="372"/>
      <c r="H25" s="387"/>
      <c r="J25" s="372">
        <f>D25*E25</f>
        <v>0</v>
      </c>
    </row>
    <row r="26" spans="1:10" ht="12.75" thickBot="1" x14ac:dyDescent="0.25">
      <c r="A26" s="410"/>
      <c r="B26" s="411" t="s">
        <v>2196</v>
      </c>
      <c r="C26" s="412"/>
      <c r="D26" s="411"/>
      <c r="E26" s="413"/>
      <c r="F26" s="413"/>
      <c r="G26" s="414"/>
      <c r="H26" s="415"/>
      <c r="I26" s="411"/>
      <c r="J26" s="414">
        <f>J23+J24+J25</f>
        <v>0</v>
      </c>
    </row>
  </sheetData>
  <mergeCells count="2">
    <mergeCell ref="E2:F2"/>
    <mergeCell ref="G2:I2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>
    <oddHeader>&amp;CELEKTROMONTÁŽE&amp;RZTV Žirovnice -Starý dvůr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55"/>
  <sheetViews>
    <sheetView tabSelected="1" workbookViewId="0">
      <selection activeCell="F28" sqref="F28"/>
    </sheetView>
  </sheetViews>
  <sheetFormatPr defaultRowHeight="12.75" x14ac:dyDescent="0.2"/>
  <cols>
    <col min="1" max="1" width="12.33203125" style="433" customWidth="1"/>
    <col min="2" max="2" width="57" style="508" customWidth="1"/>
    <col min="3" max="3" width="7.83203125" style="433" customWidth="1"/>
    <col min="4" max="4" width="20" style="433" customWidth="1"/>
    <col min="5" max="5" width="16.1640625" style="433" customWidth="1"/>
    <col min="6" max="6" width="18.6640625" style="433" customWidth="1"/>
    <col min="7" max="7" width="16.5" style="433" customWidth="1"/>
    <col min="8" max="8" width="12.5" style="508" bestFit="1" customWidth="1"/>
    <col min="9" max="256" width="9.33203125" style="508"/>
    <col min="257" max="257" width="12.33203125" style="508" customWidth="1"/>
    <col min="258" max="258" width="57" style="508" customWidth="1"/>
    <col min="259" max="259" width="7.83203125" style="508" customWidth="1"/>
    <col min="260" max="260" width="20" style="508" customWidth="1"/>
    <col min="261" max="261" width="16.1640625" style="508" customWidth="1"/>
    <col min="262" max="262" width="18.6640625" style="508" customWidth="1"/>
    <col min="263" max="263" width="16.5" style="508" customWidth="1"/>
    <col min="264" max="264" width="12.5" style="508" bestFit="1" customWidth="1"/>
    <col min="265" max="512" width="9.33203125" style="508"/>
    <col min="513" max="513" width="12.33203125" style="508" customWidth="1"/>
    <col min="514" max="514" width="57" style="508" customWidth="1"/>
    <col min="515" max="515" width="7.83203125" style="508" customWidth="1"/>
    <col min="516" max="516" width="20" style="508" customWidth="1"/>
    <col min="517" max="517" width="16.1640625" style="508" customWidth="1"/>
    <col min="518" max="518" width="18.6640625" style="508" customWidth="1"/>
    <col min="519" max="519" width="16.5" style="508" customWidth="1"/>
    <col min="520" max="520" width="12.5" style="508" bestFit="1" customWidth="1"/>
    <col min="521" max="768" width="9.33203125" style="508"/>
    <col min="769" max="769" width="12.33203125" style="508" customWidth="1"/>
    <col min="770" max="770" width="57" style="508" customWidth="1"/>
    <col min="771" max="771" width="7.83203125" style="508" customWidth="1"/>
    <col min="772" max="772" width="20" style="508" customWidth="1"/>
    <col min="773" max="773" width="16.1640625" style="508" customWidth="1"/>
    <col min="774" max="774" width="18.6640625" style="508" customWidth="1"/>
    <col min="775" max="775" width="16.5" style="508" customWidth="1"/>
    <col min="776" max="776" width="12.5" style="508" bestFit="1" customWidth="1"/>
    <col min="777" max="1024" width="9.33203125" style="508"/>
    <col min="1025" max="1025" width="12.33203125" style="508" customWidth="1"/>
    <col min="1026" max="1026" width="57" style="508" customWidth="1"/>
    <col min="1027" max="1027" width="7.83203125" style="508" customWidth="1"/>
    <col min="1028" max="1028" width="20" style="508" customWidth="1"/>
    <col min="1029" max="1029" width="16.1640625" style="508" customWidth="1"/>
    <col min="1030" max="1030" width="18.6640625" style="508" customWidth="1"/>
    <col min="1031" max="1031" width="16.5" style="508" customWidth="1"/>
    <col min="1032" max="1032" width="12.5" style="508" bestFit="1" customWidth="1"/>
    <col min="1033" max="1280" width="9.33203125" style="508"/>
    <col min="1281" max="1281" width="12.33203125" style="508" customWidth="1"/>
    <col min="1282" max="1282" width="57" style="508" customWidth="1"/>
    <col min="1283" max="1283" width="7.83203125" style="508" customWidth="1"/>
    <col min="1284" max="1284" width="20" style="508" customWidth="1"/>
    <col min="1285" max="1285" width="16.1640625" style="508" customWidth="1"/>
    <col min="1286" max="1286" width="18.6640625" style="508" customWidth="1"/>
    <col min="1287" max="1287" width="16.5" style="508" customWidth="1"/>
    <col min="1288" max="1288" width="12.5" style="508" bestFit="1" customWidth="1"/>
    <col min="1289" max="1536" width="9.33203125" style="508"/>
    <col min="1537" max="1537" width="12.33203125" style="508" customWidth="1"/>
    <col min="1538" max="1538" width="57" style="508" customWidth="1"/>
    <col min="1539" max="1539" width="7.83203125" style="508" customWidth="1"/>
    <col min="1540" max="1540" width="20" style="508" customWidth="1"/>
    <col min="1541" max="1541" width="16.1640625" style="508" customWidth="1"/>
    <col min="1542" max="1542" width="18.6640625" style="508" customWidth="1"/>
    <col min="1543" max="1543" width="16.5" style="508" customWidth="1"/>
    <col min="1544" max="1544" width="12.5" style="508" bestFit="1" customWidth="1"/>
    <col min="1545" max="1792" width="9.33203125" style="508"/>
    <col min="1793" max="1793" width="12.33203125" style="508" customWidth="1"/>
    <col min="1794" max="1794" width="57" style="508" customWidth="1"/>
    <col min="1795" max="1795" width="7.83203125" style="508" customWidth="1"/>
    <col min="1796" max="1796" width="20" style="508" customWidth="1"/>
    <col min="1797" max="1797" width="16.1640625" style="508" customWidth="1"/>
    <col min="1798" max="1798" width="18.6640625" style="508" customWidth="1"/>
    <col min="1799" max="1799" width="16.5" style="508" customWidth="1"/>
    <col min="1800" max="1800" width="12.5" style="508" bestFit="1" customWidth="1"/>
    <col min="1801" max="2048" width="9.33203125" style="508"/>
    <col min="2049" max="2049" width="12.33203125" style="508" customWidth="1"/>
    <col min="2050" max="2050" width="57" style="508" customWidth="1"/>
    <col min="2051" max="2051" width="7.83203125" style="508" customWidth="1"/>
    <col min="2052" max="2052" width="20" style="508" customWidth="1"/>
    <col min="2053" max="2053" width="16.1640625" style="508" customWidth="1"/>
    <col min="2054" max="2054" width="18.6640625" style="508" customWidth="1"/>
    <col min="2055" max="2055" width="16.5" style="508" customWidth="1"/>
    <col min="2056" max="2056" width="12.5" style="508" bestFit="1" customWidth="1"/>
    <col min="2057" max="2304" width="9.33203125" style="508"/>
    <col min="2305" max="2305" width="12.33203125" style="508" customWidth="1"/>
    <col min="2306" max="2306" width="57" style="508" customWidth="1"/>
    <col min="2307" max="2307" width="7.83203125" style="508" customWidth="1"/>
    <col min="2308" max="2308" width="20" style="508" customWidth="1"/>
    <col min="2309" max="2309" width="16.1640625" style="508" customWidth="1"/>
    <col min="2310" max="2310" width="18.6640625" style="508" customWidth="1"/>
    <col min="2311" max="2311" width="16.5" style="508" customWidth="1"/>
    <col min="2312" max="2312" width="12.5" style="508" bestFit="1" customWidth="1"/>
    <col min="2313" max="2560" width="9.33203125" style="508"/>
    <col min="2561" max="2561" width="12.33203125" style="508" customWidth="1"/>
    <col min="2562" max="2562" width="57" style="508" customWidth="1"/>
    <col min="2563" max="2563" width="7.83203125" style="508" customWidth="1"/>
    <col min="2564" max="2564" width="20" style="508" customWidth="1"/>
    <col min="2565" max="2565" width="16.1640625" style="508" customWidth="1"/>
    <col min="2566" max="2566" width="18.6640625" style="508" customWidth="1"/>
    <col min="2567" max="2567" width="16.5" style="508" customWidth="1"/>
    <col min="2568" max="2568" width="12.5" style="508" bestFit="1" customWidth="1"/>
    <col min="2569" max="2816" width="9.33203125" style="508"/>
    <col min="2817" max="2817" width="12.33203125" style="508" customWidth="1"/>
    <col min="2818" max="2818" width="57" style="508" customWidth="1"/>
    <col min="2819" max="2819" width="7.83203125" style="508" customWidth="1"/>
    <col min="2820" max="2820" width="20" style="508" customWidth="1"/>
    <col min="2821" max="2821" width="16.1640625" style="508" customWidth="1"/>
    <col min="2822" max="2822" width="18.6640625" style="508" customWidth="1"/>
    <col min="2823" max="2823" width="16.5" style="508" customWidth="1"/>
    <col min="2824" max="2824" width="12.5" style="508" bestFit="1" customWidth="1"/>
    <col min="2825" max="3072" width="9.33203125" style="508"/>
    <col min="3073" max="3073" width="12.33203125" style="508" customWidth="1"/>
    <col min="3074" max="3074" width="57" style="508" customWidth="1"/>
    <col min="3075" max="3075" width="7.83203125" style="508" customWidth="1"/>
    <col min="3076" max="3076" width="20" style="508" customWidth="1"/>
    <col min="3077" max="3077" width="16.1640625" style="508" customWidth="1"/>
    <col min="3078" max="3078" width="18.6640625" style="508" customWidth="1"/>
    <col min="3079" max="3079" width="16.5" style="508" customWidth="1"/>
    <col min="3080" max="3080" width="12.5" style="508" bestFit="1" customWidth="1"/>
    <col min="3081" max="3328" width="9.33203125" style="508"/>
    <col min="3329" max="3329" width="12.33203125" style="508" customWidth="1"/>
    <col min="3330" max="3330" width="57" style="508" customWidth="1"/>
    <col min="3331" max="3331" width="7.83203125" style="508" customWidth="1"/>
    <col min="3332" max="3332" width="20" style="508" customWidth="1"/>
    <col min="3333" max="3333" width="16.1640625" style="508" customWidth="1"/>
    <col min="3334" max="3334" width="18.6640625" style="508" customWidth="1"/>
    <col min="3335" max="3335" width="16.5" style="508" customWidth="1"/>
    <col min="3336" max="3336" width="12.5" style="508" bestFit="1" customWidth="1"/>
    <col min="3337" max="3584" width="9.33203125" style="508"/>
    <col min="3585" max="3585" width="12.33203125" style="508" customWidth="1"/>
    <col min="3586" max="3586" width="57" style="508" customWidth="1"/>
    <col min="3587" max="3587" width="7.83203125" style="508" customWidth="1"/>
    <col min="3588" max="3588" width="20" style="508" customWidth="1"/>
    <col min="3589" max="3589" width="16.1640625" style="508" customWidth="1"/>
    <col min="3590" max="3590" width="18.6640625" style="508" customWidth="1"/>
    <col min="3591" max="3591" width="16.5" style="508" customWidth="1"/>
    <col min="3592" max="3592" width="12.5" style="508" bestFit="1" customWidth="1"/>
    <col min="3593" max="3840" width="9.33203125" style="508"/>
    <col min="3841" max="3841" width="12.33203125" style="508" customWidth="1"/>
    <col min="3842" max="3842" width="57" style="508" customWidth="1"/>
    <col min="3843" max="3843" width="7.83203125" style="508" customWidth="1"/>
    <col min="3844" max="3844" width="20" style="508" customWidth="1"/>
    <col min="3845" max="3845" width="16.1640625" style="508" customWidth="1"/>
    <col min="3846" max="3846" width="18.6640625" style="508" customWidth="1"/>
    <col min="3847" max="3847" width="16.5" style="508" customWidth="1"/>
    <col min="3848" max="3848" width="12.5" style="508" bestFit="1" customWidth="1"/>
    <col min="3849" max="4096" width="9.33203125" style="508"/>
    <col min="4097" max="4097" width="12.33203125" style="508" customWidth="1"/>
    <col min="4098" max="4098" width="57" style="508" customWidth="1"/>
    <col min="4099" max="4099" width="7.83203125" style="508" customWidth="1"/>
    <col min="4100" max="4100" width="20" style="508" customWidth="1"/>
    <col min="4101" max="4101" width="16.1640625" style="508" customWidth="1"/>
    <col min="4102" max="4102" width="18.6640625" style="508" customWidth="1"/>
    <col min="4103" max="4103" width="16.5" style="508" customWidth="1"/>
    <col min="4104" max="4104" width="12.5" style="508" bestFit="1" customWidth="1"/>
    <col min="4105" max="4352" width="9.33203125" style="508"/>
    <col min="4353" max="4353" width="12.33203125" style="508" customWidth="1"/>
    <col min="4354" max="4354" width="57" style="508" customWidth="1"/>
    <col min="4355" max="4355" width="7.83203125" style="508" customWidth="1"/>
    <col min="4356" max="4356" width="20" style="508" customWidth="1"/>
    <col min="4357" max="4357" width="16.1640625" style="508" customWidth="1"/>
    <col min="4358" max="4358" width="18.6640625" style="508" customWidth="1"/>
    <col min="4359" max="4359" width="16.5" style="508" customWidth="1"/>
    <col min="4360" max="4360" width="12.5" style="508" bestFit="1" customWidth="1"/>
    <col min="4361" max="4608" width="9.33203125" style="508"/>
    <col min="4609" max="4609" width="12.33203125" style="508" customWidth="1"/>
    <col min="4610" max="4610" width="57" style="508" customWidth="1"/>
    <col min="4611" max="4611" width="7.83203125" style="508" customWidth="1"/>
    <col min="4612" max="4612" width="20" style="508" customWidth="1"/>
    <col min="4613" max="4613" width="16.1640625" style="508" customWidth="1"/>
    <col min="4614" max="4614" width="18.6640625" style="508" customWidth="1"/>
    <col min="4615" max="4615" width="16.5" style="508" customWidth="1"/>
    <col min="4616" max="4616" width="12.5" style="508" bestFit="1" customWidth="1"/>
    <col min="4617" max="4864" width="9.33203125" style="508"/>
    <col min="4865" max="4865" width="12.33203125" style="508" customWidth="1"/>
    <col min="4866" max="4866" width="57" style="508" customWidth="1"/>
    <col min="4867" max="4867" width="7.83203125" style="508" customWidth="1"/>
    <col min="4868" max="4868" width="20" style="508" customWidth="1"/>
    <col min="4869" max="4869" width="16.1640625" style="508" customWidth="1"/>
    <col min="4870" max="4870" width="18.6640625" style="508" customWidth="1"/>
    <col min="4871" max="4871" width="16.5" style="508" customWidth="1"/>
    <col min="4872" max="4872" width="12.5" style="508" bestFit="1" customWidth="1"/>
    <col min="4873" max="5120" width="9.33203125" style="508"/>
    <col min="5121" max="5121" width="12.33203125" style="508" customWidth="1"/>
    <col min="5122" max="5122" width="57" style="508" customWidth="1"/>
    <col min="5123" max="5123" width="7.83203125" style="508" customWidth="1"/>
    <col min="5124" max="5124" width="20" style="508" customWidth="1"/>
    <col min="5125" max="5125" width="16.1640625" style="508" customWidth="1"/>
    <col min="5126" max="5126" width="18.6640625" style="508" customWidth="1"/>
    <col min="5127" max="5127" width="16.5" style="508" customWidth="1"/>
    <col min="5128" max="5128" width="12.5" style="508" bestFit="1" customWidth="1"/>
    <col min="5129" max="5376" width="9.33203125" style="508"/>
    <col min="5377" max="5377" width="12.33203125" style="508" customWidth="1"/>
    <col min="5378" max="5378" width="57" style="508" customWidth="1"/>
    <col min="5379" max="5379" width="7.83203125" style="508" customWidth="1"/>
    <col min="5380" max="5380" width="20" style="508" customWidth="1"/>
    <col min="5381" max="5381" width="16.1640625" style="508" customWidth="1"/>
    <col min="5382" max="5382" width="18.6640625" style="508" customWidth="1"/>
    <col min="5383" max="5383" width="16.5" style="508" customWidth="1"/>
    <col min="5384" max="5384" width="12.5" style="508" bestFit="1" customWidth="1"/>
    <col min="5385" max="5632" width="9.33203125" style="508"/>
    <col min="5633" max="5633" width="12.33203125" style="508" customWidth="1"/>
    <col min="5634" max="5634" width="57" style="508" customWidth="1"/>
    <col min="5635" max="5635" width="7.83203125" style="508" customWidth="1"/>
    <col min="5636" max="5636" width="20" style="508" customWidth="1"/>
    <col min="5637" max="5637" width="16.1640625" style="508" customWidth="1"/>
    <col min="5638" max="5638" width="18.6640625" style="508" customWidth="1"/>
    <col min="5639" max="5639" width="16.5" style="508" customWidth="1"/>
    <col min="5640" max="5640" width="12.5" style="508" bestFit="1" customWidth="1"/>
    <col min="5641" max="5888" width="9.33203125" style="508"/>
    <col min="5889" max="5889" width="12.33203125" style="508" customWidth="1"/>
    <col min="5890" max="5890" width="57" style="508" customWidth="1"/>
    <col min="5891" max="5891" width="7.83203125" style="508" customWidth="1"/>
    <col min="5892" max="5892" width="20" style="508" customWidth="1"/>
    <col min="5893" max="5893" width="16.1640625" style="508" customWidth="1"/>
    <col min="5894" max="5894" width="18.6640625" style="508" customWidth="1"/>
    <col min="5895" max="5895" width="16.5" style="508" customWidth="1"/>
    <col min="5896" max="5896" width="12.5" style="508" bestFit="1" customWidth="1"/>
    <col min="5897" max="6144" width="9.33203125" style="508"/>
    <col min="6145" max="6145" width="12.33203125" style="508" customWidth="1"/>
    <col min="6146" max="6146" width="57" style="508" customWidth="1"/>
    <col min="6147" max="6147" width="7.83203125" style="508" customWidth="1"/>
    <col min="6148" max="6148" width="20" style="508" customWidth="1"/>
    <col min="6149" max="6149" width="16.1640625" style="508" customWidth="1"/>
    <col min="6150" max="6150" width="18.6640625" style="508" customWidth="1"/>
    <col min="6151" max="6151" width="16.5" style="508" customWidth="1"/>
    <col min="6152" max="6152" width="12.5" style="508" bestFit="1" customWidth="1"/>
    <col min="6153" max="6400" width="9.33203125" style="508"/>
    <col min="6401" max="6401" width="12.33203125" style="508" customWidth="1"/>
    <col min="6402" max="6402" width="57" style="508" customWidth="1"/>
    <col min="6403" max="6403" width="7.83203125" style="508" customWidth="1"/>
    <col min="6404" max="6404" width="20" style="508" customWidth="1"/>
    <col min="6405" max="6405" width="16.1640625" style="508" customWidth="1"/>
    <col min="6406" max="6406" width="18.6640625" style="508" customWidth="1"/>
    <col min="6407" max="6407" width="16.5" style="508" customWidth="1"/>
    <col min="6408" max="6408" width="12.5" style="508" bestFit="1" customWidth="1"/>
    <col min="6409" max="6656" width="9.33203125" style="508"/>
    <col min="6657" max="6657" width="12.33203125" style="508" customWidth="1"/>
    <col min="6658" max="6658" width="57" style="508" customWidth="1"/>
    <col min="6659" max="6659" width="7.83203125" style="508" customWidth="1"/>
    <col min="6660" max="6660" width="20" style="508" customWidth="1"/>
    <col min="6661" max="6661" width="16.1640625" style="508" customWidth="1"/>
    <col min="6662" max="6662" width="18.6640625" style="508" customWidth="1"/>
    <col min="6663" max="6663" width="16.5" style="508" customWidth="1"/>
    <col min="6664" max="6664" width="12.5" style="508" bestFit="1" customWidth="1"/>
    <col min="6665" max="6912" width="9.33203125" style="508"/>
    <col min="6913" max="6913" width="12.33203125" style="508" customWidth="1"/>
    <col min="6914" max="6914" width="57" style="508" customWidth="1"/>
    <col min="6915" max="6915" width="7.83203125" style="508" customWidth="1"/>
    <col min="6916" max="6916" width="20" style="508" customWidth="1"/>
    <col min="6917" max="6917" width="16.1640625" style="508" customWidth="1"/>
    <col min="6918" max="6918" width="18.6640625" style="508" customWidth="1"/>
    <col min="6919" max="6919" width="16.5" style="508" customWidth="1"/>
    <col min="6920" max="6920" width="12.5" style="508" bestFit="1" customWidth="1"/>
    <col min="6921" max="7168" width="9.33203125" style="508"/>
    <col min="7169" max="7169" width="12.33203125" style="508" customWidth="1"/>
    <col min="7170" max="7170" width="57" style="508" customWidth="1"/>
    <col min="7171" max="7171" width="7.83203125" style="508" customWidth="1"/>
    <col min="7172" max="7172" width="20" style="508" customWidth="1"/>
    <col min="7173" max="7173" width="16.1640625" style="508" customWidth="1"/>
    <col min="7174" max="7174" width="18.6640625" style="508" customWidth="1"/>
    <col min="7175" max="7175" width="16.5" style="508" customWidth="1"/>
    <col min="7176" max="7176" width="12.5" style="508" bestFit="1" customWidth="1"/>
    <col min="7177" max="7424" width="9.33203125" style="508"/>
    <col min="7425" max="7425" width="12.33203125" style="508" customWidth="1"/>
    <col min="7426" max="7426" width="57" style="508" customWidth="1"/>
    <col min="7427" max="7427" width="7.83203125" style="508" customWidth="1"/>
    <col min="7428" max="7428" width="20" style="508" customWidth="1"/>
    <col min="7429" max="7429" width="16.1640625" style="508" customWidth="1"/>
    <col min="7430" max="7430" width="18.6640625" style="508" customWidth="1"/>
    <col min="7431" max="7431" width="16.5" style="508" customWidth="1"/>
    <col min="7432" max="7432" width="12.5" style="508" bestFit="1" customWidth="1"/>
    <col min="7433" max="7680" width="9.33203125" style="508"/>
    <col min="7681" max="7681" width="12.33203125" style="508" customWidth="1"/>
    <col min="7682" max="7682" width="57" style="508" customWidth="1"/>
    <col min="7683" max="7683" width="7.83203125" style="508" customWidth="1"/>
    <col min="7684" max="7684" width="20" style="508" customWidth="1"/>
    <col min="7685" max="7685" width="16.1640625" style="508" customWidth="1"/>
    <col min="7686" max="7686" width="18.6640625" style="508" customWidth="1"/>
    <col min="7687" max="7687" width="16.5" style="508" customWidth="1"/>
    <col min="7688" max="7688" width="12.5" style="508" bestFit="1" customWidth="1"/>
    <col min="7689" max="7936" width="9.33203125" style="508"/>
    <col min="7937" max="7937" width="12.33203125" style="508" customWidth="1"/>
    <col min="7938" max="7938" width="57" style="508" customWidth="1"/>
    <col min="7939" max="7939" width="7.83203125" style="508" customWidth="1"/>
    <col min="7940" max="7940" width="20" style="508" customWidth="1"/>
    <col min="7941" max="7941" width="16.1640625" style="508" customWidth="1"/>
    <col min="7942" max="7942" width="18.6640625" style="508" customWidth="1"/>
    <col min="7943" max="7943" width="16.5" style="508" customWidth="1"/>
    <col min="7944" max="7944" width="12.5" style="508" bestFit="1" customWidth="1"/>
    <col min="7945" max="8192" width="9.33203125" style="508"/>
    <col min="8193" max="8193" width="12.33203125" style="508" customWidth="1"/>
    <col min="8194" max="8194" width="57" style="508" customWidth="1"/>
    <col min="8195" max="8195" width="7.83203125" style="508" customWidth="1"/>
    <col min="8196" max="8196" width="20" style="508" customWidth="1"/>
    <col min="8197" max="8197" width="16.1640625" style="508" customWidth="1"/>
    <col min="8198" max="8198" width="18.6640625" style="508" customWidth="1"/>
    <col min="8199" max="8199" width="16.5" style="508" customWidth="1"/>
    <col min="8200" max="8200" width="12.5" style="508" bestFit="1" customWidth="1"/>
    <col min="8201" max="8448" width="9.33203125" style="508"/>
    <col min="8449" max="8449" width="12.33203125" style="508" customWidth="1"/>
    <col min="8450" max="8450" width="57" style="508" customWidth="1"/>
    <col min="8451" max="8451" width="7.83203125" style="508" customWidth="1"/>
    <col min="8452" max="8452" width="20" style="508" customWidth="1"/>
    <col min="8453" max="8453" width="16.1640625" style="508" customWidth="1"/>
    <col min="8454" max="8454" width="18.6640625" style="508" customWidth="1"/>
    <col min="8455" max="8455" width="16.5" style="508" customWidth="1"/>
    <col min="8456" max="8456" width="12.5" style="508" bestFit="1" customWidth="1"/>
    <col min="8457" max="8704" width="9.33203125" style="508"/>
    <col min="8705" max="8705" width="12.33203125" style="508" customWidth="1"/>
    <col min="8706" max="8706" width="57" style="508" customWidth="1"/>
    <col min="8707" max="8707" width="7.83203125" style="508" customWidth="1"/>
    <col min="8708" max="8708" width="20" style="508" customWidth="1"/>
    <col min="8709" max="8709" width="16.1640625" style="508" customWidth="1"/>
    <col min="8710" max="8710" width="18.6640625" style="508" customWidth="1"/>
    <col min="8711" max="8711" width="16.5" style="508" customWidth="1"/>
    <col min="8712" max="8712" width="12.5" style="508" bestFit="1" customWidth="1"/>
    <col min="8713" max="8960" width="9.33203125" style="508"/>
    <col min="8961" max="8961" width="12.33203125" style="508" customWidth="1"/>
    <col min="8962" max="8962" width="57" style="508" customWidth="1"/>
    <col min="8963" max="8963" width="7.83203125" style="508" customWidth="1"/>
    <col min="8964" max="8964" width="20" style="508" customWidth="1"/>
    <col min="8965" max="8965" width="16.1640625" style="508" customWidth="1"/>
    <col min="8966" max="8966" width="18.6640625" style="508" customWidth="1"/>
    <col min="8967" max="8967" width="16.5" style="508" customWidth="1"/>
    <col min="8968" max="8968" width="12.5" style="508" bestFit="1" customWidth="1"/>
    <col min="8969" max="9216" width="9.33203125" style="508"/>
    <col min="9217" max="9217" width="12.33203125" style="508" customWidth="1"/>
    <col min="9218" max="9218" width="57" style="508" customWidth="1"/>
    <col min="9219" max="9219" width="7.83203125" style="508" customWidth="1"/>
    <col min="9220" max="9220" width="20" style="508" customWidth="1"/>
    <col min="9221" max="9221" width="16.1640625" style="508" customWidth="1"/>
    <col min="9222" max="9222" width="18.6640625" style="508" customWidth="1"/>
    <col min="9223" max="9223" width="16.5" style="508" customWidth="1"/>
    <col min="9224" max="9224" width="12.5" style="508" bestFit="1" customWidth="1"/>
    <col min="9225" max="9472" width="9.33203125" style="508"/>
    <col min="9473" max="9473" width="12.33203125" style="508" customWidth="1"/>
    <col min="9474" max="9474" width="57" style="508" customWidth="1"/>
    <col min="9475" max="9475" width="7.83203125" style="508" customWidth="1"/>
    <col min="9476" max="9476" width="20" style="508" customWidth="1"/>
    <col min="9477" max="9477" width="16.1640625" style="508" customWidth="1"/>
    <col min="9478" max="9478" width="18.6640625" style="508" customWidth="1"/>
    <col min="9479" max="9479" width="16.5" style="508" customWidth="1"/>
    <col min="9480" max="9480" width="12.5" style="508" bestFit="1" customWidth="1"/>
    <col min="9481" max="9728" width="9.33203125" style="508"/>
    <col min="9729" max="9729" width="12.33203125" style="508" customWidth="1"/>
    <col min="9730" max="9730" width="57" style="508" customWidth="1"/>
    <col min="9731" max="9731" width="7.83203125" style="508" customWidth="1"/>
    <col min="9732" max="9732" width="20" style="508" customWidth="1"/>
    <col min="9733" max="9733" width="16.1640625" style="508" customWidth="1"/>
    <col min="9734" max="9734" width="18.6640625" style="508" customWidth="1"/>
    <col min="9735" max="9735" width="16.5" style="508" customWidth="1"/>
    <col min="9736" max="9736" width="12.5" style="508" bestFit="1" customWidth="1"/>
    <col min="9737" max="9984" width="9.33203125" style="508"/>
    <col min="9985" max="9985" width="12.33203125" style="508" customWidth="1"/>
    <col min="9986" max="9986" width="57" style="508" customWidth="1"/>
    <col min="9987" max="9987" width="7.83203125" style="508" customWidth="1"/>
    <col min="9988" max="9988" width="20" style="508" customWidth="1"/>
    <col min="9989" max="9989" width="16.1640625" style="508" customWidth="1"/>
    <col min="9990" max="9990" width="18.6640625" style="508" customWidth="1"/>
    <col min="9991" max="9991" width="16.5" style="508" customWidth="1"/>
    <col min="9992" max="9992" width="12.5" style="508" bestFit="1" customWidth="1"/>
    <col min="9993" max="10240" width="9.33203125" style="508"/>
    <col min="10241" max="10241" width="12.33203125" style="508" customWidth="1"/>
    <col min="10242" max="10242" width="57" style="508" customWidth="1"/>
    <col min="10243" max="10243" width="7.83203125" style="508" customWidth="1"/>
    <col min="10244" max="10244" width="20" style="508" customWidth="1"/>
    <col min="10245" max="10245" width="16.1640625" style="508" customWidth="1"/>
    <col min="10246" max="10246" width="18.6640625" style="508" customWidth="1"/>
    <col min="10247" max="10247" width="16.5" style="508" customWidth="1"/>
    <col min="10248" max="10248" width="12.5" style="508" bestFit="1" customWidth="1"/>
    <col min="10249" max="10496" width="9.33203125" style="508"/>
    <col min="10497" max="10497" width="12.33203125" style="508" customWidth="1"/>
    <col min="10498" max="10498" width="57" style="508" customWidth="1"/>
    <col min="10499" max="10499" width="7.83203125" style="508" customWidth="1"/>
    <col min="10500" max="10500" width="20" style="508" customWidth="1"/>
    <col min="10501" max="10501" width="16.1640625" style="508" customWidth="1"/>
    <col min="10502" max="10502" width="18.6640625" style="508" customWidth="1"/>
    <col min="10503" max="10503" width="16.5" style="508" customWidth="1"/>
    <col min="10504" max="10504" width="12.5" style="508" bestFit="1" customWidth="1"/>
    <col min="10505" max="10752" width="9.33203125" style="508"/>
    <col min="10753" max="10753" width="12.33203125" style="508" customWidth="1"/>
    <col min="10754" max="10754" width="57" style="508" customWidth="1"/>
    <col min="10755" max="10755" width="7.83203125" style="508" customWidth="1"/>
    <col min="10756" max="10756" width="20" style="508" customWidth="1"/>
    <col min="10757" max="10757" width="16.1640625" style="508" customWidth="1"/>
    <col min="10758" max="10758" width="18.6640625" style="508" customWidth="1"/>
    <col min="10759" max="10759" width="16.5" style="508" customWidth="1"/>
    <col min="10760" max="10760" width="12.5" style="508" bestFit="1" customWidth="1"/>
    <col min="10761" max="11008" width="9.33203125" style="508"/>
    <col min="11009" max="11009" width="12.33203125" style="508" customWidth="1"/>
    <col min="11010" max="11010" width="57" style="508" customWidth="1"/>
    <col min="11011" max="11011" width="7.83203125" style="508" customWidth="1"/>
    <col min="11012" max="11012" width="20" style="508" customWidth="1"/>
    <col min="11013" max="11013" width="16.1640625" style="508" customWidth="1"/>
    <col min="11014" max="11014" width="18.6640625" style="508" customWidth="1"/>
    <col min="11015" max="11015" width="16.5" style="508" customWidth="1"/>
    <col min="11016" max="11016" width="12.5" style="508" bestFit="1" customWidth="1"/>
    <col min="11017" max="11264" width="9.33203125" style="508"/>
    <col min="11265" max="11265" width="12.33203125" style="508" customWidth="1"/>
    <col min="11266" max="11266" width="57" style="508" customWidth="1"/>
    <col min="11267" max="11267" width="7.83203125" style="508" customWidth="1"/>
    <col min="11268" max="11268" width="20" style="508" customWidth="1"/>
    <col min="11269" max="11269" width="16.1640625" style="508" customWidth="1"/>
    <col min="11270" max="11270" width="18.6640625" style="508" customWidth="1"/>
    <col min="11271" max="11271" width="16.5" style="508" customWidth="1"/>
    <col min="11272" max="11272" width="12.5" style="508" bestFit="1" customWidth="1"/>
    <col min="11273" max="11520" width="9.33203125" style="508"/>
    <col min="11521" max="11521" width="12.33203125" style="508" customWidth="1"/>
    <col min="11522" max="11522" width="57" style="508" customWidth="1"/>
    <col min="11523" max="11523" width="7.83203125" style="508" customWidth="1"/>
    <col min="11524" max="11524" width="20" style="508" customWidth="1"/>
    <col min="11525" max="11525" width="16.1640625" style="508" customWidth="1"/>
    <col min="11526" max="11526" width="18.6640625" style="508" customWidth="1"/>
    <col min="11527" max="11527" width="16.5" style="508" customWidth="1"/>
    <col min="11528" max="11528" width="12.5" style="508" bestFit="1" customWidth="1"/>
    <col min="11529" max="11776" width="9.33203125" style="508"/>
    <col min="11777" max="11777" width="12.33203125" style="508" customWidth="1"/>
    <col min="11778" max="11778" width="57" style="508" customWidth="1"/>
    <col min="11779" max="11779" width="7.83203125" style="508" customWidth="1"/>
    <col min="11780" max="11780" width="20" style="508" customWidth="1"/>
    <col min="11781" max="11781" width="16.1640625" style="508" customWidth="1"/>
    <col min="11782" max="11782" width="18.6640625" style="508" customWidth="1"/>
    <col min="11783" max="11783" width="16.5" style="508" customWidth="1"/>
    <col min="11784" max="11784" width="12.5" style="508" bestFit="1" customWidth="1"/>
    <col min="11785" max="12032" width="9.33203125" style="508"/>
    <col min="12033" max="12033" width="12.33203125" style="508" customWidth="1"/>
    <col min="12034" max="12034" width="57" style="508" customWidth="1"/>
    <col min="12035" max="12035" width="7.83203125" style="508" customWidth="1"/>
    <col min="12036" max="12036" width="20" style="508" customWidth="1"/>
    <col min="12037" max="12037" width="16.1640625" style="508" customWidth="1"/>
    <col min="12038" max="12038" width="18.6640625" style="508" customWidth="1"/>
    <col min="12039" max="12039" width="16.5" style="508" customWidth="1"/>
    <col min="12040" max="12040" width="12.5" style="508" bestFit="1" customWidth="1"/>
    <col min="12041" max="12288" width="9.33203125" style="508"/>
    <col min="12289" max="12289" width="12.33203125" style="508" customWidth="1"/>
    <col min="12290" max="12290" width="57" style="508" customWidth="1"/>
    <col min="12291" max="12291" width="7.83203125" style="508" customWidth="1"/>
    <col min="12292" max="12292" width="20" style="508" customWidth="1"/>
    <col min="12293" max="12293" width="16.1640625" style="508" customWidth="1"/>
    <col min="12294" max="12294" width="18.6640625" style="508" customWidth="1"/>
    <col min="12295" max="12295" width="16.5" style="508" customWidth="1"/>
    <col min="12296" max="12296" width="12.5" style="508" bestFit="1" customWidth="1"/>
    <col min="12297" max="12544" width="9.33203125" style="508"/>
    <col min="12545" max="12545" width="12.33203125" style="508" customWidth="1"/>
    <col min="12546" max="12546" width="57" style="508" customWidth="1"/>
    <col min="12547" max="12547" width="7.83203125" style="508" customWidth="1"/>
    <col min="12548" max="12548" width="20" style="508" customWidth="1"/>
    <col min="12549" max="12549" width="16.1640625" style="508" customWidth="1"/>
    <col min="12550" max="12550" width="18.6640625" style="508" customWidth="1"/>
    <col min="12551" max="12551" width="16.5" style="508" customWidth="1"/>
    <col min="12552" max="12552" width="12.5" style="508" bestFit="1" customWidth="1"/>
    <col min="12553" max="12800" width="9.33203125" style="508"/>
    <col min="12801" max="12801" width="12.33203125" style="508" customWidth="1"/>
    <col min="12802" max="12802" width="57" style="508" customWidth="1"/>
    <col min="12803" max="12803" width="7.83203125" style="508" customWidth="1"/>
    <col min="12804" max="12804" width="20" style="508" customWidth="1"/>
    <col min="12805" max="12805" width="16.1640625" style="508" customWidth="1"/>
    <col min="12806" max="12806" width="18.6640625" style="508" customWidth="1"/>
    <col min="12807" max="12807" width="16.5" style="508" customWidth="1"/>
    <col min="12808" max="12808" width="12.5" style="508" bestFit="1" customWidth="1"/>
    <col min="12809" max="13056" width="9.33203125" style="508"/>
    <col min="13057" max="13057" width="12.33203125" style="508" customWidth="1"/>
    <col min="13058" max="13058" width="57" style="508" customWidth="1"/>
    <col min="13059" max="13059" width="7.83203125" style="508" customWidth="1"/>
    <col min="13060" max="13060" width="20" style="508" customWidth="1"/>
    <col min="13061" max="13061" width="16.1640625" style="508" customWidth="1"/>
    <col min="13062" max="13062" width="18.6640625" style="508" customWidth="1"/>
    <col min="13063" max="13063" width="16.5" style="508" customWidth="1"/>
    <col min="13064" max="13064" width="12.5" style="508" bestFit="1" customWidth="1"/>
    <col min="13065" max="13312" width="9.33203125" style="508"/>
    <col min="13313" max="13313" width="12.33203125" style="508" customWidth="1"/>
    <col min="13314" max="13314" width="57" style="508" customWidth="1"/>
    <col min="13315" max="13315" width="7.83203125" style="508" customWidth="1"/>
    <col min="13316" max="13316" width="20" style="508" customWidth="1"/>
    <col min="13317" max="13317" width="16.1640625" style="508" customWidth="1"/>
    <col min="13318" max="13318" width="18.6640625" style="508" customWidth="1"/>
    <col min="13319" max="13319" width="16.5" style="508" customWidth="1"/>
    <col min="13320" max="13320" width="12.5" style="508" bestFit="1" customWidth="1"/>
    <col min="13321" max="13568" width="9.33203125" style="508"/>
    <col min="13569" max="13569" width="12.33203125" style="508" customWidth="1"/>
    <col min="13570" max="13570" width="57" style="508" customWidth="1"/>
    <col min="13571" max="13571" width="7.83203125" style="508" customWidth="1"/>
    <col min="13572" max="13572" width="20" style="508" customWidth="1"/>
    <col min="13573" max="13573" width="16.1640625" style="508" customWidth="1"/>
    <col min="13574" max="13574" width="18.6640625" style="508" customWidth="1"/>
    <col min="13575" max="13575" width="16.5" style="508" customWidth="1"/>
    <col min="13576" max="13576" width="12.5" style="508" bestFit="1" customWidth="1"/>
    <col min="13577" max="13824" width="9.33203125" style="508"/>
    <col min="13825" max="13825" width="12.33203125" style="508" customWidth="1"/>
    <col min="13826" max="13826" width="57" style="508" customWidth="1"/>
    <col min="13827" max="13827" width="7.83203125" style="508" customWidth="1"/>
    <col min="13828" max="13828" width="20" style="508" customWidth="1"/>
    <col min="13829" max="13829" width="16.1640625" style="508" customWidth="1"/>
    <col min="13830" max="13830" width="18.6640625" style="508" customWidth="1"/>
    <col min="13831" max="13831" width="16.5" style="508" customWidth="1"/>
    <col min="13832" max="13832" width="12.5" style="508" bestFit="1" customWidth="1"/>
    <col min="13833" max="14080" width="9.33203125" style="508"/>
    <col min="14081" max="14081" width="12.33203125" style="508" customWidth="1"/>
    <col min="14082" max="14082" width="57" style="508" customWidth="1"/>
    <col min="14083" max="14083" width="7.83203125" style="508" customWidth="1"/>
    <col min="14084" max="14084" width="20" style="508" customWidth="1"/>
    <col min="14085" max="14085" width="16.1640625" style="508" customWidth="1"/>
    <col min="14086" max="14086" width="18.6640625" style="508" customWidth="1"/>
    <col min="14087" max="14087" width="16.5" style="508" customWidth="1"/>
    <col min="14088" max="14088" width="12.5" style="508" bestFit="1" customWidth="1"/>
    <col min="14089" max="14336" width="9.33203125" style="508"/>
    <col min="14337" max="14337" width="12.33203125" style="508" customWidth="1"/>
    <col min="14338" max="14338" width="57" style="508" customWidth="1"/>
    <col min="14339" max="14339" width="7.83203125" style="508" customWidth="1"/>
    <col min="14340" max="14340" width="20" style="508" customWidth="1"/>
    <col min="14341" max="14341" width="16.1640625" style="508" customWidth="1"/>
    <col min="14342" max="14342" width="18.6640625" style="508" customWidth="1"/>
    <col min="14343" max="14343" width="16.5" style="508" customWidth="1"/>
    <col min="14344" max="14344" width="12.5" style="508" bestFit="1" customWidth="1"/>
    <col min="14345" max="14592" width="9.33203125" style="508"/>
    <col min="14593" max="14593" width="12.33203125" style="508" customWidth="1"/>
    <col min="14594" max="14594" width="57" style="508" customWidth="1"/>
    <col min="14595" max="14595" width="7.83203125" style="508" customWidth="1"/>
    <col min="14596" max="14596" width="20" style="508" customWidth="1"/>
    <col min="14597" max="14597" width="16.1640625" style="508" customWidth="1"/>
    <col min="14598" max="14598" width="18.6640625" style="508" customWidth="1"/>
    <col min="14599" max="14599" width="16.5" style="508" customWidth="1"/>
    <col min="14600" max="14600" width="12.5" style="508" bestFit="1" customWidth="1"/>
    <col min="14601" max="14848" width="9.33203125" style="508"/>
    <col min="14849" max="14849" width="12.33203125" style="508" customWidth="1"/>
    <col min="14850" max="14850" width="57" style="508" customWidth="1"/>
    <col min="14851" max="14851" width="7.83203125" style="508" customWidth="1"/>
    <col min="14852" max="14852" width="20" style="508" customWidth="1"/>
    <col min="14853" max="14853" width="16.1640625" style="508" customWidth="1"/>
    <col min="14854" max="14854" width="18.6640625" style="508" customWidth="1"/>
    <col min="14855" max="14855" width="16.5" style="508" customWidth="1"/>
    <col min="14856" max="14856" width="12.5" style="508" bestFit="1" customWidth="1"/>
    <col min="14857" max="15104" width="9.33203125" style="508"/>
    <col min="15105" max="15105" width="12.33203125" style="508" customWidth="1"/>
    <col min="15106" max="15106" width="57" style="508" customWidth="1"/>
    <col min="15107" max="15107" width="7.83203125" style="508" customWidth="1"/>
    <col min="15108" max="15108" width="20" style="508" customWidth="1"/>
    <col min="15109" max="15109" width="16.1640625" style="508" customWidth="1"/>
    <col min="15110" max="15110" width="18.6640625" style="508" customWidth="1"/>
    <col min="15111" max="15111" width="16.5" style="508" customWidth="1"/>
    <col min="15112" max="15112" width="12.5" style="508" bestFit="1" customWidth="1"/>
    <col min="15113" max="15360" width="9.33203125" style="508"/>
    <col min="15361" max="15361" width="12.33203125" style="508" customWidth="1"/>
    <col min="15362" max="15362" width="57" style="508" customWidth="1"/>
    <col min="15363" max="15363" width="7.83203125" style="508" customWidth="1"/>
    <col min="15364" max="15364" width="20" style="508" customWidth="1"/>
    <col min="15365" max="15365" width="16.1640625" style="508" customWidth="1"/>
    <col min="15366" max="15366" width="18.6640625" style="508" customWidth="1"/>
    <col min="15367" max="15367" width="16.5" style="508" customWidth="1"/>
    <col min="15368" max="15368" width="12.5" style="508" bestFit="1" customWidth="1"/>
    <col min="15369" max="15616" width="9.33203125" style="508"/>
    <col min="15617" max="15617" width="12.33203125" style="508" customWidth="1"/>
    <col min="15618" max="15618" width="57" style="508" customWidth="1"/>
    <col min="15619" max="15619" width="7.83203125" style="508" customWidth="1"/>
    <col min="15620" max="15620" width="20" style="508" customWidth="1"/>
    <col min="15621" max="15621" width="16.1640625" style="508" customWidth="1"/>
    <col min="15622" max="15622" width="18.6640625" style="508" customWidth="1"/>
    <col min="15623" max="15623" width="16.5" style="508" customWidth="1"/>
    <col min="15624" max="15624" width="12.5" style="508" bestFit="1" customWidth="1"/>
    <col min="15625" max="15872" width="9.33203125" style="508"/>
    <col min="15873" max="15873" width="12.33203125" style="508" customWidth="1"/>
    <col min="15874" max="15874" width="57" style="508" customWidth="1"/>
    <col min="15875" max="15875" width="7.83203125" style="508" customWidth="1"/>
    <col min="15876" max="15876" width="20" style="508" customWidth="1"/>
    <col min="15877" max="15877" width="16.1640625" style="508" customWidth="1"/>
    <col min="15878" max="15878" width="18.6640625" style="508" customWidth="1"/>
    <col min="15879" max="15879" width="16.5" style="508" customWidth="1"/>
    <col min="15880" max="15880" width="12.5" style="508" bestFit="1" customWidth="1"/>
    <col min="15881" max="16128" width="9.33203125" style="508"/>
    <col min="16129" max="16129" width="12.33203125" style="508" customWidth="1"/>
    <col min="16130" max="16130" width="57" style="508" customWidth="1"/>
    <col min="16131" max="16131" width="7.83203125" style="508" customWidth="1"/>
    <col min="16132" max="16132" width="20" style="508" customWidth="1"/>
    <col min="16133" max="16133" width="16.1640625" style="508" customWidth="1"/>
    <col min="16134" max="16134" width="18.6640625" style="508" customWidth="1"/>
    <col min="16135" max="16135" width="16.5" style="508" customWidth="1"/>
    <col min="16136" max="16136" width="12.5" style="508" bestFit="1" customWidth="1"/>
    <col min="16137" max="16384" width="9.33203125" style="508"/>
  </cols>
  <sheetData>
    <row r="1" spans="1:7" s="417" customFormat="1" ht="27.75" x14ac:dyDescent="0.4">
      <c r="A1" s="416" t="s">
        <v>2197</v>
      </c>
      <c r="C1" s="418"/>
      <c r="D1" s="419"/>
      <c r="E1" s="418"/>
      <c r="F1" s="418"/>
      <c r="G1" s="420"/>
    </row>
    <row r="2" spans="1:7" s="422" customFormat="1" ht="34.5" thickBot="1" x14ac:dyDescent="0.55000000000000004">
      <c r="A2" s="421"/>
      <c r="C2" s="423"/>
      <c r="D2" s="424" t="s">
        <v>2198</v>
      </c>
      <c r="E2" s="424" t="s">
        <v>2199</v>
      </c>
      <c r="F2" s="424" t="s">
        <v>47</v>
      </c>
      <c r="G2" s="423"/>
    </row>
    <row r="3" spans="1:7" s="430" customFormat="1" ht="24" thickBot="1" x14ac:dyDescent="0.4">
      <c r="A3" s="425" t="s">
        <v>2200</v>
      </c>
      <c r="B3" s="426"/>
      <c r="C3" s="426"/>
      <c r="D3" s="427">
        <f>+D5+D6+D7+D8+D9</f>
        <v>0</v>
      </c>
      <c r="E3" s="428">
        <f>+D3*0.21</f>
        <v>0</v>
      </c>
      <c r="F3" s="428">
        <f>+E3+D3</f>
        <v>0</v>
      </c>
      <c r="G3" s="429"/>
    </row>
    <row r="4" spans="1:7" s="436" customFormat="1" x14ac:dyDescent="0.2">
      <c r="A4" s="431" t="s">
        <v>2201</v>
      </c>
      <c r="B4" s="432"/>
      <c r="C4" s="433"/>
      <c r="D4" s="433"/>
      <c r="E4" s="434"/>
      <c r="F4" s="434"/>
      <c r="G4" s="435"/>
    </row>
    <row r="5" spans="1:7" s="443" customFormat="1" ht="18" x14ac:dyDescent="0.25">
      <c r="A5" s="437" t="s">
        <v>2202</v>
      </c>
      <c r="B5" s="438"/>
      <c r="C5" s="439"/>
      <c r="D5" s="440">
        <f>+F22</f>
        <v>0</v>
      </c>
      <c r="E5" s="441">
        <f>+D5*0.21</f>
        <v>0</v>
      </c>
      <c r="F5" s="441">
        <f>+E5+D5</f>
        <v>0</v>
      </c>
      <c r="G5" s="442"/>
    </row>
    <row r="6" spans="1:7" s="443" customFormat="1" ht="18" x14ac:dyDescent="0.25">
      <c r="A6" s="437" t="s">
        <v>2203</v>
      </c>
      <c r="B6" s="438"/>
      <c r="C6" s="439"/>
      <c r="D6" s="440">
        <f>+F43</f>
        <v>0</v>
      </c>
      <c r="E6" s="441">
        <f>+D6*0.21</f>
        <v>0</v>
      </c>
      <c r="F6" s="441">
        <f>+E6+D6</f>
        <v>0</v>
      </c>
      <c r="G6" s="442"/>
    </row>
    <row r="7" spans="1:7" s="443" customFormat="1" ht="18" x14ac:dyDescent="0.25">
      <c r="A7" s="437" t="s">
        <v>2204</v>
      </c>
      <c r="B7" s="438"/>
      <c r="C7" s="439"/>
      <c r="D7" s="440">
        <f>+F103</f>
        <v>0</v>
      </c>
      <c r="E7" s="441">
        <f>+D7*0.21</f>
        <v>0</v>
      </c>
      <c r="F7" s="441">
        <f>+E7+D7</f>
        <v>0</v>
      </c>
      <c r="G7" s="442"/>
    </row>
    <row r="8" spans="1:7" s="443" customFormat="1" ht="18" x14ac:dyDescent="0.25">
      <c r="A8" s="437" t="s">
        <v>2205</v>
      </c>
      <c r="B8" s="438"/>
      <c r="C8" s="439"/>
      <c r="D8" s="440">
        <f>+G176</f>
        <v>0</v>
      </c>
      <c r="E8" s="441">
        <f>+D8*0.21</f>
        <v>0</v>
      </c>
      <c r="F8" s="441">
        <f>+D8+E8</f>
        <v>0</v>
      </c>
      <c r="G8" s="442"/>
    </row>
    <row r="9" spans="1:7" s="443" customFormat="1" ht="18" x14ac:dyDescent="0.25">
      <c r="A9" s="437" t="s">
        <v>2206</v>
      </c>
      <c r="B9" s="438"/>
      <c r="C9" s="439"/>
      <c r="D9" s="440">
        <f>+G308</f>
        <v>0</v>
      </c>
      <c r="E9" s="441">
        <f>+D9*0.21</f>
        <v>0</v>
      </c>
      <c r="F9" s="441">
        <f>+D9+E9</f>
        <v>0</v>
      </c>
      <c r="G9" s="442"/>
    </row>
    <row r="10" spans="1:7" s="443" customFormat="1" ht="18" x14ac:dyDescent="0.25">
      <c r="A10" s="444"/>
      <c r="B10" s="445"/>
      <c r="C10" s="446"/>
      <c r="D10" s="447"/>
      <c r="E10" s="448"/>
      <c r="F10" s="448"/>
      <c r="G10" s="442"/>
    </row>
    <row r="11" spans="1:7" s="443" customFormat="1" ht="18" x14ac:dyDescent="0.25">
      <c r="A11" s="445"/>
      <c r="B11" s="445"/>
      <c r="C11" s="446"/>
      <c r="D11" s="447"/>
      <c r="E11" s="449"/>
      <c r="F11" s="449"/>
      <c r="G11" s="442"/>
    </row>
    <row r="12" spans="1:7" s="450" customFormat="1" ht="15.75" x14ac:dyDescent="0.25">
      <c r="A12" s="450" t="s">
        <v>2207</v>
      </c>
      <c r="C12" s="451"/>
      <c r="D12" s="451"/>
      <c r="E12" s="451"/>
      <c r="F12" s="451"/>
      <c r="G12" s="451"/>
    </row>
    <row r="13" spans="1:7" s="453" customFormat="1" x14ac:dyDescent="0.2">
      <c r="A13" s="452" t="s">
        <v>2208</v>
      </c>
      <c r="B13" s="453" t="s">
        <v>1997</v>
      </c>
      <c r="C13" s="452" t="s">
        <v>2001</v>
      </c>
      <c r="D13" s="452" t="s">
        <v>2209</v>
      </c>
      <c r="E13" s="452" t="s">
        <v>2210</v>
      </c>
      <c r="F13" s="452" t="s">
        <v>2211</v>
      </c>
      <c r="G13" s="452"/>
    </row>
    <row r="14" spans="1:7" s="453" customFormat="1" ht="25.5" x14ac:dyDescent="0.2">
      <c r="A14" s="454" t="s">
        <v>2212</v>
      </c>
      <c r="B14" s="455" t="s">
        <v>2213</v>
      </c>
      <c r="C14" s="454" t="s">
        <v>233</v>
      </c>
      <c r="D14" s="454">
        <v>0</v>
      </c>
      <c r="E14" s="454">
        <v>250</v>
      </c>
      <c r="F14" s="456">
        <f t="shared" ref="F14:F21" si="0">+D14*E14</f>
        <v>0</v>
      </c>
      <c r="G14" s="452"/>
    </row>
    <row r="15" spans="1:7" s="453" customFormat="1" ht="25.5" x14ac:dyDescent="0.2">
      <c r="A15" s="454" t="s">
        <v>2214</v>
      </c>
      <c r="B15" s="455" t="s">
        <v>2215</v>
      </c>
      <c r="C15" s="454" t="s">
        <v>197</v>
      </c>
      <c r="D15" s="454">
        <v>0</v>
      </c>
      <c r="E15" s="454">
        <v>2</v>
      </c>
      <c r="F15" s="456">
        <f t="shared" si="0"/>
        <v>0</v>
      </c>
      <c r="G15" s="452"/>
    </row>
    <row r="16" spans="1:7" s="453" customFormat="1" ht="25.5" x14ac:dyDescent="0.2">
      <c r="A16" s="454" t="s">
        <v>2216</v>
      </c>
      <c r="B16" s="455" t="s">
        <v>2217</v>
      </c>
      <c r="C16" s="454" t="s">
        <v>197</v>
      </c>
      <c r="D16" s="454">
        <v>0</v>
      </c>
      <c r="E16" s="454">
        <v>1</v>
      </c>
      <c r="F16" s="456">
        <f t="shared" si="0"/>
        <v>0</v>
      </c>
      <c r="G16" s="452"/>
    </row>
    <row r="17" spans="1:7" s="453" customFormat="1" ht="25.5" x14ac:dyDescent="0.2">
      <c r="A17" s="454" t="s">
        <v>2218</v>
      </c>
      <c r="B17" s="455" t="s">
        <v>2219</v>
      </c>
      <c r="C17" s="454" t="s">
        <v>197</v>
      </c>
      <c r="D17" s="454">
        <v>0</v>
      </c>
      <c r="E17" s="454">
        <v>1</v>
      </c>
      <c r="F17" s="456">
        <f t="shared" si="0"/>
        <v>0</v>
      </c>
      <c r="G17" s="452"/>
    </row>
    <row r="18" spans="1:7" s="453" customFormat="1" ht="25.5" x14ac:dyDescent="0.2">
      <c r="A18" s="454" t="s">
        <v>2220</v>
      </c>
      <c r="B18" s="455" t="s">
        <v>2221</v>
      </c>
      <c r="C18" s="454" t="s">
        <v>197</v>
      </c>
      <c r="D18" s="454">
        <v>0</v>
      </c>
      <c r="E18" s="454">
        <v>6</v>
      </c>
      <c r="F18" s="456">
        <f t="shared" si="0"/>
        <v>0</v>
      </c>
      <c r="G18" s="452" t="s">
        <v>2222</v>
      </c>
    </row>
    <row r="19" spans="1:7" s="453" customFormat="1" x14ac:dyDescent="0.2">
      <c r="A19" s="454" t="s">
        <v>2223</v>
      </c>
      <c r="B19" s="455" t="s">
        <v>2224</v>
      </c>
      <c r="C19" s="454" t="s">
        <v>197</v>
      </c>
      <c r="D19" s="454">
        <v>0</v>
      </c>
      <c r="E19" s="454">
        <v>2</v>
      </c>
      <c r="F19" s="456">
        <f t="shared" si="0"/>
        <v>0</v>
      </c>
      <c r="G19" s="452"/>
    </row>
    <row r="20" spans="1:7" s="453" customFormat="1" x14ac:dyDescent="0.2">
      <c r="A20" s="454" t="s">
        <v>2225</v>
      </c>
      <c r="B20" s="455" t="s">
        <v>2226</v>
      </c>
      <c r="C20" s="454" t="s">
        <v>197</v>
      </c>
      <c r="D20" s="454">
        <v>0</v>
      </c>
      <c r="E20" s="454">
        <v>1</v>
      </c>
      <c r="F20" s="456">
        <f t="shared" si="0"/>
        <v>0</v>
      </c>
      <c r="G20" s="452"/>
    </row>
    <row r="21" spans="1:7" s="453" customFormat="1" ht="13.5" thickBot="1" x14ac:dyDescent="0.25">
      <c r="A21" s="454" t="s">
        <v>2227</v>
      </c>
      <c r="B21" s="455" t="s">
        <v>2228</v>
      </c>
      <c r="C21" s="454" t="s">
        <v>197</v>
      </c>
      <c r="D21" s="454">
        <v>0</v>
      </c>
      <c r="E21" s="454">
        <v>1</v>
      </c>
      <c r="F21" s="456">
        <f t="shared" si="0"/>
        <v>0</v>
      </c>
      <c r="G21" s="452"/>
    </row>
    <row r="22" spans="1:7" s="453" customFormat="1" ht="16.5" thickBot="1" x14ac:dyDescent="0.3">
      <c r="A22" s="457"/>
      <c r="B22" s="458" t="s">
        <v>2113</v>
      </c>
      <c r="C22" s="457"/>
      <c r="D22" s="457"/>
      <c r="E22" s="457"/>
      <c r="F22" s="459">
        <f>+F14+F15+F16+F17+F18+F19+F20+F21</f>
        <v>0</v>
      </c>
    </row>
    <row r="23" spans="1:7" s="443" customFormat="1" ht="18" x14ac:dyDescent="0.25">
      <c r="A23" s="445"/>
      <c r="B23" s="445"/>
      <c r="C23" s="446"/>
      <c r="D23" s="447"/>
      <c r="E23" s="449"/>
      <c r="F23" s="449"/>
      <c r="G23" s="442"/>
    </row>
    <row r="24" spans="1:7" s="450" customFormat="1" ht="15.75" x14ac:dyDescent="0.25">
      <c r="A24" s="450" t="s">
        <v>2207</v>
      </c>
      <c r="C24" s="451"/>
      <c r="D24" s="451"/>
      <c r="E24" s="451"/>
      <c r="F24" s="451"/>
      <c r="G24" s="451"/>
    </row>
    <row r="25" spans="1:7" s="453" customFormat="1" x14ac:dyDescent="0.2">
      <c r="A25" s="452" t="s">
        <v>2208</v>
      </c>
      <c r="B25" s="453" t="s">
        <v>1997</v>
      </c>
      <c r="C25" s="452" t="s">
        <v>2001</v>
      </c>
      <c r="D25" s="452" t="s">
        <v>2209</v>
      </c>
      <c r="E25" s="452" t="s">
        <v>2210</v>
      </c>
      <c r="F25" s="452" t="s">
        <v>2211</v>
      </c>
      <c r="G25" s="452"/>
    </row>
    <row r="26" spans="1:7" s="453" customFormat="1" x14ac:dyDescent="0.2">
      <c r="A26" s="454" t="s">
        <v>2229</v>
      </c>
      <c r="B26" s="460" t="s">
        <v>2230</v>
      </c>
      <c r="C26" s="454" t="s">
        <v>280</v>
      </c>
      <c r="D26" s="454">
        <v>0</v>
      </c>
      <c r="E26" s="454">
        <f>+E28</f>
        <v>42</v>
      </c>
      <c r="F26" s="456">
        <f t="shared" ref="F26:F42" si="1">+D26*E26</f>
        <v>0</v>
      </c>
      <c r="G26" s="452"/>
    </row>
    <row r="27" spans="1:7" s="453" customFormat="1" x14ac:dyDescent="0.2">
      <c r="A27" s="454" t="s">
        <v>2231</v>
      </c>
      <c r="B27" s="460" t="s">
        <v>2232</v>
      </c>
      <c r="C27" s="454" t="s">
        <v>280</v>
      </c>
      <c r="D27" s="454">
        <v>0</v>
      </c>
      <c r="E27" s="454">
        <f>+E28</f>
        <v>42</v>
      </c>
      <c r="F27" s="456">
        <f t="shared" si="1"/>
        <v>0</v>
      </c>
      <c r="G27" s="452"/>
    </row>
    <row r="28" spans="1:7" s="453" customFormat="1" x14ac:dyDescent="0.2">
      <c r="A28" s="454" t="s">
        <v>2233</v>
      </c>
      <c r="B28" s="460" t="s">
        <v>2234</v>
      </c>
      <c r="C28" s="454" t="s">
        <v>197</v>
      </c>
      <c r="D28" s="454">
        <v>0</v>
      </c>
      <c r="E28" s="454">
        <f>+E202</f>
        <v>42</v>
      </c>
      <c r="F28" s="456">
        <f t="shared" si="1"/>
        <v>0</v>
      </c>
      <c r="G28" s="452"/>
    </row>
    <row r="29" spans="1:7" s="453" customFormat="1" x14ac:dyDescent="0.2">
      <c r="A29" s="454"/>
      <c r="B29" s="460" t="s">
        <v>2235</v>
      </c>
      <c r="C29" s="454" t="s">
        <v>280</v>
      </c>
      <c r="D29" s="454">
        <v>0</v>
      </c>
      <c r="E29" s="454">
        <f>+E28*0.5</f>
        <v>21</v>
      </c>
      <c r="F29" s="456"/>
      <c r="G29" s="452"/>
    </row>
    <row r="30" spans="1:7" s="453" customFormat="1" x14ac:dyDescent="0.2">
      <c r="A30" s="454" t="s">
        <v>2236</v>
      </c>
      <c r="B30" s="460" t="s">
        <v>2237</v>
      </c>
      <c r="C30" s="454" t="s">
        <v>197</v>
      </c>
      <c r="D30" s="454">
        <v>0</v>
      </c>
      <c r="E30" s="454">
        <f>+E28</f>
        <v>42</v>
      </c>
      <c r="F30" s="456">
        <f t="shared" si="1"/>
        <v>0</v>
      </c>
      <c r="G30" s="452"/>
    </row>
    <row r="31" spans="1:7" s="453" customFormat="1" x14ac:dyDescent="0.2">
      <c r="A31" s="454"/>
      <c r="B31" s="460" t="s">
        <v>2238</v>
      </c>
      <c r="C31" s="454" t="s">
        <v>197</v>
      </c>
      <c r="D31" s="454">
        <v>0</v>
      </c>
      <c r="E31" s="454">
        <f>+E28</f>
        <v>42</v>
      </c>
      <c r="F31" s="456">
        <f t="shared" si="1"/>
        <v>0</v>
      </c>
      <c r="G31" s="452"/>
    </row>
    <row r="32" spans="1:7" s="453" customFormat="1" x14ac:dyDescent="0.2">
      <c r="A32" s="454" t="s">
        <v>2239</v>
      </c>
      <c r="B32" s="460" t="s">
        <v>2240</v>
      </c>
      <c r="C32" s="454" t="s">
        <v>197</v>
      </c>
      <c r="D32" s="454">
        <v>0</v>
      </c>
      <c r="E32" s="454">
        <f>+E30</f>
        <v>42</v>
      </c>
      <c r="F32" s="456">
        <f t="shared" si="1"/>
        <v>0</v>
      </c>
      <c r="G32" s="452"/>
    </row>
    <row r="33" spans="1:7" s="453" customFormat="1" x14ac:dyDescent="0.2">
      <c r="A33" s="454" t="s">
        <v>2241</v>
      </c>
      <c r="B33" s="460" t="s">
        <v>2242</v>
      </c>
      <c r="C33" s="454" t="s">
        <v>280</v>
      </c>
      <c r="D33" s="454">
        <v>0</v>
      </c>
      <c r="E33" s="454">
        <f>+E32*0.07</f>
        <v>2.9400000000000004</v>
      </c>
      <c r="F33" s="456">
        <v>0</v>
      </c>
      <c r="G33" s="452"/>
    </row>
    <row r="34" spans="1:7" s="453" customFormat="1" x14ac:dyDescent="0.2">
      <c r="A34" s="454" t="s">
        <v>2243</v>
      </c>
      <c r="B34" s="460" t="s">
        <v>2244</v>
      </c>
      <c r="C34" s="454" t="s">
        <v>197</v>
      </c>
      <c r="D34" s="454">
        <v>0</v>
      </c>
      <c r="E34" s="454">
        <f>+E31</f>
        <v>42</v>
      </c>
      <c r="F34" s="456">
        <f t="shared" si="1"/>
        <v>0</v>
      </c>
      <c r="G34" s="452"/>
    </row>
    <row r="35" spans="1:7" s="453" customFormat="1" x14ac:dyDescent="0.2">
      <c r="A35" s="454"/>
      <c r="B35" s="460" t="s">
        <v>2245</v>
      </c>
      <c r="C35" s="454" t="s">
        <v>197</v>
      </c>
      <c r="D35" s="454">
        <v>0</v>
      </c>
      <c r="E35" s="454">
        <f>+E28</f>
        <v>42</v>
      </c>
      <c r="F35" s="456">
        <f t="shared" si="1"/>
        <v>0</v>
      </c>
      <c r="G35" s="452"/>
    </row>
    <row r="36" spans="1:7" s="453" customFormat="1" x14ac:dyDescent="0.2">
      <c r="A36" s="454" t="s">
        <v>2246</v>
      </c>
      <c r="B36" s="460" t="s">
        <v>2247</v>
      </c>
      <c r="C36" s="454" t="s">
        <v>197</v>
      </c>
      <c r="D36" s="454">
        <v>0</v>
      </c>
      <c r="E36" s="454">
        <f>+E28</f>
        <v>42</v>
      </c>
      <c r="F36" s="456">
        <f>+D36*E36</f>
        <v>0</v>
      </c>
      <c r="G36" s="452"/>
    </row>
    <row r="37" spans="1:7" s="453" customFormat="1" x14ac:dyDescent="0.2">
      <c r="A37" s="454" t="s">
        <v>2248</v>
      </c>
      <c r="B37" s="460" t="s">
        <v>2249</v>
      </c>
      <c r="C37" s="454" t="s">
        <v>197</v>
      </c>
      <c r="D37" s="454">
        <v>0</v>
      </c>
      <c r="E37" s="454">
        <f>+E28</f>
        <v>42</v>
      </c>
      <c r="F37" s="456">
        <f t="shared" si="1"/>
        <v>0</v>
      </c>
      <c r="G37" s="452"/>
    </row>
    <row r="38" spans="1:7" s="453" customFormat="1" x14ac:dyDescent="0.2">
      <c r="A38" s="454"/>
      <c r="B38" s="460" t="s">
        <v>2250</v>
      </c>
      <c r="C38" s="454" t="s">
        <v>197</v>
      </c>
      <c r="D38" s="454">
        <v>0</v>
      </c>
      <c r="E38" s="454">
        <f>+E28</f>
        <v>42</v>
      </c>
      <c r="F38" s="456">
        <f t="shared" si="1"/>
        <v>0</v>
      </c>
      <c r="G38" s="452"/>
    </row>
    <row r="39" spans="1:7" s="453" customFormat="1" x14ac:dyDescent="0.2">
      <c r="A39" s="454" t="s">
        <v>2251</v>
      </c>
      <c r="B39" s="460" t="s">
        <v>2252</v>
      </c>
      <c r="C39" s="454" t="s">
        <v>197</v>
      </c>
      <c r="D39" s="454">
        <v>0</v>
      </c>
      <c r="E39" s="454">
        <f>+E28</f>
        <v>42</v>
      </c>
      <c r="F39" s="456">
        <f t="shared" si="1"/>
        <v>0</v>
      </c>
      <c r="G39" s="452"/>
    </row>
    <row r="40" spans="1:7" s="453" customFormat="1" x14ac:dyDescent="0.2">
      <c r="A40" s="454" t="s">
        <v>2253</v>
      </c>
      <c r="B40" s="461" t="s">
        <v>2254</v>
      </c>
      <c r="C40" s="454" t="s">
        <v>197</v>
      </c>
      <c r="D40" s="454">
        <v>0</v>
      </c>
      <c r="E40" s="454">
        <f>+E28</f>
        <v>42</v>
      </c>
      <c r="F40" s="456">
        <f t="shared" si="1"/>
        <v>0</v>
      </c>
      <c r="G40" s="452"/>
    </row>
    <row r="41" spans="1:7" s="453" customFormat="1" x14ac:dyDescent="0.2">
      <c r="A41" s="454" t="s">
        <v>2255</v>
      </c>
      <c r="B41" s="461" t="s">
        <v>2256</v>
      </c>
      <c r="C41" s="454" t="s">
        <v>233</v>
      </c>
      <c r="D41" s="454">
        <v>0</v>
      </c>
      <c r="E41" s="454">
        <f>+E28</f>
        <v>42</v>
      </c>
      <c r="F41" s="456">
        <f t="shared" si="1"/>
        <v>0</v>
      </c>
      <c r="G41" s="452"/>
    </row>
    <row r="42" spans="1:7" s="453" customFormat="1" ht="13.5" thickBot="1" x14ac:dyDescent="0.25">
      <c r="A42" s="454"/>
      <c r="B42" s="461" t="s">
        <v>2257</v>
      </c>
      <c r="C42" s="454" t="s">
        <v>280</v>
      </c>
      <c r="D42" s="454">
        <v>0</v>
      </c>
      <c r="E42" s="454">
        <f>+E31*0.15</f>
        <v>6.3</v>
      </c>
      <c r="F42" s="456">
        <f t="shared" si="1"/>
        <v>0</v>
      </c>
      <c r="G42" s="452"/>
    </row>
    <row r="43" spans="1:7" s="453" customFormat="1" ht="16.5" thickBot="1" x14ac:dyDescent="0.3">
      <c r="A43" s="457"/>
      <c r="B43" s="458" t="s">
        <v>2113</v>
      </c>
      <c r="C43" s="457"/>
      <c r="D43" s="457"/>
      <c r="E43" s="457"/>
      <c r="F43" s="459">
        <f>SUM(F26:F42)</f>
        <v>0</v>
      </c>
    </row>
    <row r="45" spans="1:7" s="462" customFormat="1" ht="15.75" x14ac:dyDescent="0.25">
      <c r="A45" s="462" t="s">
        <v>2204</v>
      </c>
      <c r="C45" s="463"/>
      <c r="D45" s="463"/>
      <c r="E45" s="463"/>
      <c r="F45" s="463"/>
      <c r="G45" s="463"/>
    </row>
    <row r="46" spans="1:7" s="436" customFormat="1" hidden="1" x14ac:dyDescent="0.2">
      <c r="A46" s="464"/>
      <c r="C46" s="464"/>
      <c r="D46" s="464"/>
      <c r="E46" s="464"/>
      <c r="F46" s="464"/>
      <c r="G46" s="464"/>
    </row>
    <row r="47" spans="1:7" s="436" customFormat="1" x14ac:dyDescent="0.2">
      <c r="A47" s="464" t="s">
        <v>2208</v>
      </c>
      <c r="B47" s="436" t="s">
        <v>1997</v>
      </c>
      <c r="C47" s="464" t="s">
        <v>2001</v>
      </c>
      <c r="D47" s="464" t="s">
        <v>2209</v>
      </c>
      <c r="E47" s="464" t="s">
        <v>2210</v>
      </c>
      <c r="F47" s="464" t="s">
        <v>2211</v>
      </c>
      <c r="G47" s="464"/>
    </row>
    <row r="48" spans="1:7" s="436" customFormat="1" x14ac:dyDescent="0.2">
      <c r="A48" s="465" t="s">
        <v>2258</v>
      </c>
      <c r="B48" s="466" t="s">
        <v>2259</v>
      </c>
      <c r="C48" s="465" t="s">
        <v>233</v>
      </c>
      <c r="D48" s="465">
        <v>0</v>
      </c>
      <c r="E48" s="465">
        <v>94</v>
      </c>
      <c r="F48" s="467">
        <f>+D48*E48</f>
        <v>0</v>
      </c>
      <c r="G48" s="464"/>
    </row>
    <row r="49" spans="1:7" s="436" customFormat="1" hidden="1" x14ac:dyDescent="0.2">
      <c r="A49" s="465"/>
      <c r="B49" s="466"/>
      <c r="C49" s="465"/>
      <c r="D49" s="465"/>
      <c r="E49" s="465"/>
      <c r="F49" s="467"/>
      <c r="G49" s="464"/>
    </row>
    <row r="50" spans="1:7" s="436" customFormat="1" hidden="1" x14ac:dyDescent="0.2">
      <c r="A50" s="465"/>
      <c r="B50" s="466"/>
      <c r="C50" s="465"/>
      <c r="D50" s="465"/>
      <c r="E50" s="465"/>
      <c r="F50" s="467"/>
      <c r="G50" s="464"/>
    </row>
    <row r="51" spans="1:7" s="436" customFormat="1" hidden="1" x14ac:dyDescent="0.2">
      <c r="A51" s="465"/>
      <c r="B51" s="466"/>
      <c r="C51" s="465"/>
      <c r="D51" s="465"/>
      <c r="E51" s="465"/>
      <c r="F51" s="467"/>
      <c r="G51" s="464"/>
    </row>
    <row r="52" spans="1:7" s="436" customFormat="1" hidden="1" x14ac:dyDescent="0.2">
      <c r="A52" s="465"/>
      <c r="B52" s="466"/>
      <c r="C52" s="465"/>
      <c r="D52" s="465"/>
      <c r="E52" s="465"/>
      <c r="F52" s="467"/>
      <c r="G52" s="464"/>
    </row>
    <row r="53" spans="1:7" s="436" customFormat="1" hidden="1" x14ac:dyDescent="0.2">
      <c r="A53" s="465"/>
      <c r="B53" s="466"/>
      <c r="C53" s="465"/>
      <c r="D53" s="465"/>
      <c r="E53" s="465"/>
      <c r="F53" s="467"/>
      <c r="G53" s="464"/>
    </row>
    <row r="54" spans="1:7" s="471" customFormat="1" hidden="1" x14ac:dyDescent="0.2">
      <c r="A54" s="468"/>
      <c r="B54" s="469"/>
      <c r="C54" s="468"/>
      <c r="D54" s="468"/>
      <c r="E54" s="468"/>
      <c r="F54" s="470"/>
    </row>
    <row r="55" spans="1:7" s="471" customFormat="1" x14ac:dyDescent="0.2">
      <c r="A55" s="454" t="s">
        <v>2260</v>
      </c>
      <c r="B55" s="466" t="s">
        <v>2261</v>
      </c>
      <c r="C55" s="465" t="s">
        <v>233</v>
      </c>
      <c r="D55" s="465">
        <v>0</v>
      </c>
      <c r="E55" s="465">
        <v>250</v>
      </c>
      <c r="F55" s="467">
        <f>+D55*E55</f>
        <v>0</v>
      </c>
    </row>
    <row r="56" spans="1:7" s="436" customFormat="1" x14ac:dyDescent="0.2">
      <c r="A56" s="465" t="s">
        <v>2262</v>
      </c>
      <c r="B56" s="466" t="s">
        <v>2263</v>
      </c>
      <c r="C56" s="465" t="s">
        <v>233</v>
      </c>
      <c r="D56" s="465">
        <v>0</v>
      </c>
      <c r="E56" s="465">
        <v>94</v>
      </c>
      <c r="F56" s="467">
        <f>+D56*E56</f>
        <v>0</v>
      </c>
      <c r="G56" s="464"/>
    </row>
    <row r="57" spans="1:7" s="436" customFormat="1" x14ac:dyDescent="0.2">
      <c r="A57" s="465" t="s">
        <v>2264</v>
      </c>
      <c r="B57" s="466" t="s">
        <v>2265</v>
      </c>
      <c r="C57" s="465" t="s">
        <v>233</v>
      </c>
      <c r="D57" s="465">
        <v>0</v>
      </c>
      <c r="E57" s="465">
        <v>250</v>
      </c>
      <c r="F57" s="467">
        <f>+D57*E57</f>
        <v>0</v>
      </c>
      <c r="G57" s="464"/>
    </row>
    <row r="58" spans="1:7" s="436" customFormat="1" x14ac:dyDescent="0.2">
      <c r="A58" s="465"/>
      <c r="B58" s="466" t="s">
        <v>2266</v>
      </c>
      <c r="C58" s="465" t="s">
        <v>2267</v>
      </c>
      <c r="D58" s="465">
        <v>0</v>
      </c>
      <c r="E58" s="465">
        <f>+(E55+E48)*0.01</f>
        <v>3.44</v>
      </c>
      <c r="F58" s="467">
        <f>+D58*E58</f>
        <v>0</v>
      </c>
      <c r="G58" s="464"/>
    </row>
    <row r="59" spans="1:7" s="436" customFormat="1" hidden="1" x14ac:dyDescent="0.2">
      <c r="A59" s="465"/>
      <c r="B59" s="466"/>
      <c r="C59" s="465"/>
      <c r="D59" s="465"/>
      <c r="E59" s="465"/>
      <c r="F59" s="467"/>
      <c r="G59" s="464"/>
    </row>
    <row r="60" spans="1:7" s="432" customFormat="1" hidden="1" x14ac:dyDescent="0.2">
      <c r="A60" s="465"/>
      <c r="B60" s="466"/>
      <c r="C60" s="465"/>
      <c r="D60" s="465"/>
      <c r="E60" s="465"/>
      <c r="F60" s="467"/>
    </row>
    <row r="61" spans="1:7" s="436" customFormat="1" hidden="1" x14ac:dyDescent="0.2">
      <c r="A61" s="465"/>
      <c r="B61" s="466"/>
      <c r="C61" s="465"/>
      <c r="D61" s="465"/>
      <c r="E61" s="465"/>
      <c r="F61" s="467"/>
      <c r="G61" s="464"/>
    </row>
    <row r="62" spans="1:7" s="436" customFormat="1" hidden="1" x14ac:dyDescent="0.2">
      <c r="A62" s="465"/>
      <c r="B62" s="466"/>
      <c r="C62" s="465"/>
      <c r="D62" s="465"/>
      <c r="E62" s="465"/>
      <c r="F62" s="467"/>
      <c r="G62" s="464"/>
    </row>
    <row r="63" spans="1:7" s="436" customFormat="1" hidden="1" x14ac:dyDescent="0.2">
      <c r="A63" s="465"/>
      <c r="B63" s="466"/>
      <c r="C63" s="465"/>
      <c r="D63" s="465"/>
      <c r="E63" s="465"/>
      <c r="F63" s="467"/>
      <c r="G63" s="464"/>
    </row>
    <row r="64" spans="1:7" s="436" customFormat="1" hidden="1" x14ac:dyDescent="0.2">
      <c r="A64" s="465"/>
      <c r="B64" s="466"/>
      <c r="C64" s="465"/>
      <c r="D64" s="465"/>
      <c r="E64" s="465"/>
      <c r="F64" s="467"/>
      <c r="G64" s="464"/>
    </row>
    <row r="65" spans="1:7" s="436" customFormat="1" hidden="1" x14ac:dyDescent="0.2">
      <c r="A65" s="465"/>
      <c r="B65" s="466"/>
      <c r="C65" s="465"/>
      <c r="D65" s="465"/>
      <c r="E65" s="465"/>
      <c r="F65" s="467"/>
      <c r="G65" s="464"/>
    </row>
    <row r="66" spans="1:7" s="436" customFormat="1" hidden="1" x14ac:dyDescent="0.2">
      <c r="A66" s="465"/>
      <c r="B66" s="466"/>
      <c r="C66" s="465"/>
      <c r="D66" s="465"/>
      <c r="E66" s="465"/>
      <c r="F66" s="467"/>
      <c r="G66" s="464"/>
    </row>
    <row r="67" spans="1:7" s="436" customFormat="1" hidden="1" x14ac:dyDescent="0.2">
      <c r="A67" s="465"/>
      <c r="B67" s="466"/>
      <c r="C67" s="465"/>
      <c r="D67" s="465"/>
      <c r="E67" s="465"/>
      <c r="F67" s="467"/>
      <c r="G67" s="464"/>
    </row>
    <row r="68" spans="1:7" s="436" customFormat="1" hidden="1" x14ac:dyDescent="0.2">
      <c r="A68" s="465"/>
      <c r="B68" s="466"/>
      <c r="C68" s="465"/>
      <c r="D68" s="465"/>
      <c r="E68" s="465"/>
      <c r="F68" s="467"/>
      <c r="G68" s="464"/>
    </row>
    <row r="69" spans="1:7" s="436" customFormat="1" hidden="1" x14ac:dyDescent="0.2">
      <c r="A69" s="465"/>
      <c r="B69" s="466"/>
      <c r="C69" s="465"/>
      <c r="D69" s="465"/>
      <c r="E69" s="465"/>
      <c r="F69" s="467"/>
      <c r="G69" s="464"/>
    </row>
    <row r="70" spans="1:7" s="436" customFormat="1" hidden="1" x14ac:dyDescent="0.2">
      <c r="A70" s="465"/>
      <c r="B70" s="466"/>
      <c r="C70" s="465"/>
      <c r="D70" s="465"/>
      <c r="E70" s="465"/>
      <c r="F70" s="467"/>
      <c r="G70" s="464"/>
    </row>
    <row r="71" spans="1:7" s="436" customFormat="1" x14ac:dyDescent="0.2">
      <c r="A71" s="465" t="s">
        <v>2268</v>
      </c>
      <c r="B71" s="466" t="s">
        <v>2269</v>
      </c>
      <c r="C71" s="465" t="s">
        <v>197</v>
      </c>
      <c r="D71" s="465">
        <v>0</v>
      </c>
      <c r="E71" s="465">
        <v>94</v>
      </c>
      <c r="F71" s="467">
        <f>+D71*E71</f>
        <v>0</v>
      </c>
      <c r="G71" s="464"/>
    </row>
    <row r="72" spans="1:7" s="436" customFormat="1" x14ac:dyDescent="0.2">
      <c r="A72" s="465" t="s">
        <v>2270</v>
      </c>
      <c r="B72" s="466" t="s">
        <v>2271</v>
      </c>
      <c r="C72" s="465" t="s">
        <v>197</v>
      </c>
      <c r="D72" s="465">
        <v>0</v>
      </c>
      <c r="E72" s="465">
        <v>125</v>
      </c>
      <c r="F72" s="467">
        <f>+D72*E72</f>
        <v>0</v>
      </c>
      <c r="G72" s="464"/>
    </row>
    <row r="73" spans="1:7" s="453" customFormat="1" x14ac:dyDescent="0.2">
      <c r="A73" s="454"/>
      <c r="B73" s="460" t="s">
        <v>2235</v>
      </c>
      <c r="C73" s="454"/>
      <c r="D73" s="454">
        <v>0</v>
      </c>
      <c r="E73" s="454">
        <f>+E71*0.0025+E72*0.0625</f>
        <v>8.0474999999999994</v>
      </c>
      <c r="F73" s="456">
        <f>+D73*E73</f>
        <v>0</v>
      </c>
    </row>
    <row r="74" spans="1:7" s="436" customFormat="1" x14ac:dyDescent="0.2">
      <c r="A74" s="465" t="s">
        <v>2272</v>
      </c>
      <c r="B74" s="466" t="s">
        <v>2273</v>
      </c>
      <c r="C74" s="465" t="s">
        <v>197</v>
      </c>
      <c r="D74" s="465">
        <v>0</v>
      </c>
      <c r="E74" s="465">
        <f>+E71</f>
        <v>94</v>
      </c>
      <c r="F74" s="467">
        <f>+D74*E74</f>
        <v>0</v>
      </c>
      <c r="G74" s="464"/>
    </row>
    <row r="75" spans="1:7" s="436" customFormat="1" hidden="1" x14ac:dyDescent="0.2">
      <c r="A75" s="465"/>
      <c r="B75" s="466"/>
      <c r="C75" s="465"/>
      <c r="D75" s="465"/>
      <c r="E75" s="465"/>
      <c r="F75" s="467"/>
      <c r="G75" s="464"/>
    </row>
    <row r="76" spans="1:7" s="432" customFormat="1" hidden="1" x14ac:dyDescent="0.2">
      <c r="A76" s="465"/>
      <c r="B76" s="466"/>
      <c r="C76" s="465"/>
      <c r="D76" s="465"/>
      <c r="E76" s="465"/>
      <c r="F76" s="467"/>
    </row>
    <row r="77" spans="1:7" s="436" customFormat="1" x14ac:dyDescent="0.2">
      <c r="A77" s="465" t="s">
        <v>2274</v>
      </c>
      <c r="B77" s="466" t="s">
        <v>2275</v>
      </c>
      <c r="C77" s="465" t="s">
        <v>197</v>
      </c>
      <c r="D77" s="465">
        <v>0</v>
      </c>
      <c r="E77" s="465">
        <f>+E72</f>
        <v>125</v>
      </c>
      <c r="F77" s="467">
        <f>+D77*E77</f>
        <v>0</v>
      </c>
      <c r="G77" s="464"/>
    </row>
    <row r="78" spans="1:7" s="453" customFormat="1" x14ac:dyDescent="0.2">
      <c r="A78" s="454" t="s">
        <v>2241</v>
      </c>
      <c r="B78" s="460" t="s">
        <v>2242</v>
      </c>
      <c r="C78" s="454" t="s">
        <v>280</v>
      </c>
      <c r="D78" s="454">
        <v>0</v>
      </c>
      <c r="E78" s="454">
        <f>+(E71+E72)*0.03</f>
        <v>6.5699999999999994</v>
      </c>
      <c r="F78" s="456">
        <f>+D78*E78</f>
        <v>0</v>
      </c>
      <c r="G78" s="452"/>
    </row>
    <row r="79" spans="1:7" s="436" customFormat="1" x14ac:dyDescent="0.2">
      <c r="A79" s="465" t="s">
        <v>2276</v>
      </c>
      <c r="B79" s="466" t="s">
        <v>2277</v>
      </c>
      <c r="C79" s="465" t="s">
        <v>233</v>
      </c>
      <c r="D79" s="465">
        <v>0</v>
      </c>
      <c r="E79" s="465">
        <f>+E48</f>
        <v>94</v>
      </c>
      <c r="F79" s="467">
        <f>+D79*E79</f>
        <v>0</v>
      </c>
      <c r="G79" s="464"/>
    </row>
    <row r="80" spans="1:7" s="436" customFormat="1" hidden="1" x14ac:dyDescent="0.2">
      <c r="A80" s="465"/>
      <c r="B80" s="466"/>
      <c r="C80" s="465"/>
      <c r="D80" s="465"/>
      <c r="E80" s="465"/>
      <c r="F80" s="467"/>
      <c r="G80" s="464"/>
    </row>
    <row r="81" spans="1:7" s="432" customFormat="1" hidden="1" x14ac:dyDescent="0.2">
      <c r="A81" s="465"/>
      <c r="B81" s="466"/>
      <c r="C81" s="465"/>
      <c r="D81" s="465"/>
      <c r="E81" s="465"/>
      <c r="F81" s="467"/>
    </row>
    <row r="82" spans="1:7" s="436" customFormat="1" x14ac:dyDescent="0.2">
      <c r="A82" s="465" t="s">
        <v>2278</v>
      </c>
      <c r="B82" s="466" t="s">
        <v>2279</v>
      </c>
      <c r="C82" s="465" t="s">
        <v>233</v>
      </c>
      <c r="D82" s="465">
        <v>0</v>
      </c>
      <c r="E82" s="465">
        <f>+E55</f>
        <v>250</v>
      </c>
      <c r="F82" s="467">
        <f>+D82*E82</f>
        <v>0</v>
      </c>
      <c r="G82" s="464"/>
    </row>
    <row r="83" spans="1:7" s="436" customFormat="1" x14ac:dyDescent="0.2">
      <c r="A83" s="465" t="s">
        <v>2280</v>
      </c>
      <c r="B83" s="466" t="s">
        <v>2281</v>
      </c>
      <c r="C83" s="465" t="s">
        <v>197</v>
      </c>
      <c r="D83" s="465">
        <v>0</v>
      </c>
      <c r="E83" s="465">
        <f>+E56</f>
        <v>94</v>
      </c>
      <c r="F83" s="467">
        <f>+D83*E83</f>
        <v>0</v>
      </c>
      <c r="G83" s="464"/>
    </row>
    <row r="84" spans="1:7" s="436" customFormat="1" x14ac:dyDescent="0.2">
      <c r="A84" s="465" t="s">
        <v>2282</v>
      </c>
      <c r="B84" s="466" t="s">
        <v>2283</v>
      </c>
      <c r="C84" s="465" t="s">
        <v>197</v>
      </c>
      <c r="D84" s="465">
        <v>0</v>
      </c>
      <c r="E84" s="465">
        <f>+E72</f>
        <v>125</v>
      </c>
      <c r="F84" s="467">
        <f>+D84*E84</f>
        <v>0</v>
      </c>
      <c r="G84" s="464"/>
    </row>
    <row r="85" spans="1:7" s="436" customFormat="1" hidden="1" x14ac:dyDescent="0.2">
      <c r="A85" s="465"/>
      <c r="B85" s="466"/>
      <c r="C85" s="465"/>
      <c r="D85" s="465"/>
      <c r="E85" s="465"/>
      <c r="F85" s="467"/>
      <c r="G85" s="464"/>
    </row>
    <row r="86" spans="1:7" s="436" customFormat="1" x14ac:dyDescent="0.2">
      <c r="A86" s="465"/>
      <c r="B86" s="466" t="s">
        <v>2340</v>
      </c>
      <c r="C86" s="465" t="s">
        <v>197</v>
      </c>
      <c r="D86" s="465">
        <v>0</v>
      </c>
      <c r="E86" s="465">
        <f>+(E83+E84)</f>
        <v>219</v>
      </c>
      <c r="F86" s="467">
        <f>+D86*E86</f>
        <v>0</v>
      </c>
      <c r="G86" s="464"/>
    </row>
    <row r="87" spans="1:7" s="432" customFormat="1" x14ac:dyDescent="0.2">
      <c r="A87" s="465" t="s">
        <v>2255</v>
      </c>
      <c r="B87" s="466" t="s">
        <v>2284</v>
      </c>
      <c r="C87" s="465" t="s">
        <v>233</v>
      </c>
      <c r="D87" s="465">
        <v>0</v>
      </c>
      <c r="E87" s="465">
        <f>+E48</f>
        <v>94</v>
      </c>
      <c r="F87" s="467">
        <f>+D87*E87</f>
        <v>0</v>
      </c>
    </row>
    <row r="88" spans="1:7" s="432" customFormat="1" hidden="1" x14ac:dyDescent="0.2">
      <c r="A88" s="465"/>
      <c r="B88" s="466"/>
      <c r="C88" s="465"/>
      <c r="D88" s="465"/>
      <c r="E88" s="465"/>
      <c r="F88" s="467"/>
    </row>
    <row r="89" spans="1:7" s="436" customFormat="1" hidden="1" x14ac:dyDescent="0.2">
      <c r="A89" s="465"/>
      <c r="B89" s="466"/>
      <c r="C89" s="465"/>
      <c r="D89" s="465"/>
      <c r="E89" s="465"/>
      <c r="F89" s="467"/>
      <c r="G89" s="464"/>
    </row>
    <row r="90" spans="1:7" s="436" customFormat="1" hidden="1" x14ac:dyDescent="0.2">
      <c r="A90" s="465"/>
      <c r="B90" s="466"/>
      <c r="C90" s="465"/>
      <c r="D90" s="465"/>
      <c r="E90" s="465"/>
      <c r="F90" s="467"/>
      <c r="G90" s="464"/>
    </row>
    <row r="91" spans="1:7" s="436" customFormat="1" hidden="1" x14ac:dyDescent="0.2">
      <c r="A91" s="465"/>
      <c r="B91" s="466"/>
      <c r="C91" s="465"/>
      <c r="D91" s="465"/>
      <c r="E91" s="465"/>
      <c r="F91" s="467"/>
      <c r="G91" s="464"/>
    </row>
    <row r="92" spans="1:7" s="432" customFormat="1" x14ac:dyDescent="0.2">
      <c r="A92" s="465" t="s">
        <v>2285</v>
      </c>
      <c r="B92" s="466" t="s">
        <v>2286</v>
      </c>
      <c r="C92" s="465" t="s">
        <v>233</v>
      </c>
      <c r="D92" s="465">
        <v>0</v>
      </c>
      <c r="E92" s="465">
        <f>+E55</f>
        <v>250</v>
      </c>
      <c r="F92" s="467">
        <f>+D92*E92</f>
        <v>0</v>
      </c>
    </row>
    <row r="93" spans="1:7" s="436" customFormat="1" x14ac:dyDescent="0.2">
      <c r="A93" s="465"/>
      <c r="B93" s="466" t="s">
        <v>2287</v>
      </c>
      <c r="C93" s="465" t="s">
        <v>280</v>
      </c>
      <c r="D93" s="465">
        <v>0</v>
      </c>
      <c r="E93" s="465">
        <f>+(E55+E48)*0.15</f>
        <v>51.6</v>
      </c>
      <c r="F93" s="467">
        <f>+D93*E93</f>
        <v>0</v>
      </c>
      <c r="G93" s="464"/>
    </row>
    <row r="94" spans="1:7" s="436" customFormat="1" x14ac:dyDescent="0.2">
      <c r="A94" s="465"/>
      <c r="B94" s="460" t="s">
        <v>2288</v>
      </c>
      <c r="C94" s="454" t="s">
        <v>280</v>
      </c>
      <c r="D94" s="465">
        <v>0</v>
      </c>
      <c r="E94" s="465">
        <v>250</v>
      </c>
      <c r="F94" s="467">
        <f>+D94*E94</f>
        <v>0</v>
      </c>
      <c r="G94" s="464"/>
    </row>
    <row r="95" spans="1:7" s="436" customFormat="1" hidden="1" x14ac:dyDescent="0.2">
      <c r="A95" s="465"/>
      <c r="B95" s="466"/>
      <c r="C95" s="465"/>
      <c r="D95" s="465"/>
      <c r="E95" s="465"/>
      <c r="F95" s="467"/>
      <c r="G95" s="464"/>
    </row>
    <row r="96" spans="1:7" s="436" customFormat="1" hidden="1" x14ac:dyDescent="0.2">
      <c r="A96" s="465"/>
      <c r="B96" s="466"/>
      <c r="C96" s="465"/>
      <c r="D96" s="465"/>
      <c r="E96" s="465"/>
      <c r="F96" s="467"/>
      <c r="G96" s="464"/>
    </row>
    <row r="97" spans="1:7" s="436" customFormat="1" hidden="1" x14ac:dyDescent="0.2">
      <c r="A97" s="465"/>
      <c r="B97" s="466"/>
      <c r="C97" s="465"/>
      <c r="D97" s="465"/>
      <c r="E97" s="465"/>
      <c r="F97" s="467"/>
      <c r="G97" s="464"/>
    </row>
    <row r="98" spans="1:7" s="436" customFormat="1" hidden="1" x14ac:dyDescent="0.2">
      <c r="A98" s="472"/>
      <c r="B98" s="473"/>
      <c r="C98" s="472"/>
      <c r="D98" s="472"/>
      <c r="E98" s="472"/>
      <c r="F98" s="474"/>
      <c r="G98" s="464"/>
    </row>
    <row r="99" spans="1:7" s="436" customFormat="1" hidden="1" x14ac:dyDescent="0.2">
      <c r="A99" s="465"/>
      <c r="B99" s="466"/>
      <c r="C99" s="465"/>
      <c r="D99" s="465"/>
      <c r="E99" s="465"/>
      <c r="F99" s="467"/>
      <c r="G99" s="464"/>
    </row>
    <row r="100" spans="1:7" s="436" customFormat="1" hidden="1" x14ac:dyDescent="0.2">
      <c r="A100" s="465"/>
      <c r="B100" s="466"/>
      <c r="C100" s="465"/>
      <c r="D100" s="465"/>
      <c r="E100" s="465"/>
      <c r="F100" s="474"/>
      <c r="G100" s="464"/>
    </row>
    <row r="101" spans="1:7" s="436" customFormat="1" hidden="1" x14ac:dyDescent="0.2">
      <c r="A101" s="465"/>
      <c r="B101" s="466"/>
      <c r="C101" s="465"/>
      <c r="D101" s="465"/>
      <c r="E101" s="465"/>
      <c r="F101" s="467"/>
      <c r="G101" s="464"/>
    </row>
    <row r="102" spans="1:7" s="436" customFormat="1" hidden="1" x14ac:dyDescent="0.2">
      <c r="A102" s="465"/>
      <c r="B102" s="466"/>
      <c r="C102" s="465"/>
      <c r="D102" s="465"/>
      <c r="E102" s="465"/>
      <c r="F102" s="467"/>
      <c r="G102" s="464"/>
    </row>
    <row r="103" spans="1:7" s="436" customFormat="1" ht="16.5" thickBot="1" x14ac:dyDescent="0.3">
      <c r="A103" s="433"/>
      <c r="B103" s="432" t="s">
        <v>2113</v>
      </c>
      <c r="C103" s="433"/>
      <c r="D103" s="433"/>
      <c r="E103" s="433"/>
      <c r="F103" s="475">
        <f>SUM(F48:F101)</f>
        <v>0</v>
      </c>
      <c r="G103" s="464"/>
    </row>
    <row r="104" spans="1:7" s="436" customFormat="1" x14ac:dyDescent="0.2">
      <c r="A104" s="464"/>
      <c r="C104" s="464"/>
      <c r="D104" s="464"/>
      <c r="E104" s="464"/>
      <c r="F104" s="464"/>
      <c r="G104" s="464"/>
    </row>
    <row r="105" spans="1:7" s="436" customFormat="1" hidden="1" x14ac:dyDescent="0.2">
      <c r="A105" s="464"/>
      <c r="C105" s="464"/>
      <c r="D105" s="464"/>
      <c r="E105" s="464"/>
      <c r="F105" s="464"/>
      <c r="G105" s="464"/>
    </row>
    <row r="106" spans="1:7" s="477" customFormat="1" ht="15.75" hidden="1" x14ac:dyDescent="0.25">
      <c r="A106" s="476"/>
      <c r="C106" s="478"/>
      <c r="D106" s="478"/>
      <c r="E106" s="478"/>
      <c r="F106" s="478"/>
      <c r="G106" s="478"/>
    </row>
    <row r="107" spans="1:7" s="480" customFormat="1" ht="11.25" hidden="1" x14ac:dyDescent="0.2">
      <c r="A107" s="479"/>
      <c r="C107" s="424"/>
      <c r="D107" s="424"/>
      <c r="E107" s="424"/>
      <c r="F107" s="424"/>
      <c r="G107" s="424"/>
    </row>
    <row r="108" spans="1:7" s="471" customFormat="1" ht="23.25" hidden="1" customHeight="1" x14ac:dyDescent="0.2">
      <c r="A108" s="481"/>
      <c r="C108" s="482"/>
      <c r="D108" s="482"/>
      <c r="E108" s="482"/>
      <c r="F108" s="482"/>
      <c r="G108" s="482"/>
    </row>
    <row r="109" spans="1:7" s="471" customFormat="1" hidden="1" x14ac:dyDescent="0.2">
      <c r="A109" s="468"/>
      <c r="B109" s="469"/>
      <c r="C109" s="468"/>
      <c r="D109" s="468"/>
      <c r="E109" s="468"/>
      <c r="F109" s="468"/>
      <c r="G109" s="470"/>
    </row>
    <row r="110" spans="1:7" s="453" customFormat="1" hidden="1" x14ac:dyDescent="0.2">
      <c r="A110" s="454"/>
      <c r="B110" s="460"/>
      <c r="C110" s="454"/>
      <c r="D110" s="454"/>
      <c r="E110" s="454"/>
      <c r="F110" s="454"/>
      <c r="G110" s="456"/>
    </row>
    <row r="111" spans="1:7" s="471" customFormat="1" hidden="1" x14ac:dyDescent="0.2">
      <c r="A111" s="468"/>
      <c r="B111" s="469"/>
      <c r="C111" s="468"/>
      <c r="D111" s="468"/>
      <c r="E111" s="468"/>
      <c r="F111" s="468"/>
      <c r="G111" s="470"/>
    </row>
    <row r="112" spans="1:7" s="481" customFormat="1" hidden="1" x14ac:dyDescent="0.2">
      <c r="A112" s="468"/>
      <c r="B112" s="483"/>
      <c r="C112" s="468"/>
      <c r="D112" s="468"/>
      <c r="E112" s="468"/>
      <c r="F112" s="468"/>
      <c r="G112" s="470"/>
    </row>
    <row r="113" spans="1:7" s="471" customFormat="1" hidden="1" x14ac:dyDescent="0.2">
      <c r="A113" s="468"/>
      <c r="B113" s="469"/>
      <c r="C113" s="468"/>
      <c r="D113" s="468"/>
      <c r="E113" s="468"/>
      <c r="F113" s="468"/>
      <c r="G113" s="470"/>
    </row>
    <row r="114" spans="1:7" s="436" customFormat="1" hidden="1" x14ac:dyDescent="0.2">
      <c r="A114" s="465"/>
      <c r="B114" s="466"/>
      <c r="C114" s="465"/>
      <c r="D114" s="465"/>
      <c r="E114" s="465"/>
      <c r="F114" s="465"/>
      <c r="G114" s="467"/>
    </row>
    <row r="115" spans="1:7" s="436" customFormat="1" hidden="1" x14ac:dyDescent="0.2">
      <c r="A115" s="465"/>
      <c r="B115" s="466"/>
      <c r="C115" s="465"/>
      <c r="D115" s="465"/>
      <c r="E115" s="465"/>
      <c r="F115" s="465"/>
      <c r="G115" s="467"/>
    </row>
    <row r="116" spans="1:7" s="436" customFormat="1" hidden="1" x14ac:dyDescent="0.2">
      <c r="A116" s="465"/>
      <c r="B116" s="466"/>
      <c r="C116" s="465"/>
      <c r="D116" s="465"/>
      <c r="E116" s="465"/>
      <c r="F116" s="465"/>
      <c r="G116" s="467"/>
    </row>
    <row r="117" spans="1:7" s="471" customFormat="1" ht="16.5" hidden="1" thickBot="1" x14ac:dyDescent="0.3">
      <c r="C117" s="482"/>
      <c r="D117" s="484"/>
      <c r="E117" s="482"/>
      <c r="F117" s="482"/>
      <c r="G117" s="475"/>
    </row>
    <row r="118" spans="1:7" s="436" customFormat="1" hidden="1" x14ac:dyDescent="0.2">
      <c r="A118" s="464"/>
      <c r="C118" s="464"/>
      <c r="D118" s="464"/>
      <c r="E118" s="464"/>
      <c r="F118" s="464"/>
      <c r="G118" s="464"/>
    </row>
    <row r="119" spans="1:7" s="436" customFormat="1" hidden="1" x14ac:dyDescent="0.2">
      <c r="A119" s="464"/>
      <c r="C119" s="464"/>
      <c r="D119" s="464"/>
      <c r="E119" s="464"/>
      <c r="F119" s="464"/>
      <c r="G119" s="464"/>
    </row>
    <row r="120" spans="1:7" s="477" customFormat="1" ht="15.75" hidden="1" x14ac:dyDescent="0.25">
      <c r="C120" s="478"/>
      <c r="D120" s="485"/>
      <c r="E120" s="476"/>
      <c r="F120" s="476"/>
      <c r="G120" s="478"/>
    </row>
    <row r="121" spans="1:7" s="477" customFormat="1" ht="15.75" hidden="1" x14ac:dyDescent="0.25">
      <c r="C121" s="478"/>
      <c r="D121" s="485"/>
      <c r="E121" s="476"/>
      <c r="F121" s="476"/>
      <c r="G121" s="478"/>
    </row>
    <row r="122" spans="1:7" s="481" customFormat="1" hidden="1" x14ac:dyDescent="0.2">
      <c r="D122" s="484"/>
    </row>
    <row r="123" spans="1:7" s="471" customFormat="1" hidden="1" x14ac:dyDescent="0.2">
      <c r="A123" s="468"/>
      <c r="B123" s="469"/>
      <c r="C123" s="468"/>
      <c r="D123" s="468"/>
      <c r="E123" s="468"/>
      <c r="F123" s="468"/>
      <c r="G123" s="470"/>
    </row>
    <row r="124" spans="1:7" s="471" customFormat="1" hidden="1" x14ac:dyDescent="0.2">
      <c r="A124" s="468"/>
      <c r="B124" s="469"/>
      <c r="C124" s="468"/>
      <c r="D124" s="468"/>
      <c r="E124" s="468"/>
      <c r="F124" s="468"/>
      <c r="G124" s="470"/>
    </row>
    <row r="125" spans="1:7" s="471" customFormat="1" ht="12.75" hidden="1" customHeight="1" x14ac:dyDescent="0.2">
      <c r="A125" s="468"/>
      <c r="B125" s="469"/>
      <c r="C125" s="468"/>
      <c r="D125" s="468"/>
      <c r="E125" s="468"/>
      <c r="F125" s="468"/>
      <c r="G125" s="470"/>
    </row>
    <row r="126" spans="1:7" s="471" customFormat="1" ht="12.75" hidden="1" customHeight="1" x14ac:dyDescent="0.2">
      <c r="A126" s="468"/>
      <c r="B126" s="469"/>
      <c r="C126" s="468"/>
      <c r="D126" s="468"/>
      <c r="E126" s="468"/>
      <c r="F126" s="486"/>
      <c r="G126" s="487"/>
    </row>
    <row r="127" spans="1:7" s="432" customFormat="1" ht="16.5" hidden="1" thickBot="1" x14ac:dyDescent="0.3">
      <c r="A127" s="433"/>
      <c r="C127" s="433"/>
      <c r="D127" s="433"/>
      <c r="E127" s="433"/>
      <c r="F127" s="433"/>
      <c r="G127" s="488"/>
    </row>
    <row r="128" spans="1:7" s="436" customFormat="1" hidden="1" x14ac:dyDescent="0.2">
      <c r="A128" s="464"/>
      <c r="C128" s="464"/>
      <c r="D128" s="464"/>
      <c r="E128" s="464"/>
      <c r="F128" s="464"/>
      <c r="G128" s="489"/>
    </row>
    <row r="129" spans="1:7" s="436" customFormat="1" hidden="1" x14ac:dyDescent="0.2">
      <c r="A129" s="464"/>
      <c r="C129" s="464"/>
      <c r="D129" s="464"/>
      <c r="E129" s="464"/>
      <c r="F129" s="464"/>
      <c r="G129" s="464"/>
    </row>
    <row r="130" spans="1:7" s="477" customFormat="1" ht="15.75" hidden="1" x14ac:dyDescent="0.25">
      <c r="A130" s="476"/>
      <c r="C130" s="478"/>
      <c r="D130" s="478"/>
      <c r="E130" s="478"/>
      <c r="F130" s="478"/>
      <c r="G130" s="478"/>
    </row>
    <row r="131" spans="1:7" s="480" customFormat="1" ht="11.25" hidden="1" x14ac:dyDescent="0.2">
      <c r="A131" s="479"/>
      <c r="C131" s="424"/>
      <c r="D131" s="424"/>
      <c r="E131" s="424"/>
      <c r="F131" s="424"/>
      <c r="G131" s="424"/>
    </row>
    <row r="132" spans="1:7" s="471" customFormat="1" ht="23.25" hidden="1" customHeight="1" x14ac:dyDescent="0.2">
      <c r="A132" s="481"/>
      <c r="C132" s="482"/>
      <c r="D132" s="482"/>
      <c r="E132" s="482"/>
      <c r="F132" s="482"/>
      <c r="G132" s="482"/>
    </row>
    <row r="133" spans="1:7" s="436" customFormat="1" hidden="1" x14ac:dyDescent="0.2">
      <c r="A133" s="465"/>
      <c r="B133" s="466"/>
      <c r="C133" s="465"/>
      <c r="D133" s="465"/>
      <c r="E133" s="465"/>
      <c r="F133" s="465"/>
      <c r="G133" s="467"/>
    </row>
    <row r="134" spans="1:7" s="436" customFormat="1" hidden="1" x14ac:dyDescent="0.2">
      <c r="A134" s="465"/>
      <c r="B134" s="466"/>
      <c r="C134" s="465"/>
      <c r="D134" s="465"/>
      <c r="E134" s="465"/>
      <c r="F134" s="465"/>
      <c r="G134" s="467"/>
    </row>
    <row r="135" spans="1:7" s="436" customFormat="1" hidden="1" x14ac:dyDescent="0.2">
      <c r="A135" s="465"/>
      <c r="B135" s="466"/>
      <c r="C135" s="465"/>
      <c r="D135" s="465"/>
      <c r="E135" s="465"/>
      <c r="F135" s="465"/>
      <c r="G135" s="467"/>
    </row>
    <row r="136" spans="1:7" s="471" customFormat="1" hidden="1" x14ac:dyDescent="0.2">
      <c r="A136" s="468"/>
      <c r="B136" s="469"/>
      <c r="C136" s="468"/>
      <c r="D136" s="468"/>
      <c r="E136" s="468"/>
      <c r="F136" s="468"/>
      <c r="G136" s="470"/>
    </row>
    <row r="137" spans="1:7" s="453" customFormat="1" hidden="1" x14ac:dyDescent="0.2">
      <c r="A137" s="454"/>
      <c r="B137" s="460"/>
      <c r="C137" s="454"/>
      <c r="D137" s="454"/>
      <c r="E137" s="454"/>
      <c r="F137" s="454"/>
      <c r="G137" s="456"/>
    </row>
    <row r="138" spans="1:7" s="471" customFormat="1" hidden="1" x14ac:dyDescent="0.2">
      <c r="A138" s="468"/>
      <c r="B138" s="469"/>
      <c r="C138" s="468"/>
      <c r="D138" s="468"/>
      <c r="E138" s="468"/>
      <c r="F138" s="468"/>
      <c r="G138" s="470"/>
    </row>
    <row r="139" spans="1:7" s="481" customFormat="1" hidden="1" x14ac:dyDescent="0.2">
      <c r="A139" s="468"/>
      <c r="B139" s="483"/>
      <c r="C139" s="468"/>
      <c r="D139" s="468"/>
      <c r="E139" s="468"/>
      <c r="F139" s="468"/>
      <c r="G139" s="470"/>
    </row>
    <row r="140" spans="1:7" s="471" customFormat="1" hidden="1" x14ac:dyDescent="0.2">
      <c r="A140" s="468"/>
      <c r="B140" s="469"/>
      <c r="C140" s="468"/>
      <c r="D140" s="468"/>
      <c r="E140" s="468"/>
      <c r="F140" s="468"/>
      <c r="G140" s="470"/>
    </row>
    <row r="141" spans="1:7" s="436" customFormat="1" hidden="1" x14ac:dyDescent="0.2">
      <c r="A141" s="465"/>
      <c r="B141" s="466"/>
      <c r="C141" s="465"/>
      <c r="D141" s="465"/>
      <c r="E141" s="465"/>
      <c r="F141" s="465"/>
      <c r="G141" s="467"/>
    </row>
    <row r="142" spans="1:7" s="436" customFormat="1" hidden="1" x14ac:dyDescent="0.2">
      <c r="A142" s="465"/>
      <c r="B142" s="466"/>
      <c r="C142" s="465"/>
      <c r="D142" s="465"/>
      <c r="E142" s="465"/>
      <c r="F142" s="465"/>
      <c r="G142" s="467"/>
    </row>
    <row r="143" spans="1:7" s="432" customFormat="1" hidden="1" x14ac:dyDescent="0.2">
      <c r="A143" s="465"/>
      <c r="B143" s="466"/>
      <c r="C143" s="465"/>
      <c r="D143" s="465"/>
      <c r="E143" s="465"/>
      <c r="F143" s="465"/>
      <c r="G143" s="467"/>
    </row>
    <row r="144" spans="1:7" s="432" customFormat="1" hidden="1" x14ac:dyDescent="0.2">
      <c r="A144" s="465"/>
      <c r="B144" s="466"/>
      <c r="C144" s="465"/>
      <c r="D144" s="465"/>
      <c r="E144" s="465"/>
      <c r="F144" s="465"/>
      <c r="G144" s="467"/>
    </row>
    <row r="145" spans="1:7" s="436" customFormat="1" hidden="1" x14ac:dyDescent="0.2">
      <c r="A145" s="465"/>
      <c r="B145" s="466"/>
      <c r="C145" s="465"/>
      <c r="D145" s="465"/>
      <c r="E145" s="465"/>
      <c r="F145" s="465"/>
      <c r="G145" s="467"/>
    </row>
    <row r="146" spans="1:7" s="436" customFormat="1" hidden="1" x14ac:dyDescent="0.2">
      <c r="A146" s="465"/>
      <c r="B146" s="466"/>
      <c r="C146" s="465"/>
      <c r="D146" s="465"/>
      <c r="E146" s="465"/>
      <c r="F146" s="465"/>
      <c r="G146" s="467"/>
    </row>
    <row r="147" spans="1:7" s="436" customFormat="1" hidden="1" x14ac:dyDescent="0.2">
      <c r="A147" s="465"/>
      <c r="B147" s="466"/>
      <c r="C147" s="465"/>
      <c r="D147" s="465"/>
      <c r="E147" s="465"/>
      <c r="F147" s="465"/>
      <c r="G147" s="467"/>
    </row>
    <row r="148" spans="1:7" s="436" customFormat="1" hidden="1" x14ac:dyDescent="0.2">
      <c r="A148" s="465"/>
      <c r="B148" s="466"/>
      <c r="C148" s="465"/>
      <c r="D148" s="465"/>
      <c r="E148" s="465"/>
      <c r="F148" s="465"/>
      <c r="G148" s="467"/>
    </row>
    <row r="149" spans="1:7" s="436" customFormat="1" hidden="1" x14ac:dyDescent="0.2">
      <c r="A149" s="465"/>
      <c r="B149" s="466"/>
      <c r="C149" s="465"/>
      <c r="D149" s="465"/>
      <c r="E149" s="465"/>
      <c r="F149" s="472"/>
      <c r="G149" s="474"/>
    </row>
    <row r="150" spans="1:7" s="491" customFormat="1" ht="16.5" hidden="1" thickBot="1" x14ac:dyDescent="0.3">
      <c r="A150" s="490"/>
      <c r="C150" s="490"/>
      <c r="D150" s="490"/>
      <c r="E150" s="490"/>
      <c r="F150" s="490"/>
      <c r="G150" s="488"/>
    </row>
    <row r="151" spans="1:7" s="436" customFormat="1" hidden="1" x14ac:dyDescent="0.2">
      <c r="A151" s="464"/>
      <c r="C151" s="464"/>
      <c r="D151" s="464"/>
      <c r="E151" s="464"/>
      <c r="F151" s="464"/>
      <c r="G151" s="464"/>
    </row>
    <row r="152" spans="1:7" s="436" customFormat="1" hidden="1" x14ac:dyDescent="0.2">
      <c r="A152" s="464"/>
      <c r="C152" s="464"/>
      <c r="D152" s="464"/>
      <c r="E152" s="464"/>
      <c r="F152" s="464"/>
      <c r="G152" s="464"/>
    </row>
    <row r="153" spans="1:7" s="436" customFormat="1" hidden="1" x14ac:dyDescent="0.2">
      <c r="A153" s="464"/>
      <c r="C153" s="464"/>
      <c r="D153" s="464"/>
      <c r="E153" s="464"/>
      <c r="F153" s="464"/>
      <c r="G153" s="464"/>
    </row>
    <row r="154" spans="1:7" s="436" customFormat="1" hidden="1" x14ac:dyDescent="0.2">
      <c r="A154" s="464"/>
      <c r="C154" s="464"/>
      <c r="D154" s="464"/>
      <c r="E154" s="464"/>
      <c r="F154" s="464"/>
      <c r="G154" s="464"/>
    </row>
    <row r="155" spans="1:7" s="458" customFormat="1" hidden="1" x14ac:dyDescent="0.2">
      <c r="A155" s="457"/>
      <c r="C155" s="457"/>
      <c r="D155" s="457"/>
      <c r="E155" s="457"/>
      <c r="F155" s="492"/>
      <c r="G155" s="457"/>
    </row>
    <row r="156" spans="1:7" s="458" customFormat="1" hidden="1" x14ac:dyDescent="0.2">
      <c r="A156" s="457"/>
      <c r="C156" s="457"/>
      <c r="D156" s="457"/>
      <c r="E156" s="457"/>
      <c r="F156" s="492"/>
      <c r="G156" s="457"/>
    </row>
    <row r="157" spans="1:7" s="462" customFormat="1" ht="15.75" x14ac:dyDescent="0.25">
      <c r="A157" s="462" t="s">
        <v>2289</v>
      </c>
      <c r="C157" s="463"/>
      <c r="D157" s="463"/>
      <c r="E157" s="463"/>
      <c r="F157" s="463"/>
      <c r="G157" s="463"/>
    </row>
    <row r="158" spans="1:7" s="453" customFormat="1" hidden="1" x14ac:dyDescent="0.2">
      <c r="C158" s="452"/>
      <c r="D158" s="452"/>
      <c r="E158" s="452"/>
      <c r="F158" s="452"/>
      <c r="G158" s="452"/>
    </row>
    <row r="159" spans="1:7" s="453" customFormat="1" hidden="1" x14ac:dyDescent="0.2">
      <c r="C159" s="452"/>
      <c r="D159" s="452"/>
      <c r="E159" s="452"/>
      <c r="F159" s="452"/>
      <c r="G159" s="452"/>
    </row>
    <row r="160" spans="1:7" s="453" customFormat="1" hidden="1" x14ac:dyDescent="0.2">
      <c r="C160" s="452"/>
      <c r="D160" s="452"/>
      <c r="E160" s="452"/>
      <c r="F160" s="452"/>
      <c r="G160" s="452"/>
    </row>
    <row r="161" spans="1:7" s="453" customFormat="1" hidden="1" x14ac:dyDescent="0.2">
      <c r="A161" s="452"/>
      <c r="C161" s="452"/>
      <c r="D161" s="452"/>
      <c r="E161" s="452"/>
      <c r="F161" s="452"/>
      <c r="G161" s="452"/>
    </row>
    <row r="162" spans="1:7" s="453" customFormat="1" ht="12" customHeight="1" x14ac:dyDescent="0.2">
      <c r="A162" s="452" t="s">
        <v>2208</v>
      </c>
      <c r="B162" s="453" t="s">
        <v>1997</v>
      </c>
      <c r="C162" s="452" t="s">
        <v>2001</v>
      </c>
      <c r="D162" s="452" t="s">
        <v>2209</v>
      </c>
      <c r="E162" s="452" t="s">
        <v>2210</v>
      </c>
      <c r="F162" s="452" t="s">
        <v>2290</v>
      </c>
      <c r="G162" s="452" t="s">
        <v>2211</v>
      </c>
    </row>
    <row r="163" spans="1:7" s="453" customFormat="1" hidden="1" x14ac:dyDescent="0.2">
      <c r="A163" s="454"/>
      <c r="B163" s="460"/>
      <c r="C163" s="454"/>
      <c r="D163" s="454"/>
      <c r="E163" s="454"/>
      <c r="F163" s="452"/>
      <c r="G163" s="454"/>
    </row>
    <row r="164" spans="1:7" s="453" customFormat="1" hidden="1" x14ac:dyDescent="0.2">
      <c r="A164" s="454"/>
      <c r="B164" s="460"/>
      <c r="C164" s="454"/>
      <c r="D164" s="454"/>
      <c r="E164" s="454"/>
      <c r="F164" s="452"/>
      <c r="G164" s="454"/>
    </row>
    <row r="165" spans="1:7" s="453" customFormat="1" hidden="1" x14ac:dyDescent="0.2">
      <c r="A165" s="454"/>
      <c r="B165" s="460"/>
      <c r="C165" s="454"/>
      <c r="D165" s="454"/>
      <c r="E165" s="454"/>
      <c r="F165" s="452"/>
      <c r="G165" s="454"/>
    </row>
    <row r="166" spans="1:7" s="453" customFormat="1" hidden="1" x14ac:dyDescent="0.2">
      <c r="A166" s="454"/>
      <c r="B166" s="460"/>
      <c r="C166" s="454"/>
      <c r="D166" s="454"/>
      <c r="E166" s="454"/>
      <c r="F166" s="452"/>
      <c r="G166" s="454"/>
    </row>
    <row r="167" spans="1:7" s="453" customFormat="1" ht="25.5" x14ac:dyDescent="0.2">
      <c r="A167" s="454" t="s">
        <v>2291</v>
      </c>
      <c r="B167" s="455" t="s">
        <v>2292</v>
      </c>
      <c r="C167" s="454" t="s">
        <v>280</v>
      </c>
      <c r="D167" s="454">
        <v>0</v>
      </c>
      <c r="E167" s="454">
        <f>0.7*E28+0.01*(E71+E72)</f>
        <v>31.59</v>
      </c>
      <c r="F167" s="454">
        <v>27</v>
      </c>
      <c r="G167" s="456">
        <f>+D167*E167*F167</f>
        <v>0</v>
      </c>
    </row>
    <row r="168" spans="1:7" s="453" customFormat="1" x14ac:dyDescent="0.2">
      <c r="A168" s="454" t="s">
        <v>2293</v>
      </c>
      <c r="B168" s="455" t="s">
        <v>2294</v>
      </c>
      <c r="C168" s="454" t="s">
        <v>280</v>
      </c>
      <c r="D168" s="454">
        <v>0</v>
      </c>
      <c r="E168" s="454">
        <f>+E167</f>
        <v>31.59</v>
      </c>
      <c r="F168" s="454">
        <v>27</v>
      </c>
      <c r="G168" s="456">
        <f>+D168*E168*F168</f>
        <v>0</v>
      </c>
    </row>
    <row r="169" spans="1:7" s="453" customFormat="1" x14ac:dyDescent="0.2">
      <c r="A169" s="465" t="s">
        <v>2295</v>
      </c>
      <c r="B169" s="461" t="s">
        <v>2296</v>
      </c>
      <c r="C169" s="465" t="s">
        <v>233</v>
      </c>
      <c r="D169" s="465">
        <v>0</v>
      </c>
      <c r="E169" s="454">
        <f>+E28</f>
        <v>42</v>
      </c>
      <c r="F169" s="454">
        <v>3</v>
      </c>
      <c r="G169" s="456">
        <f>+D169*E169*F169</f>
        <v>0</v>
      </c>
    </row>
    <row r="170" spans="1:7" s="453" customFormat="1" ht="13.5" customHeight="1" x14ac:dyDescent="0.2">
      <c r="A170" s="454" t="s">
        <v>2297</v>
      </c>
      <c r="B170" s="460" t="s">
        <v>2298</v>
      </c>
      <c r="C170" s="454" t="s">
        <v>233</v>
      </c>
      <c r="D170" s="454">
        <v>0</v>
      </c>
      <c r="E170" s="454">
        <f>+E48</f>
        <v>94</v>
      </c>
      <c r="F170" s="454">
        <v>3</v>
      </c>
      <c r="G170" s="456">
        <f>+D170*E170*F170</f>
        <v>0</v>
      </c>
    </row>
    <row r="171" spans="1:7" s="453" customFormat="1" hidden="1" x14ac:dyDescent="0.2">
      <c r="A171" s="454"/>
      <c r="B171" s="460"/>
      <c r="C171" s="454"/>
      <c r="D171" s="454"/>
      <c r="E171" s="454"/>
      <c r="F171" s="454"/>
      <c r="G171" s="456"/>
    </row>
    <row r="172" spans="1:7" s="453" customFormat="1" hidden="1" x14ac:dyDescent="0.2">
      <c r="A172" s="454"/>
      <c r="B172" s="460"/>
      <c r="C172" s="454"/>
      <c r="D172" s="454"/>
      <c r="E172" s="454"/>
      <c r="F172" s="454"/>
      <c r="G172" s="456"/>
    </row>
    <row r="173" spans="1:7" s="453" customFormat="1" x14ac:dyDescent="0.2">
      <c r="A173" s="454" t="s">
        <v>2299</v>
      </c>
      <c r="B173" s="460" t="s">
        <v>2300</v>
      </c>
      <c r="C173" s="454" t="s">
        <v>233</v>
      </c>
      <c r="D173" s="454">
        <v>0</v>
      </c>
      <c r="E173" s="454">
        <f>+E55</f>
        <v>250</v>
      </c>
      <c r="F173" s="454">
        <v>3</v>
      </c>
      <c r="G173" s="456">
        <f>+D173*E173*F173</f>
        <v>0</v>
      </c>
    </row>
    <row r="174" spans="1:7" s="453" customFormat="1" x14ac:dyDescent="0.2">
      <c r="A174" s="454" t="s">
        <v>2301</v>
      </c>
      <c r="B174" s="460" t="s">
        <v>2302</v>
      </c>
      <c r="C174" s="454" t="s">
        <v>197</v>
      </c>
      <c r="D174" s="454">
        <v>0</v>
      </c>
      <c r="E174" s="454">
        <f>+E28</f>
        <v>42</v>
      </c>
      <c r="F174" s="454">
        <v>1</v>
      </c>
      <c r="G174" s="456">
        <f>+D174*E174*F174</f>
        <v>0</v>
      </c>
    </row>
    <row r="175" spans="1:7" s="453" customFormat="1" ht="13.5" thickBot="1" x14ac:dyDescent="0.25">
      <c r="A175" s="454" t="s">
        <v>2303</v>
      </c>
      <c r="B175" s="460" t="s">
        <v>2304</v>
      </c>
      <c r="C175" s="454" t="s">
        <v>197</v>
      </c>
      <c r="D175" s="454">
        <v>0</v>
      </c>
      <c r="E175" s="454">
        <f>+E174</f>
        <v>42</v>
      </c>
      <c r="F175" s="454">
        <v>1</v>
      </c>
      <c r="G175" s="456">
        <f>+D175*E175*F175</f>
        <v>0</v>
      </c>
    </row>
    <row r="176" spans="1:7" s="458" customFormat="1" ht="16.5" thickBot="1" x14ac:dyDescent="0.3">
      <c r="A176" s="457"/>
      <c r="B176" s="432" t="s">
        <v>2113</v>
      </c>
      <c r="C176" s="457"/>
      <c r="D176" s="457"/>
      <c r="E176" s="457"/>
      <c r="F176" s="492"/>
      <c r="G176" s="488">
        <f>SUM(G167:G175)</f>
        <v>0</v>
      </c>
    </row>
    <row r="178" spans="1:7" s="462" customFormat="1" ht="15.75" x14ac:dyDescent="0.25">
      <c r="A178" s="462" t="s">
        <v>2206</v>
      </c>
      <c r="C178" s="463"/>
      <c r="D178" s="463"/>
      <c r="E178" s="463"/>
      <c r="F178" s="463"/>
      <c r="G178" s="463"/>
    </row>
    <row r="179" spans="1:7" s="453" customFormat="1" hidden="1" x14ac:dyDescent="0.2">
      <c r="C179" s="452"/>
      <c r="D179" s="452"/>
      <c r="E179" s="452"/>
      <c r="F179" s="452"/>
      <c r="G179" s="452"/>
    </row>
    <row r="180" spans="1:7" s="453" customFormat="1" hidden="1" x14ac:dyDescent="0.2">
      <c r="C180" s="452"/>
      <c r="D180" s="452"/>
      <c r="E180" s="452"/>
      <c r="F180" s="452"/>
      <c r="G180" s="452"/>
    </row>
    <row r="181" spans="1:7" s="453" customFormat="1" hidden="1" x14ac:dyDescent="0.2">
      <c r="C181" s="452"/>
      <c r="D181" s="452"/>
      <c r="E181" s="452"/>
      <c r="F181" s="452"/>
      <c r="G181" s="452"/>
    </row>
    <row r="182" spans="1:7" s="453" customFormat="1" hidden="1" x14ac:dyDescent="0.2">
      <c r="A182" s="452"/>
      <c r="C182" s="452"/>
      <c r="D182" s="452"/>
      <c r="E182" s="452"/>
      <c r="F182" s="452"/>
      <c r="G182" s="452"/>
    </row>
    <row r="183" spans="1:7" s="453" customFormat="1" hidden="1" x14ac:dyDescent="0.2">
      <c r="A183" s="454"/>
      <c r="B183" s="460"/>
      <c r="C183" s="454"/>
      <c r="D183" s="454"/>
      <c r="E183" s="454"/>
      <c r="F183" s="452"/>
      <c r="G183" s="454"/>
    </row>
    <row r="184" spans="1:7" s="453" customFormat="1" hidden="1" x14ac:dyDescent="0.2">
      <c r="A184" s="454"/>
      <c r="B184" s="460"/>
      <c r="C184" s="454"/>
      <c r="D184" s="454"/>
      <c r="E184" s="454"/>
      <c r="F184" s="452"/>
      <c r="G184" s="454"/>
    </row>
    <row r="185" spans="1:7" s="453" customFormat="1" hidden="1" x14ac:dyDescent="0.2">
      <c r="A185" s="454"/>
      <c r="B185" s="460"/>
      <c r="C185" s="454"/>
      <c r="D185" s="454"/>
      <c r="E185" s="454"/>
      <c r="F185" s="452"/>
      <c r="G185" s="454"/>
    </row>
    <row r="186" spans="1:7" s="453" customFormat="1" hidden="1" x14ac:dyDescent="0.2">
      <c r="A186" s="454"/>
      <c r="B186" s="460"/>
      <c r="C186" s="454"/>
      <c r="D186" s="454"/>
      <c r="E186" s="454"/>
      <c r="F186" s="452"/>
      <c r="G186" s="454"/>
    </row>
    <row r="187" spans="1:7" s="493" customFormat="1" ht="20.25" hidden="1" x14ac:dyDescent="0.3">
      <c r="B187" s="494"/>
      <c r="C187" s="495"/>
      <c r="D187" s="495"/>
    </row>
    <row r="188" spans="1:7" s="493" customFormat="1" ht="20.25" hidden="1" x14ac:dyDescent="0.3">
      <c r="B188" s="494"/>
      <c r="C188" s="495"/>
      <c r="D188" s="495"/>
    </row>
    <row r="189" spans="1:7" s="496" customFormat="1" ht="20.25" hidden="1" x14ac:dyDescent="0.3">
      <c r="D189" s="497"/>
      <c r="E189" s="493"/>
      <c r="F189" s="493"/>
      <c r="G189" s="493"/>
    </row>
    <row r="190" spans="1:7" s="498" customFormat="1" x14ac:dyDescent="0.2">
      <c r="A190" s="498" t="s">
        <v>2305</v>
      </c>
      <c r="D190" s="499"/>
      <c r="E190" s="500"/>
      <c r="F190" s="500"/>
      <c r="G190" s="500"/>
    </row>
    <row r="191" spans="1:7" s="453" customFormat="1" x14ac:dyDescent="0.2">
      <c r="A191" s="452" t="s">
        <v>2306</v>
      </c>
      <c r="B191" s="452" t="s">
        <v>2307</v>
      </c>
      <c r="D191" s="501" t="s">
        <v>2308</v>
      </c>
      <c r="E191" s="452" t="s">
        <v>197</v>
      </c>
      <c r="F191" s="452" t="s">
        <v>2309</v>
      </c>
      <c r="G191" s="452" t="s">
        <v>2211</v>
      </c>
    </row>
    <row r="192" spans="1:7" s="453" customFormat="1" hidden="1" x14ac:dyDescent="0.2">
      <c r="A192" s="502"/>
      <c r="B192" s="460"/>
      <c r="D192" s="454"/>
      <c r="E192" s="454"/>
      <c r="F192" s="460"/>
      <c r="G192" s="460"/>
    </row>
    <row r="193" spans="1:7" s="453" customFormat="1" hidden="1" x14ac:dyDescent="0.2">
      <c r="A193" s="502"/>
      <c r="B193" s="460"/>
      <c r="D193" s="454" t="s">
        <v>2310</v>
      </c>
      <c r="E193" s="454"/>
      <c r="F193" s="460"/>
      <c r="G193" s="460"/>
    </row>
    <row r="194" spans="1:7" s="453" customFormat="1" x14ac:dyDescent="0.2">
      <c r="A194" s="502" t="s">
        <v>2311</v>
      </c>
      <c r="B194" s="455" t="s">
        <v>2312</v>
      </c>
      <c r="C194" s="460"/>
      <c r="D194" s="454" t="s">
        <v>2310</v>
      </c>
      <c r="E194" s="454">
        <v>4</v>
      </c>
      <c r="F194" s="460">
        <v>0</v>
      </c>
      <c r="G194" s="460">
        <f>+E194*F194</f>
        <v>0</v>
      </c>
    </row>
    <row r="195" spans="1:7" s="453" customFormat="1" x14ac:dyDescent="0.2">
      <c r="A195" s="502" t="s">
        <v>2313</v>
      </c>
      <c r="B195" s="455" t="s">
        <v>2314</v>
      </c>
      <c r="C195" s="460"/>
      <c r="D195" s="454" t="s">
        <v>2310</v>
      </c>
      <c r="E195" s="454">
        <v>18</v>
      </c>
      <c r="F195" s="460">
        <v>0</v>
      </c>
      <c r="G195" s="460">
        <f>+E195*F195</f>
        <v>0</v>
      </c>
    </row>
    <row r="196" spans="1:7" s="453" customFormat="1" x14ac:dyDescent="0.2">
      <c r="A196" s="502" t="s">
        <v>2315</v>
      </c>
      <c r="B196" s="460" t="s">
        <v>2316</v>
      </c>
      <c r="C196" s="460"/>
      <c r="D196" s="454" t="s">
        <v>2310</v>
      </c>
      <c r="E196" s="454">
        <v>20</v>
      </c>
      <c r="F196" s="460">
        <v>0</v>
      </c>
      <c r="G196" s="460">
        <f>+E196*F196</f>
        <v>0</v>
      </c>
    </row>
    <row r="197" spans="1:7" s="453" customFormat="1" hidden="1" x14ac:dyDescent="0.2">
      <c r="A197" s="502"/>
      <c r="B197" s="460"/>
      <c r="D197" s="454"/>
      <c r="E197" s="454"/>
      <c r="F197" s="461"/>
      <c r="G197" s="461">
        <f>SUM(G194:G196)</f>
        <v>0</v>
      </c>
    </row>
    <row r="198" spans="1:7" s="453" customFormat="1" hidden="1" x14ac:dyDescent="0.2">
      <c r="A198" s="502"/>
      <c r="B198" s="460"/>
      <c r="D198" s="454"/>
      <c r="E198" s="454"/>
      <c r="F198" s="461"/>
      <c r="G198" s="461"/>
    </row>
    <row r="199" spans="1:7" s="453" customFormat="1" hidden="1" x14ac:dyDescent="0.2">
      <c r="A199" s="502"/>
      <c r="B199" s="460"/>
      <c r="D199" s="454"/>
      <c r="E199" s="454"/>
      <c r="F199" s="461"/>
      <c r="G199" s="461"/>
    </row>
    <row r="200" spans="1:7" s="453" customFormat="1" hidden="1" x14ac:dyDescent="0.2">
      <c r="A200" s="502"/>
      <c r="B200" s="460"/>
      <c r="D200" s="454"/>
      <c r="E200" s="454"/>
      <c r="F200" s="461"/>
      <c r="G200" s="461"/>
    </row>
    <row r="201" spans="1:7" s="453" customFormat="1" hidden="1" x14ac:dyDescent="0.2">
      <c r="A201" s="500"/>
      <c r="B201" s="503"/>
      <c r="D201" s="457"/>
      <c r="E201" s="457"/>
      <c r="F201" s="492"/>
      <c r="G201" s="504"/>
    </row>
    <row r="202" spans="1:7" s="453" customFormat="1" x14ac:dyDescent="0.2">
      <c r="A202" s="500"/>
      <c r="B202" s="458"/>
      <c r="D202" s="457"/>
      <c r="E202" s="505">
        <f>SUM(E194:E201)</f>
        <v>42</v>
      </c>
      <c r="F202" s="458"/>
      <c r="G202" s="461">
        <f>SUM(G197)</f>
        <v>0</v>
      </c>
    </row>
    <row r="203" spans="1:7" s="453" customFormat="1" hidden="1" x14ac:dyDescent="0.2">
      <c r="A203" s="500"/>
      <c r="B203" s="458"/>
      <c r="C203" s="457"/>
      <c r="D203" s="457"/>
      <c r="E203" s="458"/>
      <c r="F203" s="458"/>
      <c r="G203" s="458"/>
    </row>
    <row r="204" spans="1:7" s="453" customFormat="1" hidden="1" x14ac:dyDescent="0.2">
      <c r="A204" s="500"/>
      <c r="B204" s="458"/>
      <c r="C204" s="457"/>
      <c r="D204" s="457"/>
      <c r="E204" s="458"/>
      <c r="F204" s="458"/>
      <c r="G204" s="458"/>
    </row>
    <row r="205" spans="1:7" s="453" customFormat="1" hidden="1" x14ac:dyDescent="0.2">
      <c r="A205" s="500"/>
      <c r="B205" s="458"/>
      <c r="C205" s="457"/>
      <c r="D205" s="457"/>
      <c r="E205" s="458"/>
      <c r="F205" s="458"/>
      <c r="G205" s="458"/>
    </row>
    <row r="206" spans="1:7" s="453" customFormat="1" hidden="1" x14ac:dyDescent="0.2">
      <c r="A206" s="500"/>
      <c r="B206" s="458"/>
      <c r="C206" s="457"/>
      <c r="D206" s="457"/>
      <c r="E206" s="458"/>
      <c r="F206" s="458"/>
      <c r="G206" s="458"/>
    </row>
    <row r="207" spans="1:7" s="453" customFormat="1" hidden="1" x14ac:dyDescent="0.2">
      <c r="A207" s="500"/>
      <c r="B207" s="458"/>
      <c r="C207" s="457"/>
      <c r="D207" s="457"/>
      <c r="E207" s="458"/>
      <c r="F207" s="458"/>
      <c r="G207" s="458"/>
    </row>
    <row r="208" spans="1:7" s="453" customFormat="1" hidden="1" x14ac:dyDescent="0.2">
      <c r="A208" s="500"/>
      <c r="B208" s="458"/>
      <c r="C208" s="457"/>
      <c r="D208" s="457"/>
      <c r="E208" s="458"/>
      <c r="F208" s="458"/>
      <c r="G208" s="458"/>
    </row>
    <row r="209" spans="1:7" s="453" customFormat="1" hidden="1" x14ac:dyDescent="0.2">
      <c r="A209" s="500"/>
      <c r="B209" s="458"/>
      <c r="C209" s="457"/>
      <c r="D209" s="457"/>
      <c r="E209" s="458"/>
      <c r="F209" s="458"/>
      <c r="G209" s="458"/>
    </row>
    <row r="210" spans="1:7" s="453" customFormat="1" hidden="1" x14ac:dyDescent="0.2">
      <c r="A210" s="500"/>
      <c r="B210" s="458"/>
      <c r="C210" s="457"/>
      <c r="D210" s="457"/>
      <c r="E210" s="458"/>
      <c r="F210" s="458"/>
      <c r="G210" s="458"/>
    </row>
    <row r="211" spans="1:7" s="453" customFormat="1" hidden="1" x14ac:dyDescent="0.2">
      <c r="A211" s="500"/>
      <c r="B211" s="458"/>
      <c r="C211" s="457"/>
      <c r="D211" s="457"/>
      <c r="E211" s="458"/>
      <c r="F211" s="458"/>
      <c r="G211" s="458"/>
    </row>
    <row r="212" spans="1:7" s="453" customFormat="1" hidden="1" x14ac:dyDescent="0.2">
      <c r="A212" s="500"/>
      <c r="B212" s="458"/>
      <c r="C212" s="457"/>
      <c r="D212" s="457"/>
      <c r="E212" s="458"/>
      <c r="F212" s="458"/>
      <c r="G212" s="458"/>
    </row>
    <row r="213" spans="1:7" s="453" customFormat="1" hidden="1" x14ac:dyDescent="0.2">
      <c r="A213" s="500"/>
      <c r="B213" s="458"/>
      <c r="C213" s="457"/>
      <c r="D213" s="457"/>
      <c r="E213" s="458"/>
      <c r="F213" s="458"/>
      <c r="G213" s="458"/>
    </row>
    <row r="214" spans="1:7" s="453" customFormat="1" hidden="1" x14ac:dyDescent="0.2">
      <c r="A214" s="500"/>
      <c r="B214" s="458"/>
      <c r="C214" s="457"/>
      <c r="D214" s="457"/>
      <c r="E214" s="458"/>
      <c r="F214" s="458"/>
      <c r="G214" s="458"/>
    </row>
    <row r="215" spans="1:7" s="453" customFormat="1" hidden="1" x14ac:dyDescent="0.2">
      <c r="A215" s="500"/>
      <c r="B215" s="458"/>
      <c r="C215" s="457"/>
      <c r="D215" s="457"/>
      <c r="E215" s="458"/>
      <c r="F215" s="458"/>
      <c r="G215" s="458"/>
    </row>
    <row r="216" spans="1:7" s="453" customFormat="1" hidden="1" x14ac:dyDescent="0.2">
      <c r="A216" s="500"/>
      <c r="B216" s="458"/>
      <c r="C216" s="457"/>
      <c r="D216" s="457"/>
      <c r="E216" s="458"/>
      <c r="F216" s="458"/>
      <c r="G216" s="458"/>
    </row>
    <row r="217" spans="1:7" s="453" customFormat="1" hidden="1" x14ac:dyDescent="0.2">
      <c r="A217" s="458"/>
      <c r="B217" s="458"/>
      <c r="C217" s="457"/>
      <c r="D217" s="457"/>
      <c r="E217" s="458"/>
      <c r="F217" s="458"/>
      <c r="G217" s="458"/>
    </row>
    <row r="218" spans="1:7" s="453" customFormat="1" hidden="1" x14ac:dyDescent="0.2">
      <c r="A218" s="458"/>
      <c r="B218" s="458"/>
      <c r="C218" s="457"/>
      <c r="D218" s="457"/>
      <c r="E218" s="458"/>
      <c r="F218" s="458"/>
      <c r="G218" s="458"/>
    </row>
    <row r="219" spans="1:7" s="453" customFormat="1" hidden="1" x14ac:dyDescent="0.2">
      <c r="A219" s="458"/>
      <c r="B219" s="458"/>
      <c r="C219" s="457"/>
      <c r="D219" s="457"/>
      <c r="E219" s="458"/>
      <c r="F219" s="458"/>
      <c r="G219" s="458"/>
    </row>
    <row r="220" spans="1:7" s="453" customFormat="1" hidden="1" x14ac:dyDescent="0.2">
      <c r="A220" s="458"/>
      <c r="B220" s="458"/>
      <c r="C220" s="457"/>
      <c r="D220" s="457"/>
      <c r="E220" s="458"/>
      <c r="F220" s="458"/>
      <c r="G220" s="458"/>
    </row>
    <row r="221" spans="1:7" s="453" customFormat="1" hidden="1" x14ac:dyDescent="0.2">
      <c r="A221" s="458"/>
      <c r="B221" s="458"/>
      <c r="C221" s="457"/>
      <c r="D221" s="457"/>
      <c r="E221" s="458"/>
      <c r="F221" s="458"/>
      <c r="G221" s="458"/>
    </row>
    <row r="222" spans="1:7" s="453" customFormat="1" hidden="1" x14ac:dyDescent="0.2">
      <c r="A222" s="458"/>
      <c r="B222" s="458"/>
      <c r="C222" s="457"/>
      <c r="D222" s="457"/>
      <c r="E222" s="458"/>
      <c r="F222" s="458"/>
      <c r="G222" s="458"/>
    </row>
    <row r="223" spans="1:7" s="453" customFormat="1" hidden="1" x14ac:dyDescent="0.2">
      <c r="A223" s="458"/>
      <c r="B223" s="458"/>
      <c r="C223" s="457"/>
      <c r="D223" s="457"/>
      <c r="E223" s="458"/>
      <c r="F223" s="458"/>
      <c r="G223" s="458"/>
    </row>
    <row r="224" spans="1:7" s="453" customFormat="1" hidden="1" x14ac:dyDescent="0.2">
      <c r="A224" s="458"/>
      <c r="B224" s="458"/>
      <c r="C224" s="457"/>
      <c r="D224" s="457"/>
      <c r="E224" s="458"/>
      <c r="F224" s="458"/>
      <c r="G224" s="458"/>
    </row>
    <row r="225" spans="1:7" s="453" customFormat="1" hidden="1" x14ac:dyDescent="0.2">
      <c r="A225" s="458"/>
      <c r="B225" s="458"/>
      <c r="C225" s="457"/>
      <c r="D225" s="457"/>
      <c r="E225" s="458"/>
      <c r="F225" s="458"/>
      <c r="G225" s="458"/>
    </row>
    <row r="226" spans="1:7" s="453" customFormat="1" hidden="1" x14ac:dyDescent="0.2">
      <c r="A226" s="458"/>
      <c r="B226" s="458"/>
      <c r="C226" s="457"/>
      <c r="D226" s="457"/>
      <c r="E226" s="458"/>
      <c r="F226" s="458"/>
      <c r="G226" s="458"/>
    </row>
    <row r="227" spans="1:7" s="453" customFormat="1" hidden="1" x14ac:dyDescent="0.2">
      <c r="A227" s="458"/>
      <c r="B227" s="458"/>
      <c r="C227" s="457"/>
      <c r="D227" s="457"/>
      <c r="E227" s="458"/>
      <c r="F227" s="458"/>
      <c r="G227" s="458"/>
    </row>
    <row r="228" spans="1:7" s="453" customFormat="1" hidden="1" x14ac:dyDescent="0.2">
      <c r="A228" s="458"/>
      <c r="B228" s="458"/>
      <c r="C228" s="457"/>
      <c r="D228" s="457"/>
      <c r="E228" s="458"/>
      <c r="F228" s="458"/>
      <c r="G228" s="458"/>
    </row>
    <row r="229" spans="1:7" s="453" customFormat="1" hidden="1" x14ac:dyDescent="0.2">
      <c r="A229" s="458"/>
      <c r="B229" s="458"/>
      <c r="C229" s="457"/>
      <c r="D229" s="457"/>
      <c r="E229" s="458"/>
      <c r="F229" s="458"/>
      <c r="G229" s="458"/>
    </row>
    <row r="230" spans="1:7" s="453" customFormat="1" hidden="1" x14ac:dyDescent="0.2">
      <c r="A230" s="458"/>
      <c r="B230" s="458"/>
      <c r="C230" s="457"/>
      <c r="D230" s="457"/>
      <c r="E230" s="458"/>
      <c r="F230" s="458"/>
      <c r="G230" s="458"/>
    </row>
    <row r="231" spans="1:7" s="453" customFormat="1" hidden="1" x14ac:dyDescent="0.2">
      <c r="A231" s="458"/>
      <c r="B231" s="458"/>
      <c r="C231" s="457"/>
      <c r="D231" s="457"/>
      <c r="E231" s="458"/>
      <c r="F231" s="458"/>
      <c r="G231" s="458"/>
    </row>
    <row r="232" spans="1:7" s="453" customFormat="1" hidden="1" x14ac:dyDescent="0.2">
      <c r="A232" s="458"/>
      <c r="B232" s="458"/>
      <c r="C232" s="457"/>
      <c r="D232" s="457"/>
      <c r="E232" s="458"/>
      <c r="F232" s="458"/>
      <c r="G232" s="458"/>
    </row>
    <row r="233" spans="1:7" s="453" customFormat="1" hidden="1" x14ac:dyDescent="0.2">
      <c r="A233" s="458"/>
      <c r="B233" s="458"/>
      <c r="C233" s="457"/>
      <c r="D233" s="457"/>
      <c r="E233" s="458"/>
      <c r="F233" s="458"/>
      <c r="G233" s="458"/>
    </row>
    <row r="234" spans="1:7" s="453" customFormat="1" hidden="1" x14ac:dyDescent="0.2">
      <c r="A234" s="458"/>
      <c r="B234" s="458"/>
      <c r="C234" s="457"/>
      <c r="D234" s="457"/>
      <c r="E234" s="458"/>
      <c r="F234" s="458"/>
      <c r="G234" s="458"/>
    </row>
    <row r="235" spans="1:7" s="453" customFormat="1" hidden="1" x14ac:dyDescent="0.2">
      <c r="A235" s="458"/>
      <c r="B235" s="458"/>
      <c r="C235" s="457"/>
      <c r="D235" s="457"/>
      <c r="E235" s="458"/>
      <c r="F235" s="458"/>
      <c r="G235" s="458"/>
    </row>
    <row r="236" spans="1:7" s="453" customFormat="1" hidden="1" x14ac:dyDescent="0.2">
      <c r="A236" s="458"/>
      <c r="B236" s="458"/>
      <c r="C236" s="457"/>
      <c r="D236" s="457"/>
      <c r="E236" s="458"/>
      <c r="F236" s="458"/>
      <c r="G236" s="458"/>
    </row>
    <row r="237" spans="1:7" s="453" customFormat="1" hidden="1" x14ac:dyDescent="0.2">
      <c r="A237" s="458"/>
      <c r="B237" s="458"/>
      <c r="C237" s="457"/>
      <c r="D237" s="457"/>
      <c r="E237" s="458"/>
      <c r="F237" s="458"/>
      <c r="G237" s="458"/>
    </row>
    <row r="238" spans="1:7" s="453" customFormat="1" hidden="1" x14ac:dyDescent="0.2">
      <c r="A238" s="458"/>
      <c r="B238" s="458"/>
      <c r="C238" s="457"/>
      <c r="D238" s="457"/>
      <c r="E238" s="458"/>
      <c r="F238" s="458"/>
      <c r="G238" s="458"/>
    </row>
    <row r="239" spans="1:7" s="453" customFormat="1" hidden="1" x14ac:dyDescent="0.2">
      <c r="A239" s="458"/>
      <c r="B239" s="458"/>
      <c r="C239" s="457"/>
      <c r="D239" s="457"/>
      <c r="E239" s="458"/>
      <c r="F239" s="458"/>
      <c r="G239" s="458"/>
    </row>
    <row r="240" spans="1:7" s="453" customFormat="1" hidden="1" x14ac:dyDescent="0.2">
      <c r="A240" s="458"/>
      <c r="B240" s="458"/>
      <c r="C240" s="457"/>
      <c r="D240" s="457"/>
      <c r="E240" s="458"/>
      <c r="F240" s="458"/>
      <c r="G240" s="458"/>
    </row>
    <row r="241" spans="1:7" s="453" customFormat="1" hidden="1" x14ac:dyDescent="0.2">
      <c r="A241" s="458"/>
      <c r="B241" s="458"/>
      <c r="C241" s="457"/>
      <c r="D241" s="457"/>
      <c r="E241" s="458"/>
      <c r="F241" s="458"/>
      <c r="G241" s="458"/>
    </row>
    <row r="242" spans="1:7" s="453" customFormat="1" hidden="1" x14ac:dyDescent="0.2">
      <c r="A242" s="458"/>
      <c r="B242" s="458"/>
      <c r="C242" s="457"/>
      <c r="D242" s="457"/>
      <c r="E242" s="458"/>
      <c r="F242" s="458"/>
      <c r="G242" s="458"/>
    </row>
    <row r="243" spans="1:7" s="453" customFormat="1" hidden="1" x14ac:dyDescent="0.2">
      <c r="A243" s="458"/>
      <c r="B243" s="458"/>
      <c r="C243" s="457"/>
      <c r="D243" s="457"/>
      <c r="E243" s="458"/>
      <c r="F243" s="458"/>
      <c r="G243" s="458"/>
    </row>
    <row r="244" spans="1:7" s="453" customFormat="1" hidden="1" x14ac:dyDescent="0.2">
      <c r="A244" s="458"/>
      <c r="B244" s="458"/>
      <c r="C244" s="457"/>
      <c r="D244" s="457"/>
      <c r="E244" s="458"/>
      <c r="F244" s="458"/>
      <c r="G244" s="458"/>
    </row>
    <row r="245" spans="1:7" s="453" customFormat="1" hidden="1" x14ac:dyDescent="0.2">
      <c r="A245" s="458"/>
      <c r="B245" s="458"/>
      <c r="C245" s="457"/>
      <c r="D245" s="457"/>
      <c r="E245" s="458"/>
      <c r="F245" s="458"/>
      <c r="G245" s="458"/>
    </row>
    <row r="246" spans="1:7" s="453" customFormat="1" hidden="1" x14ac:dyDescent="0.2">
      <c r="A246" s="458"/>
      <c r="B246" s="458"/>
      <c r="C246" s="457"/>
      <c r="D246" s="457"/>
      <c r="E246" s="458"/>
      <c r="F246" s="458"/>
      <c r="G246" s="458"/>
    </row>
    <row r="247" spans="1:7" s="458" customFormat="1" hidden="1" x14ac:dyDescent="0.2">
      <c r="C247" s="457"/>
      <c r="D247" s="457"/>
    </row>
    <row r="248" spans="1:7" s="458" customFormat="1" hidden="1" x14ac:dyDescent="0.2">
      <c r="C248" s="457"/>
      <c r="D248" s="457"/>
    </row>
    <row r="249" spans="1:7" s="458" customFormat="1" hidden="1" x14ac:dyDescent="0.2">
      <c r="C249" s="457"/>
      <c r="D249" s="457"/>
    </row>
    <row r="250" spans="1:7" s="458" customFormat="1" hidden="1" x14ac:dyDescent="0.2">
      <c r="C250" s="457"/>
      <c r="D250" s="457"/>
    </row>
    <row r="251" spans="1:7" s="458" customFormat="1" hidden="1" x14ac:dyDescent="0.2">
      <c r="C251" s="457"/>
      <c r="D251" s="457"/>
    </row>
    <row r="252" spans="1:7" s="458" customFormat="1" hidden="1" x14ac:dyDescent="0.2">
      <c r="C252" s="457"/>
      <c r="D252" s="457"/>
    </row>
    <row r="253" spans="1:7" s="458" customFormat="1" hidden="1" x14ac:dyDescent="0.2">
      <c r="C253" s="457"/>
      <c r="D253" s="457"/>
    </row>
    <row r="254" spans="1:7" s="458" customFormat="1" hidden="1" x14ac:dyDescent="0.2">
      <c r="C254" s="457"/>
      <c r="D254" s="457"/>
    </row>
    <row r="255" spans="1:7" s="458" customFormat="1" hidden="1" x14ac:dyDescent="0.2">
      <c r="C255" s="457"/>
      <c r="D255" s="457"/>
    </row>
    <row r="256" spans="1:7" s="458" customFormat="1" hidden="1" x14ac:dyDescent="0.2">
      <c r="C256" s="457"/>
      <c r="D256" s="457"/>
    </row>
    <row r="257" spans="3:4" s="458" customFormat="1" hidden="1" x14ac:dyDescent="0.2">
      <c r="C257" s="457"/>
      <c r="D257" s="457"/>
    </row>
    <row r="258" spans="3:4" s="458" customFormat="1" hidden="1" x14ac:dyDescent="0.2">
      <c r="C258" s="457"/>
      <c r="D258" s="457"/>
    </row>
    <row r="259" spans="3:4" s="458" customFormat="1" hidden="1" x14ac:dyDescent="0.2">
      <c r="C259" s="457"/>
      <c r="D259" s="457"/>
    </row>
    <row r="260" spans="3:4" s="458" customFormat="1" hidden="1" x14ac:dyDescent="0.2">
      <c r="C260" s="457"/>
      <c r="D260" s="457"/>
    </row>
    <row r="261" spans="3:4" s="458" customFormat="1" hidden="1" x14ac:dyDescent="0.2">
      <c r="C261" s="457"/>
      <c r="D261" s="457"/>
    </row>
    <row r="262" spans="3:4" s="458" customFormat="1" hidden="1" x14ac:dyDescent="0.2">
      <c r="C262" s="457"/>
      <c r="D262" s="457"/>
    </row>
    <row r="263" spans="3:4" s="458" customFormat="1" hidden="1" x14ac:dyDescent="0.2">
      <c r="C263" s="457"/>
      <c r="D263" s="457"/>
    </row>
    <row r="264" spans="3:4" s="458" customFormat="1" hidden="1" x14ac:dyDescent="0.2">
      <c r="C264" s="457"/>
      <c r="D264" s="457"/>
    </row>
    <row r="265" spans="3:4" s="458" customFormat="1" hidden="1" x14ac:dyDescent="0.2">
      <c r="C265" s="457"/>
      <c r="D265" s="457"/>
    </row>
    <row r="266" spans="3:4" s="458" customFormat="1" hidden="1" x14ac:dyDescent="0.2">
      <c r="C266" s="457"/>
      <c r="D266" s="457"/>
    </row>
    <row r="267" spans="3:4" s="458" customFormat="1" hidden="1" x14ac:dyDescent="0.2">
      <c r="C267" s="457"/>
      <c r="D267" s="457"/>
    </row>
    <row r="268" spans="3:4" s="458" customFormat="1" hidden="1" x14ac:dyDescent="0.2">
      <c r="C268" s="457"/>
      <c r="D268" s="457"/>
    </row>
    <row r="269" spans="3:4" s="458" customFormat="1" hidden="1" x14ac:dyDescent="0.2">
      <c r="C269" s="457"/>
      <c r="D269" s="457"/>
    </row>
    <row r="270" spans="3:4" s="458" customFormat="1" hidden="1" x14ac:dyDescent="0.2">
      <c r="C270" s="457"/>
      <c r="D270" s="457"/>
    </row>
    <row r="271" spans="3:4" s="458" customFormat="1" hidden="1" x14ac:dyDescent="0.2">
      <c r="C271" s="457"/>
      <c r="D271" s="457"/>
    </row>
    <row r="272" spans="3:4" s="458" customFormat="1" hidden="1" x14ac:dyDescent="0.2">
      <c r="C272" s="457"/>
      <c r="D272" s="457"/>
    </row>
    <row r="273" spans="3:4" s="458" customFormat="1" hidden="1" x14ac:dyDescent="0.2">
      <c r="C273" s="457"/>
      <c r="D273" s="457"/>
    </row>
    <row r="274" spans="3:4" s="458" customFormat="1" hidden="1" x14ac:dyDescent="0.2">
      <c r="C274" s="457"/>
      <c r="D274" s="457"/>
    </row>
    <row r="275" spans="3:4" s="458" customFormat="1" hidden="1" x14ac:dyDescent="0.2">
      <c r="C275" s="457"/>
      <c r="D275" s="457"/>
    </row>
    <row r="276" spans="3:4" s="458" customFormat="1" hidden="1" x14ac:dyDescent="0.2">
      <c r="C276" s="457"/>
      <c r="D276" s="457"/>
    </row>
    <row r="277" spans="3:4" s="458" customFormat="1" hidden="1" x14ac:dyDescent="0.2">
      <c r="C277" s="457"/>
      <c r="D277" s="457"/>
    </row>
    <row r="278" spans="3:4" s="458" customFormat="1" hidden="1" x14ac:dyDescent="0.2">
      <c r="C278" s="457"/>
      <c r="D278" s="457"/>
    </row>
    <row r="279" spans="3:4" s="458" customFormat="1" hidden="1" x14ac:dyDescent="0.2">
      <c r="C279" s="457"/>
      <c r="D279" s="457"/>
    </row>
    <row r="280" spans="3:4" s="458" customFormat="1" hidden="1" x14ac:dyDescent="0.2">
      <c r="C280" s="457"/>
      <c r="D280" s="457"/>
    </row>
    <row r="281" spans="3:4" s="458" customFormat="1" hidden="1" x14ac:dyDescent="0.2">
      <c r="C281" s="457"/>
      <c r="D281" s="457"/>
    </row>
    <row r="282" spans="3:4" s="458" customFormat="1" hidden="1" x14ac:dyDescent="0.2">
      <c r="C282" s="457"/>
      <c r="D282" s="457"/>
    </row>
    <row r="283" spans="3:4" s="458" customFormat="1" hidden="1" x14ac:dyDescent="0.2">
      <c r="C283" s="457"/>
      <c r="D283" s="457"/>
    </row>
    <row r="284" spans="3:4" s="458" customFormat="1" hidden="1" x14ac:dyDescent="0.2">
      <c r="C284" s="457"/>
      <c r="D284" s="457"/>
    </row>
    <row r="285" spans="3:4" s="458" customFormat="1" hidden="1" x14ac:dyDescent="0.2">
      <c r="C285" s="457"/>
      <c r="D285" s="457"/>
    </row>
    <row r="286" spans="3:4" s="458" customFormat="1" hidden="1" x14ac:dyDescent="0.2">
      <c r="C286" s="457"/>
      <c r="D286" s="457"/>
    </row>
    <row r="287" spans="3:4" s="458" customFormat="1" hidden="1" x14ac:dyDescent="0.2">
      <c r="C287" s="457"/>
      <c r="D287" s="457"/>
    </row>
    <row r="288" spans="3:4" s="458" customFormat="1" hidden="1" x14ac:dyDescent="0.2">
      <c r="C288" s="457"/>
      <c r="D288" s="457"/>
    </row>
    <row r="289" spans="1:7" s="458" customFormat="1" hidden="1" x14ac:dyDescent="0.2">
      <c r="C289" s="457"/>
      <c r="D289" s="457"/>
    </row>
    <row r="290" spans="1:7" s="458" customFormat="1" hidden="1" x14ac:dyDescent="0.2">
      <c r="C290" s="457"/>
      <c r="D290" s="457"/>
    </row>
    <row r="291" spans="1:7" s="458" customFormat="1" hidden="1" x14ac:dyDescent="0.2">
      <c r="D291" s="457"/>
      <c r="F291" s="504"/>
    </row>
    <row r="292" spans="1:7" s="498" customFormat="1" x14ac:dyDescent="0.2">
      <c r="A292" s="498" t="s">
        <v>2317</v>
      </c>
      <c r="D292" s="499"/>
      <c r="E292" s="500"/>
      <c r="F292" s="500"/>
      <c r="G292" s="500"/>
    </row>
    <row r="293" spans="1:7" s="453" customFormat="1" hidden="1" x14ac:dyDescent="0.2">
      <c r="D293" s="452"/>
      <c r="E293" s="458"/>
      <c r="F293" s="458"/>
      <c r="G293" s="458"/>
    </row>
    <row r="294" spans="1:7" s="453" customFormat="1" x14ac:dyDescent="0.2">
      <c r="A294" s="452" t="s">
        <v>2306</v>
      </c>
      <c r="B294" s="452" t="s">
        <v>2307</v>
      </c>
      <c r="D294" s="501" t="s">
        <v>2308</v>
      </c>
      <c r="E294" s="452" t="s">
        <v>197</v>
      </c>
      <c r="F294" s="452" t="s">
        <v>2309</v>
      </c>
      <c r="G294" s="452" t="s">
        <v>2211</v>
      </c>
    </row>
    <row r="295" spans="1:7" s="453" customFormat="1" x14ac:dyDescent="0.2">
      <c r="A295" s="502" t="s">
        <v>2318</v>
      </c>
      <c r="B295" s="460" t="s">
        <v>2319</v>
      </c>
      <c r="C295" s="460"/>
      <c r="D295" s="506" t="s">
        <v>2320</v>
      </c>
      <c r="E295" s="619">
        <v>94</v>
      </c>
      <c r="F295" s="622">
        <v>0</v>
      </c>
      <c r="G295" s="622">
        <f>+E295*F295</f>
        <v>0</v>
      </c>
    </row>
    <row r="296" spans="1:7" s="453" customFormat="1" x14ac:dyDescent="0.2">
      <c r="A296" s="502" t="s">
        <v>2321</v>
      </c>
      <c r="B296" s="460" t="s">
        <v>2322</v>
      </c>
      <c r="C296" s="460"/>
      <c r="D296" s="506" t="s">
        <v>2323</v>
      </c>
      <c r="E296" s="620"/>
      <c r="F296" s="623"/>
      <c r="G296" s="623"/>
    </row>
    <row r="297" spans="1:7" s="453" customFormat="1" x14ac:dyDescent="0.2">
      <c r="A297" s="502" t="s">
        <v>2324</v>
      </c>
      <c r="B297" s="460" t="s">
        <v>2325</v>
      </c>
      <c r="C297" s="460"/>
      <c r="D297" s="506" t="s">
        <v>2326</v>
      </c>
      <c r="E297" s="620"/>
      <c r="F297" s="623"/>
      <c r="G297" s="623"/>
    </row>
    <row r="298" spans="1:7" s="453" customFormat="1" ht="12.75" customHeight="1" x14ac:dyDescent="0.2">
      <c r="A298" s="502" t="s">
        <v>2327</v>
      </c>
      <c r="B298" s="460" t="s">
        <v>2328</v>
      </c>
      <c r="C298" s="460"/>
      <c r="D298" s="506" t="s">
        <v>2323</v>
      </c>
      <c r="E298" s="621"/>
      <c r="F298" s="624"/>
      <c r="G298" s="624"/>
    </row>
    <row r="299" spans="1:7" s="453" customFormat="1" ht="12.75" hidden="1" customHeight="1" x14ac:dyDescent="0.2">
      <c r="A299" s="502"/>
      <c r="B299" s="460"/>
      <c r="C299" s="460"/>
      <c r="D299" s="506"/>
      <c r="E299" s="454"/>
      <c r="F299" s="461"/>
      <c r="G299" s="461"/>
    </row>
    <row r="300" spans="1:7" s="453" customFormat="1" ht="12.75" hidden="1" customHeight="1" x14ac:dyDescent="0.2">
      <c r="A300" s="502"/>
      <c r="B300" s="460"/>
      <c r="C300" s="460"/>
      <c r="D300" s="506"/>
      <c r="E300" s="454"/>
      <c r="F300" s="461"/>
      <c r="G300" s="461"/>
    </row>
    <row r="301" spans="1:7" s="453" customFormat="1" ht="12.75" hidden="1" customHeight="1" x14ac:dyDescent="0.2">
      <c r="A301" s="502"/>
      <c r="B301" s="460"/>
      <c r="C301" s="460"/>
      <c r="D301" s="506"/>
      <c r="E301" s="454"/>
      <c r="F301" s="461"/>
      <c r="G301" s="461"/>
    </row>
    <row r="302" spans="1:7" s="453" customFormat="1" ht="12.75" hidden="1" customHeight="1" x14ac:dyDescent="0.2">
      <c r="A302" s="502"/>
      <c r="B302" s="460"/>
      <c r="C302" s="460"/>
      <c r="D302" s="506"/>
      <c r="E302" s="454"/>
      <c r="F302" s="461"/>
      <c r="G302" s="461"/>
    </row>
    <row r="303" spans="1:7" s="453" customFormat="1" ht="12.75" hidden="1" customHeight="1" x14ac:dyDescent="0.2">
      <c r="A303" s="500"/>
      <c r="B303" s="507"/>
      <c r="C303" s="460"/>
      <c r="D303" s="457"/>
      <c r="E303" s="457"/>
      <c r="F303" s="458"/>
      <c r="G303" s="500"/>
    </row>
    <row r="304" spans="1:7" s="453" customFormat="1" ht="12.75" customHeight="1" x14ac:dyDescent="0.2">
      <c r="A304" s="502" t="s">
        <v>2329</v>
      </c>
      <c r="B304" s="460" t="s">
        <v>2330</v>
      </c>
      <c r="C304" s="460"/>
      <c r="D304" s="506" t="s">
        <v>2323</v>
      </c>
      <c r="E304" s="619">
        <v>125</v>
      </c>
      <c r="F304" s="622">
        <v>0</v>
      </c>
      <c r="G304" s="625">
        <f>+E304*F304</f>
        <v>0</v>
      </c>
    </row>
    <row r="305" spans="1:7" s="453" customFormat="1" ht="12.75" customHeight="1" x14ac:dyDescent="0.2">
      <c r="A305" s="502" t="s">
        <v>2331</v>
      </c>
      <c r="B305" s="460" t="s">
        <v>2332</v>
      </c>
      <c r="C305" s="460"/>
      <c r="D305" s="506" t="s">
        <v>2323</v>
      </c>
      <c r="E305" s="620"/>
      <c r="F305" s="623"/>
      <c r="G305" s="626"/>
    </row>
    <row r="306" spans="1:7" s="453" customFormat="1" ht="12.75" customHeight="1" x14ac:dyDescent="0.2">
      <c r="A306" s="502" t="s">
        <v>2333</v>
      </c>
      <c r="B306" s="460" t="s">
        <v>2334</v>
      </c>
      <c r="C306" s="460"/>
      <c r="D306" s="506" t="s">
        <v>2323</v>
      </c>
      <c r="E306" s="621"/>
      <c r="F306" s="624"/>
      <c r="G306" s="626"/>
    </row>
    <row r="307" spans="1:7" s="453" customFormat="1" x14ac:dyDescent="0.2">
      <c r="A307" s="500"/>
      <c r="B307" s="458"/>
      <c r="D307" s="457"/>
      <c r="E307" s="505">
        <f>SUM(E295:E306)</f>
        <v>219</v>
      </c>
      <c r="F307" s="458"/>
      <c r="G307" s="461">
        <f>SUM(G295:G306)</f>
        <v>0</v>
      </c>
    </row>
    <row r="308" spans="1:7" s="458" customFormat="1" ht="16.5" thickBot="1" x14ac:dyDescent="0.3">
      <c r="A308" s="457"/>
      <c r="B308" s="432" t="s">
        <v>2113</v>
      </c>
      <c r="C308" s="457"/>
      <c r="D308" s="457"/>
      <c r="E308" s="457"/>
      <c r="F308" s="492"/>
      <c r="G308" s="475">
        <f>+G307+G202</f>
        <v>0</v>
      </c>
    </row>
    <row r="360" spans="7:7" ht="15.75" x14ac:dyDescent="0.25">
      <c r="G360" s="478"/>
    </row>
    <row r="363" spans="7:7" ht="15.75" x14ac:dyDescent="0.25">
      <c r="G363" s="478"/>
    </row>
    <row r="390" spans="2:7" ht="15.75" x14ac:dyDescent="0.25">
      <c r="G390" s="478"/>
    </row>
    <row r="398" spans="2:7" x14ac:dyDescent="0.2">
      <c r="B398" s="509"/>
    </row>
    <row r="404" spans="1:7" x14ac:dyDescent="0.2">
      <c r="B404" s="509"/>
    </row>
    <row r="405" spans="1:7" ht="15.75" x14ac:dyDescent="0.25">
      <c r="G405" s="478"/>
    </row>
    <row r="408" spans="1:7" s="510" customFormat="1" ht="15.75" x14ac:dyDescent="0.25">
      <c r="C408" s="478"/>
      <c r="D408" s="478"/>
      <c r="E408" s="478"/>
      <c r="F408" s="478"/>
      <c r="G408" s="478"/>
    </row>
    <row r="409" spans="1:7" x14ac:dyDescent="0.2">
      <c r="A409" s="508"/>
    </row>
    <row r="410" spans="1:7" x14ac:dyDescent="0.2">
      <c r="A410" s="508"/>
    </row>
    <row r="411" spans="1:7" x14ac:dyDescent="0.2">
      <c r="A411" s="508"/>
    </row>
    <row r="441" spans="3:7" ht="15.75" x14ac:dyDescent="0.25">
      <c r="G441" s="478"/>
    </row>
    <row r="444" spans="3:7" s="510" customFormat="1" ht="15.75" x14ac:dyDescent="0.25">
      <c r="C444" s="478"/>
      <c r="D444" s="478"/>
      <c r="E444" s="478"/>
      <c r="F444" s="478"/>
      <c r="G444" s="478"/>
    </row>
    <row r="471" spans="7:7" ht="15.75" x14ac:dyDescent="0.25">
      <c r="G471" s="478"/>
    </row>
    <row r="509" spans="1:7" s="510" customFormat="1" ht="15.75" x14ac:dyDescent="0.25">
      <c r="A509" s="476"/>
      <c r="B509" s="476"/>
      <c r="C509" s="478"/>
      <c r="D509" s="478"/>
      <c r="E509" s="478"/>
      <c r="F509" s="478"/>
      <c r="G509" s="478"/>
    </row>
    <row r="516" spans="2:7" x14ac:dyDescent="0.2">
      <c r="B516" s="509"/>
    </row>
    <row r="517" spans="2:7" x14ac:dyDescent="0.2">
      <c r="B517" s="509"/>
    </row>
    <row r="518" spans="2:7" ht="15.75" x14ac:dyDescent="0.25">
      <c r="B518" s="509"/>
      <c r="G518" s="478"/>
    </row>
    <row r="532" spans="3:7" s="510" customFormat="1" ht="15.75" x14ac:dyDescent="0.25">
      <c r="C532" s="478"/>
      <c r="D532" s="478"/>
      <c r="E532" s="478"/>
      <c r="F532" s="478"/>
      <c r="G532" s="478"/>
    </row>
    <row r="568" spans="7:7" ht="15.75" x14ac:dyDescent="0.25">
      <c r="G568" s="478"/>
    </row>
    <row r="619" spans="1:7" s="512" customFormat="1" ht="15" x14ac:dyDescent="0.2">
      <c r="A619" s="511"/>
      <c r="C619" s="511"/>
      <c r="D619" s="511"/>
      <c r="E619" s="511"/>
      <c r="F619" s="511"/>
      <c r="G619" s="511"/>
    </row>
    <row r="620" spans="1:7" s="476" customFormat="1" ht="15.75" x14ac:dyDescent="0.25"/>
    <row r="621" spans="1:7" s="513" customFormat="1" ht="15.75" x14ac:dyDescent="0.25">
      <c r="C621" s="514"/>
      <c r="D621" s="514"/>
      <c r="E621" s="514"/>
      <c r="F621" s="514"/>
      <c r="G621" s="514"/>
    </row>
    <row r="622" spans="1:7" s="515" customFormat="1" x14ac:dyDescent="0.2">
      <c r="A622" s="457"/>
      <c r="C622" s="457"/>
      <c r="D622" s="457"/>
      <c r="E622" s="457"/>
      <c r="F622" s="457"/>
      <c r="G622" s="457"/>
    </row>
    <row r="623" spans="1:7" s="515" customFormat="1" x14ac:dyDescent="0.2">
      <c r="A623" s="457"/>
      <c r="C623" s="457"/>
      <c r="D623" s="457"/>
      <c r="E623" s="457"/>
      <c r="F623" s="457"/>
    </row>
    <row r="624" spans="1:7" s="515" customFormat="1" x14ac:dyDescent="0.2">
      <c r="A624" s="457"/>
      <c r="C624" s="457"/>
      <c r="D624" s="457"/>
      <c r="E624" s="457"/>
      <c r="F624" s="457"/>
    </row>
    <row r="625" spans="1:6" s="515" customFormat="1" x14ac:dyDescent="0.2">
      <c r="A625" s="457"/>
      <c r="C625" s="457"/>
      <c r="D625" s="457"/>
      <c r="E625" s="457"/>
      <c r="F625" s="457"/>
    </row>
    <row r="626" spans="1:6" s="515" customFormat="1" x14ac:dyDescent="0.2">
      <c r="A626" s="457"/>
      <c r="C626" s="457"/>
      <c r="D626" s="457"/>
      <c r="E626" s="457"/>
      <c r="F626" s="457"/>
    </row>
    <row r="627" spans="1:6" s="515" customFormat="1" x14ac:dyDescent="0.2">
      <c r="A627" s="457"/>
      <c r="C627" s="457"/>
      <c r="D627" s="457"/>
      <c r="E627" s="457"/>
      <c r="F627" s="457"/>
    </row>
    <row r="628" spans="1:6" s="515" customFormat="1" x14ac:dyDescent="0.2">
      <c r="A628" s="457"/>
      <c r="C628" s="457"/>
      <c r="D628" s="457"/>
      <c r="E628" s="457"/>
      <c r="F628" s="457"/>
    </row>
    <row r="629" spans="1:6" s="515" customFormat="1" x14ac:dyDescent="0.2">
      <c r="A629" s="457"/>
      <c r="C629" s="457"/>
      <c r="D629" s="457"/>
      <c r="E629" s="457"/>
      <c r="F629" s="492"/>
    </row>
    <row r="630" spans="1:6" s="515" customFormat="1" x14ac:dyDescent="0.2">
      <c r="A630" s="457"/>
      <c r="C630" s="457"/>
      <c r="D630" s="457"/>
      <c r="E630" s="457"/>
      <c r="F630" s="492"/>
    </row>
    <row r="631" spans="1:6" s="515" customFormat="1" x14ac:dyDescent="0.2">
      <c r="A631" s="457"/>
      <c r="C631" s="457"/>
      <c r="D631" s="457"/>
      <c r="E631" s="457"/>
      <c r="F631" s="492"/>
    </row>
    <row r="632" spans="1:6" s="515" customFormat="1" x14ac:dyDescent="0.2">
      <c r="A632" s="457"/>
      <c r="C632" s="457"/>
      <c r="D632" s="457"/>
      <c r="E632" s="457"/>
      <c r="F632" s="492"/>
    </row>
    <row r="633" spans="1:6" s="515" customFormat="1" x14ac:dyDescent="0.2">
      <c r="A633" s="457"/>
      <c r="C633" s="457"/>
      <c r="D633" s="457"/>
      <c r="E633" s="457"/>
      <c r="F633" s="492"/>
    </row>
    <row r="634" spans="1:6" s="515" customFormat="1" x14ac:dyDescent="0.2">
      <c r="A634" s="457"/>
      <c r="C634" s="457"/>
      <c r="D634" s="457"/>
      <c r="E634" s="457"/>
      <c r="F634" s="492"/>
    </row>
    <row r="635" spans="1:6" s="515" customFormat="1" x14ac:dyDescent="0.2">
      <c r="A635" s="457"/>
      <c r="C635" s="457"/>
      <c r="D635" s="457"/>
      <c r="E635" s="457"/>
      <c r="F635" s="492"/>
    </row>
    <row r="636" spans="1:6" s="515" customFormat="1" x14ac:dyDescent="0.2">
      <c r="A636" s="457"/>
      <c r="C636" s="457"/>
      <c r="D636" s="457"/>
      <c r="E636" s="457"/>
      <c r="F636" s="492"/>
    </row>
    <row r="637" spans="1:6" s="515" customFormat="1" x14ac:dyDescent="0.2">
      <c r="A637" s="457"/>
      <c r="C637" s="457"/>
      <c r="D637" s="457"/>
      <c r="E637" s="457"/>
      <c r="F637" s="492"/>
    </row>
    <row r="638" spans="1:6" s="515" customFormat="1" x14ac:dyDescent="0.2">
      <c r="A638" s="457"/>
      <c r="C638" s="457"/>
      <c r="D638" s="457"/>
      <c r="E638" s="457"/>
      <c r="F638" s="492"/>
    </row>
    <row r="639" spans="1:6" s="515" customFormat="1" x14ac:dyDescent="0.2">
      <c r="A639" s="457"/>
      <c r="C639" s="457"/>
      <c r="D639" s="457"/>
      <c r="E639" s="457"/>
      <c r="F639" s="492"/>
    </row>
    <row r="640" spans="1:6" s="515" customFormat="1" x14ac:dyDescent="0.2">
      <c r="A640" s="457"/>
      <c r="C640" s="457"/>
      <c r="D640" s="457"/>
      <c r="E640" s="457"/>
      <c r="F640" s="492"/>
    </row>
    <row r="641" spans="1:6" s="515" customFormat="1" x14ac:dyDescent="0.2">
      <c r="A641" s="457"/>
      <c r="C641" s="457"/>
      <c r="D641" s="457"/>
      <c r="E641" s="457"/>
      <c r="F641" s="492"/>
    </row>
    <row r="642" spans="1:6" s="515" customFormat="1" x14ac:dyDescent="0.2">
      <c r="A642" s="457"/>
      <c r="C642" s="457"/>
      <c r="D642" s="457"/>
      <c r="E642" s="457"/>
      <c r="F642" s="492"/>
    </row>
    <row r="643" spans="1:6" s="515" customFormat="1" x14ac:dyDescent="0.2">
      <c r="A643" s="457"/>
      <c r="C643" s="457"/>
      <c r="D643" s="457"/>
      <c r="E643" s="457"/>
      <c r="F643" s="492"/>
    </row>
    <row r="644" spans="1:6" s="515" customFormat="1" x14ac:dyDescent="0.2">
      <c r="A644" s="457"/>
      <c r="C644" s="457"/>
      <c r="D644" s="457"/>
      <c r="E644" s="457"/>
      <c r="F644" s="492"/>
    </row>
    <row r="645" spans="1:6" s="515" customFormat="1" x14ac:dyDescent="0.2">
      <c r="A645" s="457"/>
      <c r="C645" s="457"/>
      <c r="D645" s="457"/>
      <c r="E645" s="457"/>
      <c r="F645" s="492"/>
    </row>
    <row r="646" spans="1:6" s="515" customFormat="1" x14ac:dyDescent="0.2">
      <c r="A646" s="457"/>
      <c r="C646" s="457"/>
      <c r="D646" s="457"/>
      <c r="E646" s="457"/>
      <c r="F646" s="492"/>
    </row>
    <row r="647" spans="1:6" s="515" customFormat="1" x14ac:dyDescent="0.2">
      <c r="A647" s="457"/>
      <c r="C647" s="457"/>
      <c r="D647" s="457"/>
      <c r="E647" s="457"/>
      <c r="F647" s="492"/>
    </row>
    <row r="648" spans="1:6" s="515" customFormat="1" x14ac:dyDescent="0.2">
      <c r="A648" s="457"/>
      <c r="C648" s="457"/>
      <c r="D648" s="457"/>
      <c r="E648" s="457"/>
      <c r="F648" s="492"/>
    </row>
    <row r="649" spans="1:6" s="515" customFormat="1" x14ac:dyDescent="0.2">
      <c r="A649" s="457"/>
      <c r="C649" s="457"/>
      <c r="D649" s="457"/>
      <c r="E649" s="457"/>
      <c r="F649" s="492"/>
    </row>
    <row r="650" spans="1:6" s="515" customFormat="1" x14ac:dyDescent="0.2">
      <c r="A650" s="457"/>
      <c r="C650" s="457"/>
      <c r="D650" s="457"/>
      <c r="E650" s="457"/>
      <c r="F650" s="492"/>
    </row>
    <row r="651" spans="1:6" s="515" customFormat="1" x14ac:dyDescent="0.2">
      <c r="A651" s="457"/>
      <c r="C651" s="457"/>
      <c r="D651" s="457"/>
      <c r="E651" s="457"/>
      <c r="F651" s="492"/>
    </row>
    <row r="652" spans="1:6" s="515" customFormat="1" x14ac:dyDescent="0.2">
      <c r="A652" s="457"/>
      <c r="C652" s="457"/>
      <c r="D652" s="457"/>
      <c r="E652" s="457"/>
      <c r="F652" s="492"/>
    </row>
    <row r="653" spans="1:6" s="515" customFormat="1" x14ac:dyDescent="0.2">
      <c r="A653" s="457"/>
      <c r="C653" s="457"/>
      <c r="D653" s="457"/>
      <c r="E653" s="457"/>
      <c r="F653" s="492"/>
    </row>
    <row r="654" spans="1:6" s="515" customFormat="1" x14ac:dyDescent="0.2">
      <c r="A654" s="457"/>
      <c r="C654" s="457"/>
      <c r="D654" s="457"/>
      <c r="E654" s="457"/>
      <c r="F654" s="492"/>
    </row>
    <row r="655" spans="1:6" s="515" customFormat="1" x14ac:dyDescent="0.2">
      <c r="A655" s="457"/>
      <c r="C655" s="457"/>
      <c r="D655" s="457"/>
      <c r="E655" s="457"/>
      <c r="F655" s="492"/>
    </row>
    <row r="656" spans="1:6" s="515" customFormat="1" x14ac:dyDescent="0.2">
      <c r="A656" s="457"/>
      <c r="C656" s="457"/>
      <c r="D656" s="457"/>
      <c r="E656" s="457"/>
      <c r="F656" s="492"/>
    </row>
    <row r="657" spans="1:6" s="515" customFormat="1" x14ac:dyDescent="0.2">
      <c r="A657" s="457"/>
      <c r="C657" s="457"/>
      <c r="D657" s="457"/>
      <c r="E657" s="457"/>
      <c r="F657" s="492"/>
    </row>
    <row r="658" spans="1:6" s="515" customFormat="1" x14ac:dyDescent="0.2">
      <c r="A658" s="457"/>
      <c r="C658" s="457"/>
      <c r="D658" s="457"/>
      <c r="E658" s="457"/>
      <c r="F658" s="492"/>
    </row>
    <row r="659" spans="1:6" s="515" customFormat="1" x14ac:dyDescent="0.2">
      <c r="A659" s="457"/>
      <c r="C659" s="457"/>
      <c r="D659" s="457"/>
      <c r="E659" s="457"/>
      <c r="F659" s="492"/>
    </row>
    <row r="660" spans="1:6" s="515" customFormat="1" x14ac:dyDescent="0.2">
      <c r="A660" s="457"/>
      <c r="C660" s="457"/>
      <c r="D660" s="457"/>
      <c r="E660" s="457"/>
      <c r="F660" s="492"/>
    </row>
    <row r="661" spans="1:6" s="515" customFormat="1" x14ac:dyDescent="0.2">
      <c r="A661" s="457"/>
      <c r="C661" s="457"/>
      <c r="D661" s="457"/>
      <c r="E661" s="457"/>
      <c r="F661" s="492"/>
    </row>
    <row r="662" spans="1:6" x14ac:dyDescent="0.2">
      <c r="F662" s="434"/>
    </row>
    <row r="663" spans="1:6" s="515" customFormat="1" ht="15.75" x14ac:dyDescent="0.25">
      <c r="A663" s="457"/>
      <c r="C663" s="457"/>
      <c r="D663" s="457"/>
      <c r="E663" s="457"/>
      <c r="F663" s="516"/>
    </row>
    <row r="664" spans="1:6" s="476" customFormat="1" ht="15.75" x14ac:dyDescent="0.25"/>
    <row r="665" spans="1:6" s="476" customFormat="1" ht="15.75" x14ac:dyDescent="0.25"/>
    <row r="666" spans="1:6" s="476" customFormat="1" ht="15.75" x14ac:dyDescent="0.25"/>
    <row r="667" spans="1:6" s="476" customFormat="1" ht="15.75" x14ac:dyDescent="0.25"/>
    <row r="668" spans="1:6" s="476" customFormat="1" ht="15.75" x14ac:dyDescent="0.25"/>
    <row r="669" spans="1:6" s="476" customFormat="1" ht="15.75" x14ac:dyDescent="0.25"/>
    <row r="670" spans="1:6" s="476" customFormat="1" ht="15.75" x14ac:dyDescent="0.25"/>
    <row r="671" spans="1:6" s="476" customFormat="1" ht="15.75" x14ac:dyDescent="0.25"/>
    <row r="672" spans="1:6" s="476" customFormat="1" ht="15.75" x14ac:dyDescent="0.25"/>
    <row r="673" s="476" customFormat="1" ht="15.75" x14ac:dyDescent="0.25"/>
    <row r="674" s="476" customFormat="1" ht="15.75" x14ac:dyDescent="0.25"/>
    <row r="675" s="476" customFormat="1" ht="15.75" x14ac:dyDescent="0.25"/>
    <row r="676" s="476" customFormat="1" ht="15.75" x14ac:dyDescent="0.25"/>
    <row r="677" s="476" customFormat="1" ht="15.75" x14ac:dyDescent="0.25"/>
    <row r="678" s="476" customFormat="1" ht="15.75" x14ac:dyDescent="0.25"/>
    <row r="679" s="476" customFormat="1" ht="15.75" x14ac:dyDescent="0.25"/>
    <row r="680" s="476" customFormat="1" ht="15.75" x14ac:dyDescent="0.25"/>
    <row r="681" s="476" customFormat="1" ht="15.75" x14ac:dyDescent="0.25"/>
    <row r="682" s="476" customFormat="1" ht="15.75" x14ac:dyDescent="0.25"/>
    <row r="683" s="476" customFormat="1" ht="15.75" x14ac:dyDescent="0.25"/>
    <row r="684" s="476" customFormat="1" ht="15.75" x14ac:dyDescent="0.25"/>
    <row r="685" s="476" customFormat="1" ht="15.75" x14ac:dyDescent="0.25"/>
    <row r="686" s="476" customFormat="1" ht="15.75" x14ac:dyDescent="0.25"/>
    <row r="687" s="476" customFormat="1" ht="15.75" x14ac:dyDescent="0.25"/>
    <row r="688" s="476" customFormat="1" ht="15.75" x14ac:dyDescent="0.25"/>
    <row r="689" s="476" customFormat="1" ht="15.75" x14ac:dyDescent="0.25"/>
    <row r="690" s="476" customFormat="1" ht="15.75" x14ac:dyDescent="0.25"/>
    <row r="691" s="476" customFormat="1" ht="15.75" x14ac:dyDescent="0.25"/>
    <row r="692" s="476" customFormat="1" ht="15.75" x14ac:dyDescent="0.25"/>
    <row r="693" s="476" customFormat="1" ht="15.75" x14ac:dyDescent="0.25"/>
    <row r="694" s="476" customFormat="1" ht="15.75" x14ac:dyDescent="0.25"/>
    <row r="695" s="476" customFormat="1" ht="15.75" x14ac:dyDescent="0.25"/>
    <row r="696" s="476" customFormat="1" ht="15.75" x14ac:dyDescent="0.25"/>
    <row r="697" s="476" customFormat="1" ht="15.75" x14ac:dyDescent="0.25"/>
    <row r="698" s="476" customFormat="1" ht="15.75" x14ac:dyDescent="0.25"/>
    <row r="699" s="476" customFormat="1" ht="15.75" x14ac:dyDescent="0.25"/>
    <row r="700" s="476" customFormat="1" ht="15.75" x14ac:dyDescent="0.25"/>
    <row r="701" s="476" customFormat="1" ht="15.75" x14ac:dyDescent="0.25"/>
    <row r="702" s="476" customFormat="1" ht="15.75" x14ac:dyDescent="0.25"/>
    <row r="703" s="476" customFormat="1" ht="15.75" x14ac:dyDescent="0.25"/>
    <row r="704" s="476" customFormat="1" ht="15.75" x14ac:dyDescent="0.25"/>
    <row r="705" s="476" customFormat="1" ht="15.75" x14ac:dyDescent="0.25"/>
    <row r="706" s="476" customFormat="1" ht="15.75" x14ac:dyDescent="0.25"/>
    <row r="707" s="476" customFormat="1" ht="15.75" x14ac:dyDescent="0.25"/>
    <row r="708" s="476" customFormat="1" ht="15.75" x14ac:dyDescent="0.25"/>
    <row r="709" s="476" customFormat="1" ht="15.75" x14ac:dyDescent="0.25"/>
    <row r="710" s="476" customFormat="1" ht="15.75" x14ac:dyDescent="0.25"/>
    <row r="711" s="476" customFormat="1" ht="15.75" x14ac:dyDescent="0.25"/>
    <row r="712" s="476" customFormat="1" ht="15.75" x14ac:dyDescent="0.25"/>
    <row r="713" s="476" customFormat="1" ht="15.75" x14ac:dyDescent="0.25"/>
    <row r="714" s="476" customFormat="1" ht="15.75" x14ac:dyDescent="0.25"/>
    <row r="715" s="476" customFormat="1" ht="15.75" x14ac:dyDescent="0.25"/>
    <row r="716" s="476" customFormat="1" ht="15.75" x14ac:dyDescent="0.25"/>
    <row r="717" s="476" customFormat="1" ht="15.75" x14ac:dyDescent="0.25"/>
    <row r="718" s="476" customFormat="1" ht="15.75" x14ac:dyDescent="0.25"/>
    <row r="719" s="476" customFormat="1" ht="15.75" x14ac:dyDescent="0.25"/>
    <row r="720" s="476" customFormat="1" ht="15.75" x14ac:dyDescent="0.25"/>
    <row r="721" s="476" customFormat="1" ht="15.75" x14ac:dyDescent="0.25"/>
    <row r="722" s="476" customFormat="1" ht="15.75" x14ac:dyDescent="0.25"/>
    <row r="723" s="476" customFormat="1" ht="15.75" x14ac:dyDescent="0.25"/>
    <row r="724" s="476" customFormat="1" ht="15.75" x14ac:dyDescent="0.25"/>
    <row r="725" s="476" customFormat="1" ht="15.75" x14ac:dyDescent="0.25"/>
    <row r="726" s="476" customFormat="1" ht="15.75" x14ac:dyDescent="0.25"/>
    <row r="727" s="476" customFormat="1" ht="15.75" x14ac:dyDescent="0.25"/>
    <row r="728" s="476" customFormat="1" ht="15.75" x14ac:dyDescent="0.25"/>
    <row r="729" s="476" customFormat="1" ht="15.75" x14ac:dyDescent="0.25"/>
    <row r="730" s="476" customFormat="1" ht="15.75" x14ac:dyDescent="0.25"/>
    <row r="731" s="476" customFormat="1" ht="15.75" x14ac:dyDescent="0.25"/>
    <row r="732" s="476" customFormat="1" ht="15.75" x14ac:dyDescent="0.25"/>
    <row r="733" s="476" customFormat="1" ht="15.75" x14ac:dyDescent="0.25"/>
    <row r="734" s="476" customFormat="1" ht="15.75" x14ac:dyDescent="0.25"/>
    <row r="735" s="476" customFormat="1" ht="15.75" x14ac:dyDescent="0.25"/>
    <row r="736" s="476" customFormat="1" ht="15.75" x14ac:dyDescent="0.25"/>
    <row r="737" s="476" customFormat="1" ht="15.75" x14ac:dyDescent="0.25"/>
    <row r="738" s="476" customFormat="1" ht="15.75" x14ac:dyDescent="0.25"/>
    <row r="739" s="476" customFormat="1" ht="15.75" x14ac:dyDescent="0.25"/>
    <row r="740" s="476" customFormat="1" ht="15.75" x14ac:dyDescent="0.25"/>
    <row r="741" s="476" customFormat="1" ht="15.75" x14ac:dyDescent="0.25"/>
    <row r="742" s="476" customFormat="1" ht="15.75" x14ac:dyDescent="0.25"/>
    <row r="743" s="476" customFormat="1" ht="15.75" x14ac:dyDescent="0.25"/>
    <row r="744" s="476" customFormat="1" ht="15.75" x14ac:dyDescent="0.25"/>
    <row r="745" s="476" customFormat="1" ht="15.75" x14ac:dyDescent="0.25"/>
    <row r="746" s="476" customFormat="1" ht="15.75" x14ac:dyDescent="0.25"/>
    <row r="747" s="476" customFormat="1" ht="15.75" x14ac:dyDescent="0.25"/>
    <row r="748" s="476" customFormat="1" ht="15.75" x14ac:dyDescent="0.25"/>
    <row r="749" s="476" customFormat="1" ht="15.75" x14ac:dyDescent="0.25"/>
    <row r="750" s="476" customFormat="1" ht="15.75" x14ac:dyDescent="0.25"/>
    <row r="751" s="476" customFormat="1" ht="15.75" x14ac:dyDescent="0.25"/>
    <row r="752" s="476" customFormat="1" ht="15.75" x14ac:dyDescent="0.25"/>
    <row r="753" s="476" customFormat="1" ht="15.75" x14ac:dyDescent="0.25"/>
    <row r="754" s="476" customFormat="1" ht="15.75" x14ac:dyDescent="0.25"/>
    <row r="755" s="476" customFormat="1" ht="15.75" x14ac:dyDescent="0.25"/>
    <row r="756" s="476" customFormat="1" ht="15.75" x14ac:dyDescent="0.25"/>
    <row r="757" s="476" customFormat="1" ht="15.75" x14ac:dyDescent="0.25"/>
    <row r="758" s="476" customFormat="1" ht="15.75" x14ac:dyDescent="0.25"/>
    <row r="759" s="476" customFormat="1" ht="15.75" x14ac:dyDescent="0.25"/>
    <row r="760" s="476" customFormat="1" ht="15.75" x14ac:dyDescent="0.25"/>
    <row r="761" s="476" customFormat="1" ht="15.75" x14ac:dyDescent="0.25"/>
    <row r="762" s="476" customFormat="1" ht="15.75" x14ac:dyDescent="0.25"/>
    <row r="763" s="476" customFormat="1" ht="15.75" x14ac:dyDescent="0.25"/>
    <row r="764" s="476" customFormat="1" ht="15.75" x14ac:dyDescent="0.25"/>
    <row r="765" s="476" customFormat="1" ht="15.75" x14ac:dyDescent="0.25"/>
    <row r="766" s="476" customFormat="1" ht="15.75" x14ac:dyDescent="0.25"/>
    <row r="767" s="476" customFormat="1" ht="15.75" x14ac:dyDescent="0.25"/>
    <row r="768" s="476" customFormat="1" ht="15.75" x14ac:dyDescent="0.25"/>
    <row r="769" s="476" customFormat="1" ht="15.75" x14ac:dyDescent="0.25"/>
    <row r="770" s="476" customFormat="1" ht="15.75" x14ac:dyDescent="0.25"/>
    <row r="771" s="476" customFormat="1" ht="15.75" x14ac:dyDescent="0.25"/>
    <row r="772" s="476" customFormat="1" ht="15.75" x14ac:dyDescent="0.25"/>
    <row r="773" s="476" customFormat="1" ht="15.75" x14ac:dyDescent="0.25"/>
    <row r="774" s="476" customFormat="1" ht="15.75" x14ac:dyDescent="0.25"/>
    <row r="775" s="476" customFormat="1" ht="15.75" x14ac:dyDescent="0.25"/>
    <row r="776" s="476" customFormat="1" ht="15.75" x14ac:dyDescent="0.25"/>
    <row r="777" s="476" customFormat="1" ht="15.75" x14ac:dyDescent="0.25"/>
    <row r="778" s="476" customFormat="1" ht="15.75" x14ac:dyDescent="0.25"/>
    <row r="779" s="476" customFormat="1" ht="15.75" x14ac:dyDescent="0.25"/>
    <row r="780" s="476" customFormat="1" ht="15.75" x14ac:dyDescent="0.25"/>
    <row r="781" s="476" customFormat="1" ht="15.75" x14ac:dyDescent="0.25"/>
    <row r="782" s="476" customFormat="1" ht="15.75" x14ac:dyDescent="0.25"/>
    <row r="783" s="476" customFormat="1" ht="15.75" x14ac:dyDescent="0.25"/>
    <row r="784" s="476" customFormat="1" ht="15.75" x14ac:dyDescent="0.25"/>
    <row r="785" s="476" customFormat="1" ht="15.75" x14ac:dyDescent="0.25"/>
    <row r="786" s="476" customFormat="1" ht="15.75" x14ac:dyDescent="0.25"/>
    <row r="787" s="476" customFormat="1" ht="15.75" x14ac:dyDescent="0.25"/>
    <row r="788" s="476" customFormat="1" ht="15.75" x14ac:dyDescent="0.25"/>
    <row r="789" s="476" customFormat="1" ht="15.75" x14ac:dyDescent="0.25"/>
    <row r="790" s="476" customFormat="1" ht="15.75" x14ac:dyDescent="0.25"/>
    <row r="791" s="476" customFormat="1" ht="15.75" x14ac:dyDescent="0.25"/>
    <row r="792" s="476" customFormat="1" ht="15.75" x14ac:dyDescent="0.25"/>
    <row r="793" s="476" customFormat="1" ht="15.75" x14ac:dyDescent="0.25"/>
    <row r="794" s="476" customFormat="1" ht="15.75" x14ac:dyDescent="0.25"/>
    <row r="795" s="476" customFormat="1" ht="15.75" x14ac:dyDescent="0.25"/>
    <row r="796" s="476" customFormat="1" ht="15.75" x14ac:dyDescent="0.25"/>
    <row r="797" s="476" customFormat="1" ht="15.75" x14ac:dyDescent="0.25"/>
    <row r="798" s="476" customFormat="1" ht="15.75" x14ac:dyDescent="0.25"/>
    <row r="799" s="476" customFormat="1" ht="15.75" x14ac:dyDescent="0.25"/>
    <row r="800" s="476" customFormat="1" ht="15.75" x14ac:dyDescent="0.25"/>
    <row r="801" s="476" customFormat="1" ht="15.75" x14ac:dyDescent="0.25"/>
    <row r="802" s="476" customFormat="1" ht="15.75" x14ac:dyDescent="0.25"/>
    <row r="803" s="476" customFormat="1" ht="15.75" x14ac:dyDescent="0.25"/>
    <row r="804" s="476" customFormat="1" ht="15.75" x14ac:dyDescent="0.25"/>
    <row r="805" s="476" customFormat="1" ht="15.75" x14ac:dyDescent="0.25"/>
    <row r="806" s="476" customFormat="1" ht="15.75" x14ac:dyDescent="0.25"/>
    <row r="807" s="476" customFormat="1" ht="15.75" x14ac:dyDescent="0.25"/>
    <row r="808" s="476" customFormat="1" ht="15.75" x14ac:dyDescent="0.25"/>
    <row r="809" s="476" customFormat="1" ht="15.75" x14ac:dyDescent="0.25"/>
    <row r="810" s="476" customFormat="1" ht="15.75" x14ac:dyDescent="0.25"/>
    <row r="811" s="476" customFormat="1" ht="15.75" x14ac:dyDescent="0.25"/>
    <row r="812" s="476" customFormat="1" ht="15.75" x14ac:dyDescent="0.25"/>
    <row r="813" s="476" customFormat="1" ht="15.75" x14ac:dyDescent="0.25"/>
    <row r="814" s="476" customFormat="1" ht="15.75" x14ac:dyDescent="0.25"/>
    <row r="815" s="476" customFormat="1" ht="15.75" x14ac:dyDescent="0.25"/>
    <row r="816" s="476" customFormat="1" ht="15.75" x14ac:dyDescent="0.25"/>
    <row r="817" s="476" customFormat="1" ht="15.75" x14ac:dyDescent="0.25"/>
    <row r="818" s="476" customFormat="1" ht="15.75" x14ac:dyDescent="0.25"/>
    <row r="819" s="476" customFormat="1" ht="15.75" x14ac:dyDescent="0.25"/>
    <row r="820" s="476" customFormat="1" ht="15.75" x14ac:dyDescent="0.25"/>
    <row r="821" s="476" customFormat="1" ht="15.75" x14ac:dyDescent="0.25"/>
    <row r="822" s="476" customFormat="1" ht="15.75" x14ac:dyDescent="0.25"/>
    <row r="823" s="476" customFormat="1" ht="15.75" x14ac:dyDescent="0.25"/>
    <row r="824" s="476" customFormat="1" ht="15.75" x14ac:dyDescent="0.25"/>
    <row r="825" s="476" customFormat="1" ht="15.75" x14ac:dyDescent="0.25"/>
    <row r="826" s="476" customFormat="1" ht="15.75" x14ac:dyDescent="0.25"/>
    <row r="827" s="476" customFormat="1" ht="15.75" x14ac:dyDescent="0.25"/>
    <row r="828" s="476" customFormat="1" ht="15.75" x14ac:dyDescent="0.25"/>
    <row r="829" s="476" customFormat="1" ht="15.75" x14ac:dyDescent="0.25"/>
    <row r="830" s="476" customFormat="1" ht="15.75" x14ac:dyDescent="0.25"/>
    <row r="831" s="476" customFormat="1" ht="15.75" x14ac:dyDescent="0.25"/>
    <row r="832" s="476" customFormat="1" ht="15.75" x14ac:dyDescent="0.25"/>
    <row r="833" s="476" customFormat="1" ht="15.75" x14ac:dyDescent="0.25"/>
    <row r="834" s="476" customFormat="1" ht="15.75" x14ac:dyDescent="0.25"/>
    <row r="835" s="476" customFormat="1" ht="15.75" x14ac:dyDescent="0.25"/>
    <row r="836" s="476" customFormat="1" ht="15.75" x14ac:dyDescent="0.25"/>
    <row r="837" s="476" customFormat="1" ht="15.75" x14ac:dyDescent="0.25"/>
    <row r="838" s="476" customFormat="1" ht="15.75" x14ac:dyDescent="0.25"/>
    <row r="839" s="476" customFormat="1" ht="15.75" x14ac:dyDescent="0.25"/>
    <row r="840" s="476" customFormat="1" ht="15.75" x14ac:dyDescent="0.25"/>
    <row r="841" s="476" customFormat="1" ht="15.75" x14ac:dyDescent="0.25"/>
    <row r="842" s="476" customFormat="1" ht="15.75" x14ac:dyDescent="0.25"/>
    <row r="843" s="476" customFormat="1" ht="15.75" x14ac:dyDescent="0.25"/>
    <row r="844" s="476" customFormat="1" ht="15.75" x14ac:dyDescent="0.25"/>
    <row r="845" s="476" customFormat="1" ht="15.75" x14ac:dyDescent="0.25"/>
    <row r="846" s="476" customFormat="1" ht="15.75" x14ac:dyDescent="0.25"/>
    <row r="847" s="476" customFormat="1" ht="15.75" x14ac:dyDescent="0.25"/>
    <row r="848" s="476" customFormat="1" ht="15.75" x14ac:dyDescent="0.25"/>
    <row r="849" s="476" customFormat="1" ht="15.75" x14ac:dyDescent="0.25"/>
    <row r="850" s="476" customFormat="1" ht="15.75" x14ac:dyDescent="0.25"/>
    <row r="851" s="476" customFormat="1" ht="15.75" x14ac:dyDescent="0.25"/>
    <row r="852" s="476" customFormat="1" ht="15.75" x14ac:dyDescent="0.25"/>
    <row r="853" s="476" customFormat="1" ht="15.75" x14ac:dyDescent="0.25"/>
    <row r="854" s="476" customFormat="1" ht="15.75" x14ac:dyDescent="0.25"/>
    <row r="855" s="476" customFormat="1" ht="15.75" x14ac:dyDescent="0.25"/>
    <row r="856" s="476" customFormat="1" ht="15.75" x14ac:dyDescent="0.25"/>
    <row r="857" s="476" customFormat="1" ht="15.75" x14ac:dyDescent="0.25"/>
    <row r="858" s="476" customFormat="1" ht="15.75" x14ac:dyDescent="0.25"/>
    <row r="859" s="476" customFormat="1" ht="15.75" x14ac:dyDescent="0.25"/>
    <row r="860" s="476" customFormat="1" ht="15.75" x14ac:dyDescent="0.25"/>
    <row r="861" s="476" customFormat="1" ht="15.75" x14ac:dyDescent="0.25"/>
    <row r="862" s="476" customFormat="1" ht="15.75" x14ac:dyDescent="0.25"/>
    <row r="863" s="476" customFormat="1" ht="15.75" x14ac:dyDescent="0.25"/>
    <row r="864" s="476" customFormat="1" ht="15.75" x14ac:dyDescent="0.25"/>
    <row r="865" s="476" customFormat="1" ht="15.75" x14ac:dyDescent="0.25"/>
    <row r="866" s="476" customFormat="1" ht="15.75" x14ac:dyDescent="0.25"/>
    <row r="867" s="476" customFormat="1" ht="15.75" x14ac:dyDescent="0.25"/>
    <row r="868" s="476" customFormat="1" ht="15.75" x14ac:dyDescent="0.25"/>
    <row r="869" s="476" customFormat="1" ht="15.75" x14ac:dyDescent="0.25"/>
    <row r="870" s="476" customFormat="1" ht="15.75" x14ac:dyDescent="0.25"/>
    <row r="871" s="476" customFormat="1" ht="15.75" x14ac:dyDescent="0.25"/>
    <row r="872" s="476" customFormat="1" ht="15.75" x14ac:dyDescent="0.25"/>
    <row r="873" s="476" customFormat="1" ht="15.75" x14ac:dyDescent="0.25"/>
    <row r="874" s="476" customFormat="1" ht="15.75" x14ac:dyDescent="0.25"/>
    <row r="875" s="476" customFormat="1" ht="15.75" x14ac:dyDescent="0.25"/>
    <row r="876" s="476" customFormat="1" ht="15.75" x14ac:dyDescent="0.25"/>
    <row r="877" s="476" customFormat="1" ht="15.75" x14ac:dyDescent="0.25"/>
    <row r="878" s="476" customFormat="1" ht="15.75" x14ac:dyDescent="0.25"/>
    <row r="879" s="476" customFormat="1" ht="15.75" x14ac:dyDescent="0.25"/>
    <row r="880" s="476" customFormat="1" ht="15.75" x14ac:dyDescent="0.25"/>
    <row r="881" s="476" customFormat="1" ht="15.75" x14ac:dyDescent="0.25"/>
    <row r="882" s="476" customFormat="1" ht="15.75" x14ac:dyDescent="0.25"/>
    <row r="883" s="476" customFormat="1" ht="15.75" x14ac:dyDescent="0.25"/>
    <row r="884" s="476" customFormat="1" ht="15.75" x14ac:dyDescent="0.25"/>
    <row r="885" s="476" customFormat="1" ht="15.75" x14ac:dyDescent="0.25"/>
    <row r="886" s="476" customFormat="1" ht="15.75" x14ac:dyDescent="0.25"/>
    <row r="887" s="476" customFormat="1" ht="15.75" x14ac:dyDescent="0.25"/>
    <row r="888" s="476" customFormat="1" ht="15.75" x14ac:dyDescent="0.25"/>
    <row r="889" s="476" customFormat="1" ht="15.75" x14ac:dyDescent="0.25"/>
    <row r="890" s="476" customFormat="1" ht="15.75" x14ac:dyDescent="0.25"/>
    <row r="891" s="476" customFormat="1" ht="15.75" x14ac:dyDescent="0.25"/>
    <row r="892" s="476" customFormat="1" ht="15.75" x14ac:dyDescent="0.25"/>
    <row r="893" s="476" customFormat="1" ht="15.75" x14ac:dyDescent="0.25"/>
    <row r="894" s="476" customFormat="1" ht="15.75" x14ac:dyDescent="0.25"/>
    <row r="895" s="476" customFormat="1" ht="15.75" x14ac:dyDescent="0.25"/>
    <row r="896" s="476" customFormat="1" ht="15.75" x14ac:dyDescent="0.25"/>
    <row r="897" s="476" customFormat="1" ht="15.75" x14ac:dyDescent="0.25"/>
    <row r="898" s="476" customFormat="1" ht="15.75" x14ac:dyDescent="0.25"/>
    <row r="899" s="476" customFormat="1" ht="15.75" x14ac:dyDescent="0.25"/>
    <row r="900" s="476" customFormat="1" ht="15.75" x14ac:dyDescent="0.25"/>
    <row r="901" s="476" customFormat="1" ht="15.75" x14ac:dyDescent="0.25"/>
    <row r="902" s="476" customFormat="1" ht="15.75" x14ac:dyDescent="0.25"/>
    <row r="903" s="476" customFormat="1" ht="15.75" x14ac:dyDescent="0.25"/>
    <row r="904" s="476" customFormat="1" ht="15.75" x14ac:dyDescent="0.25"/>
    <row r="905" s="476" customFormat="1" ht="15.75" x14ac:dyDescent="0.25"/>
    <row r="906" s="476" customFormat="1" ht="15.75" x14ac:dyDescent="0.25"/>
    <row r="907" s="476" customFormat="1" ht="15.75" x14ac:dyDescent="0.25"/>
    <row r="908" s="476" customFormat="1" ht="15.75" x14ac:dyDescent="0.25"/>
    <row r="909" s="476" customFormat="1" ht="15.75" x14ac:dyDescent="0.25"/>
    <row r="910" s="476" customFormat="1" ht="15.75" x14ac:dyDescent="0.25"/>
    <row r="911" s="476" customFormat="1" ht="15.75" x14ac:dyDescent="0.25"/>
    <row r="912" s="476" customFormat="1" ht="15.75" x14ac:dyDescent="0.25"/>
    <row r="913" s="476" customFormat="1" ht="15.75" x14ac:dyDescent="0.25"/>
    <row r="914" s="476" customFormat="1" ht="15.75" x14ac:dyDescent="0.25"/>
    <row r="915" s="476" customFormat="1" ht="15.75" x14ac:dyDescent="0.25"/>
    <row r="916" s="476" customFormat="1" ht="15.75" x14ac:dyDescent="0.25"/>
    <row r="917" s="476" customFormat="1" ht="15.75" x14ac:dyDescent="0.25"/>
    <row r="918" s="476" customFormat="1" ht="15.75" x14ac:dyDescent="0.25"/>
    <row r="919" s="476" customFormat="1" ht="15.75" x14ac:dyDescent="0.25"/>
    <row r="920" s="476" customFormat="1" ht="15.75" x14ac:dyDescent="0.25"/>
    <row r="921" s="476" customFormat="1" ht="15.75" x14ac:dyDescent="0.25"/>
    <row r="922" s="476" customFormat="1" ht="15.75" x14ac:dyDescent="0.25"/>
    <row r="923" s="476" customFormat="1" ht="15.75" x14ac:dyDescent="0.25"/>
    <row r="924" s="476" customFormat="1" ht="15.75" x14ac:dyDescent="0.25"/>
    <row r="925" s="476" customFormat="1" ht="15.75" x14ac:dyDescent="0.25"/>
    <row r="926" s="476" customFormat="1" ht="15.75" x14ac:dyDescent="0.25"/>
    <row r="927" s="476" customFormat="1" ht="15.75" x14ac:dyDescent="0.25"/>
    <row r="928" s="476" customFormat="1" ht="15.75" x14ac:dyDescent="0.25"/>
    <row r="929" s="476" customFormat="1" ht="15.75" x14ac:dyDescent="0.25"/>
    <row r="930" s="476" customFormat="1" ht="15.75" x14ac:dyDescent="0.25"/>
    <row r="931" s="476" customFormat="1" ht="15.75" x14ac:dyDescent="0.25"/>
    <row r="932" s="476" customFormat="1" ht="15.75" x14ac:dyDescent="0.25"/>
    <row r="933" s="476" customFormat="1" ht="15.75" x14ac:dyDescent="0.25"/>
    <row r="934" s="476" customFormat="1" ht="15.75" x14ac:dyDescent="0.25"/>
    <row r="935" s="476" customFormat="1" ht="15.75" x14ac:dyDescent="0.25"/>
    <row r="936" s="476" customFormat="1" ht="15.75" x14ac:dyDescent="0.25"/>
    <row r="937" s="476" customFormat="1" ht="15.75" x14ac:dyDescent="0.25"/>
    <row r="938" s="476" customFormat="1" ht="15.75" x14ac:dyDescent="0.25"/>
    <row r="939" s="476" customFormat="1" ht="15.75" x14ac:dyDescent="0.25"/>
    <row r="940" s="476" customFormat="1" ht="15.75" x14ac:dyDescent="0.25"/>
    <row r="941" s="476" customFormat="1" ht="15.75" x14ac:dyDescent="0.25"/>
    <row r="942" s="476" customFormat="1" ht="15.75" x14ac:dyDescent="0.25"/>
    <row r="943" s="476" customFormat="1" ht="15.75" x14ac:dyDescent="0.25"/>
    <row r="944" s="476" customFormat="1" ht="15.75" x14ac:dyDescent="0.25"/>
    <row r="945" s="476" customFormat="1" ht="15.75" x14ac:dyDescent="0.25"/>
    <row r="946" s="476" customFormat="1" ht="15.75" x14ac:dyDescent="0.25"/>
    <row r="947" s="476" customFormat="1" ht="15.75" x14ac:dyDescent="0.25"/>
    <row r="948" s="476" customFormat="1" ht="15.75" x14ac:dyDescent="0.25"/>
    <row r="949" s="476" customFormat="1" ht="15.75" x14ac:dyDescent="0.25"/>
    <row r="950" s="476" customFormat="1" ht="15.75" x14ac:dyDescent="0.25"/>
    <row r="951" s="476" customFormat="1" ht="15.75" x14ac:dyDescent="0.25"/>
    <row r="952" s="476" customFormat="1" ht="15.75" x14ac:dyDescent="0.25"/>
    <row r="953" s="476" customFormat="1" ht="15.75" x14ac:dyDescent="0.25"/>
    <row r="954" s="476" customFormat="1" ht="15.75" x14ac:dyDescent="0.25"/>
    <row r="955" s="476" customFormat="1" ht="15.75" x14ac:dyDescent="0.25"/>
    <row r="956" s="476" customFormat="1" ht="15.75" x14ac:dyDescent="0.25"/>
    <row r="957" s="476" customFormat="1" ht="15.75" x14ac:dyDescent="0.25"/>
    <row r="958" s="476" customFormat="1" ht="15.75" x14ac:dyDescent="0.25"/>
    <row r="959" s="476" customFormat="1" ht="15.75" x14ac:dyDescent="0.25"/>
    <row r="960" s="476" customFormat="1" ht="15.75" x14ac:dyDescent="0.25"/>
    <row r="961" spans="1:7" s="476" customFormat="1" ht="15.75" x14ac:dyDescent="0.25"/>
    <row r="962" spans="1:7" s="476" customFormat="1" ht="15.75" x14ac:dyDescent="0.25"/>
    <row r="963" spans="1:7" s="476" customFormat="1" ht="15.75" x14ac:dyDescent="0.25"/>
    <row r="964" spans="1:7" s="476" customFormat="1" ht="15.75" x14ac:dyDescent="0.25"/>
    <row r="965" spans="1:7" s="476" customFormat="1" ht="15.75" x14ac:dyDescent="0.25"/>
    <row r="966" spans="1:7" s="476" customFormat="1" ht="15.75" x14ac:dyDescent="0.25"/>
    <row r="967" spans="1:7" s="476" customFormat="1" ht="15.75" x14ac:dyDescent="0.25"/>
    <row r="968" spans="1:7" s="510" customFormat="1" ht="15.75" x14ac:dyDescent="0.25">
      <c r="C968" s="478"/>
      <c r="D968" s="478"/>
      <c r="E968" s="478"/>
      <c r="F968" s="478"/>
      <c r="G968" s="478"/>
    </row>
    <row r="969" spans="1:7" x14ac:dyDescent="0.2">
      <c r="A969" s="508"/>
    </row>
    <row r="970" spans="1:7" x14ac:dyDescent="0.2">
      <c r="A970" s="508"/>
    </row>
    <row r="971" spans="1:7" x14ac:dyDescent="0.2">
      <c r="A971" s="508"/>
    </row>
    <row r="995" spans="1:7" ht="15" x14ac:dyDescent="0.25">
      <c r="G995" s="517"/>
    </row>
    <row r="998" spans="1:7" s="510" customFormat="1" ht="15.75" x14ac:dyDescent="0.25">
      <c r="C998" s="433"/>
      <c r="D998" s="478"/>
      <c r="E998" s="478"/>
      <c r="F998" s="478"/>
      <c r="G998" s="478"/>
    </row>
    <row r="999" spans="1:7" x14ac:dyDescent="0.2">
      <c r="A999" s="508"/>
    </row>
    <row r="1000" spans="1:7" x14ac:dyDescent="0.2">
      <c r="A1000" s="508"/>
    </row>
    <row r="1001" spans="1:7" x14ac:dyDescent="0.2">
      <c r="A1001" s="508"/>
    </row>
    <row r="1020" spans="1:7" ht="15.75" x14ac:dyDescent="0.25">
      <c r="G1020" s="478"/>
    </row>
    <row r="1023" spans="1:7" s="510" customFormat="1" ht="15.75" x14ac:dyDescent="0.25">
      <c r="C1023" s="433"/>
      <c r="D1023" s="478"/>
      <c r="E1023" s="478"/>
      <c r="F1023" s="478"/>
      <c r="G1023" s="478"/>
    </row>
    <row r="1024" spans="1:7" x14ac:dyDescent="0.2">
      <c r="A1024" s="508"/>
    </row>
    <row r="1025" spans="1:1" x14ac:dyDescent="0.2">
      <c r="A1025" s="508"/>
    </row>
    <row r="1026" spans="1:1" x14ac:dyDescent="0.2">
      <c r="A1026" s="508"/>
    </row>
    <row r="1041" spans="1:1" x14ac:dyDescent="0.2">
      <c r="A1041" s="508"/>
    </row>
    <row r="1042" spans="1:1" x14ac:dyDescent="0.2">
      <c r="A1042" s="508"/>
    </row>
    <row r="1043" spans="1:1" x14ac:dyDescent="0.2">
      <c r="A1043" s="508"/>
    </row>
    <row r="1061" spans="1:7" ht="15.75" x14ac:dyDescent="0.25">
      <c r="G1061" s="478"/>
    </row>
    <row r="1064" spans="1:7" s="510" customFormat="1" ht="15.75" x14ac:dyDescent="0.25">
      <c r="C1064" s="433"/>
      <c r="D1064" s="478"/>
      <c r="E1064" s="478"/>
      <c r="F1064" s="478"/>
      <c r="G1064" s="478"/>
    </row>
    <row r="1065" spans="1:7" x14ac:dyDescent="0.2">
      <c r="A1065" s="508"/>
    </row>
    <row r="1066" spans="1:7" x14ac:dyDescent="0.2">
      <c r="A1066" s="508"/>
    </row>
    <row r="1067" spans="1:7" x14ac:dyDescent="0.2">
      <c r="A1067" s="508"/>
    </row>
    <row r="1072" spans="1:7" x14ac:dyDescent="0.2">
      <c r="B1072" s="509"/>
    </row>
    <row r="1073" spans="7:7" ht="15.75" x14ac:dyDescent="0.25">
      <c r="G1073" s="478"/>
    </row>
    <row r="1173" spans="1:3" s="476" customFormat="1" ht="15.75" x14ac:dyDescent="0.25">
      <c r="C1173" s="433"/>
    </row>
    <row r="1174" spans="1:3" s="476" customFormat="1" ht="15.75" x14ac:dyDescent="0.25">
      <c r="C1174" s="433"/>
    </row>
    <row r="1175" spans="1:3" x14ac:dyDescent="0.2">
      <c r="A1175" s="509"/>
    </row>
    <row r="1176" spans="1:3" x14ac:dyDescent="0.2">
      <c r="A1176" s="509"/>
    </row>
    <row r="1204" spans="1:1" ht="26.25" x14ac:dyDescent="0.4">
      <c r="A1204" s="518"/>
    </row>
    <row r="1237" spans="1:1" ht="26.25" x14ac:dyDescent="0.4">
      <c r="A1237" s="518"/>
    </row>
    <row r="1290" spans="7:7" ht="15.75" x14ac:dyDescent="0.25">
      <c r="G1290" s="478"/>
    </row>
    <row r="1293" spans="7:7" ht="15.75" x14ac:dyDescent="0.25">
      <c r="G1293" s="478"/>
    </row>
    <row r="1313" spans="7:7" ht="15.75" x14ac:dyDescent="0.25">
      <c r="G1313" s="478"/>
    </row>
    <row r="1343" spans="7:7" ht="15" x14ac:dyDescent="0.25">
      <c r="G1343" s="517"/>
    </row>
    <row r="1346" spans="1:7" s="510" customFormat="1" ht="15.75" x14ac:dyDescent="0.25">
      <c r="C1346" s="433"/>
      <c r="D1346" s="478"/>
      <c r="E1346" s="478"/>
      <c r="F1346" s="478"/>
      <c r="G1346" s="478"/>
    </row>
    <row r="1347" spans="1:7" x14ac:dyDescent="0.2">
      <c r="A1347" s="508"/>
    </row>
    <row r="1348" spans="1:7" x14ac:dyDescent="0.2">
      <c r="A1348" s="508"/>
    </row>
    <row r="1349" spans="1:7" x14ac:dyDescent="0.2">
      <c r="A1349" s="508"/>
    </row>
    <row r="1368" spans="1:7" ht="15.75" x14ac:dyDescent="0.25">
      <c r="G1368" s="478"/>
    </row>
    <row r="1371" spans="1:7" s="510" customFormat="1" ht="15.75" x14ac:dyDescent="0.25">
      <c r="C1371" s="433"/>
      <c r="D1371" s="478"/>
      <c r="E1371" s="478"/>
      <c r="F1371" s="478"/>
      <c r="G1371" s="478"/>
    </row>
    <row r="1372" spans="1:7" x14ac:dyDescent="0.2">
      <c r="A1372" s="508"/>
    </row>
    <row r="1373" spans="1:7" x14ac:dyDescent="0.2">
      <c r="A1373" s="508"/>
    </row>
    <row r="1374" spans="1:7" x14ac:dyDescent="0.2">
      <c r="A1374" s="508"/>
    </row>
    <row r="1389" spans="1:1" x14ac:dyDescent="0.2">
      <c r="A1389" s="508"/>
    </row>
    <row r="1390" spans="1:1" x14ac:dyDescent="0.2">
      <c r="A1390" s="508"/>
    </row>
    <row r="1391" spans="1:1" x14ac:dyDescent="0.2">
      <c r="A1391" s="508"/>
    </row>
    <row r="1409" spans="1:7" ht="15.75" x14ac:dyDescent="0.25">
      <c r="G1409" s="478"/>
    </row>
    <row r="1412" spans="1:7" s="510" customFormat="1" ht="15.75" x14ac:dyDescent="0.25">
      <c r="C1412" s="433"/>
      <c r="D1412" s="478"/>
      <c r="E1412" s="478"/>
      <c r="F1412" s="478"/>
      <c r="G1412" s="478"/>
    </row>
    <row r="1413" spans="1:7" x14ac:dyDescent="0.2">
      <c r="A1413" s="508"/>
    </row>
    <row r="1414" spans="1:7" x14ac:dyDescent="0.2">
      <c r="A1414" s="508"/>
    </row>
    <row r="1415" spans="1:7" x14ac:dyDescent="0.2">
      <c r="A1415" s="508"/>
    </row>
    <row r="1420" spans="1:7" x14ac:dyDescent="0.2">
      <c r="B1420" s="509"/>
    </row>
    <row r="1421" spans="1:7" ht="15.75" x14ac:dyDescent="0.25">
      <c r="G1421" s="478"/>
    </row>
    <row r="1521" spans="1:3" s="476" customFormat="1" ht="15.75" x14ac:dyDescent="0.25">
      <c r="C1521" s="433"/>
    </row>
    <row r="1522" spans="1:3" s="476" customFormat="1" ht="15.75" x14ac:dyDescent="0.25">
      <c r="C1522" s="433"/>
    </row>
    <row r="1523" spans="1:3" x14ac:dyDescent="0.2">
      <c r="A1523" s="509"/>
    </row>
    <row r="1524" spans="1:3" x14ac:dyDescent="0.2">
      <c r="A1524" s="509"/>
    </row>
    <row r="1552" spans="1:1" ht="26.25" x14ac:dyDescent="0.4">
      <c r="A1552" s="518"/>
    </row>
    <row r="1585" spans="1:1" ht="26.25" x14ac:dyDescent="0.4">
      <c r="A1585" s="518"/>
    </row>
    <row r="1638" spans="7:7" ht="15.75" x14ac:dyDescent="0.25">
      <c r="G1638" s="478"/>
    </row>
    <row r="1641" spans="7:7" ht="15.75" x14ac:dyDescent="0.25">
      <c r="G1641" s="478"/>
    </row>
    <row r="1649" spans="1:7" s="510" customFormat="1" ht="15.75" x14ac:dyDescent="0.25">
      <c r="C1649" s="478"/>
      <c r="D1649" s="478"/>
      <c r="E1649" s="478"/>
      <c r="F1649" s="478"/>
      <c r="G1649" s="478"/>
    </row>
    <row r="1652" spans="1:7" x14ac:dyDescent="0.2">
      <c r="F1652" s="434"/>
    </row>
    <row r="1653" spans="1:7" x14ac:dyDescent="0.2">
      <c r="F1653" s="434"/>
    </row>
    <row r="1654" spans="1:7" x14ac:dyDescent="0.2">
      <c r="F1654" s="434"/>
    </row>
    <row r="1655" spans="1:7" x14ac:dyDescent="0.2">
      <c r="F1655" s="434"/>
    </row>
    <row r="1656" spans="1:7" x14ac:dyDescent="0.2">
      <c r="F1656" s="434"/>
    </row>
    <row r="1657" spans="1:7" x14ac:dyDescent="0.2">
      <c r="F1657" s="434"/>
    </row>
    <row r="1658" spans="1:7" s="519" customFormat="1" x14ac:dyDescent="0.2">
      <c r="A1658" s="482"/>
      <c r="C1658" s="482"/>
      <c r="D1658" s="482"/>
      <c r="E1658" s="482"/>
      <c r="F1658" s="484"/>
    </row>
    <row r="1659" spans="1:7" s="519" customFormat="1" x14ac:dyDescent="0.2">
      <c r="A1659" s="457"/>
      <c r="B1659" s="508"/>
      <c r="C1659" s="433"/>
      <c r="D1659" s="433"/>
      <c r="E1659" s="433"/>
      <c r="F1659" s="434"/>
    </row>
    <row r="1660" spans="1:7" x14ac:dyDescent="0.2">
      <c r="F1660" s="434"/>
    </row>
    <row r="1661" spans="1:7" x14ac:dyDescent="0.2">
      <c r="F1661" s="434"/>
    </row>
    <row r="1662" spans="1:7" x14ac:dyDescent="0.2">
      <c r="F1662" s="434"/>
    </row>
    <row r="1663" spans="1:7" x14ac:dyDescent="0.2">
      <c r="F1663" s="434"/>
    </row>
    <row r="1664" spans="1:7" x14ac:dyDescent="0.2">
      <c r="F1664" s="434"/>
    </row>
    <row r="1665" spans="1:7" x14ac:dyDescent="0.2">
      <c r="F1665" s="434"/>
      <c r="G1665" s="508"/>
    </row>
    <row r="1666" spans="1:7" x14ac:dyDescent="0.2">
      <c r="F1666" s="434"/>
    </row>
    <row r="1667" spans="1:7" x14ac:dyDescent="0.2">
      <c r="F1667" s="434"/>
    </row>
    <row r="1668" spans="1:7" x14ac:dyDescent="0.2">
      <c r="F1668" s="434"/>
    </row>
    <row r="1669" spans="1:7" x14ac:dyDescent="0.2">
      <c r="F1669" s="434"/>
    </row>
    <row r="1670" spans="1:7" x14ac:dyDescent="0.2">
      <c r="F1670" s="434"/>
    </row>
    <row r="1671" spans="1:7" x14ac:dyDescent="0.2">
      <c r="F1671" s="434"/>
    </row>
    <row r="1672" spans="1:7" x14ac:dyDescent="0.2">
      <c r="F1672" s="434"/>
    </row>
    <row r="1673" spans="1:7" x14ac:dyDescent="0.2">
      <c r="F1673" s="434"/>
    </row>
    <row r="1674" spans="1:7" x14ac:dyDescent="0.2">
      <c r="F1674" s="434"/>
    </row>
    <row r="1675" spans="1:7" x14ac:dyDescent="0.2">
      <c r="F1675" s="434"/>
    </row>
    <row r="1676" spans="1:7" x14ac:dyDescent="0.2">
      <c r="F1676" s="434"/>
    </row>
    <row r="1677" spans="1:7" x14ac:dyDescent="0.2">
      <c r="F1677" s="434"/>
    </row>
    <row r="1678" spans="1:7" s="515" customFormat="1" x14ac:dyDescent="0.2">
      <c r="A1678" s="457"/>
      <c r="C1678" s="457"/>
      <c r="D1678" s="457"/>
      <c r="E1678" s="457"/>
      <c r="F1678" s="492"/>
    </row>
    <row r="1679" spans="1:7" s="515" customFormat="1" x14ac:dyDescent="0.2">
      <c r="A1679" s="457"/>
      <c r="C1679" s="457"/>
      <c r="D1679" s="457"/>
      <c r="E1679" s="457"/>
      <c r="F1679" s="492"/>
    </row>
    <row r="1680" spans="1:7" s="515" customFormat="1" x14ac:dyDescent="0.2">
      <c r="A1680" s="457"/>
      <c r="C1680" s="457"/>
      <c r="D1680" s="457"/>
      <c r="E1680" s="457"/>
      <c r="F1680" s="492"/>
    </row>
    <row r="1681" spans="6:7" x14ac:dyDescent="0.2">
      <c r="F1681" s="434"/>
    </row>
    <row r="1682" spans="6:7" x14ac:dyDescent="0.2">
      <c r="F1682" s="434"/>
    </row>
    <row r="1683" spans="6:7" x14ac:dyDescent="0.2">
      <c r="F1683" s="434"/>
      <c r="G1683" s="508"/>
    </row>
    <row r="1684" spans="6:7" x14ac:dyDescent="0.2">
      <c r="F1684" s="434"/>
    </row>
    <row r="1685" spans="6:7" x14ac:dyDescent="0.2">
      <c r="F1685" s="434"/>
    </row>
    <row r="1686" spans="6:7" x14ac:dyDescent="0.2">
      <c r="F1686" s="434"/>
    </row>
    <row r="1687" spans="6:7" x14ac:dyDescent="0.2">
      <c r="F1687" s="434"/>
      <c r="G1687" s="508"/>
    </row>
    <row r="1688" spans="6:7" x14ac:dyDescent="0.2">
      <c r="F1688" s="434"/>
    </row>
    <row r="1689" spans="6:7" x14ac:dyDescent="0.2">
      <c r="F1689" s="434"/>
    </row>
    <row r="1690" spans="6:7" x14ac:dyDescent="0.2">
      <c r="F1690" s="434"/>
    </row>
    <row r="1691" spans="6:7" x14ac:dyDescent="0.2">
      <c r="F1691" s="434"/>
    </row>
    <row r="1692" spans="6:7" x14ac:dyDescent="0.2">
      <c r="F1692" s="434"/>
    </row>
    <row r="1693" spans="6:7" x14ac:dyDescent="0.2">
      <c r="F1693" s="434"/>
      <c r="G1693" s="508"/>
    </row>
    <row r="1694" spans="6:7" x14ac:dyDescent="0.2">
      <c r="F1694" s="434"/>
      <c r="G1694" s="508"/>
    </row>
    <row r="1695" spans="6:7" x14ac:dyDescent="0.2">
      <c r="F1695" s="434"/>
    </row>
    <row r="1696" spans="6:7" x14ac:dyDescent="0.2">
      <c r="F1696" s="434"/>
    </row>
    <row r="1697" spans="6:7" x14ac:dyDescent="0.2">
      <c r="F1697" s="434"/>
    </row>
    <row r="1698" spans="6:7" x14ac:dyDescent="0.2">
      <c r="F1698" s="434"/>
      <c r="G1698" s="508"/>
    </row>
    <row r="1699" spans="6:7" x14ac:dyDescent="0.2">
      <c r="F1699" s="434"/>
    </row>
    <row r="1700" spans="6:7" x14ac:dyDescent="0.2">
      <c r="F1700" s="434"/>
    </row>
    <row r="1701" spans="6:7" x14ac:dyDescent="0.2">
      <c r="F1701" s="434"/>
    </row>
    <row r="1702" spans="6:7" x14ac:dyDescent="0.2">
      <c r="F1702" s="434"/>
    </row>
    <row r="1703" spans="6:7" x14ac:dyDescent="0.2">
      <c r="F1703" s="434"/>
    </row>
    <row r="1704" spans="6:7" x14ac:dyDescent="0.2">
      <c r="F1704" s="434"/>
    </row>
    <row r="1705" spans="6:7" x14ac:dyDescent="0.2">
      <c r="F1705" s="434"/>
    </row>
    <row r="1706" spans="6:7" x14ac:dyDescent="0.2">
      <c r="F1706" s="434"/>
    </row>
    <row r="1707" spans="6:7" x14ac:dyDescent="0.2">
      <c r="F1707" s="434"/>
    </row>
    <row r="1708" spans="6:7" x14ac:dyDescent="0.2">
      <c r="F1708" s="434"/>
    </row>
    <row r="1709" spans="6:7" x14ac:dyDescent="0.2">
      <c r="F1709" s="434"/>
    </row>
    <row r="1710" spans="6:7" ht="15.75" x14ac:dyDescent="0.25">
      <c r="F1710" s="485"/>
    </row>
    <row r="1713" spans="1:7" s="510" customFormat="1" ht="15.75" x14ac:dyDescent="0.25">
      <c r="A1713" s="476"/>
      <c r="C1713" s="478"/>
      <c r="D1713" s="478"/>
      <c r="E1713" s="478"/>
      <c r="F1713" s="478"/>
      <c r="G1713" s="478"/>
    </row>
    <row r="1714" spans="1:7" s="520" customFormat="1" ht="11.25" x14ac:dyDescent="0.2">
      <c r="A1714" s="479"/>
      <c r="C1714" s="424"/>
      <c r="D1714" s="424"/>
      <c r="E1714" s="424"/>
      <c r="F1714" s="424"/>
      <c r="G1714" s="424"/>
    </row>
    <row r="1715" spans="1:7" s="519" customFormat="1" x14ac:dyDescent="0.2">
      <c r="A1715" s="481"/>
      <c r="C1715" s="482"/>
      <c r="D1715" s="482"/>
      <c r="E1715" s="482"/>
      <c r="F1715" s="482"/>
      <c r="G1715" s="482"/>
    </row>
    <row r="1716" spans="1:7" s="519" customFormat="1" x14ac:dyDescent="0.2">
      <c r="A1716" s="482"/>
      <c r="C1716" s="482"/>
      <c r="D1716" s="482"/>
      <c r="E1716" s="482"/>
      <c r="F1716" s="482"/>
      <c r="G1716" s="484"/>
    </row>
    <row r="1717" spans="1:7" s="515" customFormat="1" x14ac:dyDescent="0.2">
      <c r="A1717" s="457"/>
      <c r="C1717" s="457"/>
      <c r="D1717" s="457"/>
      <c r="E1717" s="457"/>
      <c r="F1717" s="457"/>
      <c r="G1717" s="492"/>
    </row>
    <row r="1718" spans="1:7" s="519" customFormat="1" x14ac:dyDescent="0.2">
      <c r="A1718" s="482"/>
      <c r="C1718" s="482"/>
      <c r="D1718" s="482"/>
      <c r="E1718" s="482"/>
      <c r="F1718" s="482"/>
      <c r="G1718" s="484"/>
    </row>
    <row r="1719" spans="1:7" s="481" customFormat="1" x14ac:dyDescent="0.2">
      <c r="A1719" s="482"/>
      <c r="C1719" s="482"/>
      <c r="D1719" s="482"/>
      <c r="E1719" s="482"/>
      <c r="F1719" s="482"/>
      <c r="G1719" s="484"/>
    </row>
    <row r="1720" spans="1:7" s="519" customFormat="1" x14ac:dyDescent="0.2">
      <c r="A1720" s="482"/>
      <c r="C1720" s="482"/>
      <c r="D1720" s="482"/>
      <c r="E1720" s="482"/>
      <c r="F1720" s="482"/>
      <c r="G1720" s="484"/>
    </row>
    <row r="1721" spans="1:7" x14ac:dyDescent="0.2">
      <c r="G1721" s="434"/>
    </row>
    <row r="1722" spans="1:7" x14ac:dyDescent="0.2">
      <c r="G1722" s="434"/>
    </row>
    <row r="1723" spans="1:7" x14ac:dyDescent="0.2">
      <c r="G1723" s="434"/>
    </row>
    <row r="1724" spans="1:7" s="519" customFormat="1" ht="15.75" x14ac:dyDescent="0.25">
      <c r="C1724" s="482"/>
      <c r="D1724" s="484"/>
      <c r="E1724" s="482"/>
      <c r="F1724" s="482"/>
      <c r="G1724" s="485"/>
    </row>
    <row r="1727" spans="1:7" s="510" customFormat="1" ht="15.75" x14ac:dyDescent="0.25">
      <c r="C1727" s="478"/>
      <c r="D1727" s="485"/>
      <c r="E1727" s="476"/>
      <c r="F1727" s="476"/>
      <c r="G1727" s="478"/>
    </row>
    <row r="1728" spans="1:7" s="510" customFormat="1" ht="15.75" x14ac:dyDescent="0.25">
      <c r="C1728" s="478"/>
      <c r="D1728" s="485"/>
      <c r="E1728" s="476"/>
      <c r="F1728" s="476"/>
      <c r="G1728" s="478"/>
    </row>
    <row r="1729" spans="1:7" s="481" customFormat="1" x14ac:dyDescent="0.2">
      <c r="D1729" s="484"/>
    </row>
    <row r="1730" spans="1:7" s="519" customFormat="1" x14ac:dyDescent="0.2">
      <c r="A1730" s="482"/>
      <c r="C1730" s="482"/>
      <c r="D1730" s="482"/>
      <c r="E1730" s="482"/>
      <c r="F1730" s="482"/>
      <c r="G1730" s="484"/>
    </row>
    <row r="1731" spans="1:7" s="519" customFormat="1" x14ac:dyDescent="0.2">
      <c r="A1731" s="482"/>
      <c r="C1731" s="482"/>
      <c r="D1731" s="482"/>
      <c r="E1731" s="482"/>
      <c r="F1731" s="482"/>
      <c r="G1731" s="484"/>
    </row>
    <row r="1732" spans="1:7" s="519" customFormat="1" x14ac:dyDescent="0.2">
      <c r="A1732" s="482"/>
      <c r="C1732" s="482"/>
      <c r="D1732" s="482"/>
      <c r="E1732" s="482"/>
      <c r="F1732" s="482"/>
      <c r="G1732" s="484"/>
    </row>
    <row r="1733" spans="1:7" s="519" customFormat="1" x14ac:dyDescent="0.2">
      <c r="A1733" s="482"/>
      <c r="C1733" s="482"/>
      <c r="D1733" s="482"/>
      <c r="E1733" s="482"/>
      <c r="F1733" s="482"/>
      <c r="G1733" s="484"/>
    </row>
    <row r="1734" spans="1:7" ht="15.75" x14ac:dyDescent="0.25">
      <c r="G1734" s="485"/>
    </row>
    <row r="1735" spans="1:7" x14ac:dyDescent="0.2">
      <c r="G1735" s="434"/>
    </row>
    <row r="1737" spans="1:7" s="510" customFormat="1" ht="15.75" x14ac:dyDescent="0.25">
      <c r="A1737" s="476"/>
      <c r="C1737" s="478"/>
      <c r="D1737" s="478"/>
      <c r="E1737" s="478"/>
      <c r="F1737" s="478"/>
      <c r="G1737" s="478"/>
    </row>
    <row r="1738" spans="1:7" s="520" customFormat="1" ht="11.25" x14ac:dyDescent="0.2">
      <c r="A1738" s="479"/>
      <c r="C1738" s="424"/>
      <c r="D1738" s="424"/>
      <c r="E1738" s="424"/>
      <c r="F1738" s="424"/>
      <c r="G1738" s="424"/>
    </row>
    <row r="1739" spans="1:7" s="519" customFormat="1" x14ac:dyDescent="0.2">
      <c r="A1739" s="481"/>
      <c r="C1739" s="482"/>
      <c r="D1739" s="482"/>
      <c r="E1739" s="482"/>
      <c r="F1739" s="482"/>
      <c r="G1739" s="482"/>
    </row>
    <row r="1740" spans="1:7" x14ac:dyDescent="0.2">
      <c r="G1740" s="434"/>
    </row>
    <row r="1741" spans="1:7" x14ac:dyDescent="0.2">
      <c r="G1741" s="434"/>
    </row>
    <row r="1742" spans="1:7" x14ac:dyDescent="0.2">
      <c r="G1742" s="434"/>
    </row>
    <row r="1743" spans="1:7" s="519" customFormat="1" x14ac:dyDescent="0.2">
      <c r="A1743" s="482"/>
      <c r="C1743" s="482"/>
      <c r="D1743" s="482"/>
      <c r="E1743" s="482"/>
      <c r="F1743" s="482"/>
      <c r="G1743" s="484"/>
    </row>
    <row r="1744" spans="1:7" s="515" customFormat="1" x14ac:dyDescent="0.2">
      <c r="A1744" s="457"/>
      <c r="C1744" s="457"/>
      <c r="D1744" s="457"/>
      <c r="E1744" s="457"/>
      <c r="F1744" s="457"/>
      <c r="G1744" s="492"/>
    </row>
    <row r="1745" spans="1:7" s="519" customFormat="1" x14ac:dyDescent="0.2">
      <c r="A1745" s="482"/>
      <c r="C1745" s="482"/>
      <c r="D1745" s="482"/>
      <c r="E1745" s="482"/>
      <c r="F1745" s="482"/>
      <c r="G1745" s="484"/>
    </row>
    <row r="1746" spans="1:7" s="481" customFormat="1" x14ac:dyDescent="0.2">
      <c r="A1746" s="482"/>
      <c r="C1746" s="482"/>
      <c r="D1746" s="482"/>
      <c r="E1746" s="482"/>
      <c r="F1746" s="482"/>
      <c r="G1746" s="484"/>
    </row>
    <row r="1747" spans="1:7" s="519" customFormat="1" x14ac:dyDescent="0.2">
      <c r="A1747" s="482"/>
      <c r="C1747" s="482"/>
      <c r="D1747" s="482"/>
      <c r="E1747" s="482"/>
      <c r="F1747" s="482"/>
      <c r="G1747" s="484"/>
    </row>
    <row r="1748" spans="1:7" x14ac:dyDescent="0.2">
      <c r="G1748" s="434"/>
    </row>
    <row r="1749" spans="1:7" x14ac:dyDescent="0.2">
      <c r="G1749" s="434"/>
    </row>
    <row r="1750" spans="1:7" x14ac:dyDescent="0.2">
      <c r="G1750" s="434"/>
    </row>
    <row r="1751" spans="1:7" x14ac:dyDescent="0.2">
      <c r="G1751" s="434"/>
    </row>
    <row r="1752" spans="1:7" x14ac:dyDescent="0.2">
      <c r="G1752" s="434"/>
    </row>
    <row r="1753" spans="1:7" x14ac:dyDescent="0.2">
      <c r="G1753" s="434"/>
    </row>
    <row r="1754" spans="1:7" x14ac:dyDescent="0.2">
      <c r="G1754" s="434"/>
    </row>
    <row r="1755" spans="1:7" x14ac:dyDescent="0.2">
      <c r="G1755" s="434"/>
    </row>
    <row r="1756" spans="1:7" x14ac:dyDescent="0.2">
      <c r="G1756" s="434"/>
    </row>
    <row r="1757" spans="1:7" s="512" customFormat="1" ht="15.75" x14ac:dyDescent="0.25">
      <c r="A1757" s="511"/>
      <c r="C1757" s="511"/>
      <c r="D1757" s="511"/>
      <c r="E1757" s="511"/>
      <c r="F1757" s="511"/>
      <c r="G1757" s="485"/>
    </row>
    <row r="1762" spans="1:9" s="510" customFormat="1" ht="15.75" x14ac:dyDescent="0.25">
      <c r="C1762" s="478"/>
      <c r="D1762" s="478"/>
      <c r="E1762" s="478"/>
      <c r="F1762" s="478"/>
      <c r="G1762" s="478"/>
    </row>
    <row r="1763" spans="1:9" x14ac:dyDescent="0.2">
      <c r="A1763" s="508"/>
    </row>
    <row r="1764" spans="1:9" x14ac:dyDescent="0.2">
      <c r="A1764" s="508"/>
    </row>
    <row r="1765" spans="1:9" x14ac:dyDescent="0.2">
      <c r="A1765" s="508"/>
    </row>
    <row r="1773" spans="1:9" x14ac:dyDescent="0.2">
      <c r="F1773" s="434"/>
      <c r="H1773" s="521"/>
      <c r="I1773" s="521"/>
    </row>
    <row r="1774" spans="1:9" x14ac:dyDescent="0.2">
      <c r="F1774" s="434"/>
      <c r="H1774" s="521"/>
      <c r="I1774" s="521"/>
    </row>
    <row r="1775" spans="1:9" x14ac:dyDescent="0.2">
      <c r="F1775" s="434"/>
      <c r="H1775" s="521"/>
      <c r="I1775" s="521"/>
    </row>
    <row r="1776" spans="1:9" x14ac:dyDescent="0.2">
      <c r="F1776" s="434"/>
      <c r="H1776" s="521"/>
      <c r="I1776" s="521"/>
    </row>
    <row r="1777" spans="1:9" s="515" customFormat="1" x14ac:dyDescent="0.2">
      <c r="A1777" s="457"/>
      <c r="C1777" s="457"/>
      <c r="D1777" s="457"/>
      <c r="E1777" s="457"/>
      <c r="F1777" s="492"/>
    </row>
    <row r="1778" spans="1:9" x14ac:dyDescent="0.2">
      <c r="F1778" s="434"/>
      <c r="H1778" s="521"/>
      <c r="I1778" s="521"/>
    </row>
    <row r="1779" spans="1:9" x14ac:dyDescent="0.2">
      <c r="F1779" s="434"/>
      <c r="H1779" s="521"/>
      <c r="I1779" s="521"/>
    </row>
    <row r="1780" spans="1:9" x14ac:dyDescent="0.2">
      <c r="F1780" s="434"/>
      <c r="H1780" s="521"/>
      <c r="I1780" s="521"/>
    </row>
    <row r="1781" spans="1:9" x14ac:dyDescent="0.2">
      <c r="F1781" s="434"/>
      <c r="H1781" s="521"/>
      <c r="I1781" s="521"/>
    </row>
    <row r="1782" spans="1:9" x14ac:dyDescent="0.2">
      <c r="F1782" s="434"/>
      <c r="H1782" s="521"/>
      <c r="I1782" s="521"/>
    </row>
    <row r="1783" spans="1:9" x14ac:dyDescent="0.2">
      <c r="F1783" s="434"/>
      <c r="H1783" s="521"/>
      <c r="I1783" s="521"/>
    </row>
    <row r="1784" spans="1:9" x14ac:dyDescent="0.2">
      <c r="F1784" s="434"/>
      <c r="H1784" s="521"/>
      <c r="I1784" s="521"/>
    </row>
    <row r="1785" spans="1:9" x14ac:dyDescent="0.2">
      <c r="F1785" s="434"/>
      <c r="H1785" s="521"/>
      <c r="I1785" s="521"/>
    </row>
    <row r="1786" spans="1:9" x14ac:dyDescent="0.2">
      <c r="F1786" s="434"/>
      <c r="H1786" s="521"/>
      <c r="I1786" s="521"/>
    </row>
    <row r="1787" spans="1:9" x14ac:dyDescent="0.2">
      <c r="F1787" s="434"/>
      <c r="H1787" s="521"/>
      <c r="I1787" s="521"/>
    </row>
    <row r="1788" spans="1:9" x14ac:dyDescent="0.2">
      <c r="F1788" s="434"/>
      <c r="H1788" s="521"/>
      <c r="I1788" s="521"/>
    </row>
    <row r="1789" spans="1:9" x14ac:dyDescent="0.2">
      <c r="F1789" s="434"/>
      <c r="H1789" s="521"/>
      <c r="I1789" s="521"/>
    </row>
    <row r="1790" spans="1:9" x14ac:dyDescent="0.2">
      <c r="F1790" s="434"/>
      <c r="H1790" s="521"/>
      <c r="I1790" s="521"/>
    </row>
    <row r="1791" spans="1:9" x14ac:dyDescent="0.2">
      <c r="F1791" s="434"/>
      <c r="H1791" s="521"/>
      <c r="I1791" s="521"/>
    </row>
    <row r="1792" spans="1:9" x14ac:dyDescent="0.2">
      <c r="F1792" s="434"/>
      <c r="H1792" s="521"/>
      <c r="I1792" s="521"/>
    </row>
    <row r="1793" spans="1:9" x14ac:dyDescent="0.2">
      <c r="F1793" s="434"/>
      <c r="H1793" s="521"/>
      <c r="I1793" s="521"/>
    </row>
    <row r="1794" spans="1:9" x14ac:dyDescent="0.2">
      <c r="F1794" s="434"/>
      <c r="H1794" s="521"/>
      <c r="I1794" s="521"/>
    </row>
    <row r="1795" spans="1:9" s="515" customFormat="1" x14ac:dyDescent="0.2">
      <c r="A1795" s="457"/>
      <c r="C1795" s="457"/>
      <c r="D1795" s="457"/>
      <c r="E1795" s="457"/>
      <c r="F1795" s="492"/>
    </row>
    <row r="1796" spans="1:9" x14ac:dyDescent="0.2">
      <c r="F1796" s="434"/>
      <c r="H1796" s="521"/>
      <c r="I1796" s="521"/>
    </row>
    <row r="1797" spans="1:9" x14ac:dyDescent="0.2">
      <c r="F1797" s="434"/>
      <c r="H1797" s="521"/>
      <c r="I1797" s="521"/>
    </row>
    <row r="1798" spans="1:9" x14ac:dyDescent="0.2">
      <c r="F1798" s="434"/>
      <c r="H1798" s="521"/>
      <c r="I1798" s="521"/>
    </row>
    <row r="1799" spans="1:9" x14ac:dyDescent="0.2">
      <c r="F1799" s="434"/>
      <c r="H1799" s="521"/>
      <c r="I1799" s="521"/>
    </row>
    <row r="1800" spans="1:9" x14ac:dyDescent="0.2">
      <c r="F1800" s="434"/>
      <c r="H1800" s="521"/>
      <c r="I1800" s="521"/>
    </row>
    <row r="1801" spans="1:9" x14ac:dyDescent="0.2">
      <c r="F1801" s="434"/>
      <c r="H1801" s="521"/>
      <c r="I1801" s="521"/>
    </row>
    <row r="1802" spans="1:9" x14ac:dyDescent="0.2">
      <c r="B1802" s="509"/>
      <c r="F1802" s="434"/>
      <c r="H1802" s="521"/>
      <c r="I1802" s="521"/>
    </row>
    <row r="1803" spans="1:9" x14ac:dyDescent="0.2">
      <c r="B1803" s="509"/>
      <c r="F1803" s="434"/>
      <c r="H1803" s="521"/>
      <c r="I1803" s="521"/>
    </row>
    <row r="1804" spans="1:9" x14ac:dyDescent="0.2">
      <c r="B1804" s="509"/>
      <c r="F1804" s="434"/>
      <c r="H1804" s="521"/>
      <c r="I1804" s="521"/>
    </row>
    <row r="1805" spans="1:9" x14ac:dyDescent="0.2">
      <c r="B1805" s="509"/>
      <c r="F1805" s="434"/>
      <c r="H1805" s="521"/>
      <c r="I1805" s="521"/>
    </row>
    <row r="1806" spans="1:9" x14ac:dyDescent="0.2">
      <c r="F1806" s="434"/>
      <c r="H1806" s="521"/>
      <c r="I1806" s="521"/>
    </row>
    <row r="1807" spans="1:9" s="515" customFormat="1" x14ac:dyDescent="0.2">
      <c r="A1807" s="457"/>
      <c r="C1807" s="457"/>
      <c r="D1807" s="457"/>
      <c r="E1807" s="457"/>
      <c r="F1807" s="492"/>
    </row>
    <row r="1808" spans="1:9" ht="15.75" x14ac:dyDescent="0.25">
      <c r="F1808" s="485"/>
      <c r="H1808" s="521"/>
      <c r="I1808" s="521"/>
    </row>
    <row r="1813" spans="1:7" s="515" customFormat="1" x14ac:dyDescent="0.2">
      <c r="A1813" s="457"/>
      <c r="C1813" s="457"/>
      <c r="D1813" s="457"/>
      <c r="E1813" s="457"/>
      <c r="F1813" s="492"/>
      <c r="G1813" s="457"/>
    </row>
    <row r="1814" spans="1:7" s="515" customFormat="1" x14ac:dyDescent="0.2">
      <c r="A1814" s="457"/>
      <c r="C1814" s="457"/>
      <c r="D1814" s="457"/>
      <c r="E1814" s="457"/>
      <c r="F1814" s="492"/>
      <c r="G1814" s="457"/>
    </row>
    <row r="1815" spans="1:7" s="515" customFormat="1" x14ac:dyDescent="0.2">
      <c r="A1815" s="457"/>
      <c r="C1815" s="457"/>
      <c r="D1815" s="457"/>
      <c r="E1815" s="457"/>
      <c r="F1815" s="492"/>
      <c r="G1815" s="457"/>
    </row>
    <row r="1816" spans="1:7" s="510" customFormat="1" ht="15.75" x14ac:dyDescent="0.25">
      <c r="C1816" s="478"/>
      <c r="D1816" s="478"/>
      <c r="E1816" s="478"/>
      <c r="F1816" s="478"/>
      <c r="G1816" s="478"/>
    </row>
    <row r="1817" spans="1:7" s="515" customFormat="1" x14ac:dyDescent="0.2">
      <c r="C1817" s="457"/>
      <c r="D1817" s="457"/>
      <c r="E1817" s="457"/>
      <c r="F1817" s="457"/>
      <c r="G1817" s="457"/>
    </row>
    <row r="1818" spans="1:7" s="515" customFormat="1" x14ac:dyDescent="0.2">
      <c r="C1818" s="457"/>
      <c r="D1818" s="457"/>
      <c r="E1818" s="457"/>
      <c r="F1818" s="457"/>
      <c r="G1818" s="457"/>
    </row>
    <row r="1819" spans="1:7" s="515" customFormat="1" x14ac:dyDescent="0.2">
      <c r="C1819" s="457"/>
      <c r="D1819" s="457"/>
      <c r="E1819" s="457"/>
      <c r="F1819" s="457"/>
      <c r="G1819" s="457"/>
    </row>
    <row r="1820" spans="1:7" s="515" customFormat="1" x14ac:dyDescent="0.2">
      <c r="A1820" s="457"/>
      <c r="C1820" s="457"/>
      <c r="D1820" s="457"/>
      <c r="E1820" s="457"/>
      <c r="F1820" s="457"/>
      <c r="G1820" s="457"/>
    </row>
    <row r="1821" spans="1:7" s="515" customFormat="1" x14ac:dyDescent="0.2">
      <c r="A1821" s="457"/>
      <c r="C1821" s="457"/>
      <c r="D1821" s="457"/>
      <c r="E1821" s="457"/>
      <c r="F1821" s="457"/>
      <c r="G1821" s="457"/>
    </row>
    <row r="1822" spans="1:7" s="515" customFormat="1" x14ac:dyDescent="0.2">
      <c r="A1822" s="457"/>
      <c r="C1822" s="457"/>
      <c r="D1822" s="457"/>
      <c r="E1822" s="457"/>
      <c r="F1822" s="457"/>
      <c r="G1822" s="457"/>
    </row>
    <row r="1823" spans="1:7" s="515" customFormat="1" x14ac:dyDescent="0.2">
      <c r="A1823" s="457"/>
      <c r="C1823" s="457"/>
      <c r="D1823" s="457"/>
      <c r="E1823" s="457"/>
      <c r="F1823" s="457"/>
      <c r="G1823" s="457"/>
    </row>
    <row r="1824" spans="1:7" s="515" customFormat="1" x14ac:dyDescent="0.2">
      <c r="A1824" s="457"/>
      <c r="C1824" s="457"/>
      <c r="D1824" s="457"/>
      <c r="E1824" s="457"/>
      <c r="F1824" s="457"/>
      <c r="G1824" s="457"/>
    </row>
    <row r="1825" spans="1:7" s="515" customFormat="1" x14ac:dyDescent="0.2">
      <c r="A1825" s="457"/>
      <c r="C1825" s="457"/>
      <c r="D1825" s="457"/>
      <c r="E1825" s="457"/>
      <c r="F1825" s="457"/>
      <c r="G1825" s="457"/>
    </row>
    <row r="1826" spans="1:7" s="515" customFormat="1" x14ac:dyDescent="0.2">
      <c r="A1826" s="457"/>
      <c r="C1826" s="457"/>
      <c r="D1826" s="457"/>
      <c r="E1826" s="457"/>
      <c r="F1826" s="457"/>
      <c r="G1826" s="492"/>
    </row>
    <row r="1827" spans="1:7" s="515" customFormat="1" x14ac:dyDescent="0.2">
      <c r="A1827" s="457"/>
      <c r="C1827" s="457"/>
      <c r="D1827" s="457"/>
      <c r="E1827" s="457"/>
      <c r="F1827" s="457"/>
      <c r="G1827" s="492"/>
    </row>
    <row r="1828" spans="1:7" s="515" customFormat="1" x14ac:dyDescent="0.2">
      <c r="A1828" s="457"/>
      <c r="C1828" s="457"/>
      <c r="D1828" s="457"/>
      <c r="E1828" s="457"/>
      <c r="F1828" s="457"/>
      <c r="G1828" s="492"/>
    </row>
    <row r="1829" spans="1:7" s="515" customFormat="1" x14ac:dyDescent="0.2">
      <c r="A1829" s="457"/>
      <c r="C1829" s="457"/>
      <c r="D1829" s="457"/>
      <c r="E1829" s="457"/>
      <c r="F1829" s="457"/>
      <c r="G1829" s="492"/>
    </row>
    <row r="1830" spans="1:7" s="515" customFormat="1" x14ac:dyDescent="0.2">
      <c r="A1830" s="457"/>
      <c r="C1830" s="457"/>
      <c r="D1830" s="457"/>
      <c r="E1830" s="457"/>
      <c r="F1830" s="457"/>
      <c r="G1830" s="492"/>
    </row>
    <row r="1831" spans="1:7" s="515" customFormat="1" x14ac:dyDescent="0.2">
      <c r="A1831" s="457"/>
      <c r="C1831" s="457"/>
      <c r="D1831" s="457"/>
      <c r="E1831" s="457"/>
      <c r="F1831" s="457"/>
      <c r="G1831" s="492"/>
    </row>
    <row r="1832" spans="1:7" s="515" customFormat="1" x14ac:dyDescent="0.2">
      <c r="A1832" s="457"/>
      <c r="C1832" s="457"/>
      <c r="D1832" s="457"/>
      <c r="E1832" s="457"/>
      <c r="F1832" s="457"/>
      <c r="G1832" s="492"/>
    </row>
    <row r="1833" spans="1:7" s="515" customFormat="1" x14ac:dyDescent="0.2">
      <c r="A1833" s="457"/>
      <c r="C1833" s="457"/>
      <c r="D1833" s="457"/>
      <c r="E1833" s="457"/>
      <c r="F1833" s="457"/>
      <c r="G1833" s="492"/>
    </row>
    <row r="1834" spans="1:7" s="515" customFormat="1" x14ac:dyDescent="0.2">
      <c r="A1834" s="457"/>
      <c r="C1834" s="457"/>
      <c r="D1834" s="457"/>
      <c r="E1834" s="457"/>
      <c r="F1834" s="457"/>
      <c r="G1834" s="492"/>
    </row>
    <row r="1835" spans="1:7" s="515" customFormat="1" x14ac:dyDescent="0.2">
      <c r="A1835" s="457"/>
      <c r="C1835" s="457"/>
      <c r="D1835" s="457"/>
      <c r="E1835" s="457"/>
      <c r="F1835" s="457"/>
      <c r="G1835" s="492"/>
    </row>
    <row r="1836" spans="1:7" s="515" customFormat="1" x14ac:dyDescent="0.2">
      <c r="A1836" s="457"/>
      <c r="C1836" s="457"/>
      <c r="D1836" s="457"/>
      <c r="E1836" s="457"/>
      <c r="F1836" s="457"/>
      <c r="G1836" s="492"/>
    </row>
    <row r="1837" spans="1:7" s="515" customFormat="1" x14ac:dyDescent="0.2">
      <c r="A1837" s="457"/>
      <c r="C1837" s="457"/>
      <c r="D1837" s="457"/>
      <c r="E1837" s="457"/>
      <c r="F1837" s="457"/>
      <c r="G1837" s="492"/>
    </row>
    <row r="1838" spans="1:7" s="515" customFormat="1" x14ac:dyDescent="0.2">
      <c r="A1838" s="457"/>
      <c r="C1838" s="457"/>
      <c r="D1838" s="457"/>
      <c r="E1838" s="457"/>
      <c r="F1838" s="457"/>
      <c r="G1838" s="492"/>
    </row>
    <row r="1839" spans="1:7" s="515" customFormat="1" x14ac:dyDescent="0.2">
      <c r="A1839" s="457"/>
      <c r="C1839" s="457"/>
      <c r="D1839" s="457"/>
      <c r="E1839" s="457"/>
      <c r="F1839" s="457"/>
      <c r="G1839" s="492"/>
    </row>
    <row r="1840" spans="1:7" s="515" customFormat="1" x14ac:dyDescent="0.2">
      <c r="A1840" s="457"/>
      <c r="C1840" s="457"/>
      <c r="D1840" s="457"/>
      <c r="E1840" s="457"/>
      <c r="F1840" s="457"/>
      <c r="G1840" s="492"/>
    </row>
    <row r="1841" spans="1:7" s="515" customFormat="1" x14ac:dyDescent="0.2">
      <c r="A1841" s="457"/>
      <c r="C1841" s="457"/>
      <c r="D1841" s="457"/>
      <c r="E1841" s="457"/>
      <c r="F1841" s="457"/>
      <c r="G1841" s="492"/>
    </row>
    <row r="1842" spans="1:7" s="515" customFormat="1" x14ac:dyDescent="0.2">
      <c r="A1842" s="457"/>
      <c r="C1842" s="457"/>
      <c r="D1842" s="457"/>
      <c r="E1842" s="457"/>
      <c r="F1842" s="457"/>
      <c r="G1842" s="492"/>
    </row>
    <row r="1843" spans="1:7" s="515" customFormat="1" x14ac:dyDescent="0.2">
      <c r="A1843" s="457"/>
      <c r="C1843" s="457"/>
      <c r="D1843" s="457"/>
      <c r="E1843" s="457"/>
      <c r="F1843" s="457"/>
      <c r="G1843" s="492"/>
    </row>
    <row r="1844" spans="1:7" s="515" customFormat="1" x14ac:dyDescent="0.2">
      <c r="A1844" s="457"/>
      <c r="C1844" s="457"/>
      <c r="D1844" s="457"/>
      <c r="E1844" s="457"/>
      <c r="F1844" s="457"/>
      <c r="G1844" s="492"/>
    </row>
    <row r="1845" spans="1:7" s="515" customFormat="1" x14ac:dyDescent="0.2">
      <c r="A1845" s="457"/>
      <c r="C1845" s="457"/>
      <c r="D1845" s="457"/>
      <c r="E1845" s="457"/>
      <c r="F1845" s="457"/>
      <c r="G1845" s="492"/>
    </row>
    <row r="1846" spans="1:7" s="515" customFormat="1" x14ac:dyDescent="0.2">
      <c r="A1846" s="457"/>
      <c r="C1846" s="457"/>
      <c r="D1846" s="457"/>
      <c r="E1846" s="457"/>
      <c r="F1846" s="457"/>
      <c r="G1846" s="492"/>
    </row>
    <row r="1847" spans="1:7" s="515" customFormat="1" x14ac:dyDescent="0.2">
      <c r="A1847" s="457"/>
      <c r="C1847" s="457"/>
      <c r="D1847" s="457"/>
      <c r="E1847" s="457"/>
      <c r="F1847" s="457"/>
      <c r="G1847" s="492"/>
    </row>
    <row r="1848" spans="1:7" s="515" customFormat="1" x14ac:dyDescent="0.2">
      <c r="A1848" s="457"/>
      <c r="C1848" s="457"/>
      <c r="D1848" s="457"/>
      <c r="E1848" s="457"/>
      <c r="F1848" s="457"/>
      <c r="G1848" s="492"/>
    </row>
    <row r="1849" spans="1:7" s="515" customFormat="1" ht="15.75" x14ac:dyDescent="0.25">
      <c r="A1849" s="457"/>
      <c r="C1849" s="457"/>
      <c r="D1849" s="457"/>
      <c r="E1849" s="457"/>
      <c r="F1849" s="492"/>
      <c r="G1849" s="485"/>
    </row>
    <row r="1850" spans="1:7" s="515" customFormat="1" x14ac:dyDescent="0.2">
      <c r="A1850" s="457"/>
      <c r="C1850" s="457"/>
      <c r="D1850" s="457"/>
      <c r="E1850" s="457"/>
      <c r="F1850" s="492"/>
      <c r="G1850" s="457"/>
    </row>
    <row r="1851" spans="1:7" s="521" customFormat="1" x14ac:dyDescent="0.2">
      <c r="A1851" s="522"/>
      <c r="C1851" s="522"/>
      <c r="D1851" s="522"/>
      <c r="E1851" s="522"/>
      <c r="F1851" s="523"/>
      <c r="G1851" s="522"/>
    </row>
    <row r="1852" spans="1:7" x14ac:dyDescent="0.2">
      <c r="F1852" s="434"/>
    </row>
    <row r="1853" spans="1:7" x14ac:dyDescent="0.2">
      <c r="F1853" s="434"/>
    </row>
    <row r="1854" spans="1:7" x14ac:dyDescent="0.2">
      <c r="F1854" s="434"/>
    </row>
    <row r="1855" spans="1:7" x14ac:dyDescent="0.2">
      <c r="F1855" s="434"/>
    </row>
    <row r="1856" spans="1:7" x14ac:dyDescent="0.2">
      <c r="F1856" s="434"/>
    </row>
    <row r="1857" spans="1:7" x14ac:dyDescent="0.2">
      <c r="F1857" s="434"/>
    </row>
    <row r="1858" spans="1:7" x14ac:dyDescent="0.2">
      <c r="F1858" s="434"/>
    </row>
    <row r="1859" spans="1:7" x14ac:dyDescent="0.2">
      <c r="F1859" s="434"/>
    </row>
    <row r="1860" spans="1:7" x14ac:dyDescent="0.2">
      <c r="F1860" s="434"/>
    </row>
    <row r="1861" spans="1:7" x14ac:dyDescent="0.2">
      <c r="F1861" s="434"/>
    </row>
    <row r="1862" spans="1:7" ht="15.75" x14ac:dyDescent="0.25">
      <c r="F1862" s="485"/>
    </row>
    <row r="1864" spans="1:7" s="510" customFormat="1" ht="15.75" x14ac:dyDescent="0.25">
      <c r="C1864" s="478"/>
      <c r="D1864" s="478"/>
      <c r="E1864" s="478"/>
      <c r="F1864" s="478"/>
      <c r="G1864" s="478"/>
    </row>
    <row r="1866" spans="1:7" x14ac:dyDescent="0.2">
      <c r="F1866" s="434"/>
    </row>
    <row r="1867" spans="1:7" x14ac:dyDescent="0.2">
      <c r="F1867" s="434"/>
    </row>
    <row r="1868" spans="1:7" x14ac:dyDescent="0.2">
      <c r="F1868" s="434"/>
    </row>
    <row r="1869" spans="1:7" x14ac:dyDescent="0.2">
      <c r="F1869" s="434"/>
    </row>
    <row r="1870" spans="1:7" x14ac:dyDescent="0.2">
      <c r="F1870" s="434"/>
    </row>
    <row r="1871" spans="1:7" x14ac:dyDescent="0.2">
      <c r="F1871" s="434"/>
    </row>
    <row r="1872" spans="1:7" s="519" customFormat="1" x14ac:dyDescent="0.2">
      <c r="A1872" s="482"/>
      <c r="C1872" s="482"/>
      <c r="D1872" s="482"/>
      <c r="E1872" s="482"/>
      <c r="F1872" s="484"/>
    </row>
    <row r="1873" spans="1:7" x14ac:dyDescent="0.2">
      <c r="F1873" s="434"/>
    </row>
    <row r="1874" spans="1:7" x14ac:dyDescent="0.2">
      <c r="F1874" s="434"/>
    </row>
    <row r="1875" spans="1:7" x14ac:dyDescent="0.2">
      <c r="F1875" s="434"/>
    </row>
    <row r="1876" spans="1:7" x14ac:dyDescent="0.2">
      <c r="F1876" s="434"/>
    </row>
    <row r="1877" spans="1:7" x14ac:dyDescent="0.2">
      <c r="F1877" s="434"/>
      <c r="G1877" s="508"/>
    </row>
    <row r="1878" spans="1:7" x14ac:dyDescent="0.2">
      <c r="F1878" s="434"/>
    </row>
    <row r="1879" spans="1:7" x14ac:dyDescent="0.2">
      <c r="F1879" s="434"/>
    </row>
    <row r="1880" spans="1:7" x14ac:dyDescent="0.2">
      <c r="F1880" s="434"/>
    </row>
    <row r="1881" spans="1:7" x14ac:dyDescent="0.2">
      <c r="F1881" s="434"/>
    </row>
    <row r="1882" spans="1:7" x14ac:dyDescent="0.2">
      <c r="F1882" s="434"/>
    </row>
    <row r="1883" spans="1:7" x14ac:dyDescent="0.2">
      <c r="F1883" s="434"/>
    </row>
    <row r="1884" spans="1:7" x14ac:dyDescent="0.2">
      <c r="F1884" s="434"/>
    </row>
    <row r="1885" spans="1:7" x14ac:dyDescent="0.2">
      <c r="F1885" s="434"/>
    </row>
    <row r="1886" spans="1:7" x14ac:dyDescent="0.2">
      <c r="F1886" s="434"/>
    </row>
    <row r="1887" spans="1:7" x14ac:dyDescent="0.2">
      <c r="F1887" s="434"/>
    </row>
    <row r="1888" spans="1:7" s="515" customFormat="1" x14ac:dyDescent="0.2">
      <c r="A1888" s="457"/>
      <c r="C1888" s="457"/>
      <c r="D1888" s="457"/>
      <c r="E1888" s="457"/>
      <c r="F1888" s="492"/>
    </row>
    <row r="1889" spans="1:7" s="515" customFormat="1" x14ac:dyDescent="0.2">
      <c r="A1889" s="457"/>
      <c r="B1889" s="508"/>
      <c r="C1889" s="457"/>
      <c r="D1889" s="457"/>
      <c r="E1889" s="457"/>
      <c r="F1889" s="492"/>
    </row>
    <row r="1890" spans="1:7" x14ac:dyDescent="0.2">
      <c r="F1890" s="434"/>
    </row>
    <row r="1891" spans="1:7" x14ac:dyDescent="0.2">
      <c r="F1891" s="434"/>
    </row>
    <row r="1892" spans="1:7" x14ac:dyDescent="0.2">
      <c r="F1892" s="434"/>
      <c r="G1892" s="508"/>
    </row>
    <row r="1893" spans="1:7" x14ac:dyDescent="0.2">
      <c r="F1893" s="434"/>
    </row>
    <row r="1894" spans="1:7" x14ac:dyDescent="0.2">
      <c r="F1894" s="434"/>
    </row>
    <row r="1895" spans="1:7" x14ac:dyDescent="0.2">
      <c r="F1895" s="434"/>
    </row>
    <row r="1896" spans="1:7" x14ac:dyDescent="0.2">
      <c r="F1896" s="434"/>
      <c r="G1896" s="508"/>
    </row>
    <row r="1897" spans="1:7" x14ac:dyDescent="0.2">
      <c r="F1897" s="434"/>
    </row>
    <row r="1898" spans="1:7" x14ac:dyDescent="0.2">
      <c r="F1898" s="434"/>
    </row>
    <row r="1899" spans="1:7" x14ac:dyDescent="0.2">
      <c r="F1899" s="434"/>
    </row>
    <row r="1900" spans="1:7" x14ac:dyDescent="0.2">
      <c r="F1900" s="434"/>
    </row>
    <row r="1901" spans="1:7" x14ac:dyDescent="0.2">
      <c r="F1901" s="434"/>
    </row>
    <row r="1905" spans="6:7" x14ac:dyDescent="0.2">
      <c r="F1905" s="434"/>
      <c r="G1905" s="508"/>
    </row>
    <row r="1906" spans="6:7" x14ac:dyDescent="0.2">
      <c r="F1906" s="434"/>
      <c r="G1906" s="508"/>
    </row>
    <row r="1907" spans="6:7" x14ac:dyDescent="0.2">
      <c r="F1907" s="434"/>
    </row>
    <row r="1908" spans="6:7" x14ac:dyDescent="0.2">
      <c r="F1908" s="434"/>
    </row>
    <row r="1909" spans="6:7" x14ac:dyDescent="0.2">
      <c r="F1909" s="434"/>
    </row>
    <row r="1910" spans="6:7" x14ac:dyDescent="0.2">
      <c r="F1910" s="434"/>
    </row>
    <row r="1911" spans="6:7" x14ac:dyDescent="0.2">
      <c r="F1911" s="434"/>
    </row>
    <row r="1912" spans="6:7" x14ac:dyDescent="0.2">
      <c r="F1912" s="434"/>
    </row>
    <row r="1913" spans="6:7" x14ac:dyDescent="0.2">
      <c r="F1913" s="434"/>
    </row>
    <row r="1914" spans="6:7" x14ac:dyDescent="0.2">
      <c r="F1914" s="434"/>
    </row>
    <row r="1915" spans="6:7" x14ac:dyDescent="0.2">
      <c r="F1915" s="434"/>
    </row>
    <row r="1916" spans="6:7" x14ac:dyDescent="0.2">
      <c r="F1916" s="434"/>
    </row>
    <row r="1917" spans="6:7" x14ac:dyDescent="0.2">
      <c r="F1917" s="434"/>
    </row>
    <row r="1918" spans="6:7" x14ac:dyDescent="0.2">
      <c r="F1918" s="434"/>
    </row>
    <row r="1919" spans="6:7" x14ac:dyDescent="0.2">
      <c r="F1919" s="434"/>
    </row>
    <row r="1920" spans="6:7" ht="15.75" x14ac:dyDescent="0.25">
      <c r="F1920" s="485"/>
    </row>
    <row r="1923" spans="1:7" s="510" customFormat="1" ht="15.75" x14ac:dyDescent="0.25">
      <c r="A1923" s="476"/>
      <c r="C1923" s="478"/>
      <c r="D1923" s="478"/>
      <c r="E1923" s="478"/>
      <c r="F1923" s="478"/>
    </row>
    <row r="1924" spans="1:7" s="520" customFormat="1" ht="11.25" x14ac:dyDescent="0.2">
      <c r="A1924" s="479"/>
      <c r="C1924" s="424"/>
      <c r="D1924" s="424"/>
      <c r="E1924" s="424"/>
      <c r="F1924" s="424"/>
    </row>
    <row r="1925" spans="1:7" s="519" customFormat="1" x14ac:dyDescent="0.2">
      <c r="A1925" s="481"/>
      <c r="C1925" s="482"/>
      <c r="D1925" s="482"/>
      <c r="E1925" s="482"/>
      <c r="F1925" s="482"/>
    </row>
    <row r="1926" spans="1:7" s="519" customFormat="1" x14ac:dyDescent="0.2">
      <c r="A1926" s="482"/>
      <c r="C1926" s="482"/>
      <c r="D1926" s="482"/>
      <c r="E1926" s="482"/>
      <c r="F1926" s="484"/>
    </row>
    <row r="1927" spans="1:7" s="515" customFormat="1" x14ac:dyDescent="0.2">
      <c r="A1927" s="457"/>
      <c r="C1927" s="457"/>
      <c r="D1927" s="457"/>
      <c r="E1927" s="457"/>
      <c r="F1927" s="492"/>
    </row>
    <row r="1928" spans="1:7" s="519" customFormat="1" x14ac:dyDescent="0.2">
      <c r="A1928" s="482"/>
      <c r="C1928" s="482"/>
      <c r="D1928" s="482"/>
      <c r="E1928" s="482"/>
      <c r="F1928" s="484"/>
    </row>
    <row r="1929" spans="1:7" s="519" customFormat="1" x14ac:dyDescent="0.2">
      <c r="A1929" s="482"/>
      <c r="C1929" s="482"/>
      <c r="D1929" s="482"/>
      <c r="E1929" s="482"/>
      <c r="F1929" s="484"/>
    </row>
    <row r="1931" spans="1:7" s="519" customFormat="1" x14ac:dyDescent="0.2">
      <c r="A1931" s="482"/>
      <c r="C1931" s="482"/>
      <c r="D1931" s="482"/>
      <c r="E1931" s="482"/>
      <c r="F1931" s="484"/>
    </row>
    <row r="1932" spans="1:7" x14ac:dyDescent="0.2">
      <c r="F1932" s="434"/>
    </row>
    <row r="1933" spans="1:7" x14ac:dyDescent="0.2">
      <c r="F1933" s="434"/>
    </row>
    <row r="1934" spans="1:7" s="481" customFormat="1" x14ac:dyDescent="0.2">
      <c r="A1934" s="482"/>
      <c r="C1934" s="482"/>
      <c r="D1934" s="482"/>
      <c r="E1934" s="482"/>
      <c r="F1934" s="484"/>
    </row>
    <row r="1935" spans="1:7" s="481" customFormat="1" x14ac:dyDescent="0.2">
      <c r="A1935" s="482"/>
      <c r="C1935" s="482"/>
      <c r="D1935" s="482"/>
      <c r="E1935" s="482"/>
      <c r="F1935" s="484"/>
    </row>
    <row r="1936" spans="1:7" x14ac:dyDescent="0.2">
      <c r="F1936" s="434"/>
      <c r="G1936" s="508"/>
    </row>
    <row r="1937" spans="1:7" x14ac:dyDescent="0.2">
      <c r="F1937" s="434"/>
      <c r="G1937" s="508"/>
    </row>
    <row r="1938" spans="1:7" x14ac:dyDescent="0.2">
      <c r="F1938" s="434"/>
      <c r="G1938" s="508"/>
    </row>
    <row r="1939" spans="1:7" x14ac:dyDescent="0.2">
      <c r="F1939" s="434"/>
      <c r="G1939" s="508"/>
    </row>
    <row r="1940" spans="1:7" x14ac:dyDescent="0.2">
      <c r="F1940" s="434"/>
      <c r="G1940" s="508"/>
    </row>
    <row r="1941" spans="1:7" s="519" customFormat="1" ht="15.75" x14ac:dyDescent="0.25">
      <c r="C1941" s="482"/>
      <c r="D1941" s="484"/>
      <c r="E1941" s="482"/>
      <c r="F1941" s="485"/>
    </row>
    <row r="1944" spans="1:7" s="510" customFormat="1" ht="15.75" x14ac:dyDescent="0.25">
      <c r="C1944" s="478"/>
      <c r="D1944" s="485"/>
      <c r="E1944" s="476"/>
      <c r="F1944" s="478"/>
    </row>
    <row r="1945" spans="1:7" s="510" customFormat="1" ht="15.75" x14ac:dyDescent="0.25">
      <c r="C1945" s="478"/>
      <c r="D1945" s="485"/>
      <c r="E1945" s="476"/>
      <c r="F1945" s="478"/>
    </row>
    <row r="1946" spans="1:7" s="481" customFormat="1" x14ac:dyDescent="0.2">
      <c r="D1946" s="484"/>
    </row>
    <row r="1947" spans="1:7" s="519" customFormat="1" x14ac:dyDescent="0.2">
      <c r="A1947" s="482"/>
      <c r="C1947" s="482"/>
      <c r="D1947" s="482"/>
      <c r="E1947" s="482"/>
      <c r="F1947" s="484"/>
    </row>
    <row r="1948" spans="1:7" s="519" customFormat="1" x14ac:dyDescent="0.2">
      <c r="A1948" s="482"/>
      <c r="C1948" s="482"/>
      <c r="D1948" s="482"/>
      <c r="E1948" s="482"/>
      <c r="F1948" s="484"/>
    </row>
    <row r="1949" spans="1:7" s="519" customFormat="1" x14ac:dyDescent="0.2">
      <c r="A1949" s="482"/>
      <c r="C1949" s="482"/>
      <c r="D1949" s="482"/>
      <c r="E1949" s="482"/>
      <c r="F1949" s="484"/>
    </row>
    <row r="1950" spans="1:7" s="519" customFormat="1" x14ac:dyDescent="0.2">
      <c r="A1950" s="482"/>
      <c r="C1950" s="482"/>
      <c r="D1950" s="482"/>
      <c r="E1950" s="482"/>
      <c r="F1950" s="484"/>
    </row>
    <row r="1952" spans="1:7" x14ac:dyDescent="0.2">
      <c r="F1952" s="434"/>
    </row>
    <row r="1953" spans="1:7" x14ac:dyDescent="0.2">
      <c r="F1953" s="434"/>
    </row>
    <row r="1954" spans="1:7" s="519" customFormat="1" x14ac:dyDescent="0.2">
      <c r="A1954" s="482"/>
      <c r="C1954" s="482"/>
      <c r="D1954" s="482"/>
      <c r="E1954" s="482"/>
      <c r="F1954" s="484"/>
    </row>
    <row r="1955" spans="1:7" ht="15.75" x14ac:dyDescent="0.25">
      <c r="F1955" s="485"/>
      <c r="G1955" s="508"/>
    </row>
  </sheetData>
  <mergeCells count="6">
    <mergeCell ref="E295:E298"/>
    <mergeCell ref="F295:F298"/>
    <mergeCell ref="G295:G298"/>
    <mergeCell ref="E304:E306"/>
    <mergeCell ref="F304:F306"/>
    <mergeCell ref="G304:G306"/>
  </mergeCell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56"/>
  <sheetViews>
    <sheetView showGridLines="0" topLeftCell="A121" workbookViewId="0">
      <selection activeCell="J14" sqref="J14"/>
    </sheetView>
  </sheetViews>
  <sheetFormatPr defaultRowHeight="11.25" x14ac:dyDescent="0.2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" style="1" customWidth="1"/>
    <col min="8" max="8" width="11.5" style="1" customWidth="1"/>
    <col min="9" max="9" width="20.1640625" style="99" customWidth="1"/>
    <col min="10" max="11" width="20.16406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I2" s="99"/>
      <c r="L2" s="550" t="s">
        <v>5</v>
      </c>
      <c r="M2" s="535"/>
      <c r="N2" s="535"/>
      <c r="O2" s="535"/>
      <c r="P2" s="535"/>
      <c r="Q2" s="535"/>
      <c r="R2" s="535"/>
      <c r="S2" s="535"/>
      <c r="T2" s="535"/>
      <c r="U2" s="535"/>
      <c r="V2" s="535"/>
      <c r="AT2" s="18" t="s">
        <v>86</v>
      </c>
    </row>
    <row r="3" spans="1:46" s="1" customFormat="1" ht="6.95" customHeight="1" x14ac:dyDescent="0.2">
      <c r="B3" s="19"/>
      <c r="C3" s="20"/>
      <c r="D3" s="20"/>
      <c r="E3" s="20"/>
      <c r="F3" s="20"/>
      <c r="G3" s="20"/>
      <c r="H3" s="20"/>
      <c r="I3" s="100"/>
      <c r="J3" s="20"/>
      <c r="K3" s="20"/>
      <c r="L3" s="21"/>
      <c r="AT3" s="18" t="s">
        <v>87</v>
      </c>
    </row>
    <row r="4" spans="1:46" s="1" customFormat="1" ht="24.95" customHeight="1" x14ac:dyDescent="0.2">
      <c r="B4" s="21"/>
      <c r="D4" s="22" t="s">
        <v>118</v>
      </c>
      <c r="I4" s="99"/>
      <c r="L4" s="21"/>
      <c r="M4" s="101" t="s">
        <v>10</v>
      </c>
      <c r="AT4" s="18" t="s">
        <v>3</v>
      </c>
    </row>
    <row r="5" spans="1:46" s="1" customFormat="1" ht="6.95" customHeight="1" x14ac:dyDescent="0.2">
      <c r="B5" s="21"/>
      <c r="I5" s="99"/>
      <c r="L5" s="21"/>
    </row>
    <row r="6" spans="1:46" s="1" customFormat="1" ht="12" customHeight="1" x14ac:dyDescent="0.2">
      <c r="B6" s="21"/>
      <c r="D6" s="28" t="s">
        <v>16</v>
      </c>
      <c r="I6" s="99"/>
      <c r="L6" s="21"/>
    </row>
    <row r="7" spans="1:46" s="1" customFormat="1" ht="16.5" customHeight="1" x14ac:dyDescent="0.2">
      <c r="B7" s="21"/>
      <c r="E7" s="569" t="str">
        <f>'Rekapitulace stavby'!K6</f>
        <v>Žirovnice - ZTV Starý dvůr</v>
      </c>
      <c r="F7" s="570"/>
      <c r="G7" s="570"/>
      <c r="H7" s="570"/>
      <c r="I7" s="99"/>
      <c r="L7" s="21"/>
    </row>
    <row r="8" spans="1:46" s="2" customFormat="1" ht="12" customHeight="1" x14ac:dyDescent="0.2">
      <c r="A8" s="33"/>
      <c r="B8" s="34"/>
      <c r="C8" s="33"/>
      <c r="D8" s="28" t="s">
        <v>119</v>
      </c>
      <c r="E8" s="33"/>
      <c r="F8" s="33"/>
      <c r="G8" s="33"/>
      <c r="H8" s="33"/>
      <c r="I8" s="102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 x14ac:dyDescent="0.2">
      <c r="A9" s="33"/>
      <c r="B9" s="34"/>
      <c r="C9" s="33"/>
      <c r="D9" s="33"/>
      <c r="E9" s="561" t="s">
        <v>120</v>
      </c>
      <c r="F9" s="568"/>
      <c r="G9" s="568"/>
      <c r="H9" s="568"/>
      <c r="I9" s="102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x14ac:dyDescent="0.2">
      <c r="A10" s="33"/>
      <c r="B10" s="34"/>
      <c r="C10" s="33"/>
      <c r="D10" s="33"/>
      <c r="E10" s="33"/>
      <c r="F10" s="33"/>
      <c r="G10" s="33"/>
      <c r="H10" s="33"/>
      <c r="I10" s="102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 x14ac:dyDescent="0.2">
      <c r="A11" s="33"/>
      <c r="B11" s="34"/>
      <c r="C11" s="33"/>
      <c r="D11" s="28" t="s">
        <v>18</v>
      </c>
      <c r="E11" s="33"/>
      <c r="F11" s="26" t="s">
        <v>1</v>
      </c>
      <c r="G11" s="33"/>
      <c r="H11" s="33"/>
      <c r="I11" s="103" t="s">
        <v>19</v>
      </c>
      <c r="J11" s="26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 x14ac:dyDescent="0.2">
      <c r="A12" s="33"/>
      <c r="B12" s="34"/>
      <c r="C12" s="33"/>
      <c r="D12" s="28" t="s">
        <v>20</v>
      </c>
      <c r="E12" s="33"/>
      <c r="F12" s="26" t="s">
        <v>21</v>
      </c>
      <c r="G12" s="33"/>
      <c r="H12" s="33"/>
      <c r="I12" s="103" t="s">
        <v>22</v>
      </c>
      <c r="J12" s="56" t="str">
        <f>'Rekapitulace stavby'!AN8</f>
        <v>9. 6. 2020</v>
      </c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 x14ac:dyDescent="0.2">
      <c r="A13" s="33"/>
      <c r="B13" s="34"/>
      <c r="C13" s="33"/>
      <c r="D13" s="33"/>
      <c r="E13" s="33"/>
      <c r="F13" s="33"/>
      <c r="G13" s="33"/>
      <c r="H13" s="33"/>
      <c r="I13" s="102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 x14ac:dyDescent="0.2">
      <c r="A14" s="33"/>
      <c r="B14" s="34"/>
      <c r="C14" s="33"/>
      <c r="D14" s="28" t="s">
        <v>24</v>
      </c>
      <c r="E14" s="33"/>
      <c r="F14" s="33"/>
      <c r="G14" s="33"/>
      <c r="H14" s="33"/>
      <c r="I14" s="103" t="s">
        <v>25</v>
      </c>
      <c r="J14" s="524" t="s">
        <v>2337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 x14ac:dyDescent="0.2">
      <c r="A15" s="33"/>
      <c r="B15" s="34"/>
      <c r="C15" s="33"/>
      <c r="D15" s="33"/>
      <c r="E15" s="26" t="s">
        <v>26</v>
      </c>
      <c r="F15" s="33"/>
      <c r="G15" s="33"/>
      <c r="H15" s="33"/>
      <c r="I15" s="103" t="s">
        <v>27</v>
      </c>
      <c r="J15" s="26" t="s">
        <v>1</v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 x14ac:dyDescent="0.2">
      <c r="A16" s="33"/>
      <c r="B16" s="34"/>
      <c r="C16" s="33"/>
      <c r="D16" s="33"/>
      <c r="E16" s="33"/>
      <c r="F16" s="33"/>
      <c r="G16" s="33"/>
      <c r="H16" s="33"/>
      <c r="I16" s="102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 x14ac:dyDescent="0.2">
      <c r="A17" s="33"/>
      <c r="B17" s="34"/>
      <c r="C17" s="33"/>
      <c r="D17" s="28" t="s">
        <v>28</v>
      </c>
      <c r="E17" s="33"/>
      <c r="F17" s="33"/>
      <c r="G17" s="33"/>
      <c r="H17" s="33"/>
      <c r="I17" s="103" t="s">
        <v>25</v>
      </c>
      <c r="J17" s="29" t="str">
        <f>'Rekapitulace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 x14ac:dyDescent="0.2">
      <c r="A18" s="33"/>
      <c r="B18" s="34"/>
      <c r="C18" s="33"/>
      <c r="D18" s="33"/>
      <c r="E18" s="571" t="str">
        <f>'Rekapitulace stavby'!E14</f>
        <v>Vyplň údaj</v>
      </c>
      <c r="F18" s="534"/>
      <c r="G18" s="534"/>
      <c r="H18" s="534"/>
      <c r="I18" s="103" t="s">
        <v>27</v>
      </c>
      <c r="J18" s="29" t="str">
        <f>'Rekapitulace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 x14ac:dyDescent="0.2">
      <c r="A19" s="33"/>
      <c r="B19" s="34"/>
      <c r="C19" s="33"/>
      <c r="D19" s="33"/>
      <c r="E19" s="33"/>
      <c r="F19" s="33"/>
      <c r="G19" s="33"/>
      <c r="H19" s="33"/>
      <c r="I19" s="102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 x14ac:dyDescent="0.2">
      <c r="A20" s="33"/>
      <c r="B20" s="34"/>
      <c r="C20" s="33"/>
      <c r="D20" s="28" t="s">
        <v>30</v>
      </c>
      <c r="E20" s="33"/>
      <c r="F20" s="33"/>
      <c r="G20" s="33"/>
      <c r="H20" s="33"/>
      <c r="I20" s="103" t="s">
        <v>25</v>
      </c>
      <c r="J20" s="26" t="s">
        <v>31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 x14ac:dyDescent="0.2">
      <c r="A21" s="33"/>
      <c r="B21" s="34"/>
      <c r="C21" s="33"/>
      <c r="D21" s="33"/>
      <c r="E21" s="26" t="s">
        <v>32</v>
      </c>
      <c r="F21" s="33"/>
      <c r="G21" s="33"/>
      <c r="H21" s="33"/>
      <c r="I21" s="103" t="s">
        <v>27</v>
      </c>
      <c r="J21" s="26" t="s">
        <v>1</v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 x14ac:dyDescent="0.2">
      <c r="A22" s="33"/>
      <c r="B22" s="34"/>
      <c r="C22" s="33"/>
      <c r="D22" s="33"/>
      <c r="E22" s="33"/>
      <c r="F22" s="33"/>
      <c r="G22" s="33"/>
      <c r="H22" s="33"/>
      <c r="I22" s="102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 x14ac:dyDescent="0.2">
      <c r="A23" s="33"/>
      <c r="B23" s="34"/>
      <c r="C23" s="33"/>
      <c r="D23" s="28" t="s">
        <v>34</v>
      </c>
      <c r="E23" s="33"/>
      <c r="F23" s="33"/>
      <c r="G23" s="33"/>
      <c r="H23" s="33"/>
      <c r="I23" s="103" t="s">
        <v>25</v>
      </c>
      <c r="J23" s="26" t="str">
        <f>IF('Rekapitulace stavby'!AN19="","",'Rekapitulace stavby'!AN19)</f>
        <v/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 x14ac:dyDescent="0.2">
      <c r="A24" s="33"/>
      <c r="B24" s="34"/>
      <c r="C24" s="33"/>
      <c r="D24" s="33"/>
      <c r="E24" s="26" t="str">
        <f>IF('Rekapitulace stavby'!E20="","",'Rekapitulace stavby'!E20)</f>
        <v xml:space="preserve"> </v>
      </c>
      <c r="F24" s="33"/>
      <c r="G24" s="33"/>
      <c r="H24" s="33"/>
      <c r="I24" s="103" t="s">
        <v>27</v>
      </c>
      <c r="J24" s="26" t="str">
        <f>IF('Rekapitulace stavby'!AN20="","",'Rekapitulace stavby'!AN20)</f>
        <v/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 x14ac:dyDescent="0.2">
      <c r="A25" s="33"/>
      <c r="B25" s="34"/>
      <c r="C25" s="33"/>
      <c r="D25" s="33"/>
      <c r="E25" s="33"/>
      <c r="F25" s="33"/>
      <c r="G25" s="33"/>
      <c r="H25" s="33"/>
      <c r="I25" s="102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 x14ac:dyDescent="0.2">
      <c r="A26" s="33"/>
      <c r="B26" s="34"/>
      <c r="C26" s="33"/>
      <c r="D26" s="28" t="s">
        <v>36</v>
      </c>
      <c r="E26" s="33"/>
      <c r="F26" s="33"/>
      <c r="G26" s="33"/>
      <c r="H26" s="33"/>
      <c r="I26" s="102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 x14ac:dyDescent="0.2">
      <c r="A27" s="104"/>
      <c r="B27" s="105"/>
      <c r="C27" s="104"/>
      <c r="D27" s="104"/>
      <c r="E27" s="539" t="s">
        <v>1</v>
      </c>
      <c r="F27" s="539"/>
      <c r="G27" s="539"/>
      <c r="H27" s="539"/>
      <c r="I27" s="106"/>
      <c r="J27" s="104"/>
      <c r="K27" s="104"/>
      <c r="L27" s="107"/>
      <c r="S27" s="104"/>
      <c r="T27" s="104"/>
      <c r="U27" s="104"/>
      <c r="V27" s="104"/>
      <c r="W27" s="104"/>
      <c r="X27" s="104"/>
      <c r="Y27" s="104"/>
      <c r="Z27" s="104"/>
      <c r="AA27" s="104"/>
      <c r="AB27" s="104"/>
      <c r="AC27" s="104"/>
      <c r="AD27" s="104"/>
      <c r="AE27" s="104"/>
    </row>
    <row r="28" spans="1:31" s="2" customFormat="1" ht="6.95" customHeight="1" x14ac:dyDescent="0.2">
      <c r="A28" s="33"/>
      <c r="B28" s="34"/>
      <c r="C28" s="33"/>
      <c r="D28" s="33"/>
      <c r="E28" s="33"/>
      <c r="F28" s="33"/>
      <c r="G28" s="33"/>
      <c r="H28" s="33"/>
      <c r="I28" s="102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 x14ac:dyDescent="0.2">
      <c r="A29" s="33"/>
      <c r="B29" s="34"/>
      <c r="C29" s="33"/>
      <c r="D29" s="67"/>
      <c r="E29" s="67"/>
      <c r="F29" s="67"/>
      <c r="G29" s="67"/>
      <c r="H29" s="67"/>
      <c r="I29" s="108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 x14ac:dyDescent="0.2">
      <c r="A30" s="33"/>
      <c r="B30" s="34"/>
      <c r="C30" s="33"/>
      <c r="D30" s="109" t="s">
        <v>37</v>
      </c>
      <c r="E30" s="33"/>
      <c r="F30" s="33"/>
      <c r="G30" s="33"/>
      <c r="H30" s="33"/>
      <c r="I30" s="102"/>
      <c r="J30" s="72">
        <f>ROUND(J117, 2)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 x14ac:dyDescent="0.2">
      <c r="A31" s="33"/>
      <c r="B31" s="34"/>
      <c r="C31" s="33"/>
      <c r="D31" s="67"/>
      <c r="E31" s="67"/>
      <c r="F31" s="67"/>
      <c r="G31" s="67"/>
      <c r="H31" s="67"/>
      <c r="I31" s="108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 x14ac:dyDescent="0.2">
      <c r="A32" s="33"/>
      <c r="B32" s="34"/>
      <c r="C32" s="33"/>
      <c r="D32" s="33"/>
      <c r="E32" s="33"/>
      <c r="F32" s="37" t="s">
        <v>39</v>
      </c>
      <c r="G32" s="33"/>
      <c r="H32" s="33"/>
      <c r="I32" s="110" t="s">
        <v>38</v>
      </c>
      <c r="J32" s="37" t="s">
        <v>40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 x14ac:dyDescent="0.2">
      <c r="A33" s="33"/>
      <c r="B33" s="34"/>
      <c r="C33" s="33"/>
      <c r="D33" s="111" t="s">
        <v>41</v>
      </c>
      <c r="E33" s="28" t="s">
        <v>42</v>
      </c>
      <c r="F33" s="112">
        <f>ROUND((SUM(BE117:BE155)),  2)</f>
        <v>0</v>
      </c>
      <c r="G33" s="33"/>
      <c r="H33" s="33"/>
      <c r="I33" s="113">
        <v>0.21</v>
      </c>
      <c r="J33" s="112">
        <f>ROUND(((SUM(BE117:BE155))*I33),  2)</f>
        <v>0</v>
      </c>
      <c r="K33" s="33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 x14ac:dyDescent="0.2">
      <c r="A34" s="33"/>
      <c r="B34" s="34"/>
      <c r="C34" s="33"/>
      <c r="D34" s="33"/>
      <c r="E34" s="28" t="s">
        <v>43</v>
      </c>
      <c r="F34" s="112">
        <f>ROUND((SUM(BF117:BF155)),  2)</f>
        <v>0</v>
      </c>
      <c r="G34" s="33"/>
      <c r="H34" s="33"/>
      <c r="I34" s="113">
        <v>0.15</v>
      </c>
      <c r="J34" s="112">
        <f>ROUND(((SUM(BF117:BF155))*I34),  2)</f>
        <v>0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hidden="1" customHeight="1" x14ac:dyDescent="0.2">
      <c r="A35" s="33"/>
      <c r="B35" s="34"/>
      <c r="C35" s="33"/>
      <c r="D35" s="33"/>
      <c r="E35" s="28" t="s">
        <v>44</v>
      </c>
      <c r="F35" s="112">
        <f>ROUND((SUM(BG117:BG155)),  2)</f>
        <v>0</v>
      </c>
      <c r="G35" s="33"/>
      <c r="H35" s="33"/>
      <c r="I35" s="113">
        <v>0.21</v>
      </c>
      <c r="J35" s="112">
        <f>0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hidden="1" customHeight="1" x14ac:dyDescent="0.2">
      <c r="A36" s="33"/>
      <c r="B36" s="34"/>
      <c r="C36" s="33"/>
      <c r="D36" s="33"/>
      <c r="E36" s="28" t="s">
        <v>45</v>
      </c>
      <c r="F36" s="112">
        <f>ROUND((SUM(BH117:BH155)),  2)</f>
        <v>0</v>
      </c>
      <c r="G36" s="33"/>
      <c r="H36" s="33"/>
      <c r="I36" s="113">
        <v>0.15</v>
      </c>
      <c r="J36" s="112">
        <f>0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 x14ac:dyDescent="0.2">
      <c r="A37" s="33"/>
      <c r="B37" s="34"/>
      <c r="C37" s="33"/>
      <c r="D37" s="33"/>
      <c r="E37" s="28" t="s">
        <v>46</v>
      </c>
      <c r="F37" s="112">
        <f>ROUND((SUM(BI117:BI155)),  2)</f>
        <v>0</v>
      </c>
      <c r="G37" s="33"/>
      <c r="H37" s="33"/>
      <c r="I37" s="113">
        <v>0</v>
      </c>
      <c r="J37" s="112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5" customHeight="1" x14ac:dyDescent="0.2">
      <c r="A38" s="33"/>
      <c r="B38" s="34"/>
      <c r="C38" s="33"/>
      <c r="D38" s="33"/>
      <c r="E38" s="33"/>
      <c r="F38" s="33"/>
      <c r="G38" s="33"/>
      <c r="H38" s="33"/>
      <c r="I38" s="102"/>
      <c r="J38" s="33"/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 x14ac:dyDescent="0.2">
      <c r="A39" s="33"/>
      <c r="B39" s="34"/>
      <c r="C39" s="114"/>
      <c r="D39" s="115" t="s">
        <v>47</v>
      </c>
      <c r="E39" s="61"/>
      <c r="F39" s="61"/>
      <c r="G39" s="116" t="s">
        <v>48</v>
      </c>
      <c r="H39" s="117" t="s">
        <v>49</v>
      </c>
      <c r="I39" s="118"/>
      <c r="J39" s="119">
        <f>SUM(J30:J37)</f>
        <v>0</v>
      </c>
      <c r="K39" s="120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customHeight="1" x14ac:dyDescent="0.2">
      <c r="A40" s="33"/>
      <c r="B40" s="34"/>
      <c r="C40" s="33"/>
      <c r="D40" s="33"/>
      <c r="E40" s="33"/>
      <c r="F40" s="33"/>
      <c r="G40" s="33"/>
      <c r="H40" s="33"/>
      <c r="I40" s="102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5" customHeight="1" x14ac:dyDescent="0.2">
      <c r="B41" s="21"/>
      <c r="I41" s="99"/>
      <c r="L41" s="21"/>
    </row>
    <row r="42" spans="1:31" s="1" customFormat="1" ht="14.45" customHeight="1" x14ac:dyDescent="0.2">
      <c r="B42" s="21"/>
      <c r="I42" s="99"/>
      <c r="L42" s="21"/>
    </row>
    <row r="43" spans="1:31" s="1" customFormat="1" ht="14.45" customHeight="1" x14ac:dyDescent="0.2">
      <c r="B43" s="21"/>
      <c r="I43" s="99"/>
      <c r="L43" s="21"/>
    </row>
    <row r="44" spans="1:31" s="1" customFormat="1" ht="14.45" customHeight="1" x14ac:dyDescent="0.2">
      <c r="B44" s="21"/>
      <c r="I44" s="99"/>
      <c r="L44" s="21"/>
    </row>
    <row r="45" spans="1:31" s="1" customFormat="1" ht="14.45" customHeight="1" x14ac:dyDescent="0.2">
      <c r="B45" s="21"/>
      <c r="I45" s="99"/>
      <c r="L45" s="21"/>
    </row>
    <row r="46" spans="1:31" s="1" customFormat="1" ht="14.45" customHeight="1" x14ac:dyDescent="0.2">
      <c r="B46" s="21"/>
      <c r="I46" s="99"/>
      <c r="L46" s="21"/>
    </row>
    <row r="47" spans="1:31" s="1" customFormat="1" ht="14.45" customHeight="1" x14ac:dyDescent="0.2">
      <c r="B47" s="21"/>
      <c r="I47" s="99"/>
      <c r="L47" s="21"/>
    </row>
    <row r="48" spans="1:31" s="1" customFormat="1" ht="14.45" customHeight="1" x14ac:dyDescent="0.2">
      <c r="B48" s="21"/>
      <c r="I48" s="99"/>
      <c r="L48" s="21"/>
    </row>
    <row r="49" spans="1:31" s="1" customFormat="1" ht="14.45" customHeight="1" x14ac:dyDescent="0.2">
      <c r="B49" s="21"/>
      <c r="I49" s="99"/>
      <c r="L49" s="21"/>
    </row>
    <row r="50" spans="1:31" s="2" customFormat="1" ht="14.45" customHeight="1" x14ac:dyDescent="0.2">
      <c r="B50" s="43"/>
      <c r="D50" s="44" t="s">
        <v>50</v>
      </c>
      <c r="E50" s="45"/>
      <c r="F50" s="45"/>
      <c r="G50" s="44" t="s">
        <v>51</v>
      </c>
      <c r="H50" s="45"/>
      <c r="I50" s="121"/>
      <c r="J50" s="45"/>
      <c r="K50" s="45"/>
      <c r="L50" s="43"/>
    </row>
    <row r="51" spans="1:31" x14ac:dyDescent="0.2">
      <c r="B51" s="21"/>
      <c r="L51" s="21"/>
    </row>
    <row r="52" spans="1:31" x14ac:dyDescent="0.2">
      <c r="B52" s="21"/>
      <c r="L52" s="21"/>
    </row>
    <row r="53" spans="1:31" x14ac:dyDescent="0.2">
      <c r="B53" s="21"/>
      <c r="L53" s="21"/>
    </row>
    <row r="54" spans="1:31" x14ac:dyDescent="0.2">
      <c r="B54" s="21"/>
      <c r="L54" s="21"/>
    </row>
    <row r="55" spans="1:31" x14ac:dyDescent="0.2">
      <c r="B55" s="21"/>
      <c r="L55" s="21"/>
    </row>
    <row r="56" spans="1:31" x14ac:dyDescent="0.2">
      <c r="B56" s="21"/>
      <c r="L56" s="21"/>
    </row>
    <row r="57" spans="1:31" x14ac:dyDescent="0.2">
      <c r="B57" s="21"/>
      <c r="L57" s="21"/>
    </row>
    <row r="58" spans="1:31" x14ac:dyDescent="0.2">
      <c r="B58" s="21"/>
      <c r="L58" s="21"/>
    </row>
    <row r="59" spans="1:31" x14ac:dyDescent="0.2">
      <c r="B59" s="21"/>
      <c r="L59" s="21"/>
    </row>
    <row r="60" spans="1:31" x14ac:dyDescent="0.2">
      <c r="B60" s="21"/>
      <c r="L60" s="21"/>
    </row>
    <row r="61" spans="1:31" s="2" customFormat="1" ht="12.75" x14ac:dyDescent="0.2">
      <c r="A61" s="33"/>
      <c r="B61" s="34"/>
      <c r="C61" s="33"/>
      <c r="D61" s="46" t="s">
        <v>52</v>
      </c>
      <c r="E61" s="36"/>
      <c r="F61" s="122" t="s">
        <v>53</v>
      </c>
      <c r="G61" s="46" t="s">
        <v>52</v>
      </c>
      <c r="H61" s="36"/>
      <c r="I61" s="123"/>
      <c r="J61" s="124" t="s">
        <v>53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x14ac:dyDescent="0.2">
      <c r="B62" s="21"/>
      <c r="L62" s="21"/>
    </row>
    <row r="63" spans="1:31" x14ac:dyDescent="0.2">
      <c r="B63" s="21"/>
      <c r="L63" s="21"/>
    </row>
    <row r="64" spans="1:31" x14ac:dyDescent="0.2">
      <c r="B64" s="21"/>
      <c r="L64" s="21"/>
    </row>
    <row r="65" spans="1:31" s="2" customFormat="1" ht="12.75" x14ac:dyDescent="0.2">
      <c r="A65" s="33"/>
      <c r="B65" s="34"/>
      <c r="C65" s="33"/>
      <c r="D65" s="44" t="s">
        <v>54</v>
      </c>
      <c r="E65" s="47"/>
      <c r="F65" s="47"/>
      <c r="G65" s="44" t="s">
        <v>55</v>
      </c>
      <c r="H65" s="47"/>
      <c r="I65" s="125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x14ac:dyDescent="0.2">
      <c r="B66" s="21"/>
      <c r="L66" s="21"/>
    </row>
    <row r="67" spans="1:31" x14ac:dyDescent="0.2">
      <c r="B67" s="21"/>
      <c r="L67" s="21"/>
    </row>
    <row r="68" spans="1:31" x14ac:dyDescent="0.2">
      <c r="B68" s="21"/>
      <c r="L68" s="21"/>
    </row>
    <row r="69" spans="1:31" x14ac:dyDescent="0.2">
      <c r="B69" s="21"/>
      <c r="L69" s="21"/>
    </row>
    <row r="70" spans="1:31" x14ac:dyDescent="0.2">
      <c r="B70" s="21"/>
      <c r="L70" s="21"/>
    </row>
    <row r="71" spans="1:31" x14ac:dyDescent="0.2">
      <c r="B71" s="21"/>
      <c r="L71" s="21"/>
    </row>
    <row r="72" spans="1:31" x14ac:dyDescent="0.2">
      <c r="B72" s="21"/>
      <c r="L72" s="21"/>
    </row>
    <row r="73" spans="1:31" x14ac:dyDescent="0.2">
      <c r="B73" s="21"/>
      <c r="L73" s="21"/>
    </row>
    <row r="74" spans="1:31" x14ac:dyDescent="0.2">
      <c r="B74" s="21"/>
      <c r="L74" s="21"/>
    </row>
    <row r="75" spans="1:31" x14ac:dyDescent="0.2">
      <c r="B75" s="21"/>
      <c r="L75" s="21"/>
    </row>
    <row r="76" spans="1:31" s="2" customFormat="1" ht="12.75" x14ac:dyDescent="0.2">
      <c r="A76" s="33"/>
      <c r="B76" s="34"/>
      <c r="C76" s="33"/>
      <c r="D76" s="46" t="s">
        <v>52</v>
      </c>
      <c r="E76" s="36"/>
      <c r="F76" s="122" t="s">
        <v>53</v>
      </c>
      <c r="G76" s="46" t="s">
        <v>52</v>
      </c>
      <c r="H76" s="36"/>
      <c r="I76" s="123"/>
      <c r="J76" s="124" t="s">
        <v>53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 x14ac:dyDescent="0.2">
      <c r="A77" s="33"/>
      <c r="B77" s="48"/>
      <c r="C77" s="49"/>
      <c r="D77" s="49"/>
      <c r="E77" s="49"/>
      <c r="F77" s="49"/>
      <c r="G77" s="49"/>
      <c r="H77" s="49"/>
      <c r="I77" s="126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hidden="1" customHeight="1" x14ac:dyDescent="0.2">
      <c r="A81" s="33"/>
      <c r="B81" s="50"/>
      <c r="C81" s="51"/>
      <c r="D81" s="51"/>
      <c r="E81" s="51"/>
      <c r="F81" s="51"/>
      <c r="G81" s="51"/>
      <c r="H81" s="51"/>
      <c r="I81" s="127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hidden="1" customHeight="1" x14ac:dyDescent="0.2">
      <c r="A82" s="33"/>
      <c r="B82" s="34"/>
      <c r="C82" s="22" t="s">
        <v>121</v>
      </c>
      <c r="D82" s="33"/>
      <c r="E82" s="33"/>
      <c r="F82" s="33"/>
      <c r="G82" s="33"/>
      <c r="H82" s="33"/>
      <c r="I82" s="102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hidden="1" customHeight="1" x14ac:dyDescent="0.2">
      <c r="A83" s="33"/>
      <c r="B83" s="34"/>
      <c r="C83" s="33"/>
      <c r="D83" s="33"/>
      <c r="E83" s="33"/>
      <c r="F83" s="33"/>
      <c r="G83" s="33"/>
      <c r="H83" s="33"/>
      <c r="I83" s="102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hidden="1" customHeight="1" x14ac:dyDescent="0.2">
      <c r="A84" s="33"/>
      <c r="B84" s="34"/>
      <c r="C84" s="28" t="s">
        <v>16</v>
      </c>
      <c r="D84" s="33"/>
      <c r="E84" s="33"/>
      <c r="F84" s="33"/>
      <c r="G84" s="33"/>
      <c r="H84" s="33"/>
      <c r="I84" s="102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hidden="1" customHeight="1" x14ac:dyDescent="0.2">
      <c r="A85" s="33"/>
      <c r="B85" s="34"/>
      <c r="C85" s="33"/>
      <c r="D85" s="33"/>
      <c r="E85" s="569" t="str">
        <f>E7</f>
        <v>Žirovnice - ZTV Starý dvůr</v>
      </c>
      <c r="F85" s="570"/>
      <c r="G85" s="570"/>
      <c r="H85" s="570"/>
      <c r="I85" s="102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hidden="1" customHeight="1" x14ac:dyDescent="0.2">
      <c r="A86" s="33"/>
      <c r="B86" s="34"/>
      <c r="C86" s="28" t="s">
        <v>119</v>
      </c>
      <c r="D86" s="33"/>
      <c r="E86" s="33"/>
      <c r="F86" s="33"/>
      <c r="G86" s="33"/>
      <c r="H86" s="33"/>
      <c r="I86" s="102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hidden="1" customHeight="1" x14ac:dyDescent="0.2">
      <c r="A87" s="33"/>
      <c r="B87" s="34"/>
      <c r="C87" s="33"/>
      <c r="D87" s="33"/>
      <c r="E87" s="561" t="str">
        <f>E9</f>
        <v>02 - Ostatní a vedlejší náklady</v>
      </c>
      <c r="F87" s="568"/>
      <c r="G87" s="568"/>
      <c r="H87" s="568"/>
      <c r="I87" s="102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hidden="1" customHeight="1" x14ac:dyDescent="0.2">
      <c r="A88" s="33"/>
      <c r="B88" s="34"/>
      <c r="C88" s="33"/>
      <c r="D88" s="33"/>
      <c r="E88" s="33"/>
      <c r="F88" s="33"/>
      <c r="G88" s="33"/>
      <c r="H88" s="33"/>
      <c r="I88" s="102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hidden="1" customHeight="1" x14ac:dyDescent="0.2">
      <c r="A89" s="33"/>
      <c r="B89" s="34"/>
      <c r="C89" s="28" t="s">
        <v>20</v>
      </c>
      <c r="D89" s="33"/>
      <c r="E89" s="33"/>
      <c r="F89" s="26" t="str">
        <f>F12</f>
        <v>Žirovnice</v>
      </c>
      <c r="G89" s="33"/>
      <c r="H89" s="33"/>
      <c r="I89" s="103" t="s">
        <v>22</v>
      </c>
      <c r="J89" s="56" t="str">
        <f>IF(J12="","",J12)</f>
        <v>9. 6. 2020</v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hidden="1" customHeight="1" x14ac:dyDescent="0.2">
      <c r="A90" s="33"/>
      <c r="B90" s="34"/>
      <c r="C90" s="33"/>
      <c r="D90" s="33"/>
      <c r="E90" s="33"/>
      <c r="F90" s="33"/>
      <c r="G90" s="33"/>
      <c r="H90" s="33"/>
      <c r="I90" s="102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2" hidden="1" customHeight="1" x14ac:dyDescent="0.2">
      <c r="A91" s="33"/>
      <c r="B91" s="34"/>
      <c r="C91" s="28" t="s">
        <v>24</v>
      </c>
      <c r="D91" s="33"/>
      <c r="E91" s="33"/>
      <c r="F91" s="26" t="str">
        <f>E15</f>
        <v>Město Žirovnice</v>
      </c>
      <c r="G91" s="33"/>
      <c r="H91" s="33"/>
      <c r="I91" s="103" t="s">
        <v>30</v>
      </c>
      <c r="J91" s="31" t="str">
        <f>E21</f>
        <v>WAY project s.r.o.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hidden="1" customHeight="1" x14ac:dyDescent="0.2">
      <c r="A92" s="33"/>
      <c r="B92" s="34"/>
      <c r="C92" s="28" t="s">
        <v>28</v>
      </c>
      <c r="D92" s="33"/>
      <c r="E92" s="33"/>
      <c r="F92" s="26" t="str">
        <f>IF(E18="","",E18)</f>
        <v>Vyplň údaj</v>
      </c>
      <c r="G92" s="33"/>
      <c r="H92" s="33"/>
      <c r="I92" s="103" t="s">
        <v>34</v>
      </c>
      <c r="J92" s="31" t="str">
        <f>E24</f>
        <v xml:space="preserve"> 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hidden="1" customHeight="1" x14ac:dyDescent="0.2">
      <c r="A93" s="33"/>
      <c r="B93" s="34"/>
      <c r="C93" s="33"/>
      <c r="D93" s="33"/>
      <c r="E93" s="33"/>
      <c r="F93" s="33"/>
      <c r="G93" s="33"/>
      <c r="H93" s="33"/>
      <c r="I93" s="102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hidden="1" customHeight="1" x14ac:dyDescent="0.2">
      <c r="A94" s="33"/>
      <c r="B94" s="34"/>
      <c r="C94" s="128" t="s">
        <v>122</v>
      </c>
      <c r="D94" s="114"/>
      <c r="E94" s="114"/>
      <c r="F94" s="114"/>
      <c r="G94" s="114"/>
      <c r="H94" s="114"/>
      <c r="I94" s="129"/>
      <c r="J94" s="130" t="s">
        <v>123</v>
      </c>
      <c r="K94" s="114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hidden="1" customHeight="1" x14ac:dyDescent="0.2">
      <c r="A95" s="33"/>
      <c r="B95" s="34"/>
      <c r="C95" s="33"/>
      <c r="D95" s="33"/>
      <c r="E95" s="33"/>
      <c r="F95" s="33"/>
      <c r="G95" s="33"/>
      <c r="H95" s="33"/>
      <c r="I95" s="102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hidden="1" customHeight="1" x14ac:dyDescent="0.2">
      <c r="A96" s="33"/>
      <c r="B96" s="34"/>
      <c r="C96" s="131" t="s">
        <v>124</v>
      </c>
      <c r="D96" s="33"/>
      <c r="E96" s="33"/>
      <c r="F96" s="33"/>
      <c r="G96" s="33"/>
      <c r="H96" s="33"/>
      <c r="I96" s="102"/>
      <c r="J96" s="72">
        <f>J117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125</v>
      </c>
    </row>
    <row r="97" spans="1:31" s="9" customFormat="1" ht="24.95" hidden="1" customHeight="1" x14ac:dyDescent="0.2">
      <c r="B97" s="132"/>
      <c r="D97" s="133" t="s">
        <v>126</v>
      </c>
      <c r="E97" s="134"/>
      <c r="F97" s="134"/>
      <c r="G97" s="134"/>
      <c r="H97" s="134"/>
      <c r="I97" s="135"/>
      <c r="J97" s="136">
        <f>J118</f>
        <v>0</v>
      </c>
      <c r="L97" s="132"/>
    </row>
    <row r="98" spans="1:31" s="2" customFormat="1" ht="21.75" hidden="1" customHeight="1" x14ac:dyDescent="0.2">
      <c r="A98" s="33"/>
      <c r="B98" s="34"/>
      <c r="C98" s="33"/>
      <c r="D98" s="33"/>
      <c r="E98" s="33"/>
      <c r="F98" s="33"/>
      <c r="G98" s="33"/>
      <c r="H98" s="33"/>
      <c r="I98" s="102"/>
      <c r="J98" s="33"/>
      <c r="K98" s="33"/>
      <c r="L98" s="4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</row>
    <row r="99" spans="1:31" s="2" customFormat="1" ht="6.95" hidden="1" customHeight="1" x14ac:dyDescent="0.2">
      <c r="A99" s="33"/>
      <c r="B99" s="48"/>
      <c r="C99" s="49"/>
      <c r="D99" s="49"/>
      <c r="E99" s="49"/>
      <c r="F99" s="49"/>
      <c r="G99" s="49"/>
      <c r="H99" s="49"/>
      <c r="I99" s="126"/>
      <c r="J99" s="49"/>
      <c r="K99" s="49"/>
      <c r="L99" s="4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</row>
    <row r="100" spans="1:31" hidden="1" x14ac:dyDescent="0.2"/>
    <row r="101" spans="1:31" hidden="1" x14ac:dyDescent="0.2"/>
    <row r="102" spans="1:31" hidden="1" x14ac:dyDescent="0.2"/>
    <row r="103" spans="1:31" s="2" customFormat="1" ht="6.95" customHeight="1" x14ac:dyDescent="0.2">
      <c r="A103" s="33"/>
      <c r="B103" s="50"/>
      <c r="C103" s="51"/>
      <c r="D103" s="51"/>
      <c r="E103" s="51"/>
      <c r="F103" s="51"/>
      <c r="G103" s="51"/>
      <c r="H103" s="51"/>
      <c r="I103" s="127"/>
      <c r="J103" s="51"/>
      <c r="K103" s="51"/>
      <c r="L103" s="4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</row>
    <row r="104" spans="1:31" s="2" customFormat="1" ht="24.95" customHeight="1" x14ac:dyDescent="0.2">
      <c r="A104" s="33"/>
      <c r="B104" s="34"/>
      <c r="C104" s="22" t="s">
        <v>127</v>
      </c>
      <c r="D104" s="33"/>
      <c r="E104" s="33"/>
      <c r="F104" s="33"/>
      <c r="G104" s="33"/>
      <c r="H104" s="33"/>
      <c r="I104" s="102"/>
      <c r="J104" s="33"/>
      <c r="K104" s="33"/>
      <c r="L104" s="4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</row>
    <row r="105" spans="1:31" s="2" customFormat="1" ht="6.95" customHeight="1" x14ac:dyDescent="0.2">
      <c r="A105" s="33"/>
      <c r="B105" s="34"/>
      <c r="C105" s="33"/>
      <c r="D105" s="33"/>
      <c r="E105" s="33"/>
      <c r="F105" s="33"/>
      <c r="G105" s="33"/>
      <c r="H105" s="33"/>
      <c r="I105" s="102"/>
      <c r="J105" s="33"/>
      <c r="K105" s="33"/>
      <c r="L105" s="4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6" spans="1:31" s="2" customFormat="1" ht="12" customHeight="1" x14ac:dyDescent="0.2">
      <c r="A106" s="33"/>
      <c r="B106" s="34"/>
      <c r="C106" s="28" t="s">
        <v>16</v>
      </c>
      <c r="D106" s="33"/>
      <c r="E106" s="33"/>
      <c r="F106" s="33"/>
      <c r="G106" s="33"/>
      <c r="H106" s="33"/>
      <c r="I106" s="102"/>
      <c r="J106" s="33"/>
      <c r="K106" s="33"/>
      <c r="L106" s="4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07" spans="1:31" s="2" customFormat="1" ht="16.5" customHeight="1" x14ac:dyDescent="0.2">
      <c r="A107" s="33"/>
      <c r="B107" s="34"/>
      <c r="C107" s="33"/>
      <c r="D107" s="33"/>
      <c r="E107" s="569" t="str">
        <f>E7</f>
        <v>Žirovnice - ZTV Starý dvůr</v>
      </c>
      <c r="F107" s="570"/>
      <c r="G107" s="570"/>
      <c r="H107" s="570"/>
      <c r="I107" s="102"/>
      <c r="J107" s="33"/>
      <c r="K107" s="33"/>
      <c r="L107" s="4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31" s="2" customFormat="1" ht="12" customHeight="1" x14ac:dyDescent="0.2">
      <c r="A108" s="33"/>
      <c r="B108" s="34"/>
      <c r="C108" s="28" t="s">
        <v>119</v>
      </c>
      <c r="D108" s="33"/>
      <c r="E108" s="33"/>
      <c r="F108" s="33"/>
      <c r="G108" s="33"/>
      <c r="H108" s="33"/>
      <c r="I108" s="102"/>
      <c r="J108" s="33"/>
      <c r="K108" s="33"/>
      <c r="L108" s="4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31" s="2" customFormat="1" ht="16.5" customHeight="1" x14ac:dyDescent="0.2">
      <c r="A109" s="33"/>
      <c r="B109" s="34"/>
      <c r="C109" s="33"/>
      <c r="D109" s="33"/>
      <c r="E109" s="561" t="str">
        <f>E9</f>
        <v>02 - Ostatní a vedlejší náklady</v>
      </c>
      <c r="F109" s="568"/>
      <c r="G109" s="568"/>
      <c r="H109" s="568"/>
      <c r="I109" s="102"/>
      <c r="J109" s="33"/>
      <c r="K109" s="33"/>
      <c r="L109" s="4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31" s="2" customFormat="1" ht="6.95" customHeight="1" x14ac:dyDescent="0.2">
      <c r="A110" s="33"/>
      <c r="B110" s="34"/>
      <c r="C110" s="33"/>
      <c r="D110" s="33"/>
      <c r="E110" s="33"/>
      <c r="F110" s="33"/>
      <c r="G110" s="33"/>
      <c r="H110" s="33"/>
      <c r="I110" s="102"/>
      <c r="J110" s="33"/>
      <c r="K110" s="33"/>
      <c r="L110" s="4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31" s="2" customFormat="1" ht="12" customHeight="1" x14ac:dyDescent="0.2">
      <c r="A111" s="33"/>
      <c r="B111" s="34"/>
      <c r="C111" s="28" t="s">
        <v>20</v>
      </c>
      <c r="D111" s="33"/>
      <c r="E111" s="33"/>
      <c r="F111" s="26" t="str">
        <f>F12</f>
        <v>Žirovnice</v>
      </c>
      <c r="G111" s="33"/>
      <c r="H111" s="33"/>
      <c r="I111" s="103" t="s">
        <v>22</v>
      </c>
      <c r="J111" s="56" t="str">
        <f>IF(J12="","",J12)</f>
        <v>9. 6. 2020</v>
      </c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2" customFormat="1" ht="6.95" customHeight="1" x14ac:dyDescent="0.2">
      <c r="A112" s="33"/>
      <c r="B112" s="34"/>
      <c r="C112" s="33"/>
      <c r="D112" s="33"/>
      <c r="E112" s="33"/>
      <c r="F112" s="33"/>
      <c r="G112" s="33"/>
      <c r="H112" s="33"/>
      <c r="I112" s="102"/>
      <c r="J112" s="33"/>
      <c r="K112" s="33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15.2" customHeight="1" x14ac:dyDescent="0.2">
      <c r="A113" s="33"/>
      <c r="B113" s="34"/>
      <c r="C113" s="28" t="s">
        <v>24</v>
      </c>
      <c r="D113" s="33"/>
      <c r="E113" s="33"/>
      <c r="F113" s="26" t="str">
        <f>E15</f>
        <v>Město Žirovnice</v>
      </c>
      <c r="G113" s="33"/>
      <c r="H113" s="33"/>
      <c r="I113" s="103" t="s">
        <v>30</v>
      </c>
      <c r="J113" s="31" t="str">
        <f>E21</f>
        <v>WAY project s.r.o.</v>
      </c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15.2" customHeight="1" x14ac:dyDescent="0.2">
      <c r="A114" s="33"/>
      <c r="B114" s="34"/>
      <c r="C114" s="28" t="s">
        <v>28</v>
      </c>
      <c r="D114" s="33"/>
      <c r="E114" s="33"/>
      <c r="F114" s="26" t="str">
        <f>IF(E18="","",E18)</f>
        <v>Vyplň údaj</v>
      </c>
      <c r="G114" s="33"/>
      <c r="H114" s="33"/>
      <c r="I114" s="103" t="s">
        <v>34</v>
      </c>
      <c r="J114" s="31" t="str">
        <f>E24</f>
        <v xml:space="preserve"> </v>
      </c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10.35" customHeight="1" x14ac:dyDescent="0.2">
      <c r="A115" s="33"/>
      <c r="B115" s="34"/>
      <c r="C115" s="33"/>
      <c r="D115" s="33"/>
      <c r="E115" s="33"/>
      <c r="F115" s="33"/>
      <c r="G115" s="33"/>
      <c r="H115" s="33"/>
      <c r="I115" s="102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10" customFormat="1" ht="29.25" customHeight="1" x14ac:dyDescent="0.2">
      <c r="A116" s="137"/>
      <c r="B116" s="138"/>
      <c r="C116" s="139" t="s">
        <v>128</v>
      </c>
      <c r="D116" s="140" t="s">
        <v>62</v>
      </c>
      <c r="E116" s="140" t="s">
        <v>58</v>
      </c>
      <c r="F116" s="140" t="s">
        <v>59</v>
      </c>
      <c r="G116" s="140" t="s">
        <v>129</v>
      </c>
      <c r="H116" s="140" t="s">
        <v>130</v>
      </c>
      <c r="I116" s="141" t="s">
        <v>131</v>
      </c>
      <c r="J116" s="140" t="s">
        <v>123</v>
      </c>
      <c r="K116" s="142" t="s">
        <v>132</v>
      </c>
      <c r="L116" s="143"/>
      <c r="M116" s="63" t="s">
        <v>1</v>
      </c>
      <c r="N116" s="64" t="s">
        <v>41</v>
      </c>
      <c r="O116" s="64" t="s">
        <v>133</v>
      </c>
      <c r="P116" s="64" t="s">
        <v>134</v>
      </c>
      <c r="Q116" s="64" t="s">
        <v>135</v>
      </c>
      <c r="R116" s="64" t="s">
        <v>136</v>
      </c>
      <c r="S116" s="64" t="s">
        <v>137</v>
      </c>
      <c r="T116" s="65" t="s">
        <v>138</v>
      </c>
      <c r="U116" s="137"/>
      <c r="V116" s="137"/>
      <c r="W116" s="137"/>
      <c r="X116" s="137"/>
      <c r="Y116" s="137"/>
      <c r="Z116" s="137"/>
      <c r="AA116" s="137"/>
      <c r="AB116" s="137"/>
      <c r="AC116" s="137"/>
      <c r="AD116" s="137"/>
      <c r="AE116" s="137"/>
    </row>
    <row r="117" spans="1:65" s="2" customFormat="1" ht="22.9" customHeight="1" x14ac:dyDescent="0.25">
      <c r="A117" s="33"/>
      <c r="B117" s="34"/>
      <c r="C117" s="70" t="s">
        <v>139</v>
      </c>
      <c r="D117" s="33"/>
      <c r="E117" s="33"/>
      <c r="F117" s="33"/>
      <c r="G117" s="33"/>
      <c r="H117" s="33"/>
      <c r="I117" s="102"/>
      <c r="J117" s="144">
        <f>BK117</f>
        <v>0</v>
      </c>
      <c r="K117" s="33"/>
      <c r="L117" s="34"/>
      <c r="M117" s="66"/>
      <c r="N117" s="57"/>
      <c r="O117" s="67"/>
      <c r="P117" s="145">
        <f>P118</f>
        <v>0</v>
      </c>
      <c r="Q117" s="67"/>
      <c r="R117" s="145">
        <f>R118</f>
        <v>0</v>
      </c>
      <c r="S117" s="67"/>
      <c r="T117" s="146">
        <f>T118</f>
        <v>0</v>
      </c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T117" s="18" t="s">
        <v>76</v>
      </c>
      <c r="AU117" s="18" t="s">
        <v>125</v>
      </c>
      <c r="BK117" s="147">
        <f>BK118</f>
        <v>0</v>
      </c>
    </row>
    <row r="118" spans="1:65" s="11" customFormat="1" ht="25.9" customHeight="1" x14ac:dyDescent="0.2">
      <c r="B118" s="148"/>
      <c r="D118" s="149" t="s">
        <v>76</v>
      </c>
      <c r="E118" s="150" t="s">
        <v>140</v>
      </c>
      <c r="F118" s="150" t="s">
        <v>141</v>
      </c>
      <c r="I118" s="151"/>
      <c r="J118" s="152">
        <f>BK118</f>
        <v>0</v>
      </c>
      <c r="L118" s="148"/>
      <c r="M118" s="153"/>
      <c r="N118" s="154"/>
      <c r="O118" s="154"/>
      <c r="P118" s="155">
        <f>SUM(P119:P155)</f>
        <v>0</v>
      </c>
      <c r="Q118" s="154"/>
      <c r="R118" s="155">
        <f>SUM(R119:R155)</f>
        <v>0</v>
      </c>
      <c r="S118" s="154"/>
      <c r="T118" s="156">
        <f>SUM(T119:T155)</f>
        <v>0</v>
      </c>
      <c r="AR118" s="149" t="s">
        <v>142</v>
      </c>
      <c r="AT118" s="157" t="s">
        <v>76</v>
      </c>
      <c r="AU118" s="157" t="s">
        <v>77</v>
      </c>
      <c r="AY118" s="149" t="s">
        <v>143</v>
      </c>
      <c r="BK118" s="158">
        <f>SUM(BK119:BK155)</f>
        <v>0</v>
      </c>
    </row>
    <row r="119" spans="1:65" s="2" customFormat="1" ht="16.5" customHeight="1" x14ac:dyDescent="0.2">
      <c r="A119" s="33"/>
      <c r="B119" s="159"/>
      <c r="C119" s="160" t="s">
        <v>85</v>
      </c>
      <c r="D119" s="160" t="s">
        <v>144</v>
      </c>
      <c r="E119" s="161" t="s">
        <v>145</v>
      </c>
      <c r="F119" s="162" t="s">
        <v>146</v>
      </c>
      <c r="G119" s="163" t="s">
        <v>147</v>
      </c>
      <c r="H119" s="164">
        <v>1</v>
      </c>
      <c r="I119" s="165"/>
      <c r="J119" s="166">
        <f>ROUND(I119*H119,2)</f>
        <v>0</v>
      </c>
      <c r="K119" s="162" t="s">
        <v>148</v>
      </c>
      <c r="L119" s="34"/>
      <c r="M119" s="167" t="s">
        <v>1</v>
      </c>
      <c r="N119" s="168" t="s">
        <v>42</v>
      </c>
      <c r="O119" s="59"/>
      <c r="P119" s="169">
        <f>O119*H119</f>
        <v>0</v>
      </c>
      <c r="Q119" s="169">
        <v>0</v>
      </c>
      <c r="R119" s="169">
        <f>Q119*H119</f>
        <v>0</v>
      </c>
      <c r="S119" s="169">
        <v>0</v>
      </c>
      <c r="T119" s="170">
        <f>S119*H119</f>
        <v>0</v>
      </c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R119" s="171" t="s">
        <v>149</v>
      </c>
      <c r="AT119" s="171" t="s">
        <v>144</v>
      </c>
      <c r="AU119" s="171" t="s">
        <v>85</v>
      </c>
      <c r="AY119" s="18" t="s">
        <v>143</v>
      </c>
      <c r="BE119" s="172">
        <f>IF(N119="základní",J119,0)</f>
        <v>0</v>
      </c>
      <c r="BF119" s="172">
        <f>IF(N119="snížená",J119,0)</f>
        <v>0</v>
      </c>
      <c r="BG119" s="172">
        <f>IF(N119="zákl. přenesená",J119,0)</f>
        <v>0</v>
      </c>
      <c r="BH119" s="172">
        <f>IF(N119="sníž. přenesená",J119,0)</f>
        <v>0</v>
      </c>
      <c r="BI119" s="172">
        <f>IF(N119="nulová",J119,0)</f>
        <v>0</v>
      </c>
      <c r="BJ119" s="18" t="s">
        <v>85</v>
      </c>
      <c r="BK119" s="172">
        <f>ROUND(I119*H119,2)</f>
        <v>0</v>
      </c>
      <c r="BL119" s="18" t="s">
        <v>149</v>
      </c>
      <c r="BM119" s="171" t="s">
        <v>150</v>
      </c>
    </row>
    <row r="120" spans="1:65" s="12" customFormat="1" x14ac:dyDescent="0.2">
      <c r="B120" s="173"/>
      <c r="D120" s="174" t="s">
        <v>151</v>
      </c>
      <c r="E120" s="175" t="s">
        <v>1</v>
      </c>
      <c r="F120" s="176" t="s">
        <v>152</v>
      </c>
      <c r="H120" s="177">
        <v>1</v>
      </c>
      <c r="I120" s="178"/>
      <c r="L120" s="173"/>
      <c r="M120" s="179"/>
      <c r="N120" s="180"/>
      <c r="O120" s="180"/>
      <c r="P120" s="180"/>
      <c r="Q120" s="180"/>
      <c r="R120" s="180"/>
      <c r="S120" s="180"/>
      <c r="T120" s="181"/>
      <c r="AT120" s="175" t="s">
        <v>151</v>
      </c>
      <c r="AU120" s="175" t="s">
        <v>85</v>
      </c>
      <c r="AV120" s="12" t="s">
        <v>87</v>
      </c>
      <c r="AW120" s="12" t="s">
        <v>33</v>
      </c>
      <c r="AX120" s="12" t="s">
        <v>85</v>
      </c>
      <c r="AY120" s="175" t="s">
        <v>143</v>
      </c>
    </row>
    <row r="121" spans="1:65" s="2" customFormat="1" ht="16.5" customHeight="1" x14ac:dyDescent="0.2">
      <c r="A121" s="33"/>
      <c r="B121" s="159"/>
      <c r="C121" s="160" t="s">
        <v>87</v>
      </c>
      <c r="D121" s="160" t="s">
        <v>144</v>
      </c>
      <c r="E121" s="161" t="s">
        <v>153</v>
      </c>
      <c r="F121" s="162" t="s">
        <v>154</v>
      </c>
      <c r="G121" s="163" t="s">
        <v>147</v>
      </c>
      <c r="H121" s="164">
        <v>1</v>
      </c>
      <c r="I121" s="165"/>
      <c r="J121" s="166">
        <f>ROUND(I121*H121,2)</f>
        <v>0</v>
      </c>
      <c r="K121" s="162" t="s">
        <v>1</v>
      </c>
      <c r="L121" s="34"/>
      <c r="M121" s="167" t="s">
        <v>1</v>
      </c>
      <c r="N121" s="168" t="s">
        <v>42</v>
      </c>
      <c r="O121" s="59"/>
      <c r="P121" s="169">
        <f>O121*H121</f>
        <v>0</v>
      </c>
      <c r="Q121" s="169">
        <v>0</v>
      </c>
      <c r="R121" s="169">
        <f>Q121*H121</f>
        <v>0</v>
      </c>
      <c r="S121" s="169">
        <v>0</v>
      </c>
      <c r="T121" s="170">
        <f>S121*H121</f>
        <v>0</v>
      </c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R121" s="171" t="s">
        <v>149</v>
      </c>
      <c r="AT121" s="171" t="s">
        <v>144</v>
      </c>
      <c r="AU121" s="171" t="s">
        <v>85</v>
      </c>
      <c r="AY121" s="18" t="s">
        <v>143</v>
      </c>
      <c r="BE121" s="172">
        <f>IF(N121="základní",J121,0)</f>
        <v>0</v>
      </c>
      <c r="BF121" s="172">
        <f>IF(N121="snížená",J121,0)</f>
        <v>0</v>
      </c>
      <c r="BG121" s="172">
        <f>IF(N121="zákl. přenesená",J121,0)</f>
        <v>0</v>
      </c>
      <c r="BH121" s="172">
        <f>IF(N121="sníž. přenesená",J121,0)</f>
        <v>0</v>
      </c>
      <c r="BI121" s="172">
        <f>IF(N121="nulová",J121,0)</f>
        <v>0</v>
      </c>
      <c r="BJ121" s="18" t="s">
        <v>85</v>
      </c>
      <c r="BK121" s="172">
        <f>ROUND(I121*H121,2)</f>
        <v>0</v>
      </c>
      <c r="BL121" s="18" t="s">
        <v>149</v>
      </c>
      <c r="BM121" s="171" t="s">
        <v>155</v>
      </c>
    </row>
    <row r="122" spans="1:65" s="13" customFormat="1" x14ac:dyDescent="0.2">
      <c r="B122" s="182"/>
      <c r="D122" s="174" t="s">
        <v>151</v>
      </c>
      <c r="E122" s="183" t="s">
        <v>1</v>
      </c>
      <c r="F122" s="184" t="s">
        <v>156</v>
      </c>
      <c r="H122" s="183" t="s">
        <v>1</v>
      </c>
      <c r="I122" s="185"/>
      <c r="L122" s="182"/>
      <c r="M122" s="186"/>
      <c r="N122" s="187"/>
      <c r="O122" s="187"/>
      <c r="P122" s="187"/>
      <c r="Q122" s="187"/>
      <c r="R122" s="187"/>
      <c r="S122" s="187"/>
      <c r="T122" s="188"/>
      <c r="AT122" s="183" t="s">
        <v>151</v>
      </c>
      <c r="AU122" s="183" t="s">
        <v>85</v>
      </c>
      <c r="AV122" s="13" t="s">
        <v>85</v>
      </c>
      <c r="AW122" s="13" t="s">
        <v>33</v>
      </c>
      <c r="AX122" s="13" t="s">
        <v>77</v>
      </c>
      <c r="AY122" s="183" t="s">
        <v>143</v>
      </c>
    </row>
    <row r="123" spans="1:65" s="12" customFormat="1" x14ac:dyDescent="0.2">
      <c r="B123" s="173"/>
      <c r="D123" s="174" t="s">
        <v>151</v>
      </c>
      <c r="E123" s="175" t="s">
        <v>1</v>
      </c>
      <c r="F123" s="176" t="s">
        <v>157</v>
      </c>
      <c r="H123" s="177">
        <v>1</v>
      </c>
      <c r="I123" s="178"/>
      <c r="L123" s="173"/>
      <c r="M123" s="179"/>
      <c r="N123" s="180"/>
      <c r="O123" s="180"/>
      <c r="P123" s="180"/>
      <c r="Q123" s="180"/>
      <c r="R123" s="180"/>
      <c r="S123" s="180"/>
      <c r="T123" s="181"/>
      <c r="AT123" s="175" t="s">
        <v>151</v>
      </c>
      <c r="AU123" s="175" t="s">
        <v>85</v>
      </c>
      <c r="AV123" s="12" t="s">
        <v>87</v>
      </c>
      <c r="AW123" s="12" t="s">
        <v>33</v>
      </c>
      <c r="AX123" s="12" t="s">
        <v>85</v>
      </c>
      <c r="AY123" s="175" t="s">
        <v>143</v>
      </c>
    </row>
    <row r="124" spans="1:65" s="2" customFormat="1" ht="16.5" customHeight="1" x14ac:dyDescent="0.2">
      <c r="A124" s="33"/>
      <c r="B124" s="159"/>
      <c r="C124" s="160" t="s">
        <v>158</v>
      </c>
      <c r="D124" s="160" t="s">
        <v>144</v>
      </c>
      <c r="E124" s="161" t="s">
        <v>159</v>
      </c>
      <c r="F124" s="162" t="s">
        <v>154</v>
      </c>
      <c r="G124" s="163" t="s">
        <v>160</v>
      </c>
      <c r="H124" s="164">
        <v>15000</v>
      </c>
      <c r="I124" s="165"/>
      <c r="J124" s="166">
        <f>ROUND(I124*H124,2)</f>
        <v>0</v>
      </c>
      <c r="K124" s="162" t="s">
        <v>1</v>
      </c>
      <c r="L124" s="34"/>
      <c r="M124" s="167" t="s">
        <v>1</v>
      </c>
      <c r="N124" s="168" t="s">
        <v>42</v>
      </c>
      <c r="O124" s="59"/>
      <c r="P124" s="169">
        <f>O124*H124</f>
        <v>0</v>
      </c>
      <c r="Q124" s="169">
        <v>0</v>
      </c>
      <c r="R124" s="169">
        <f>Q124*H124</f>
        <v>0</v>
      </c>
      <c r="S124" s="169">
        <v>0</v>
      </c>
      <c r="T124" s="170">
        <f>S124*H124</f>
        <v>0</v>
      </c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R124" s="171" t="s">
        <v>149</v>
      </c>
      <c r="AT124" s="171" t="s">
        <v>144</v>
      </c>
      <c r="AU124" s="171" t="s">
        <v>85</v>
      </c>
      <c r="AY124" s="18" t="s">
        <v>143</v>
      </c>
      <c r="BE124" s="172">
        <f>IF(N124="základní",J124,0)</f>
        <v>0</v>
      </c>
      <c r="BF124" s="172">
        <f>IF(N124="snížená",J124,0)</f>
        <v>0</v>
      </c>
      <c r="BG124" s="172">
        <f>IF(N124="zákl. přenesená",J124,0)</f>
        <v>0</v>
      </c>
      <c r="BH124" s="172">
        <f>IF(N124="sníž. přenesená",J124,0)</f>
        <v>0</v>
      </c>
      <c r="BI124" s="172">
        <f>IF(N124="nulová",J124,0)</f>
        <v>0</v>
      </c>
      <c r="BJ124" s="18" t="s">
        <v>85</v>
      </c>
      <c r="BK124" s="172">
        <f>ROUND(I124*H124,2)</f>
        <v>0</v>
      </c>
      <c r="BL124" s="18" t="s">
        <v>149</v>
      </c>
      <c r="BM124" s="171" t="s">
        <v>161</v>
      </c>
    </row>
    <row r="125" spans="1:65" s="2" customFormat="1" ht="16.5" customHeight="1" x14ac:dyDescent="0.2">
      <c r="A125" s="33"/>
      <c r="B125" s="159"/>
      <c r="C125" s="160" t="s">
        <v>142</v>
      </c>
      <c r="D125" s="160" t="s">
        <v>144</v>
      </c>
      <c r="E125" s="161" t="s">
        <v>162</v>
      </c>
      <c r="F125" s="162" t="s">
        <v>163</v>
      </c>
      <c r="G125" s="163" t="s">
        <v>147</v>
      </c>
      <c r="H125" s="164">
        <v>1</v>
      </c>
      <c r="I125" s="165"/>
      <c r="J125" s="166">
        <f>ROUND(I125*H125,2)</f>
        <v>0</v>
      </c>
      <c r="K125" s="162" t="s">
        <v>1</v>
      </c>
      <c r="L125" s="34"/>
      <c r="M125" s="167" t="s">
        <v>1</v>
      </c>
      <c r="N125" s="168" t="s">
        <v>42</v>
      </c>
      <c r="O125" s="59"/>
      <c r="P125" s="169">
        <f>O125*H125</f>
        <v>0</v>
      </c>
      <c r="Q125" s="169">
        <v>0</v>
      </c>
      <c r="R125" s="169">
        <f>Q125*H125</f>
        <v>0</v>
      </c>
      <c r="S125" s="169">
        <v>0</v>
      </c>
      <c r="T125" s="170">
        <f>S125*H125</f>
        <v>0</v>
      </c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R125" s="171" t="s">
        <v>149</v>
      </c>
      <c r="AT125" s="171" t="s">
        <v>144</v>
      </c>
      <c r="AU125" s="171" t="s">
        <v>85</v>
      </c>
      <c r="AY125" s="18" t="s">
        <v>143</v>
      </c>
      <c r="BE125" s="172">
        <f>IF(N125="základní",J125,0)</f>
        <v>0</v>
      </c>
      <c r="BF125" s="172">
        <f>IF(N125="snížená",J125,0)</f>
        <v>0</v>
      </c>
      <c r="BG125" s="172">
        <f>IF(N125="zákl. přenesená",J125,0)</f>
        <v>0</v>
      </c>
      <c r="BH125" s="172">
        <f>IF(N125="sníž. přenesená",J125,0)</f>
        <v>0</v>
      </c>
      <c r="BI125" s="172">
        <f>IF(N125="nulová",J125,0)</f>
        <v>0</v>
      </c>
      <c r="BJ125" s="18" t="s">
        <v>85</v>
      </c>
      <c r="BK125" s="172">
        <f>ROUND(I125*H125,2)</f>
        <v>0</v>
      </c>
      <c r="BL125" s="18" t="s">
        <v>149</v>
      </c>
      <c r="BM125" s="171" t="s">
        <v>164</v>
      </c>
    </row>
    <row r="126" spans="1:65" s="13" customFormat="1" x14ac:dyDescent="0.2">
      <c r="B126" s="182"/>
      <c r="D126" s="174" t="s">
        <v>151</v>
      </c>
      <c r="E126" s="183" t="s">
        <v>1</v>
      </c>
      <c r="F126" s="184" t="s">
        <v>165</v>
      </c>
      <c r="H126" s="183" t="s">
        <v>1</v>
      </c>
      <c r="I126" s="185"/>
      <c r="L126" s="182"/>
      <c r="M126" s="186"/>
      <c r="N126" s="187"/>
      <c r="O126" s="187"/>
      <c r="P126" s="187"/>
      <c r="Q126" s="187"/>
      <c r="R126" s="187"/>
      <c r="S126" s="187"/>
      <c r="T126" s="188"/>
      <c r="AT126" s="183" t="s">
        <v>151</v>
      </c>
      <c r="AU126" s="183" t="s">
        <v>85</v>
      </c>
      <c r="AV126" s="13" t="s">
        <v>85</v>
      </c>
      <c r="AW126" s="13" t="s">
        <v>33</v>
      </c>
      <c r="AX126" s="13" t="s">
        <v>77</v>
      </c>
      <c r="AY126" s="183" t="s">
        <v>143</v>
      </c>
    </row>
    <row r="127" spans="1:65" s="12" customFormat="1" x14ac:dyDescent="0.2">
      <c r="B127" s="173"/>
      <c r="D127" s="174" t="s">
        <v>151</v>
      </c>
      <c r="E127" s="175" t="s">
        <v>1</v>
      </c>
      <c r="F127" s="176" t="s">
        <v>166</v>
      </c>
      <c r="H127" s="177">
        <v>1</v>
      </c>
      <c r="I127" s="178"/>
      <c r="L127" s="173"/>
      <c r="M127" s="179"/>
      <c r="N127" s="180"/>
      <c r="O127" s="180"/>
      <c r="P127" s="180"/>
      <c r="Q127" s="180"/>
      <c r="R127" s="180"/>
      <c r="S127" s="180"/>
      <c r="T127" s="181"/>
      <c r="AT127" s="175" t="s">
        <v>151</v>
      </c>
      <c r="AU127" s="175" t="s">
        <v>85</v>
      </c>
      <c r="AV127" s="12" t="s">
        <v>87</v>
      </c>
      <c r="AW127" s="12" t="s">
        <v>33</v>
      </c>
      <c r="AX127" s="12" t="s">
        <v>85</v>
      </c>
      <c r="AY127" s="175" t="s">
        <v>143</v>
      </c>
    </row>
    <row r="128" spans="1:65" s="2" customFormat="1" ht="16.5" customHeight="1" x14ac:dyDescent="0.2">
      <c r="A128" s="33"/>
      <c r="B128" s="159"/>
      <c r="C128" s="160" t="s">
        <v>167</v>
      </c>
      <c r="D128" s="160" t="s">
        <v>144</v>
      </c>
      <c r="E128" s="161" t="s">
        <v>168</v>
      </c>
      <c r="F128" s="162" t="s">
        <v>163</v>
      </c>
      <c r="G128" s="163" t="s">
        <v>160</v>
      </c>
      <c r="H128" s="164">
        <v>15000</v>
      </c>
      <c r="I128" s="165"/>
      <c r="J128" s="166">
        <f>ROUND(I128*H128,2)</f>
        <v>0</v>
      </c>
      <c r="K128" s="162" t="s">
        <v>1</v>
      </c>
      <c r="L128" s="34"/>
      <c r="M128" s="167" t="s">
        <v>1</v>
      </c>
      <c r="N128" s="168" t="s">
        <v>42</v>
      </c>
      <c r="O128" s="59"/>
      <c r="P128" s="169">
        <f>O128*H128</f>
        <v>0</v>
      </c>
      <c r="Q128" s="169">
        <v>0</v>
      </c>
      <c r="R128" s="169">
        <f>Q128*H128</f>
        <v>0</v>
      </c>
      <c r="S128" s="169">
        <v>0</v>
      </c>
      <c r="T128" s="170">
        <f>S128*H128</f>
        <v>0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R128" s="171" t="s">
        <v>149</v>
      </c>
      <c r="AT128" s="171" t="s">
        <v>144</v>
      </c>
      <c r="AU128" s="171" t="s">
        <v>85</v>
      </c>
      <c r="AY128" s="18" t="s">
        <v>143</v>
      </c>
      <c r="BE128" s="172">
        <f>IF(N128="základní",J128,0)</f>
        <v>0</v>
      </c>
      <c r="BF128" s="172">
        <f>IF(N128="snížená",J128,0)</f>
        <v>0</v>
      </c>
      <c r="BG128" s="172">
        <f>IF(N128="zákl. přenesená",J128,0)</f>
        <v>0</v>
      </c>
      <c r="BH128" s="172">
        <f>IF(N128="sníž. přenesená",J128,0)</f>
        <v>0</v>
      </c>
      <c r="BI128" s="172">
        <f>IF(N128="nulová",J128,0)</f>
        <v>0</v>
      </c>
      <c r="BJ128" s="18" t="s">
        <v>85</v>
      </c>
      <c r="BK128" s="172">
        <f>ROUND(I128*H128,2)</f>
        <v>0</v>
      </c>
      <c r="BL128" s="18" t="s">
        <v>149</v>
      </c>
      <c r="BM128" s="171" t="s">
        <v>169</v>
      </c>
    </row>
    <row r="129" spans="1:65" s="2" customFormat="1" ht="16.5" customHeight="1" x14ac:dyDescent="0.2">
      <c r="A129" s="33"/>
      <c r="B129" s="159"/>
      <c r="C129" s="160" t="s">
        <v>170</v>
      </c>
      <c r="D129" s="160" t="s">
        <v>144</v>
      </c>
      <c r="E129" s="161" t="s">
        <v>171</v>
      </c>
      <c r="F129" s="162" t="s">
        <v>172</v>
      </c>
      <c r="G129" s="163" t="s">
        <v>173</v>
      </c>
      <c r="H129" s="164">
        <v>1</v>
      </c>
      <c r="I129" s="165"/>
      <c r="J129" s="166">
        <f>ROUND(I129*H129,2)</f>
        <v>0</v>
      </c>
      <c r="K129" s="162" t="s">
        <v>148</v>
      </c>
      <c r="L129" s="34"/>
      <c r="M129" s="167" t="s">
        <v>1</v>
      </c>
      <c r="N129" s="168" t="s">
        <v>42</v>
      </c>
      <c r="O129" s="59"/>
      <c r="P129" s="169">
        <f>O129*H129</f>
        <v>0</v>
      </c>
      <c r="Q129" s="169">
        <v>0</v>
      </c>
      <c r="R129" s="169">
        <f>Q129*H129</f>
        <v>0</v>
      </c>
      <c r="S129" s="169">
        <v>0</v>
      </c>
      <c r="T129" s="170">
        <f>S129*H129</f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71" t="s">
        <v>149</v>
      </c>
      <c r="AT129" s="171" t="s">
        <v>144</v>
      </c>
      <c r="AU129" s="171" t="s">
        <v>85</v>
      </c>
      <c r="AY129" s="18" t="s">
        <v>143</v>
      </c>
      <c r="BE129" s="172">
        <f>IF(N129="základní",J129,0)</f>
        <v>0</v>
      </c>
      <c r="BF129" s="172">
        <f>IF(N129="snížená",J129,0)</f>
        <v>0</v>
      </c>
      <c r="BG129" s="172">
        <f>IF(N129="zákl. přenesená",J129,0)</f>
        <v>0</v>
      </c>
      <c r="BH129" s="172">
        <f>IF(N129="sníž. přenesená",J129,0)</f>
        <v>0</v>
      </c>
      <c r="BI129" s="172">
        <f>IF(N129="nulová",J129,0)</f>
        <v>0</v>
      </c>
      <c r="BJ129" s="18" t="s">
        <v>85</v>
      </c>
      <c r="BK129" s="172">
        <f>ROUND(I129*H129,2)</f>
        <v>0</v>
      </c>
      <c r="BL129" s="18" t="s">
        <v>149</v>
      </c>
      <c r="BM129" s="171" t="s">
        <v>174</v>
      </c>
    </row>
    <row r="130" spans="1:65" s="13" customFormat="1" x14ac:dyDescent="0.2">
      <c r="B130" s="182"/>
      <c r="D130" s="174" t="s">
        <v>151</v>
      </c>
      <c r="E130" s="183" t="s">
        <v>1</v>
      </c>
      <c r="F130" s="184" t="s">
        <v>175</v>
      </c>
      <c r="H130" s="183" t="s">
        <v>1</v>
      </c>
      <c r="I130" s="185"/>
      <c r="L130" s="182"/>
      <c r="M130" s="186"/>
      <c r="N130" s="187"/>
      <c r="O130" s="187"/>
      <c r="P130" s="187"/>
      <c r="Q130" s="187"/>
      <c r="R130" s="187"/>
      <c r="S130" s="187"/>
      <c r="T130" s="188"/>
      <c r="AT130" s="183" t="s">
        <v>151</v>
      </c>
      <c r="AU130" s="183" t="s">
        <v>85</v>
      </c>
      <c r="AV130" s="13" t="s">
        <v>85</v>
      </c>
      <c r="AW130" s="13" t="s">
        <v>33</v>
      </c>
      <c r="AX130" s="13" t="s">
        <v>77</v>
      </c>
      <c r="AY130" s="183" t="s">
        <v>143</v>
      </c>
    </row>
    <row r="131" spans="1:65" s="13" customFormat="1" x14ac:dyDescent="0.2">
      <c r="B131" s="182"/>
      <c r="D131" s="174" t="s">
        <v>151</v>
      </c>
      <c r="E131" s="183" t="s">
        <v>1</v>
      </c>
      <c r="F131" s="184" t="s">
        <v>176</v>
      </c>
      <c r="H131" s="183" t="s">
        <v>1</v>
      </c>
      <c r="I131" s="185"/>
      <c r="L131" s="182"/>
      <c r="M131" s="186"/>
      <c r="N131" s="187"/>
      <c r="O131" s="187"/>
      <c r="P131" s="187"/>
      <c r="Q131" s="187"/>
      <c r="R131" s="187"/>
      <c r="S131" s="187"/>
      <c r="T131" s="188"/>
      <c r="AT131" s="183" t="s">
        <v>151</v>
      </c>
      <c r="AU131" s="183" t="s">
        <v>85</v>
      </c>
      <c r="AV131" s="13" t="s">
        <v>85</v>
      </c>
      <c r="AW131" s="13" t="s">
        <v>33</v>
      </c>
      <c r="AX131" s="13" t="s">
        <v>77</v>
      </c>
      <c r="AY131" s="183" t="s">
        <v>143</v>
      </c>
    </row>
    <row r="132" spans="1:65" s="12" customFormat="1" x14ac:dyDescent="0.2">
      <c r="B132" s="173"/>
      <c r="D132" s="174" t="s">
        <v>151</v>
      </c>
      <c r="E132" s="175" t="s">
        <v>1</v>
      </c>
      <c r="F132" s="176" t="s">
        <v>177</v>
      </c>
      <c r="H132" s="177">
        <v>1</v>
      </c>
      <c r="I132" s="178"/>
      <c r="L132" s="173"/>
      <c r="M132" s="179"/>
      <c r="N132" s="180"/>
      <c r="O132" s="180"/>
      <c r="P132" s="180"/>
      <c r="Q132" s="180"/>
      <c r="R132" s="180"/>
      <c r="S132" s="180"/>
      <c r="T132" s="181"/>
      <c r="AT132" s="175" t="s">
        <v>151</v>
      </c>
      <c r="AU132" s="175" t="s">
        <v>85</v>
      </c>
      <c r="AV132" s="12" t="s">
        <v>87</v>
      </c>
      <c r="AW132" s="12" t="s">
        <v>33</v>
      </c>
      <c r="AX132" s="12" t="s">
        <v>85</v>
      </c>
      <c r="AY132" s="175" t="s">
        <v>143</v>
      </c>
    </row>
    <row r="133" spans="1:65" s="2" customFormat="1" ht="16.5" customHeight="1" x14ac:dyDescent="0.2">
      <c r="A133" s="33"/>
      <c r="B133" s="159"/>
      <c r="C133" s="160" t="s">
        <v>178</v>
      </c>
      <c r="D133" s="160" t="s">
        <v>144</v>
      </c>
      <c r="E133" s="161" t="s">
        <v>179</v>
      </c>
      <c r="F133" s="162" t="s">
        <v>180</v>
      </c>
      <c r="G133" s="163" t="s">
        <v>147</v>
      </c>
      <c r="H133" s="164">
        <v>1</v>
      </c>
      <c r="I133" s="165"/>
      <c r="J133" s="166">
        <f>ROUND(I133*H133,2)</f>
        <v>0</v>
      </c>
      <c r="K133" s="162" t="s">
        <v>148</v>
      </c>
      <c r="L133" s="34"/>
      <c r="M133" s="167" t="s">
        <v>1</v>
      </c>
      <c r="N133" s="168" t="s">
        <v>42</v>
      </c>
      <c r="O133" s="59"/>
      <c r="P133" s="169">
        <f>O133*H133</f>
        <v>0</v>
      </c>
      <c r="Q133" s="169">
        <v>0</v>
      </c>
      <c r="R133" s="169">
        <f>Q133*H133</f>
        <v>0</v>
      </c>
      <c r="S133" s="169">
        <v>0</v>
      </c>
      <c r="T133" s="170">
        <f>S133*H133</f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71" t="s">
        <v>149</v>
      </c>
      <c r="AT133" s="171" t="s">
        <v>144</v>
      </c>
      <c r="AU133" s="171" t="s">
        <v>85</v>
      </c>
      <c r="AY133" s="18" t="s">
        <v>143</v>
      </c>
      <c r="BE133" s="172">
        <f>IF(N133="základní",J133,0)</f>
        <v>0</v>
      </c>
      <c r="BF133" s="172">
        <f>IF(N133="snížená",J133,0)</f>
        <v>0</v>
      </c>
      <c r="BG133" s="172">
        <f>IF(N133="zákl. přenesená",J133,0)</f>
        <v>0</v>
      </c>
      <c r="BH133" s="172">
        <f>IF(N133="sníž. přenesená",J133,0)</f>
        <v>0</v>
      </c>
      <c r="BI133" s="172">
        <f>IF(N133="nulová",J133,0)</f>
        <v>0</v>
      </c>
      <c r="BJ133" s="18" t="s">
        <v>85</v>
      </c>
      <c r="BK133" s="172">
        <f>ROUND(I133*H133,2)</f>
        <v>0</v>
      </c>
      <c r="BL133" s="18" t="s">
        <v>149</v>
      </c>
      <c r="BM133" s="171" t="s">
        <v>181</v>
      </c>
    </row>
    <row r="134" spans="1:65" s="13" customFormat="1" x14ac:dyDescent="0.2">
      <c r="B134" s="182"/>
      <c r="D134" s="174" t="s">
        <v>151</v>
      </c>
      <c r="E134" s="183" t="s">
        <v>1</v>
      </c>
      <c r="F134" s="184" t="s">
        <v>182</v>
      </c>
      <c r="H134" s="183" t="s">
        <v>1</v>
      </c>
      <c r="I134" s="185"/>
      <c r="L134" s="182"/>
      <c r="M134" s="186"/>
      <c r="N134" s="187"/>
      <c r="O134" s="187"/>
      <c r="P134" s="187"/>
      <c r="Q134" s="187"/>
      <c r="R134" s="187"/>
      <c r="S134" s="187"/>
      <c r="T134" s="188"/>
      <c r="AT134" s="183" t="s">
        <v>151</v>
      </c>
      <c r="AU134" s="183" t="s">
        <v>85</v>
      </c>
      <c r="AV134" s="13" t="s">
        <v>85</v>
      </c>
      <c r="AW134" s="13" t="s">
        <v>33</v>
      </c>
      <c r="AX134" s="13" t="s">
        <v>77</v>
      </c>
      <c r="AY134" s="183" t="s">
        <v>143</v>
      </c>
    </row>
    <row r="135" spans="1:65" s="12" customFormat="1" x14ac:dyDescent="0.2">
      <c r="B135" s="173"/>
      <c r="D135" s="174" t="s">
        <v>151</v>
      </c>
      <c r="E135" s="175" t="s">
        <v>1</v>
      </c>
      <c r="F135" s="176" t="s">
        <v>183</v>
      </c>
      <c r="H135" s="177">
        <v>1</v>
      </c>
      <c r="I135" s="178"/>
      <c r="L135" s="173"/>
      <c r="M135" s="179"/>
      <c r="N135" s="180"/>
      <c r="O135" s="180"/>
      <c r="P135" s="180"/>
      <c r="Q135" s="180"/>
      <c r="R135" s="180"/>
      <c r="S135" s="180"/>
      <c r="T135" s="181"/>
      <c r="AT135" s="175" t="s">
        <v>151</v>
      </c>
      <c r="AU135" s="175" t="s">
        <v>85</v>
      </c>
      <c r="AV135" s="12" t="s">
        <v>87</v>
      </c>
      <c r="AW135" s="12" t="s">
        <v>33</v>
      </c>
      <c r="AX135" s="12" t="s">
        <v>85</v>
      </c>
      <c r="AY135" s="175" t="s">
        <v>143</v>
      </c>
    </row>
    <row r="136" spans="1:65" s="2" customFormat="1" ht="16.5" customHeight="1" x14ac:dyDescent="0.2">
      <c r="A136" s="33"/>
      <c r="B136" s="159"/>
      <c r="C136" s="160" t="s">
        <v>184</v>
      </c>
      <c r="D136" s="160" t="s">
        <v>144</v>
      </c>
      <c r="E136" s="161" t="s">
        <v>185</v>
      </c>
      <c r="F136" s="162" t="s">
        <v>186</v>
      </c>
      <c r="G136" s="163" t="s">
        <v>147</v>
      </c>
      <c r="H136" s="164">
        <v>1</v>
      </c>
      <c r="I136" s="165"/>
      <c r="J136" s="166">
        <f>ROUND(I136*H136,2)</f>
        <v>0</v>
      </c>
      <c r="K136" s="162" t="s">
        <v>148</v>
      </c>
      <c r="L136" s="34"/>
      <c r="M136" s="167" t="s">
        <v>1</v>
      </c>
      <c r="N136" s="168" t="s">
        <v>42</v>
      </c>
      <c r="O136" s="59"/>
      <c r="P136" s="169">
        <f>O136*H136</f>
        <v>0</v>
      </c>
      <c r="Q136" s="169">
        <v>0</v>
      </c>
      <c r="R136" s="169">
        <f>Q136*H136</f>
        <v>0</v>
      </c>
      <c r="S136" s="169">
        <v>0</v>
      </c>
      <c r="T136" s="170">
        <f>S136*H136</f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71" t="s">
        <v>149</v>
      </c>
      <c r="AT136" s="171" t="s">
        <v>144</v>
      </c>
      <c r="AU136" s="171" t="s">
        <v>85</v>
      </c>
      <c r="AY136" s="18" t="s">
        <v>143</v>
      </c>
      <c r="BE136" s="172">
        <f>IF(N136="základní",J136,0)</f>
        <v>0</v>
      </c>
      <c r="BF136" s="172">
        <f>IF(N136="snížená",J136,0)</f>
        <v>0</v>
      </c>
      <c r="BG136" s="172">
        <f>IF(N136="zákl. přenesená",J136,0)</f>
        <v>0</v>
      </c>
      <c r="BH136" s="172">
        <f>IF(N136="sníž. přenesená",J136,0)</f>
        <v>0</v>
      </c>
      <c r="BI136" s="172">
        <f>IF(N136="nulová",J136,0)</f>
        <v>0</v>
      </c>
      <c r="BJ136" s="18" t="s">
        <v>85</v>
      </c>
      <c r="BK136" s="172">
        <f>ROUND(I136*H136,2)</f>
        <v>0</v>
      </c>
      <c r="BL136" s="18" t="s">
        <v>149</v>
      </c>
      <c r="BM136" s="171" t="s">
        <v>187</v>
      </c>
    </row>
    <row r="137" spans="1:65" s="13" customFormat="1" x14ac:dyDescent="0.2">
      <c r="B137" s="182"/>
      <c r="D137" s="174" t="s">
        <v>151</v>
      </c>
      <c r="E137" s="183" t="s">
        <v>1</v>
      </c>
      <c r="F137" s="184" t="s">
        <v>188</v>
      </c>
      <c r="H137" s="183" t="s">
        <v>1</v>
      </c>
      <c r="I137" s="185"/>
      <c r="L137" s="182"/>
      <c r="M137" s="186"/>
      <c r="N137" s="187"/>
      <c r="O137" s="187"/>
      <c r="P137" s="187"/>
      <c r="Q137" s="187"/>
      <c r="R137" s="187"/>
      <c r="S137" s="187"/>
      <c r="T137" s="188"/>
      <c r="AT137" s="183" t="s">
        <v>151</v>
      </c>
      <c r="AU137" s="183" t="s">
        <v>85</v>
      </c>
      <c r="AV137" s="13" t="s">
        <v>85</v>
      </c>
      <c r="AW137" s="13" t="s">
        <v>33</v>
      </c>
      <c r="AX137" s="13" t="s">
        <v>77</v>
      </c>
      <c r="AY137" s="183" t="s">
        <v>143</v>
      </c>
    </row>
    <row r="138" spans="1:65" s="13" customFormat="1" x14ac:dyDescent="0.2">
      <c r="B138" s="182"/>
      <c r="D138" s="174" t="s">
        <v>151</v>
      </c>
      <c r="E138" s="183" t="s">
        <v>1</v>
      </c>
      <c r="F138" s="184" t="s">
        <v>189</v>
      </c>
      <c r="H138" s="183" t="s">
        <v>1</v>
      </c>
      <c r="I138" s="185"/>
      <c r="L138" s="182"/>
      <c r="M138" s="186"/>
      <c r="N138" s="187"/>
      <c r="O138" s="187"/>
      <c r="P138" s="187"/>
      <c r="Q138" s="187"/>
      <c r="R138" s="187"/>
      <c r="S138" s="187"/>
      <c r="T138" s="188"/>
      <c r="AT138" s="183" t="s">
        <v>151</v>
      </c>
      <c r="AU138" s="183" t="s">
        <v>85</v>
      </c>
      <c r="AV138" s="13" t="s">
        <v>85</v>
      </c>
      <c r="AW138" s="13" t="s">
        <v>33</v>
      </c>
      <c r="AX138" s="13" t="s">
        <v>77</v>
      </c>
      <c r="AY138" s="183" t="s">
        <v>143</v>
      </c>
    </row>
    <row r="139" spans="1:65" s="12" customFormat="1" x14ac:dyDescent="0.2">
      <c r="B139" s="173"/>
      <c r="D139" s="174" t="s">
        <v>151</v>
      </c>
      <c r="E139" s="175" t="s">
        <v>1</v>
      </c>
      <c r="F139" s="176" t="s">
        <v>183</v>
      </c>
      <c r="H139" s="177">
        <v>1</v>
      </c>
      <c r="I139" s="178"/>
      <c r="L139" s="173"/>
      <c r="M139" s="179"/>
      <c r="N139" s="180"/>
      <c r="O139" s="180"/>
      <c r="P139" s="180"/>
      <c r="Q139" s="180"/>
      <c r="R139" s="180"/>
      <c r="S139" s="180"/>
      <c r="T139" s="181"/>
      <c r="AT139" s="175" t="s">
        <v>151</v>
      </c>
      <c r="AU139" s="175" t="s">
        <v>85</v>
      </c>
      <c r="AV139" s="12" t="s">
        <v>87</v>
      </c>
      <c r="AW139" s="12" t="s">
        <v>33</v>
      </c>
      <c r="AX139" s="12" t="s">
        <v>85</v>
      </c>
      <c r="AY139" s="175" t="s">
        <v>143</v>
      </c>
    </row>
    <row r="140" spans="1:65" s="2" customFormat="1" ht="16.5" customHeight="1" x14ac:dyDescent="0.2">
      <c r="A140" s="33"/>
      <c r="B140" s="159"/>
      <c r="C140" s="160" t="s">
        <v>190</v>
      </c>
      <c r="D140" s="160" t="s">
        <v>144</v>
      </c>
      <c r="E140" s="161" t="s">
        <v>191</v>
      </c>
      <c r="F140" s="162" t="s">
        <v>192</v>
      </c>
      <c r="G140" s="163" t="s">
        <v>147</v>
      </c>
      <c r="H140" s="164">
        <v>1</v>
      </c>
      <c r="I140" s="165"/>
      <c r="J140" s="166">
        <f>ROUND(I140*H140,2)</f>
        <v>0</v>
      </c>
      <c r="K140" s="162" t="s">
        <v>148</v>
      </c>
      <c r="L140" s="34"/>
      <c r="M140" s="167" t="s">
        <v>1</v>
      </c>
      <c r="N140" s="168" t="s">
        <v>42</v>
      </c>
      <c r="O140" s="59"/>
      <c r="P140" s="169">
        <f>O140*H140</f>
        <v>0</v>
      </c>
      <c r="Q140" s="169">
        <v>0</v>
      </c>
      <c r="R140" s="169">
        <f>Q140*H140</f>
        <v>0</v>
      </c>
      <c r="S140" s="169">
        <v>0</v>
      </c>
      <c r="T140" s="170">
        <f>S140*H140</f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71" t="s">
        <v>149</v>
      </c>
      <c r="AT140" s="171" t="s">
        <v>144</v>
      </c>
      <c r="AU140" s="171" t="s">
        <v>85</v>
      </c>
      <c r="AY140" s="18" t="s">
        <v>143</v>
      </c>
      <c r="BE140" s="172">
        <f>IF(N140="základní",J140,0)</f>
        <v>0</v>
      </c>
      <c r="BF140" s="172">
        <f>IF(N140="snížená",J140,0)</f>
        <v>0</v>
      </c>
      <c r="BG140" s="172">
        <f>IF(N140="zákl. přenesená",J140,0)</f>
        <v>0</v>
      </c>
      <c r="BH140" s="172">
        <f>IF(N140="sníž. přenesená",J140,0)</f>
        <v>0</v>
      </c>
      <c r="BI140" s="172">
        <f>IF(N140="nulová",J140,0)</f>
        <v>0</v>
      </c>
      <c r="BJ140" s="18" t="s">
        <v>85</v>
      </c>
      <c r="BK140" s="172">
        <f>ROUND(I140*H140,2)</f>
        <v>0</v>
      </c>
      <c r="BL140" s="18" t="s">
        <v>149</v>
      </c>
      <c r="BM140" s="171" t="s">
        <v>193</v>
      </c>
    </row>
    <row r="141" spans="1:65" s="13" customFormat="1" x14ac:dyDescent="0.2">
      <c r="B141" s="182"/>
      <c r="D141" s="174" t="s">
        <v>151</v>
      </c>
      <c r="E141" s="183" t="s">
        <v>1</v>
      </c>
      <c r="F141" s="184" t="s">
        <v>194</v>
      </c>
      <c r="H141" s="183" t="s">
        <v>1</v>
      </c>
      <c r="I141" s="185"/>
      <c r="L141" s="182"/>
      <c r="M141" s="186"/>
      <c r="N141" s="187"/>
      <c r="O141" s="187"/>
      <c r="P141" s="187"/>
      <c r="Q141" s="187"/>
      <c r="R141" s="187"/>
      <c r="S141" s="187"/>
      <c r="T141" s="188"/>
      <c r="AT141" s="183" t="s">
        <v>151</v>
      </c>
      <c r="AU141" s="183" t="s">
        <v>85</v>
      </c>
      <c r="AV141" s="13" t="s">
        <v>85</v>
      </c>
      <c r="AW141" s="13" t="s">
        <v>33</v>
      </c>
      <c r="AX141" s="13" t="s">
        <v>77</v>
      </c>
      <c r="AY141" s="183" t="s">
        <v>143</v>
      </c>
    </row>
    <row r="142" spans="1:65" s="12" customFormat="1" x14ac:dyDescent="0.2">
      <c r="B142" s="173"/>
      <c r="D142" s="174" t="s">
        <v>151</v>
      </c>
      <c r="E142" s="175" t="s">
        <v>1</v>
      </c>
      <c r="F142" s="176" t="s">
        <v>183</v>
      </c>
      <c r="H142" s="177">
        <v>1</v>
      </c>
      <c r="I142" s="178"/>
      <c r="L142" s="173"/>
      <c r="M142" s="179"/>
      <c r="N142" s="180"/>
      <c r="O142" s="180"/>
      <c r="P142" s="180"/>
      <c r="Q142" s="180"/>
      <c r="R142" s="180"/>
      <c r="S142" s="180"/>
      <c r="T142" s="181"/>
      <c r="AT142" s="175" t="s">
        <v>151</v>
      </c>
      <c r="AU142" s="175" t="s">
        <v>85</v>
      </c>
      <c r="AV142" s="12" t="s">
        <v>87</v>
      </c>
      <c r="AW142" s="12" t="s">
        <v>33</v>
      </c>
      <c r="AX142" s="12" t="s">
        <v>85</v>
      </c>
      <c r="AY142" s="175" t="s">
        <v>143</v>
      </c>
    </row>
    <row r="143" spans="1:65" s="2" customFormat="1" ht="16.5" customHeight="1" x14ac:dyDescent="0.2">
      <c r="A143" s="33"/>
      <c r="B143" s="159"/>
      <c r="C143" s="160" t="s">
        <v>195</v>
      </c>
      <c r="D143" s="160" t="s">
        <v>144</v>
      </c>
      <c r="E143" s="161" t="s">
        <v>196</v>
      </c>
      <c r="F143" s="162" t="s">
        <v>192</v>
      </c>
      <c r="G143" s="163" t="s">
        <v>197</v>
      </c>
      <c r="H143" s="164">
        <v>1</v>
      </c>
      <c r="I143" s="165"/>
      <c r="J143" s="166">
        <f>ROUND(I143*H143,2)</f>
        <v>0</v>
      </c>
      <c r="K143" s="162" t="s">
        <v>1</v>
      </c>
      <c r="L143" s="34"/>
      <c r="M143" s="167" t="s">
        <v>1</v>
      </c>
      <c r="N143" s="168" t="s">
        <v>42</v>
      </c>
      <c r="O143" s="59"/>
      <c r="P143" s="169">
        <f>O143*H143</f>
        <v>0</v>
      </c>
      <c r="Q143" s="169">
        <v>0</v>
      </c>
      <c r="R143" s="169">
        <f>Q143*H143</f>
        <v>0</v>
      </c>
      <c r="S143" s="169">
        <v>0</v>
      </c>
      <c r="T143" s="170">
        <f>S143*H143</f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71" t="s">
        <v>198</v>
      </c>
      <c r="AT143" s="171" t="s">
        <v>144</v>
      </c>
      <c r="AU143" s="171" t="s">
        <v>85</v>
      </c>
      <c r="AY143" s="18" t="s">
        <v>143</v>
      </c>
      <c r="BE143" s="172">
        <f>IF(N143="základní",J143,0)</f>
        <v>0</v>
      </c>
      <c r="BF143" s="172">
        <f>IF(N143="snížená",J143,0)</f>
        <v>0</v>
      </c>
      <c r="BG143" s="172">
        <f>IF(N143="zákl. přenesená",J143,0)</f>
        <v>0</v>
      </c>
      <c r="BH143" s="172">
        <f>IF(N143="sníž. přenesená",J143,0)</f>
        <v>0</v>
      </c>
      <c r="BI143" s="172">
        <f>IF(N143="nulová",J143,0)</f>
        <v>0</v>
      </c>
      <c r="BJ143" s="18" t="s">
        <v>85</v>
      </c>
      <c r="BK143" s="172">
        <f>ROUND(I143*H143,2)</f>
        <v>0</v>
      </c>
      <c r="BL143" s="18" t="s">
        <v>198</v>
      </c>
      <c r="BM143" s="171" t="s">
        <v>199</v>
      </c>
    </row>
    <row r="144" spans="1:65" s="13" customFormat="1" x14ac:dyDescent="0.2">
      <c r="B144" s="182"/>
      <c r="D144" s="174" t="s">
        <v>151</v>
      </c>
      <c r="E144" s="183" t="s">
        <v>1</v>
      </c>
      <c r="F144" s="184" t="s">
        <v>200</v>
      </c>
      <c r="H144" s="183" t="s">
        <v>1</v>
      </c>
      <c r="I144" s="185"/>
      <c r="L144" s="182"/>
      <c r="M144" s="186"/>
      <c r="N144" s="187"/>
      <c r="O144" s="187"/>
      <c r="P144" s="187"/>
      <c r="Q144" s="187"/>
      <c r="R144" s="187"/>
      <c r="S144" s="187"/>
      <c r="T144" s="188"/>
      <c r="AT144" s="183" t="s">
        <v>151</v>
      </c>
      <c r="AU144" s="183" t="s">
        <v>85</v>
      </c>
      <c r="AV144" s="13" t="s">
        <v>85</v>
      </c>
      <c r="AW144" s="13" t="s">
        <v>33</v>
      </c>
      <c r="AX144" s="13" t="s">
        <v>77</v>
      </c>
      <c r="AY144" s="183" t="s">
        <v>143</v>
      </c>
    </row>
    <row r="145" spans="1:65" s="12" customFormat="1" x14ac:dyDescent="0.2">
      <c r="B145" s="173"/>
      <c r="D145" s="174" t="s">
        <v>151</v>
      </c>
      <c r="E145" s="175" t="s">
        <v>1</v>
      </c>
      <c r="F145" s="176" t="s">
        <v>201</v>
      </c>
      <c r="H145" s="177">
        <v>1</v>
      </c>
      <c r="I145" s="178"/>
      <c r="L145" s="173"/>
      <c r="M145" s="179"/>
      <c r="N145" s="180"/>
      <c r="O145" s="180"/>
      <c r="P145" s="180"/>
      <c r="Q145" s="180"/>
      <c r="R145" s="180"/>
      <c r="S145" s="180"/>
      <c r="T145" s="181"/>
      <c r="AT145" s="175" t="s">
        <v>151</v>
      </c>
      <c r="AU145" s="175" t="s">
        <v>85</v>
      </c>
      <c r="AV145" s="12" t="s">
        <v>87</v>
      </c>
      <c r="AW145" s="12" t="s">
        <v>33</v>
      </c>
      <c r="AX145" s="12" t="s">
        <v>85</v>
      </c>
      <c r="AY145" s="175" t="s">
        <v>143</v>
      </c>
    </row>
    <row r="146" spans="1:65" s="2" customFormat="1" ht="16.5" customHeight="1" x14ac:dyDescent="0.2">
      <c r="A146" s="33"/>
      <c r="B146" s="159"/>
      <c r="C146" s="160" t="s">
        <v>202</v>
      </c>
      <c r="D146" s="160" t="s">
        <v>144</v>
      </c>
      <c r="E146" s="161" t="s">
        <v>203</v>
      </c>
      <c r="F146" s="162" t="s">
        <v>204</v>
      </c>
      <c r="G146" s="163" t="s">
        <v>147</v>
      </c>
      <c r="H146" s="164">
        <v>1</v>
      </c>
      <c r="I146" s="165"/>
      <c r="J146" s="166">
        <f>ROUND(I146*H146,2)</f>
        <v>0</v>
      </c>
      <c r="K146" s="162" t="s">
        <v>148</v>
      </c>
      <c r="L146" s="34"/>
      <c r="M146" s="167" t="s">
        <v>1</v>
      </c>
      <c r="N146" s="168" t="s">
        <v>42</v>
      </c>
      <c r="O146" s="59"/>
      <c r="P146" s="169">
        <f>O146*H146</f>
        <v>0</v>
      </c>
      <c r="Q146" s="169">
        <v>0</v>
      </c>
      <c r="R146" s="169">
        <f>Q146*H146</f>
        <v>0</v>
      </c>
      <c r="S146" s="169">
        <v>0</v>
      </c>
      <c r="T146" s="170">
        <f>S146*H146</f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71" t="s">
        <v>149</v>
      </c>
      <c r="AT146" s="171" t="s">
        <v>144</v>
      </c>
      <c r="AU146" s="171" t="s">
        <v>85</v>
      </c>
      <c r="AY146" s="18" t="s">
        <v>143</v>
      </c>
      <c r="BE146" s="172">
        <f>IF(N146="základní",J146,0)</f>
        <v>0</v>
      </c>
      <c r="BF146" s="172">
        <f>IF(N146="snížená",J146,0)</f>
        <v>0</v>
      </c>
      <c r="BG146" s="172">
        <f>IF(N146="zákl. přenesená",J146,0)</f>
        <v>0</v>
      </c>
      <c r="BH146" s="172">
        <f>IF(N146="sníž. přenesená",J146,0)</f>
        <v>0</v>
      </c>
      <c r="BI146" s="172">
        <f>IF(N146="nulová",J146,0)</f>
        <v>0</v>
      </c>
      <c r="BJ146" s="18" t="s">
        <v>85</v>
      </c>
      <c r="BK146" s="172">
        <f>ROUND(I146*H146,2)</f>
        <v>0</v>
      </c>
      <c r="BL146" s="18" t="s">
        <v>149</v>
      </c>
      <c r="BM146" s="171" t="s">
        <v>205</v>
      </c>
    </row>
    <row r="147" spans="1:65" s="13" customFormat="1" x14ac:dyDescent="0.2">
      <c r="B147" s="182"/>
      <c r="D147" s="174" t="s">
        <v>151</v>
      </c>
      <c r="E147" s="183" t="s">
        <v>1</v>
      </c>
      <c r="F147" s="184" t="s">
        <v>206</v>
      </c>
      <c r="H147" s="183" t="s">
        <v>1</v>
      </c>
      <c r="I147" s="185"/>
      <c r="L147" s="182"/>
      <c r="M147" s="186"/>
      <c r="N147" s="187"/>
      <c r="O147" s="187"/>
      <c r="P147" s="187"/>
      <c r="Q147" s="187"/>
      <c r="R147" s="187"/>
      <c r="S147" s="187"/>
      <c r="T147" s="188"/>
      <c r="AT147" s="183" t="s">
        <v>151</v>
      </c>
      <c r="AU147" s="183" t="s">
        <v>85</v>
      </c>
      <c r="AV147" s="13" t="s">
        <v>85</v>
      </c>
      <c r="AW147" s="13" t="s">
        <v>33</v>
      </c>
      <c r="AX147" s="13" t="s">
        <v>77</v>
      </c>
      <c r="AY147" s="183" t="s">
        <v>143</v>
      </c>
    </row>
    <row r="148" spans="1:65" s="12" customFormat="1" x14ac:dyDescent="0.2">
      <c r="B148" s="173"/>
      <c r="D148" s="174" t="s">
        <v>151</v>
      </c>
      <c r="E148" s="175" t="s">
        <v>1</v>
      </c>
      <c r="F148" s="176" t="s">
        <v>207</v>
      </c>
      <c r="H148" s="177">
        <v>1</v>
      </c>
      <c r="I148" s="178"/>
      <c r="L148" s="173"/>
      <c r="M148" s="179"/>
      <c r="N148" s="180"/>
      <c r="O148" s="180"/>
      <c r="P148" s="180"/>
      <c r="Q148" s="180"/>
      <c r="R148" s="180"/>
      <c r="S148" s="180"/>
      <c r="T148" s="181"/>
      <c r="AT148" s="175" t="s">
        <v>151</v>
      </c>
      <c r="AU148" s="175" t="s">
        <v>85</v>
      </c>
      <c r="AV148" s="12" t="s">
        <v>87</v>
      </c>
      <c r="AW148" s="12" t="s">
        <v>33</v>
      </c>
      <c r="AX148" s="12" t="s">
        <v>85</v>
      </c>
      <c r="AY148" s="175" t="s">
        <v>143</v>
      </c>
    </row>
    <row r="149" spans="1:65" s="2" customFormat="1" ht="16.5" customHeight="1" x14ac:dyDescent="0.2">
      <c r="A149" s="33"/>
      <c r="B149" s="159"/>
      <c r="C149" s="160" t="s">
        <v>208</v>
      </c>
      <c r="D149" s="160" t="s">
        <v>144</v>
      </c>
      <c r="E149" s="161" t="s">
        <v>209</v>
      </c>
      <c r="F149" s="162" t="s">
        <v>210</v>
      </c>
      <c r="G149" s="163" t="s">
        <v>147</v>
      </c>
      <c r="H149" s="164">
        <v>1</v>
      </c>
      <c r="I149" s="165"/>
      <c r="J149" s="166">
        <f>ROUND(I149*H149,2)</f>
        <v>0</v>
      </c>
      <c r="K149" s="162" t="s">
        <v>148</v>
      </c>
      <c r="L149" s="34"/>
      <c r="M149" s="167" t="s">
        <v>1</v>
      </c>
      <c r="N149" s="168" t="s">
        <v>42</v>
      </c>
      <c r="O149" s="59"/>
      <c r="P149" s="169">
        <f>O149*H149</f>
        <v>0</v>
      </c>
      <c r="Q149" s="169">
        <v>0</v>
      </c>
      <c r="R149" s="169">
        <f>Q149*H149</f>
        <v>0</v>
      </c>
      <c r="S149" s="169">
        <v>0</v>
      </c>
      <c r="T149" s="170">
        <f>S149*H149</f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71" t="s">
        <v>149</v>
      </c>
      <c r="AT149" s="171" t="s">
        <v>144</v>
      </c>
      <c r="AU149" s="171" t="s">
        <v>85</v>
      </c>
      <c r="AY149" s="18" t="s">
        <v>143</v>
      </c>
      <c r="BE149" s="172">
        <f>IF(N149="základní",J149,0)</f>
        <v>0</v>
      </c>
      <c r="BF149" s="172">
        <f>IF(N149="snížená",J149,0)</f>
        <v>0</v>
      </c>
      <c r="BG149" s="172">
        <f>IF(N149="zákl. přenesená",J149,0)</f>
        <v>0</v>
      </c>
      <c r="BH149" s="172">
        <f>IF(N149="sníž. přenesená",J149,0)</f>
        <v>0</v>
      </c>
      <c r="BI149" s="172">
        <f>IF(N149="nulová",J149,0)</f>
        <v>0</v>
      </c>
      <c r="BJ149" s="18" t="s">
        <v>85</v>
      </c>
      <c r="BK149" s="172">
        <f>ROUND(I149*H149,2)</f>
        <v>0</v>
      </c>
      <c r="BL149" s="18" t="s">
        <v>149</v>
      </c>
      <c r="BM149" s="171" t="s">
        <v>211</v>
      </c>
    </row>
    <row r="150" spans="1:65" s="13" customFormat="1" x14ac:dyDescent="0.2">
      <c r="B150" s="182"/>
      <c r="D150" s="174" t="s">
        <v>151</v>
      </c>
      <c r="E150" s="183" t="s">
        <v>1</v>
      </c>
      <c r="F150" s="184" t="s">
        <v>212</v>
      </c>
      <c r="H150" s="183" t="s">
        <v>1</v>
      </c>
      <c r="I150" s="185"/>
      <c r="L150" s="182"/>
      <c r="M150" s="186"/>
      <c r="N150" s="187"/>
      <c r="O150" s="187"/>
      <c r="P150" s="187"/>
      <c r="Q150" s="187"/>
      <c r="R150" s="187"/>
      <c r="S150" s="187"/>
      <c r="T150" s="188"/>
      <c r="AT150" s="183" t="s">
        <v>151</v>
      </c>
      <c r="AU150" s="183" t="s">
        <v>85</v>
      </c>
      <c r="AV150" s="13" t="s">
        <v>85</v>
      </c>
      <c r="AW150" s="13" t="s">
        <v>33</v>
      </c>
      <c r="AX150" s="13" t="s">
        <v>77</v>
      </c>
      <c r="AY150" s="183" t="s">
        <v>143</v>
      </c>
    </row>
    <row r="151" spans="1:65" s="13" customFormat="1" x14ac:dyDescent="0.2">
      <c r="B151" s="182"/>
      <c r="D151" s="174" t="s">
        <v>151</v>
      </c>
      <c r="E151" s="183" t="s">
        <v>1</v>
      </c>
      <c r="F151" s="184" t="s">
        <v>213</v>
      </c>
      <c r="H151" s="183" t="s">
        <v>1</v>
      </c>
      <c r="I151" s="185"/>
      <c r="L151" s="182"/>
      <c r="M151" s="186"/>
      <c r="N151" s="187"/>
      <c r="O151" s="187"/>
      <c r="P151" s="187"/>
      <c r="Q151" s="187"/>
      <c r="R151" s="187"/>
      <c r="S151" s="187"/>
      <c r="T151" s="188"/>
      <c r="AT151" s="183" t="s">
        <v>151</v>
      </c>
      <c r="AU151" s="183" t="s">
        <v>85</v>
      </c>
      <c r="AV151" s="13" t="s">
        <v>85</v>
      </c>
      <c r="AW151" s="13" t="s">
        <v>33</v>
      </c>
      <c r="AX151" s="13" t="s">
        <v>77</v>
      </c>
      <c r="AY151" s="183" t="s">
        <v>143</v>
      </c>
    </row>
    <row r="152" spans="1:65" s="12" customFormat="1" x14ac:dyDescent="0.2">
      <c r="B152" s="173"/>
      <c r="D152" s="174" t="s">
        <v>151</v>
      </c>
      <c r="E152" s="175" t="s">
        <v>1</v>
      </c>
      <c r="F152" s="176" t="s">
        <v>183</v>
      </c>
      <c r="H152" s="177">
        <v>1</v>
      </c>
      <c r="I152" s="178"/>
      <c r="L152" s="173"/>
      <c r="M152" s="179"/>
      <c r="N152" s="180"/>
      <c r="O152" s="180"/>
      <c r="P152" s="180"/>
      <c r="Q152" s="180"/>
      <c r="R152" s="180"/>
      <c r="S152" s="180"/>
      <c r="T152" s="181"/>
      <c r="AT152" s="175" t="s">
        <v>151</v>
      </c>
      <c r="AU152" s="175" t="s">
        <v>85</v>
      </c>
      <c r="AV152" s="12" t="s">
        <v>87</v>
      </c>
      <c r="AW152" s="12" t="s">
        <v>33</v>
      </c>
      <c r="AX152" s="12" t="s">
        <v>85</v>
      </c>
      <c r="AY152" s="175" t="s">
        <v>143</v>
      </c>
    </row>
    <row r="153" spans="1:65" s="2" customFormat="1" ht="16.5" customHeight="1" x14ac:dyDescent="0.2">
      <c r="A153" s="33"/>
      <c r="B153" s="159"/>
      <c r="C153" s="160" t="s">
        <v>214</v>
      </c>
      <c r="D153" s="160" t="s">
        <v>144</v>
      </c>
      <c r="E153" s="161" t="s">
        <v>215</v>
      </c>
      <c r="F153" s="162" t="s">
        <v>216</v>
      </c>
      <c r="G153" s="163" t="s">
        <v>147</v>
      </c>
      <c r="H153" s="164">
        <v>1</v>
      </c>
      <c r="I153" s="165"/>
      <c r="J153" s="166">
        <f>ROUND(I153*H153,2)</f>
        <v>0</v>
      </c>
      <c r="K153" s="162" t="s">
        <v>148</v>
      </c>
      <c r="L153" s="34"/>
      <c r="M153" s="167" t="s">
        <v>1</v>
      </c>
      <c r="N153" s="168" t="s">
        <v>42</v>
      </c>
      <c r="O153" s="59"/>
      <c r="P153" s="169">
        <f>O153*H153</f>
        <v>0</v>
      </c>
      <c r="Q153" s="169">
        <v>0</v>
      </c>
      <c r="R153" s="169">
        <f>Q153*H153</f>
        <v>0</v>
      </c>
      <c r="S153" s="169">
        <v>0</v>
      </c>
      <c r="T153" s="170">
        <f>S153*H153</f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71" t="s">
        <v>149</v>
      </c>
      <c r="AT153" s="171" t="s">
        <v>144</v>
      </c>
      <c r="AU153" s="171" t="s">
        <v>85</v>
      </c>
      <c r="AY153" s="18" t="s">
        <v>143</v>
      </c>
      <c r="BE153" s="172">
        <f>IF(N153="základní",J153,0)</f>
        <v>0</v>
      </c>
      <c r="BF153" s="172">
        <f>IF(N153="snížená",J153,0)</f>
        <v>0</v>
      </c>
      <c r="BG153" s="172">
        <f>IF(N153="zákl. přenesená",J153,0)</f>
        <v>0</v>
      </c>
      <c r="BH153" s="172">
        <f>IF(N153="sníž. přenesená",J153,0)</f>
        <v>0</v>
      </c>
      <c r="BI153" s="172">
        <f>IF(N153="nulová",J153,0)</f>
        <v>0</v>
      </c>
      <c r="BJ153" s="18" t="s">
        <v>85</v>
      </c>
      <c r="BK153" s="172">
        <f>ROUND(I153*H153,2)</f>
        <v>0</v>
      </c>
      <c r="BL153" s="18" t="s">
        <v>149</v>
      </c>
      <c r="BM153" s="171" t="s">
        <v>217</v>
      </c>
    </row>
    <row r="154" spans="1:65" s="13" customFormat="1" x14ac:dyDescent="0.2">
      <c r="B154" s="182"/>
      <c r="D154" s="174" t="s">
        <v>151</v>
      </c>
      <c r="E154" s="183" t="s">
        <v>1</v>
      </c>
      <c r="F154" s="184" t="s">
        <v>218</v>
      </c>
      <c r="H154" s="183" t="s">
        <v>1</v>
      </c>
      <c r="I154" s="185"/>
      <c r="L154" s="182"/>
      <c r="M154" s="186"/>
      <c r="N154" s="187"/>
      <c r="O154" s="187"/>
      <c r="P154" s="187"/>
      <c r="Q154" s="187"/>
      <c r="R154" s="187"/>
      <c r="S154" s="187"/>
      <c r="T154" s="188"/>
      <c r="AT154" s="183" t="s">
        <v>151</v>
      </c>
      <c r="AU154" s="183" t="s">
        <v>85</v>
      </c>
      <c r="AV154" s="13" t="s">
        <v>85</v>
      </c>
      <c r="AW154" s="13" t="s">
        <v>33</v>
      </c>
      <c r="AX154" s="13" t="s">
        <v>77</v>
      </c>
      <c r="AY154" s="183" t="s">
        <v>143</v>
      </c>
    </row>
    <row r="155" spans="1:65" s="12" customFormat="1" x14ac:dyDescent="0.2">
      <c r="B155" s="173"/>
      <c r="D155" s="174" t="s">
        <v>151</v>
      </c>
      <c r="E155" s="175" t="s">
        <v>1</v>
      </c>
      <c r="F155" s="176" t="s">
        <v>183</v>
      </c>
      <c r="H155" s="177">
        <v>1</v>
      </c>
      <c r="I155" s="178"/>
      <c r="L155" s="173"/>
      <c r="M155" s="189"/>
      <c r="N155" s="190"/>
      <c r="O155" s="190"/>
      <c r="P155" s="190"/>
      <c r="Q155" s="190"/>
      <c r="R155" s="190"/>
      <c r="S155" s="190"/>
      <c r="T155" s="191"/>
      <c r="AT155" s="175" t="s">
        <v>151</v>
      </c>
      <c r="AU155" s="175" t="s">
        <v>85</v>
      </c>
      <c r="AV155" s="12" t="s">
        <v>87</v>
      </c>
      <c r="AW155" s="12" t="s">
        <v>33</v>
      </c>
      <c r="AX155" s="12" t="s">
        <v>85</v>
      </c>
      <c r="AY155" s="175" t="s">
        <v>143</v>
      </c>
    </row>
    <row r="156" spans="1:65" s="2" customFormat="1" ht="6.95" customHeight="1" x14ac:dyDescent="0.2">
      <c r="A156" s="33"/>
      <c r="B156" s="48"/>
      <c r="C156" s="49"/>
      <c r="D156" s="49"/>
      <c r="E156" s="49"/>
      <c r="F156" s="49"/>
      <c r="G156" s="49"/>
      <c r="H156" s="49"/>
      <c r="I156" s="126"/>
      <c r="J156" s="49"/>
      <c r="K156" s="49"/>
      <c r="L156" s="34"/>
      <c r="M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</row>
  </sheetData>
  <autoFilter ref="C116:K155"/>
  <mergeCells count="9">
    <mergeCell ref="E87:H87"/>
    <mergeCell ref="E107:H107"/>
    <mergeCell ref="E109:H10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4" fitToHeight="100" orientation="landscape" blackAndWhite="1" r:id="rId1"/>
  <headerFooter>
    <oddFooter>&amp;CStrana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553"/>
  <sheetViews>
    <sheetView showGridLines="0" topLeftCell="A528" workbookViewId="0">
      <selection activeCell="J14" sqref="J14"/>
    </sheetView>
  </sheetViews>
  <sheetFormatPr defaultRowHeight="11.25" x14ac:dyDescent="0.2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" style="1" customWidth="1"/>
    <col min="8" max="8" width="11.5" style="1" customWidth="1"/>
    <col min="9" max="9" width="20.1640625" style="99" customWidth="1"/>
    <col min="10" max="11" width="20.16406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I2" s="99"/>
      <c r="L2" s="550" t="s">
        <v>5</v>
      </c>
      <c r="M2" s="535"/>
      <c r="N2" s="535"/>
      <c r="O2" s="535"/>
      <c r="P2" s="535"/>
      <c r="Q2" s="535"/>
      <c r="R2" s="535"/>
      <c r="S2" s="535"/>
      <c r="T2" s="535"/>
      <c r="U2" s="535"/>
      <c r="V2" s="535"/>
      <c r="AT2" s="18" t="s">
        <v>89</v>
      </c>
    </row>
    <row r="3" spans="1:46" s="1" customFormat="1" ht="6.95" customHeight="1" x14ac:dyDescent="0.2">
      <c r="B3" s="19"/>
      <c r="C3" s="20"/>
      <c r="D3" s="20"/>
      <c r="E3" s="20"/>
      <c r="F3" s="20"/>
      <c r="G3" s="20"/>
      <c r="H3" s="20"/>
      <c r="I3" s="100"/>
      <c r="J3" s="20"/>
      <c r="K3" s="20"/>
      <c r="L3" s="21"/>
      <c r="AT3" s="18" t="s">
        <v>87</v>
      </c>
    </row>
    <row r="4" spans="1:46" s="1" customFormat="1" ht="24.95" customHeight="1" x14ac:dyDescent="0.2">
      <c r="B4" s="21"/>
      <c r="D4" s="22" t="s">
        <v>118</v>
      </c>
      <c r="I4" s="99"/>
      <c r="L4" s="21"/>
      <c r="M4" s="101" t="s">
        <v>10</v>
      </c>
      <c r="AT4" s="18" t="s">
        <v>3</v>
      </c>
    </row>
    <row r="5" spans="1:46" s="1" customFormat="1" ht="6.95" customHeight="1" x14ac:dyDescent="0.2">
      <c r="B5" s="21"/>
      <c r="I5" s="99"/>
      <c r="L5" s="21"/>
    </row>
    <row r="6" spans="1:46" s="1" customFormat="1" ht="12" customHeight="1" x14ac:dyDescent="0.2">
      <c r="B6" s="21"/>
      <c r="D6" s="28" t="s">
        <v>16</v>
      </c>
      <c r="I6" s="99"/>
      <c r="L6" s="21"/>
    </row>
    <row r="7" spans="1:46" s="1" customFormat="1" ht="16.5" customHeight="1" x14ac:dyDescent="0.2">
      <c r="B7" s="21"/>
      <c r="E7" s="569" t="str">
        <f>'Rekapitulace stavby'!K6</f>
        <v>Žirovnice - ZTV Starý dvůr</v>
      </c>
      <c r="F7" s="570"/>
      <c r="G7" s="570"/>
      <c r="H7" s="570"/>
      <c r="I7" s="99"/>
      <c r="L7" s="21"/>
    </row>
    <row r="8" spans="1:46" s="2" customFormat="1" ht="12" customHeight="1" x14ac:dyDescent="0.2">
      <c r="A8" s="33"/>
      <c r="B8" s="34"/>
      <c r="C8" s="33"/>
      <c r="D8" s="28" t="s">
        <v>119</v>
      </c>
      <c r="E8" s="33"/>
      <c r="F8" s="33"/>
      <c r="G8" s="33"/>
      <c r="H8" s="33"/>
      <c r="I8" s="102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 x14ac:dyDescent="0.2">
      <c r="A9" s="33"/>
      <c r="B9" s="34"/>
      <c r="C9" s="33"/>
      <c r="D9" s="33"/>
      <c r="E9" s="561" t="s">
        <v>2336</v>
      </c>
      <c r="F9" s="568"/>
      <c r="G9" s="568"/>
      <c r="H9" s="568"/>
      <c r="I9" s="102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x14ac:dyDescent="0.2">
      <c r="A10" s="33"/>
      <c r="B10" s="34"/>
      <c r="C10" s="33"/>
      <c r="D10" s="33"/>
      <c r="E10" s="33"/>
      <c r="F10" s="33"/>
      <c r="G10" s="33"/>
      <c r="H10" s="33"/>
      <c r="I10" s="102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 x14ac:dyDescent="0.2">
      <c r="A11" s="33"/>
      <c r="B11" s="34"/>
      <c r="C11" s="33"/>
      <c r="D11" s="28" t="s">
        <v>18</v>
      </c>
      <c r="E11" s="33"/>
      <c r="F11" s="26" t="s">
        <v>90</v>
      </c>
      <c r="G11" s="33"/>
      <c r="H11" s="33"/>
      <c r="I11" s="103" t="s">
        <v>19</v>
      </c>
      <c r="J11" s="26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 x14ac:dyDescent="0.2">
      <c r="A12" s="33"/>
      <c r="B12" s="34"/>
      <c r="C12" s="33"/>
      <c r="D12" s="28" t="s">
        <v>20</v>
      </c>
      <c r="E12" s="33"/>
      <c r="F12" s="26" t="s">
        <v>21</v>
      </c>
      <c r="G12" s="33"/>
      <c r="H12" s="33"/>
      <c r="I12" s="103" t="s">
        <v>22</v>
      </c>
      <c r="J12" s="56" t="str">
        <f>'Rekapitulace stavby'!AN8</f>
        <v>9. 6. 2020</v>
      </c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 x14ac:dyDescent="0.2">
      <c r="A13" s="33"/>
      <c r="B13" s="34"/>
      <c r="C13" s="33"/>
      <c r="D13" s="33"/>
      <c r="E13" s="33"/>
      <c r="F13" s="33"/>
      <c r="G13" s="33"/>
      <c r="H13" s="33"/>
      <c r="I13" s="102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 x14ac:dyDescent="0.2">
      <c r="A14" s="33"/>
      <c r="B14" s="34"/>
      <c r="C14" s="33"/>
      <c r="D14" s="28" t="s">
        <v>24</v>
      </c>
      <c r="E14" s="33"/>
      <c r="F14" s="33"/>
      <c r="G14" s="33"/>
      <c r="H14" s="33"/>
      <c r="I14" s="103" t="s">
        <v>25</v>
      </c>
      <c r="J14" s="524" t="s">
        <v>2337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 x14ac:dyDescent="0.2">
      <c r="A15" s="33"/>
      <c r="B15" s="34"/>
      <c r="C15" s="33"/>
      <c r="D15" s="33"/>
      <c r="E15" s="26" t="s">
        <v>26</v>
      </c>
      <c r="F15" s="33"/>
      <c r="G15" s="33"/>
      <c r="H15" s="33"/>
      <c r="I15" s="103" t="s">
        <v>27</v>
      </c>
      <c r="J15" s="26" t="s">
        <v>1</v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 x14ac:dyDescent="0.2">
      <c r="A16" s="33"/>
      <c r="B16" s="34"/>
      <c r="C16" s="33"/>
      <c r="D16" s="33"/>
      <c r="E16" s="33"/>
      <c r="F16" s="33"/>
      <c r="G16" s="33"/>
      <c r="H16" s="33"/>
      <c r="I16" s="102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 x14ac:dyDescent="0.2">
      <c r="A17" s="33"/>
      <c r="B17" s="34"/>
      <c r="C17" s="33"/>
      <c r="D17" s="28" t="s">
        <v>28</v>
      </c>
      <c r="E17" s="33"/>
      <c r="F17" s="33"/>
      <c r="G17" s="33"/>
      <c r="H17" s="33"/>
      <c r="I17" s="103" t="s">
        <v>25</v>
      </c>
      <c r="J17" s="29" t="str">
        <f>'Rekapitulace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 x14ac:dyDescent="0.2">
      <c r="A18" s="33"/>
      <c r="B18" s="34"/>
      <c r="C18" s="33"/>
      <c r="D18" s="33"/>
      <c r="E18" s="571" t="str">
        <f>'Rekapitulace stavby'!E14</f>
        <v>Vyplň údaj</v>
      </c>
      <c r="F18" s="534"/>
      <c r="G18" s="534"/>
      <c r="H18" s="534"/>
      <c r="I18" s="103" t="s">
        <v>27</v>
      </c>
      <c r="J18" s="29" t="str">
        <f>'Rekapitulace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 x14ac:dyDescent="0.2">
      <c r="A19" s="33"/>
      <c r="B19" s="34"/>
      <c r="C19" s="33"/>
      <c r="D19" s="33"/>
      <c r="E19" s="33"/>
      <c r="F19" s="33"/>
      <c r="G19" s="33"/>
      <c r="H19" s="33"/>
      <c r="I19" s="102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 x14ac:dyDescent="0.2">
      <c r="A20" s="33"/>
      <c r="B20" s="34"/>
      <c r="C20" s="33"/>
      <c r="D20" s="28" t="s">
        <v>30</v>
      </c>
      <c r="E20" s="33"/>
      <c r="F20" s="33"/>
      <c r="G20" s="33"/>
      <c r="H20" s="33"/>
      <c r="I20" s="103" t="s">
        <v>25</v>
      </c>
      <c r="J20" s="26" t="s">
        <v>31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 x14ac:dyDescent="0.2">
      <c r="A21" s="33"/>
      <c r="B21" s="34"/>
      <c r="C21" s="33"/>
      <c r="D21" s="33"/>
      <c r="E21" s="26" t="s">
        <v>32</v>
      </c>
      <c r="F21" s="33"/>
      <c r="G21" s="33"/>
      <c r="H21" s="33"/>
      <c r="I21" s="103" t="s">
        <v>27</v>
      </c>
      <c r="J21" s="26" t="s">
        <v>1</v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 x14ac:dyDescent="0.2">
      <c r="A22" s="33"/>
      <c r="B22" s="34"/>
      <c r="C22" s="33"/>
      <c r="D22" s="33"/>
      <c r="E22" s="33"/>
      <c r="F22" s="33"/>
      <c r="G22" s="33"/>
      <c r="H22" s="33"/>
      <c r="I22" s="102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 x14ac:dyDescent="0.2">
      <c r="A23" s="33"/>
      <c r="B23" s="34"/>
      <c r="C23" s="33"/>
      <c r="D23" s="28" t="s">
        <v>34</v>
      </c>
      <c r="E23" s="33"/>
      <c r="F23" s="33"/>
      <c r="G23" s="33"/>
      <c r="H23" s="33"/>
      <c r="I23" s="103" t="s">
        <v>25</v>
      </c>
      <c r="J23" s="26" t="str">
        <f>IF('Rekapitulace stavby'!AN19="","",'Rekapitulace stavby'!AN19)</f>
        <v/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 x14ac:dyDescent="0.2">
      <c r="A24" s="33"/>
      <c r="B24" s="34"/>
      <c r="C24" s="33"/>
      <c r="D24" s="33"/>
      <c r="E24" s="26" t="str">
        <f>IF('Rekapitulace stavby'!E20="","",'Rekapitulace stavby'!E20)</f>
        <v xml:space="preserve"> </v>
      </c>
      <c r="F24" s="33"/>
      <c r="G24" s="33"/>
      <c r="H24" s="33"/>
      <c r="I24" s="103" t="s">
        <v>27</v>
      </c>
      <c r="J24" s="26" t="str">
        <f>IF('Rekapitulace stavby'!AN20="","",'Rekapitulace stavby'!AN20)</f>
        <v/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 x14ac:dyDescent="0.2">
      <c r="A25" s="33"/>
      <c r="B25" s="34"/>
      <c r="C25" s="33"/>
      <c r="D25" s="33"/>
      <c r="E25" s="33"/>
      <c r="F25" s="33"/>
      <c r="G25" s="33"/>
      <c r="H25" s="33"/>
      <c r="I25" s="102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 x14ac:dyDescent="0.2">
      <c r="A26" s="33"/>
      <c r="B26" s="34"/>
      <c r="C26" s="33"/>
      <c r="D26" s="28" t="s">
        <v>36</v>
      </c>
      <c r="E26" s="33"/>
      <c r="F26" s="33"/>
      <c r="G26" s="33"/>
      <c r="H26" s="33"/>
      <c r="I26" s="102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 x14ac:dyDescent="0.2">
      <c r="A27" s="104"/>
      <c r="B27" s="105"/>
      <c r="C27" s="104"/>
      <c r="D27" s="104"/>
      <c r="E27" s="539" t="s">
        <v>1</v>
      </c>
      <c r="F27" s="539"/>
      <c r="G27" s="539"/>
      <c r="H27" s="539"/>
      <c r="I27" s="106"/>
      <c r="J27" s="104"/>
      <c r="K27" s="104"/>
      <c r="L27" s="107"/>
      <c r="S27" s="104"/>
      <c r="T27" s="104"/>
      <c r="U27" s="104"/>
      <c r="V27" s="104"/>
      <c r="W27" s="104"/>
      <c r="X27" s="104"/>
      <c r="Y27" s="104"/>
      <c r="Z27" s="104"/>
      <c r="AA27" s="104"/>
      <c r="AB27" s="104"/>
      <c r="AC27" s="104"/>
      <c r="AD27" s="104"/>
      <c r="AE27" s="104"/>
    </row>
    <row r="28" spans="1:31" s="2" customFormat="1" ht="6.95" customHeight="1" x14ac:dyDescent="0.2">
      <c r="A28" s="33"/>
      <c r="B28" s="34"/>
      <c r="C28" s="33"/>
      <c r="D28" s="33"/>
      <c r="E28" s="33"/>
      <c r="F28" s="33"/>
      <c r="G28" s="33"/>
      <c r="H28" s="33"/>
      <c r="I28" s="102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 x14ac:dyDescent="0.2">
      <c r="A29" s="33"/>
      <c r="B29" s="34"/>
      <c r="C29" s="33"/>
      <c r="D29" s="67"/>
      <c r="E29" s="67"/>
      <c r="F29" s="67"/>
      <c r="G29" s="67"/>
      <c r="H29" s="67"/>
      <c r="I29" s="108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 x14ac:dyDescent="0.2">
      <c r="A30" s="33"/>
      <c r="B30" s="34"/>
      <c r="C30" s="33"/>
      <c r="D30" s="109" t="s">
        <v>37</v>
      </c>
      <c r="E30" s="33"/>
      <c r="F30" s="33"/>
      <c r="G30" s="33"/>
      <c r="H30" s="33"/>
      <c r="I30" s="102"/>
      <c r="J30" s="72">
        <f>ROUND(J125, 2)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 x14ac:dyDescent="0.2">
      <c r="A31" s="33"/>
      <c r="B31" s="34"/>
      <c r="C31" s="33"/>
      <c r="D31" s="67"/>
      <c r="E31" s="67"/>
      <c r="F31" s="67"/>
      <c r="G31" s="67"/>
      <c r="H31" s="67"/>
      <c r="I31" s="108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 x14ac:dyDescent="0.2">
      <c r="A32" s="33"/>
      <c r="B32" s="34"/>
      <c r="C32" s="33"/>
      <c r="D32" s="33"/>
      <c r="E32" s="33"/>
      <c r="F32" s="37" t="s">
        <v>39</v>
      </c>
      <c r="G32" s="33"/>
      <c r="H32" s="33"/>
      <c r="I32" s="110" t="s">
        <v>38</v>
      </c>
      <c r="J32" s="37" t="s">
        <v>40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 x14ac:dyDescent="0.2">
      <c r="A33" s="33"/>
      <c r="B33" s="34"/>
      <c r="C33" s="33"/>
      <c r="D33" s="111" t="s">
        <v>41</v>
      </c>
      <c r="E33" s="28" t="s">
        <v>42</v>
      </c>
      <c r="F33" s="112">
        <f>ROUND((SUM(BE125:BE552)),  2)</f>
        <v>0</v>
      </c>
      <c r="G33" s="33"/>
      <c r="H33" s="33"/>
      <c r="I33" s="113">
        <v>0.21</v>
      </c>
      <c r="J33" s="112">
        <f>ROUND(((SUM(BE125:BE552))*I33),  2)</f>
        <v>0</v>
      </c>
      <c r="K33" s="33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 x14ac:dyDescent="0.2">
      <c r="A34" s="33"/>
      <c r="B34" s="34"/>
      <c r="C34" s="33"/>
      <c r="D34" s="33"/>
      <c r="E34" s="28" t="s">
        <v>43</v>
      </c>
      <c r="F34" s="112">
        <f>ROUND((SUM(BF125:BF552)),  2)</f>
        <v>0</v>
      </c>
      <c r="G34" s="33"/>
      <c r="H34" s="33"/>
      <c r="I34" s="113">
        <v>0.15</v>
      </c>
      <c r="J34" s="112">
        <f>ROUND(((SUM(BF125:BF552))*I34),  2)</f>
        <v>0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hidden="1" customHeight="1" x14ac:dyDescent="0.2">
      <c r="A35" s="33"/>
      <c r="B35" s="34"/>
      <c r="C35" s="33"/>
      <c r="D35" s="33"/>
      <c r="E35" s="28" t="s">
        <v>44</v>
      </c>
      <c r="F35" s="112">
        <f>ROUND((SUM(BG125:BG552)),  2)</f>
        <v>0</v>
      </c>
      <c r="G35" s="33"/>
      <c r="H35" s="33"/>
      <c r="I35" s="113">
        <v>0.21</v>
      </c>
      <c r="J35" s="112">
        <f>0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hidden="1" customHeight="1" x14ac:dyDescent="0.2">
      <c r="A36" s="33"/>
      <c r="B36" s="34"/>
      <c r="C36" s="33"/>
      <c r="D36" s="33"/>
      <c r="E36" s="28" t="s">
        <v>45</v>
      </c>
      <c r="F36" s="112">
        <f>ROUND((SUM(BH125:BH552)),  2)</f>
        <v>0</v>
      </c>
      <c r="G36" s="33"/>
      <c r="H36" s="33"/>
      <c r="I36" s="113">
        <v>0.15</v>
      </c>
      <c r="J36" s="112">
        <f>0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 x14ac:dyDescent="0.2">
      <c r="A37" s="33"/>
      <c r="B37" s="34"/>
      <c r="C37" s="33"/>
      <c r="D37" s="33"/>
      <c r="E37" s="28" t="s">
        <v>46</v>
      </c>
      <c r="F37" s="112">
        <f>ROUND((SUM(BI125:BI552)),  2)</f>
        <v>0</v>
      </c>
      <c r="G37" s="33"/>
      <c r="H37" s="33"/>
      <c r="I37" s="113">
        <v>0</v>
      </c>
      <c r="J37" s="112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5" customHeight="1" x14ac:dyDescent="0.2">
      <c r="A38" s="33"/>
      <c r="B38" s="34"/>
      <c r="C38" s="33"/>
      <c r="D38" s="33"/>
      <c r="E38" s="33"/>
      <c r="F38" s="33"/>
      <c r="G38" s="33"/>
      <c r="H38" s="33"/>
      <c r="I38" s="102"/>
      <c r="J38" s="33"/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 x14ac:dyDescent="0.2">
      <c r="A39" s="33"/>
      <c r="B39" s="34"/>
      <c r="C39" s="114"/>
      <c r="D39" s="115" t="s">
        <v>47</v>
      </c>
      <c r="E39" s="61"/>
      <c r="F39" s="61"/>
      <c r="G39" s="116" t="s">
        <v>48</v>
      </c>
      <c r="H39" s="117" t="s">
        <v>49</v>
      </c>
      <c r="I39" s="118"/>
      <c r="J39" s="119">
        <f>SUM(J30:J37)</f>
        <v>0</v>
      </c>
      <c r="K39" s="120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customHeight="1" x14ac:dyDescent="0.2">
      <c r="A40" s="33"/>
      <c r="B40" s="34"/>
      <c r="C40" s="33"/>
      <c r="D40" s="33"/>
      <c r="E40" s="33"/>
      <c r="F40" s="33"/>
      <c r="G40" s="33"/>
      <c r="H40" s="33"/>
      <c r="I40" s="102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5" customHeight="1" x14ac:dyDescent="0.2">
      <c r="B41" s="21"/>
      <c r="I41" s="99"/>
      <c r="L41" s="21"/>
    </row>
    <row r="42" spans="1:31" s="1" customFormat="1" ht="14.45" customHeight="1" x14ac:dyDescent="0.2">
      <c r="B42" s="21"/>
      <c r="I42" s="99"/>
      <c r="L42" s="21"/>
    </row>
    <row r="43" spans="1:31" s="1" customFormat="1" ht="14.45" customHeight="1" x14ac:dyDescent="0.2">
      <c r="B43" s="21"/>
      <c r="I43" s="99"/>
      <c r="L43" s="21"/>
    </row>
    <row r="44" spans="1:31" s="1" customFormat="1" ht="14.45" customHeight="1" x14ac:dyDescent="0.2">
      <c r="B44" s="21"/>
      <c r="I44" s="99"/>
      <c r="L44" s="21"/>
    </row>
    <row r="45" spans="1:31" s="1" customFormat="1" ht="14.45" customHeight="1" x14ac:dyDescent="0.2">
      <c r="B45" s="21"/>
      <c r="I45" s="99"/>
      <c r="L45" s="21"/>
    </row>
    <row r="46" spans="1:31" s="1" customFormat="1" ht="14.45" customHeight="1" x14ac:dyDescent="0.2">
      <c r="B46" s="21"/>
      <c r="I46" s="99"/>
      <c r="L46" s="21"/>
    </row>
    <row r="47" spans="1:31" s="1" customFormat="1" ht="14.45" customHeight="1" x14ac:dyDescent="0.2">
      <c r="B47" s="21"/>
      <c r="I47" s="99"/>
      <c r="L47" s="21"/>
    </row>
    <row r="48" spans="1:31" s="1" customFormat="1" ht="14.45" customHeight="1" x14ac:dyDescent="0.2">
      <c r="B48" s="21"/>
      <c r="I48" s="99"/>
      <c r="L48" s="21"/>
    </row>
    <row r="49" spans="1:31" s="1" customFormat="1" ht="14.45" customHeight="1" x14ac:dyDescent="0.2">
      <c r="B49" s="21"/>
      <c r="I49" s="99"/>
      <c r="L49" s="21"/>
    </row>
    <row r="50" spans="1:31" s="2" customFormat="1" ht="14.45" customHeight="1" x14ac:dyDescent="0.2">
      <c r="B50" s="43"/>
      <c r="D50" s="44" t="s">
        <v>50</v>
      </c>
      <c r="E50" s="45"/>
      <c r="F50" s="45"/>
      <c r="G50" s="44" t="s">
        <v>51</v>
      </c>
      <c r="H50" s="45"/>
      <c r="I50" s="121"/>
      <c r="J50" s="45"/>
      <c r="K50" s="45"/>
      <c r="L50" s="43"/>
    </row>
    <row r="51" spans="1:31" x14ac:dyDescent="0.2">
      <c r="B51" s="21"/>
      <c r="L51" s="21"/>
    </row>
    <row r="52" spans="1:31" x14ac:dyDescent="0.2">
      <c r="B52" s="21"/>
      <c r="L52" s="21"/>
    </row>
    <row r="53" spans="1:31" x14ac:dyDescent="0.2">
      <c r="B53" s="21"/>
      <c r="L53" s="21"/>
    </row>
    <row r="54" spans="1:31" x14ac:dyDescent="0.2">
      <c r="B54" s="21"/>
      <c r="L54" s="21"/>
    </row>
    <row r="55" spans="1:31" x14ac:dyDescent="0.2">
      <c r="B55" s="21"/>
      <c r="L55" s="21"/>
    </row>
    <row r="56" spans="1:31" x14ac:dyDescent="0.2">
      <c r="B56" s="21"/>
      <c r="L56" s="21"/>
    </row>
    <row r="57" spans="1:31" x14ac:dyDescent="0.2">
      <c r="B57" s="21"/>
      <c r="L57" s="21"/>
    </row>
    <row r="58" spans="1:31" x14ac:dyDescent="0.2">
      <c r="B58" s="21"/>
      <c r="L58" s="21"/>
    </row>
    <row r="59" spans="1:31" x14ac:dyDescent="0.2">
      <c r="B59" s="21"/>
      <c r="L59" s="21"/>
    </row>
    <row r="60" spans="1:31" x14ac:dyDescent="0.2">
      <c r="B60" s="21"/>
      <c r="L60" s="21"/>
    </row>
    <row r="61" spans="1:31" s="2" customFormat="1" ht="12.75" x14ac:dyDescent="0.2">
      <c r="A61" s="33"/>
      <c r="B61" s="34"/>
      <c r="C61" s="33"/>
      <c r="D61" s="46" t="s">
        <v>52</v>
      </c>
      <c r="E61" s="36"/>
      <c r="F61" s="122" t="s">
        <v>53</v>
      </c>
      <c r="G61" s="46" t="s">
        <v>52</v>
      </c>
      <c r="H61" s="36"/>
      <c r="I61" s="123"/>
      <c r="J61" s="124" t="s">
        <v>53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x14ac:dyDescent="0.2">
      <c r="B62" s="21"/>
      <c r="L62" s="21"/>
    </row>
    <row r="63" spans="1:31" x14ac:dyDescent="0.2">
      <c r="B63" s="21"/>
      <c r="L63" s="21"/>
    </row>
    <row r="64" spans="1:31" x14ac:dyDescent="0.2">
      <c r="B64" s="21"/>
      <c r="L64" s="21"/>
    </row>
    <row r="65" spans="1:31" s="2" customFormat="1" ht="12.75" x14ac:dyDescent="0.2">
      <c r="A65" s="33"/>
      <c r="B65" s="34"/>
      <c r="C65" s="33"/>
      <c r="D65" s="44" t="s">
        <v>54</v>
      </c>
      <c r="E65" s="47"/>
      <c r="F65" s="47"/>
      <c r="G65" s="44" t="s">
        <v>55</v>
      </c>
      <c r="H65" s="47"/>
      <c r="I65" s="125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x14ac:dyDescent="0.2">
      <c r="B66" s="21"/>
      <c r="L66" s="21"/>
    </row>
    <row r="67" spans="1:31" x14ac:dyDescent="0.2">
      <c r="B67" s="21"/>
      <c r="L67" s="21"/>
    </row>
    <row r="68" spans="1:31" x14ac:dyDescent="0.2">
      <c r="B68" s="21"/>
      <c r="L68" s="21"/>
    </row>
    <row r="69" spans="1:31" x14ac:dyDescent="0.2">
      <c r="B69" s="21"/>
      <c r="L69" s="21"/>
    </row>
    <row r="70" spans="1:31" x14ac:dyDescent="0.2">
      <c r="B70" s="21"/>
      <c r="L70" s="21"/>
    </row>
    <row r="71" spans="1:31" x14ac:dyDescent="0.2">
      <c r="B71" s="21"/>
      <c r="L71" s="21"/>
    </row>
    <row r="72" spans="1:31" x14ac:dyDescent="0.2">
      <c r="B72" s="21"/>
      <c r="L72" s="21"/>
    </row>
    <row r="73" spans="1:31" x14ac:dyDescent="0.2">
      <c r="B73" s="21"/>
      <c r="L73" s="21"/>
    </row>
    <row r="74" spans="1:31" x14ac:dyDescent="0.2">
      <c r="B74" s="21"/>
      <c r="L74" s="21"/>
    </row>
    <row r="75" spans="1:31" x14ac:dyDescent="0.2">
      <c r="B75" s="21"/>
      <c r="L75" s="21"/>
    </row>
    <row r="76" spans="1:31" s="2" customFormat="1" ht="12.75" x14ac:dyDescent="0.2">
      <c r="A76" s="33"/>
      <c r="B76" s="34"/>
      <c r="C76" s="33"/>
      <c r="D76" s="46" t="s">
        <v>52</v>
      </c>
      <c r="E76" s="36"/>
      <c r="F76" s="122" t="s">
        <v>53</v>
      </c>
      <c r="G76" s="46" t="s">
        <v>52</v>
      </c>
      <c r="H76" s="36"/>
      <c r="I76" s="123"/>
      <c r="J76" s="124" t="s">
        <v>53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 x14ac:dyDescent="0.2">
      <c r="A77" s="33"/>
      <c r="B77" s="48"/>
      <c r="C77" s="49"/>
      <c r="D77" s="49"/>
      <c r="E77" s="49"/>
      <c r="F77" s="49"/>
      <c r="G77" s="49"/>
      <c r="H77" s="49"/>
      <c r="I77" s="126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hidden="1" customHeight="1" x14ac:dyDescent="0.2">
      <c r="A81" s="33"/>
      <c r="B81" s="50"/>
      <c r="C81" s="51"/>
      <c r="D81" s="51"/>
      <c r="E81" s="51"/>
      <c r="F81" s="51"/>
      <c r="G81" s="51"/>
      <c r="H81" s="51"/>
      <c r="I81" s="127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hidden="1" customHeight="1" x14ac:dyDescent="0.2">
      <c r="A82" s="33"/>
      <c r="B82" s="34"/>
      <c r="C82" s="22" t="s">
        <v>121</v>
      </c>
      <c r="D82" s="33"/>
      <c r="E82" s="33"/>
      <c r="F82" s="33"/>
      <c r="G82" s="33"/>
      <c r="H82" s="33"/>
      <c r="I82" s="102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hidden="1" customHeight="1" x14ac:dyDescent="0.2">
      <c r="A83" s="33"/>
      <c r="B83" s="34"/>
      <c r="C83" s="33"/>
      <c r="D83" s="33"/>
      <c r="E83" s="33"/>
      <c r="F83" s="33"/>
      <c r="G83" s="33"/>
      <c r="H83" s="33"/>
      <c r="I83" s="102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hidden="1" customHeight="1" x14ac:dyDescent="0.2">
      <c r="A84" s="33"/>
      <c r="B84" s="34"/>
      <c r="C84" s="28" t="s">
        <v>16</v>
      </c>
      <c r="D84" s="33"/>
      <c r="E84" s="33"/>
      <c r="F84" s="33"/>
      <c r="G84" s="33"/>
      <c r="H84" s="33"/>
      <c r="I84" s="102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hidden="1" customHeight="1" x14ac:dyDescent="0.2">
      <c r="A85" s="33"/>
      <c r="B85" s="34"/>
      <c r="C85" s="33"/>
      <c r="D85" s="33"/>
      <c r="E85" s="569" t="str">
        <f>E7</f>
        <v>Žirovnice - ZTV Starý dvůr</v>
      </c>
      <c r="F85" s="570"/>
      <c r="G85" s="570"/>
      <c r="H85" s="570"/>
      <c r="I85" s="102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hidden="1" customHeight="1" x14ac:dyDescent="0.2">
      <c r="A86" s="33"/>
      <c r="B86" s="34"/>
      <c r="C86" s="28" t="s">
        <v>119</v>
      </c>
      <c r="D86" s="33"/>
      <c r="E86" s="33"/>
      <c r="F86" s="33"/>
      <c r="G86" s="33"/>
      <c r="H86" s="33"/>
      <c r="I86" s="102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hidden="1" customHeight="1" x14ac:dyDescent="0.2">
      <c r="A87" s="33"/>
      <c r="B87" s="34"/>
      <c r="C87" s="33"/>
      <c r="D87" s="33"/>
      <c r="E87" s="561" t="str">
        <f>E9</f>
        <v>101 - Pozemní komunikace</v>
      </c>
      <c r="F87" s="568"/>
      <c r="G87" s="568"/>
      <c r="H87" s="568"/>
      <c r="I87" s="102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hidden="1" customHeight="1" x14ac:dyDescent="0.2">
      <c r="A88" s="33"/>
      <c r="B88" s="34"/>
      <c r="C88" s="33"/>
      <c r="D88" s="33"/>
      <c r="E88" s="33"/>
      <c r="F88" s="33"/>
      <c r="G88" s="33"/>
      <c r="H88" s="33"/>
      <c r="I88" s="102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hidden="1" customHeight="1" x14ac:dyDescent="0.2">
      <c r="A89" s="33"/>
      <c r="B89" s="34"/>
      <c r="C89" s="28" t="s">
        <v>20</v>
      </c>
      <c r="D89" s="33"/>
      <c r="E89" s="33"/>
      <c r="F89" s="26" t="str">
        <f>F12</f>
        <v>Žirovnice</v>
      </c>
      <c r="G89" s="33"/>
      <c r="H89" s="33"/>
      <c r="I89" s="103" t="s">
        <v>22</v>
      </c>
      <c r="J89" s="56" t="str">
        <f>IF(J12="","",J12)</f>
        <v>9. 6. 2020</v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hidden="1" customHeight="1" x14ac:dyDescent="0.2">
      <c r="A90" s="33"/>
      <c r="B90" s="34"/>
      <c r="C90" s="33"/>
      <c r="D90" s="33"/>
      <c r="E90" s="33"/>
      <c r="F90" s="33"/>
      <c r="G90" s="33"/>
      <c r="H90" s="33"/>
      <c r="I90" s="102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2" hidden="1" customHeight="1" x14ac:dyDescent="0.2">
      <c r="A91" s="33"/>
      <c r="B91" s="34"/>
      <c r="C91" s="28" t="s">
        <v>24</v>
      </c>
      <c r="D91" s="33"/>
      <c r="E91" s="33"/>
      <c r="F91" s="26" t="str">
        <f>E15</f>
        <v>Město Žirovnice</v>
      </c>
      <c r="G91" s="33"/>
      <c r="H91" s="33"/>
      <c r="I91" s="103" t="s">
        <v>30</v>
      </c>
      <c r="J91" s="31" t="str">
        <f>E21</f>
        <v>WAY project s.r.o.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hidden="1" customHeight="1" x14ac:dyDescent="0.2">
      <c r="A92" s="33"/>
      <c r="B92" s="34"/>
      <c r="C92" s="28" t="s">
        <v>28</v>
      </c>
      <c r="D92" s="33"/>
      <c r="E92" s="33"/>
      <c r="F92" s="26" t="str">
        <f>IF(E18="","",E18)</f>
        <v>Vyplň údaj</v>
      </c>
      <c r="G92" s="33"/>
      <c r="H92" s="33"/>
      <c r="I92" s="103" t="s">
        <v>34</v>
      </c>
      <c r="J92" s="31" t="str">
        <f>E24</f>
        <v xml:space="preserve"> 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hidden="1" customHeight="1" x14ac:dyDescent="0.2">
      <c r="A93" s="33"/>
      <c r="B93" s="34"/>
      <c r="C93" s="33"/>
      <c r="D93" s="33"/>
      <c r="E93" s="33"/>
      <c r="F93" s="33"/>
      <c r="G93" s="33"/>
      <c r="H93" s="33"/>
      <c r="I93" s="102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hidden="1" customHeight="1" x14ac:dyDescent="0.2">
      <c r="A94" s="33"/>
      <c r="B94" s="34"/>
      <c r="C94" s="128" t="s">
        <v>122</v>
      </c>
      <c r="D94" s="114"/>
      <c r="E94" s="114"/>
      <c r="F94" s="114"/>
      <c r="G94" s="114"/>
      <c r="H94" s="114"/>
      <c r="I94" s="129"/>
      <c r="J94" s="130" t="s">
        <v>123</v>
      </c>
      <c r="K94" s="114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hidden="1" customHeight="1" x14ac:dyDescent="0.2">
      <c r="A95" s="33"/>
      <c r="B95" s="34"/>
      <c r="C95" s="33"/>
      <c r="D95" s="33"/>
      <c r="E95" s="33"/>
      <c r="F95" s="33"/>
      <c r="G95" s="33"/>
      <c r="H95" s="33"/>
      <c r="I95" s="102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hidden="1" customHeight="1" x14ac:dyDescent="0.2">
      <c r="A96" s="33"/>
      <c r="B96" s="34"/>
      <c r="C96" s="131" t="s">
        <v>124</v>
      </c>
      <c r="D96" s="33"/>
      <c r="E96" s="33"/>
      <c r="F96" s="33"/>
      <c r="G96" s="33"/>
      <c r="H96" s="33"/>
      <c r="I96" s="102"/>
      <c r="J96" s="72">
        <f>J125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125</v>
      </c>
    </row>
    <row r="97" spans="1:31" s="9" customFormat="1" ht="24.95" hidden="1" customHeight="1" x14ac:dyDescent="0.2">
      <c r="B97" s="132"/>
      <c r="D97" s="133" t="s">
        <v>219</v>
      </c>
      <c r="E97" s="134"/>
      <c r="F97" s="134"/>
      <c r="G97" s="134"/>
      <c r="H97" s="134"/>
      <c r="I97" s="135"/>
      <c r="J97" s="136">
        <f>J126</f>
        <v>0</v>
      </c>
      <c r="L97" s="132"/>
    </row>
    <row r="98" spans="1:31" s="14" customFormat="1" ht="19.899999999999999" hidden="1" customHeight="1" x14ac:dyDescent="0.2">
      <c r="B98" s="192"/>
      <c r="D98" s="193" t="s">
        <v>220</v>
      </c>
      <c r="E98" s="194"/>
      <c r="F98" s="194"/>
      <c r="G98" s="194"/>
      <c r="H98" s="194"/>
      <c r="I98" s="195"/>
      <c r="J98" s="196">
        <f>J127</f>
        <v>0</v>
      </c>
      <c r="L98" s="192"/>
    </row>
    <row r="99" spans="1:31" s="14" customFormat="1" ht="19.899999999999999" hidden="1" customHeight="1" x14ac:dyDescent="0.2">
      <c r="B99" s="192"/>
      <c r="D99" s="193" t="s">
        <v>221</v>
      </c>
      <c r="E99" s="194"/>
      <c r="F99" s="194"/>
      <c r="G99" s="194"/>
      <c r="H99" s="194"/>
      <c r="I99" s="195"/>
      <c r="J99" s="196">
        <f>J293</f>
        <v>0</v>
      </c>
      <c r="L99" s="192"/>
    </row>
    <row r="100" spans="1:31" s="14" customFormat="1" ht="19.899999999999999" hidden="1" customHeight="1" x14ac:dyDescent="0.2">
      <c r="B100" s="192"/>
      <c r="D100" s="193" t="s">
        <v>222</v>
      </c>
      <c r="E100" s="194"/>
      <c r="F100" s="194"/>
      <c r="G100" s="194"/>
      <c r="H100" s="194"/>
      <c r="I100" s="195"/>
      <c r="J100" s="196">
        <f>J303</f>
        <v>0</v>
      </c>
      <c r="L100" s="192"/>
    </row>
    <row r="101" spans="1:31" s="14" customFormat="1" ht="19.899999999999999" hidden="1" customHeight="1" x14ac:dyDescent="0.2">
      <c r="B101" s="192"/>
      <c r="D101" s="193" t="s">
        <v>223</v>
      </c>
      <c r="E101" s="194"/>
      <c r="F101" s="194"/>
      <c r="G101" s="194"/>
      <c r="H101" s="194"/>
      <c r="I101" s="195"/>
      <c r="J101" s="196">
        <f>J323</f>
        <v>0</v>
      </c>
      <c r="L101" s="192"/>
    </row>
    <row r="102" spans="1:31" s="14" customFormat="1" ht="19.899999999999999" hidden="1" customHeight="1" x14ac:dyDescent="0.2">
      <c r="B102" s="192"/>
      <c r="D102" s="193" t="s">
        <v>224</v>
      </c>
      <c r="E102" s="194"/>
      <c r="F102" s="194"/>
      <c r="G102" s="194"/>
      <c r="H102" s="194"/>
      <c r="I102" s="195"/>
      <c r="J102" s="196">
        <f>J418</f>
        <v>0</v>
      </c>
      <c r="L102" s="192"/>
    </row>
    <row r="103" spans="1:31" s="14" customFormat="1" ht="19.899999999999999" hidden="1" customHeight="1" x14ac:dyDescent="0.2">
      <c r="B103" s="192"/>
      <c r="D103" s="193" t="s">
        <v>225</v>
      </c>
      <c r="E103" s="194"/>
      <c r="F103" s="194"/>
      <c r="G103" s="194"/>
      <c r="H103" s="194"/>
      <c r="I103" s="195"/>
      <c r="J103" s="196">
        <f>J446</f>
        <v>0</v>
      </c>
      <c r="L103" s="192"/>
    </row>
    <row r="104" spans="1:31" s="14" customFormat="1" ht="19.899999999999999" hidden="1" customHeight="1" x14ac:dyDescent="0.2">
      <c r="B104" s="192"/>
      <c r="D104" s="193" t="s">
        <v>226</v>
      </c>
      <c r="E104" s="194"/>
      <c r="F104" s="194"/>
      <c r="G104" s="194"/>
      <c r="H104" s="194"/>
      <c r="I104" s="195"/>
      <c r="J104" s="196">
        <f>J515</f>
        <v>0</v>
      </c>
      <c r="L104" s="192"/>
    </row>
    <row r="105" spans="1:31" s="14" customFormat="1" ht="19.899999999999999" hidden="1" customHeight="1" x14ac:dyDescent="0.2">
      <c r="B105" s="192"/>
      <c r="D105" s="193" t="s">
        <v>227</v>
      </c>
      <c r="E105" s="194"/>
      <c r="F105" s="194"/>
      <c r="G105" s="194"/>
      <c r="H105" s="194"/>
      <c r="I105" s="195"/>
      <c r="J105" s="196">
        <f>J548</f>
        <v>0</v>
      </c>
      <c r="L105" s="192"/>
    </row>
    <row r="106" spans="1:31" s="2" customFormat="1" ht="21.75" hidden="1" customHeight="1" x14ac:dyDescent="0.2">
      <c r="A106" s="33"/>
      <c r="B106" s="34"/>
      <c r="C106" s="33"/>
      <c r="D106" s="33"/>
      <c r="E106" s="33"/>
      <c r="F106" s="33"/>
      <c r="G106" s="33"/>
      <c r="H106" s="33"/>
      <c r="I106" s="102"/>
      <c r="J106" s="33"/>
      <c r="K106" s="33"/>
      <c r="L106" s="4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07" spans="1:31" s="2" customFormat="1" ht="6.95" hidden="1" customHeight="1" x14ac:dyDescent="0.2">
      <c r="A107" s="33"/>
      <c r="B107" s="48"/>
      <c r="C107" s="49"/>
      <c r="D107" s="49"/>
      <c r="E107" s="49"/>
      <c r="F107" s="49"/>
      <c r="G107" s="49"/>
      <c r="H107" s="49"/>
      <c r="I107" s="126"/>
      <c r="J107" s="49"/>
      <c r="K107" s="49"/>
      <c r="L107" s="4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31" hidden="1" x14ac:dyDescent="0.2"/>
    <row r="109" spans="1:31" hidden="1" x14ac:dyDescent="0.2"/>
    <row r="110" spans="1:31" hidden="1" x14ac:dyDescent="0.2"/>
    <row r="111" spans="1:31" s="2" customFormat="1" ht="6.95" customHeight="1" x14ac:dyDescent="0.2">
      <c r="A111" s="33"/>
      <c r="B111" s="50"/>
      <c r="C111" s="51"/>
      <c r="D111" s="51"/>
      <c r="E111" s="51"/>
      <c r="F111" s="51"/>
      <c r="G111" s="51"/>
      <c r="H111" s="51"/>
      <c r="I111" s="127"/>
      <c r="J111" s="51"/>
      <c r="K111" s="51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2" customFormat="1" ht="24.95" customHeight="1" x14ac:dyDescent="0.2">
      <c r="A112" s="33"/>
      <c r="B112" s="34"/>
      <c r="C112" s="22" t="s">
        <v>127</v>
      </c>
      <c r="D112" s="33"/>
      <c r="E112" s="33"/>
      <c r="F112" s="33"/>
      <c r="G112" s="33"/>
      <c r="H112" s="33"/>
      <c r="I112" s="102"/>
      <c r="J112" s="33"/>
      <c r="K112" s="33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6.95" customHeight="1" x14ac:dyDescent="0.2">
      <c r="A113" s="33"/>
      <c r="B113" s="34"/>
      <c r="C113" s="33"/>
      <c r="D113" s="33"/>
      <c r="E113" s="33"/>
      <c r="F113" s="33"/>
      <c r="G113" s="33"/>
      <c r="H113" s="33"/>
      <c r="I113" s="102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12" customHeight="1" x14ac:dyDescent="0.2">
      <c r="A114" s="33"/>
      <c r="B114" s="34"/>
      <c r="C114" s="28" t="s">
        <v>16</v>
      </c>
      <c r="D114" s="33"/>
      <c r="E114" s="33"/>
      <c r="F114" s="33"/>
      <c r="G114" s="33"/>
      <c r="H114" s="33"/>
      <c r="I114" s="102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16.5" customHeight="1" x14ac:dyDescent="0.2">
      <c r="A115" s="33"/>
      <c r="B115" s="34"/>
      <c r="C115" s="33"/>
      <c r="D115" s="33"/>
      <c r="E115" s="569" t="str">
        <f>E7</f>
        <v>Žirovnice - ZTV Starý dvůr</v>
      </c>
      <c r="F115" s="570"/>
      <c r="G115" s="570"/>
      <c r="H115" s="570"/>
      <c r="I115" s="102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12" customHeight="1" x14ac:dyDescent="0.2">
      <c r="A116" s="33"/>
      <c r="B116" s="34"/>
      <c r="C116" s="28" t="s">
        <v>119</v>
      </c>
      <c r="D116" s="33"/>
      <c r="E116" s="33"/>
      <c r="F116" s="33"/>
      <c r="G116" s="33"/>
      <c r="H116" s="33"/>
      <c r="I116" s="102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16.5" customHeight="1" x14ac:dyDescent="0.2">
      <c r="A117" s="33"/>
      <c r="B117" s="34"/>
      <c r="C117" s="33"/>
      <c r="D117" s="33"/>
      <c r="E117" s="561" t="str">
        <f>E9</f>
        <v>101 - Pozemní komunikace</v>
      </c>
      <c r="F117" s="568"/>
      <c r="G117" s="568"/>
      <c r="H117" s="568"/>
      <c r="I117" s="102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6.95" customHeight="1" x14ac:dyDescent="0.2">
      <c r="A118" s="33"/>
      <c r="B118" s="34"/>
      <c r="C118" s="33"/>
      <c r="D118" s="33"/>
      <c r="E118" s="33"/>
      <c r="F118" s="33"/>
      <c r="G118" s="33"/>
      <c r="H118" s="33"/>
      <c r="I118" s="102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2" customFormat="1" ht="12" customHeight="1" x14ac:dyDescent="0.2">
      <c r="A119" s="33"/>
      <c r="B119" s="34"/>
      <c r="C119" s="28" t="s">
        <v>20</v>
      </c>
      <c r="D119" s="33"/>
      <c r="E119" s="33"/>
      <c r="F119" s="26" t="str">
        <f>F12</f>
        <v>Žirovnice</v>
      </c>
      <c r="G119" s="33"/>
      <c r="H119" s="33"/>
      <c r="I119" s="103" t="s">
        <v>22</v>
      </c>
      <c r="J119" s="56" t="str">
        <f>IF(J12="","",J12)</f>
        <v>9. 6. 2020</v>
      </c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2" customFormat="1" ht="6.95" customHeight="1" x14ac:dyDescent="0.2">
      <c r="A120" s="33"/>
      <c r="B120" s="34"/>
      <c r="C120" s="33"/>
      <c r="D120" s="33"/>
      <c r="E120" s="33"/>
      <c r="F120" s="33"/>
      <c r="G120" s="33"/>
      <c r="H120" s="33"/>
      <c r="I120" s="102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2" customFormat="1" ht="15.2" customHeight="1" x14ac:dyDescent="0.2">
      <c r="A121" s="33"/>
      <c r="B121" s="34"/>
      <c r="C121" s="28" t="s">
        <v>24</v>
      </c>
      <c r="D121" s="33"/>
      <c r="E121" s="33"/>
      <c r="F121" s="26" t="str">
        <f>E15</f>
        <v>Město Žirovnice</v>
      </c>
      <c r="G121" s="33"/>
      <c r="H121" s="33"/>
      <c r="I121" s="103" t="s">
        <v>30</v>
      </c>
      <c r="J121" s="31" t="str">
        <f>E21</f>
        <v>WAY project s.r.o.</v>
      </c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2" customFormat="1" ht="15.2" customHeight="1" x14ac:dyDescent="0.2">
      <c r="A122" s="33"/>
      <c r="B122" s="34"/>
      <c r="C122" s="28" t="s">
        <v>28</v>
      </c>
      <c r="D122" s="33"/>
      <c r="E122" s="33"/>
      <c r="F122" s="26" t="str">
        <f>IF(E18="","",E18)</f>
        <v>Vyplň údaj</v>
      </c>
      <c r="G122" s="33"/>
      <c r="H122" s="33"/>
      <c r="I122" s="103" t="s">
        <v>34</v>
      </c>
      <c r="J122" s="31" t="str">
        <f>E24</f>
        <v xml:space="preserve"> </v>
      </c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5" s="2" customFormat="1" ht="10.35" customHeight="1" x14ac:dyDescent="0.2">
      <c r="A123" s="33"/>
      <c r="B123" s="34"/>
      <c r="C123" s="33"/>
      <c r="D123" s="33"/>
      <c r="E123" s="33"/>
      <c r="F123" s="33"/>
      <c r="G123" s="33"/>
      <c r="H123" s="33"/>
      <c r="I123" s="102"/>
      <c r="J123" s="33"/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5" s="10" customFormat="1" ht="29.25" customHeight="1" x14ac:dyDescent="0.2">
      <c r="A124" s="137"/>
      <c r="B124" s="138"/>
      <c r="C124" s="139" t="s">
        <v>128</v>
      </c>
      <c r="D124" s="140" t="s">
        <v>62</v>
      </c>
      <c r="E124" s="140" t="s">
        <v>58</v>
      </c>
      <c r="F124" s="140" t="s">
        <v>59</v>
      </c>
      <c r="G124" s="140" t="s">
        <v>129</v>
      </c>
      <c r="H124" s="140" t="s">
        <v>130</v>
      </c>
      <c r="I124" s="141" t="s">
        <v>131</v>
      </c>
      <c r="J124" s="140" t="s">
        <v>123</v>
      </c>
      <c r="K124" s="142" t="s">
        <v>132</v>
      </c>
      <c r="L124" s="143"/>
      <c r="M124" s="63" t="s">
        <v>1</v>
      </c>
      <c r="N124" s="64" t="s">
        <v>41</v>
      </c>
      <c r="O124" s="64" t="s">
        <v>133</v>
      </c>
      <c r="P124" s="64" t="s">
        <v>134</v>
      </c>
      <c r="Q124" s="64" t="s">
        <v>135</v>
      </c>
      <c r="R124" s="64" t="s">
        <v>136</v>
      </c>
      <c r="S124" s="64" t="s">
        <v>137</v>
      </c>
      <c r="T124" s="65" t="s">
        <v>138</v>
      </c>
      <c r="U124" s="137"/>
      <c r="V124" s="137"/>
      <c r="W124" s="137"/>
      <c r="X124" s="137"/>
      <c r="Y124" s="137"/>
      <c r="Z124" s="137"/>
      <c r="AA124" s="137"/>
      <c r="AB124" s="137"/>
      <c r="AC124" s="137"/>
      <c r="AD124" s="137"/>
      <c r="AE124" s="137"/>
    </row>
    <row r="125" spans="1:65" s="2" customFormat="1" ht="22.9" customHeight="1" x14ac:dyDescent="0.25">
      <c r="A125" s="33"/>
      <c r="B125" s="34"/>
      <c r="C125" s="70" t="s">
        <v>139</v>
      </c>
      <c r="D125" s="33"/>
      <c r="E125" s="33"/>
      <c r="F125" s="33"/>
      <c r="G125" s="33"/>
      <c r="H125" s="33"/>
      <c r="I125" s="102"/>
      <c r="J125" s="144">
        <f>BK125</f>
        <v>0</v>
      </c>
      <c r="K125" s="33"/>
      <c r="L125" s="34"/>
      <c r="M125" s="66"/>
      <c r="N125" s="57"/>
      <c r="O125" s="67"/>
      <c r="P125" s="145">
        <f>P126</f>
        <v>0</v>
      </c>
      <c r="Q125" s="67"/>
      <c r="R125" s="145">
        <f>R126</f>
        <v>3260.5552744199995</v>
      </c>
      <c r="S125" s="67"/>
      <c r="T125" s="146">
        <f>T126</f>
        <v>53.864999999999995</v>
      </c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T125" s="18" t="s">
        <v>76</v>
      </c>
      <c r="AU125" s="18" t="s">
        <v>125</v>
      </c>
      <c r="BK125" s="147">
        <f>BK126</f>
        <v>0</v>
      </c>
    </row>
    <row r="126" spans="1:65" s="11" customFormat="1" ht="25.9" customHeight="1" x14ac:dyDescent="0.2">
      <c r="B126" s="148"/>
      <c r="D126" s="149" t="s">
        <v>76</v>
      </c>
      <c r="E126" s="150" t="s">
        <v>228</v>
      </c>
      <c r="F126" s="150" t="s">
        <v>229</v>
      </c>
      <c r="I126" s="151"/>
      <c r="J126" s="152">
        <f>BK126</f>
        <v>0</v>
      </c>
      <c r="L126" s="148"/>
      <c r="M126" s="153"/>
      <c r="N126" s="154"/>
      <c r="O126" s="154"/>
      <c r="P126" s="155">
        <f>P127+P293+P303+P323+P418+P446+P515+P548</f>
        <v>0</v>
      </c>
      <c r="Q126" s="154"/>
      <c r="R126" s="155">
        <f>R127+R293+R303+R323+R418+R446+R515+R548</f>
        <v>3260.5552744199995</v>
      </c>
      <c r="S126" s="154"/>
      <c r="T126" s="156">
        <f>T127+T293+T303+T323+T418+T446+T515+T548</f>
        <v>53.864999999999995</v>
      </c>
      <c r="AR126" s="149" t="s">
        <v>85</v>
      </c>
      <c r="AT126" s="157" t="s">
        <v>76</v>
      </c>
      <c r="AU126" s="157" t="s">
        <v>77</v>
      </c>
      <c r="AY126" s="149" t="s">
        <v>143</v>
      </c>
      <c r="BK126" s="158">
        <f>BK127+BK293+BK303+BK323+BK418+BK446+BK515+BK548</f>
        <v>0</v>
      </c>
    </row>
    <row r="127" spans="1:65" s="11" customFormat="1" ht="22.9" customHeight="1" x14ac:dyDescent="0.2">
      <c r="B127" s="148"/>
      <c r="D127" s="149" t="s">
        <v>76</v>
      </c>
      <c r="E127" s="197" t="s">
        <v>85</v>
      </c>
      <c r="F127" s="197" t="s">
        <v>230</v>
      </c>
      <c r="I127" s="151"/>
      <c r="J127" s="198">
        <f>BK127</f>
        <v>0</v>
      </c>
      <c r="L127" s="148"/>
      <c r="M127" s="153"/>
      <c r="N127" s="154"/>
      <c r="O127" s="154"/>
      <c r="P127" s="155">
        <f>SUM(P128:P292)</f>
        <v>0</v>
      </c>
      <c r="Q127" s="154"/>
      <c r="R127" s="155">
        <f>SUM(R128:R292)</f>
        <v>2253.609974</v>
      </c>
      <c r="S127" s="154"/>
      <c r="T127" s="156">
        <f>SUM(T128:T292)</f>
        <v>52.012999999999998</v>
      </c>
      <c r="AR127" s="149" t="s">
        <v>85</v>
      </c>
      <c r="AT127" s="157" t="s">
        <v>76</v>
      </c>
      <c r="AU127" s="157" t="s">
        <v>85</v>
      </c>
      <c r="AY127" s="149" t="s">
        <v>143</v>
      </c>
      <c r="BK127" s="158">
        <f>SUM(BK128:BK292)</f>
        <v>0</v>
      </c>
    </row>
    <row r="128" spans="1:65" s="2" customFormat="1" ht="33" customHeight="1" x14ac:dyDescent="0.2">
      <c r="A128" s="33"/>
      <c r="B128" s="159"/>
      <c r="C128" s="160" t="s">
        <v>85</v>
      </c>
      <c r="D128" s="160" t="s">
        <v>144</v>
      </c>
      <c r="E128" s="161" t="s">
        <v>231</v>
      </c>
      <c r="F128" s="162" t="s">
        <v>232</v>
      </c>
      <c r="G128" s="163" t="s">
        <v>233</v>
      </c>
      <c r="H128" s="164">
        <v>3</v>
      </c>
      <c r="I128" s="165"/>
      <c r="J128" s="166">
        <f>ROUND(I128*H128,2)</f>
        <v>0</v>
      </c>
      <c r="K128" s="162" t="s">
        <v>148</v>
      </c>
      <c r="L128" s="34"/>
      <c r="M128" s="167" t="s">
        <v>1</v>
      </c>
      <c r="N128" s="168" t="s">
        <v>42</v>
      </c>
      <c r="O128" s="59"/>
      <c r="P128" s="169">
        <f>O128*H128</f>
        <v>0</v>
      </c>
      <c r="Q128" s="169">
        <v>0</v>
      </c>
      <c r="R128" s="169">
        <f>Q128*H128</f>
        <v>0</v>
      </c>
      <c r="S128" s="169">
        <v>0.26</v>
      </c>
      <c r="T128" s="170">
        <f>S128*H128</f>
        <v>0.78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R128" s="171" t="s">
        <v>142</v>
      </c>
      <c r="AT128" s="171" t="s">
        <v>144</v>
      </c>
      <c r="AU128" s="171" t="s">
        <v>87</v>
      </c>
      <c r="AY128" s="18" t="s">
        <v>143</v>
      </c>
      <c r="BE128" s="172">
        <f>IF(N128="základní",J128,0)</f>
        <v>0</v>
      </c>
      <c r="BF128" s="172">
        <f>IF(N128="snížená",J128,0)</f>
        <v>0</v>
      </c>
      <c r="BG128" s="172">
        <f>IF(N128="zákl. přenesená",J128,0)</f>
        <v>0</v>
      </c>
      <c r="BH128" s="172">
        <f>IF(N128="sníž. přenesená",J128,0)</f>
        <v>0</v>
      </c>
      <c r="BI128" s="172">
        <f>IF(N128="nulová",J128,0)</f>
        <v>0</v>
      </c>
      <c r="BJ128" s="18" t="s">
        <v>85</v>
      </c>
      <c r="BK128" s="172">
        <f>ROUND(I128*H128,2)</f>
        <v>0</v>
      </c>
      <c r="BL128" s="18" t="s">
        <v>142</v>
      </c>
      <c r="BM128" s="171" t="s">
        <v>234</v>
      </c>
    </row>
    <row r="129" spans="1:65" s="12" customFormat="1" x14ac:dyDescent="0.2">
      <c r="B129" s="173"/>
      <c r="D129" s="174" t="s">
        <v>151</v>
      </c>
      <c r="E129" s="175" t="s">
        <v>1</v>
      </c>
      <c r="F129" s="176" t="s">
        <v>235</v>
      </c>
      <c r="H129" s="177">
        <v>3</v>
      </c>
      <c r="I129" s="178"/>
      <c r="L129" s="173"/>
      <c r="M129" s="179"/>
      <c r="N129" s="180"/>
      <c r="O129" s="180"/>
      <c r="P129" s="180"/>
      <c r="Q129" s="180"/>
      <c r="R129" s="180"/>
      <c r="S129" s="180"/>
      <c r="T129" s="181"/>
      <c r="AT129" s="175" t="s">
        <v>151</v>
      </c>
      <c r="AU129" s="175" t="s">
        <v>87</v>
      </c>
      <c r="AV129" s="12" t="s">
        <v>87</v>
      </c>
      <c r="AW129" s="12" t="s">
        <v>33</v>
      </c>
      <c r="AX129" s="12" t="s">
        <v>85</v>
      </c>
      <c r="AY129" s="175" t="s">
        <v>143</v>
      </c>
    </row>
    <row r="130" spans="1:65" s="2" customFormat="1" ht="21.75" customHeight="1" x14ac:dyDescent="0.2">
      <c r="A130" s="33"/>
      <c r="B130" s="159"/>
      <c r="C130" s="160" t="s">
        <v>87</v>
      </c>
      <c r="D130" s="160" t="s">
        <v>144</v>
      </c>
      <c r="E130" s="161" t="s">
        <v>236</v>
      </c>
      <c r="F130" s="162" t="s">
        <v>237</v>
      </c>
      <c r="G130" s="163" t="s">
        <v>233</v>
      </c>
      <c r="H130" s="164">
        <v>17</v>
      </c>
      <c r="I130" s="165"/>
      <c r="J130" s="166">
        <f>ROUND(I130*H130,2)</f>
        <v>0</v>
      </c>
      <c r="K130" s="162" t="s">
        <v>148</v>
      </c>
      <c r="L130" s="34"/>
      <c r="M130" s="167" t="s">
        <v>1</v>
      </c>
      <c r="N130" s="168" t="s">
        <v>42</v>
      </c>
      <c r="O130" s="59"/>
      <c r="P130" s="169">
        <f>O130*H130</f>
        <v>0</v>
      </c>
      <c r="Q130" s="169">
        <v>0</v>
      </c>
      <c r="R130" s="169">
        <f>Q130*H130</f>
        <v>0</v>
      </c>
      <c r="S130" s="169">
        <v>9.8000000000000004E-2</v>
      </c>
      <c r="T130" s="170">
        <f>S130*H130</f>
        <v>1.6660000000000001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171" t="s">
        <v>142</v>
      </c>
      <c r="AT130" s="171" t="s">
        <v>144</v>
      </c>
      <c r="AU130" s="171" t="s">
        <v>87</v>
      </c>
      <c r="AY130" s="18" t="s">
        <v>143</v>
      </c>
      <c r="BE130" s="172">
        <f>IF(N130="základní",J130,0)</f>
        <v>0</v>
      </c>
      <c r="BF130" s="172">
        <f>IF(N130="snížená",J130,0)</f>
        <v>0</v>
      </c>
      <c r="BG130" s="172">
        <f>IF(N130="zákl. přenesená",J130,0)</f>
        <v>0</v>
      </c>
      <c r="BH130" s="172">
        <f>IF(N130="sníž. přenesená",J130,0)</f>
        <v>0</v>
      </c>
      <c r="BI130" s="172">
        <f>IF(N130="nulová",J130,0)</f>
        <v>0</v>
      </c>
      <c r="BJ130" s="18" t="s">
        <v>85</v>
      </c>
      <c r="BK130" s="172">
        <f>ROUND(I130*H130,2)</f>
        <v>0</v>
      </c>
      <c r="BL130" s="18" t="s">
        <v>142</v>
      </c>
      <c r="BM130" s="171" t="s">
        <v>238</v>
      </c>
    </row>
    <row r="131" spans="1:65" s="12" customFormat="1" x14ac:dyDescent="0.2">
      <c r="B131" s="173"/>
      <c r="D131" s="174" t="s">
        <v>151</v>
      </c>
      <c r="E131" s="175" t="s">
        <v>1</v>
      </c>
      <c r="F131" s="176" t="s">
        <v>239</v>
      </c>
      <c r="H131" s="177">
        <v>17</v>
      </c>
      <c r="I131" s="178"/>
      <c r="L131" s="173"/>
      <c r="M131" s="179"/>
      <c r="N131" s="180"/>
      <c r="O131" s="180"/>
      <c r="P131" s="180"/>
      <c r="Q131" s="180"/>
      <c r="R131" s="180"/>
      <c r="S131" s="180"/>
      <c r="T131" s="181"/>
      <c r="AT131" s="175" t="s">
        <v>151</v>
      </c>
      <c r="AU131" s="175" t="s">
        <v>87</v>
      </c>
      <c r="AV131" s="12" t="s">
        <v>87</v>
      </c>
      <c r="AW131" s="12" t="s">
        <v>33</v>
      </c>
      <c r="AX131" s="12" t="s">
        <v>85</v>
      </c>
      <c r="AY131" s="175" t="s">
        <v>143</v>
      </c>
    </row>
    <row r="132" spans="1:65" s="2" customFormat="1" ht="21.75" customHeight="1" x14ac:dyDescent="0.2">
      <c r="A132" s="33"/>
      <c r="B132" s="159"/>
      <c r="C132" s="160" t="s">
        <v>158</v>
      </c>
      <c r="D132" s="160" t="s">
        <v>144</v>
      </c>
      <c r="E132" s="161" t="s">
        <v>240</v>
      </c>
      <c r="F132" s="162" t="s">
        <v>241</v>
      </c>
      <c r="G132" s="163" t="s">
        <v>233</v>
      </c>
      <c r="H132" s="164">
        <v>59.1</v>
      </c>
      <c r="I132" s="165"/>
      <c r="J132" s="166">
        <f>ROUND(I132*H132,2)</f>
        <v>0</v>
      </c>
      <c r="K132" s="162" t="s">
        <v>148</v>
      </c>
      <c r="L132" s="34"/>
      <c r="M132" s="167" t="s">
        <v>1</v>
      </c>
      <c r="N132" s="168" t="s">
        <v>42</v>
      </c>
      <c r="O132" s="59"/>
      <c r="P132" s="169">
        <f>O132*H132</f>
        <v>0</v>
      </c>
      <c r="Q132" s="169">
        <v>0</v>
      </c>
      <c r="R132" s="169">
        <f>Q132*H132</f>
        <v>0</v>
      </c>
      <c r="S132" s="169">
        <v>0.22</v>
      </c>
      <c r="T132" s="170">
        <f>S132*H132</f>
        <v>13.002000000000001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71" t="s">
        <v>142</v>
      </c>
      <c r="AT132" s="171" t="s">
        <v>144</v>
      </c>
      <c r="AU132" s="171" t="s">
        <v>87</v>
      </c>
      <c r="AY132" s="18" t="s">
        <v>143</v>
      </c>
      <c r="BE132" s="172">
        <f>IF(N132="základní",J132,0)</f>
        <v>0</v>
      </c>
      <c r="BF132" s="172">
        <f>IF(N132="snížená",J132,0)</f>
        <v>0</v>
      </c>
      <c r="BG132" s="172">
        <f>IF(N132="zákl. přenesená",J132,0)</f>
        <v>0</v>
      </c>
      <c r="BH132" s="172">
        <f>IF(N132="sníž. přenesená",J132,0)</f>
        <v>0</v>
      </c>
      <c r="BI132" s="172">
        <f>IF(N132="nulová",J132,0)</f>
        <v>0</v>
      </c>
      <c r="BJ132" s="18" t="s">
        <v>85</v>
      </c>
      <c r="BK132" s="172">
        <f>ROUND(I132*H132,2)</f>
        <v>0</v>
      </c>
      <c r="BL132" s="18" t="s">
        <v>142</v>
      </c>
      <c r="BM132" s="171" t="s">
        <v>242</v>
      </c>
    </row>
    <row r="133" spans="1:65" s="12" customFormat="1" x14ac:dyDescent="0.2">
      <c r="B133" s="173"/>
      <c r="D133" s="174" t="s">
        <v>151</v>
      </c>
      <c r="E133" s="175" t="s">
        <v>1</v>
      </c>
      <c r="F133" s="176" t="s">
        <v>243</v>
      </c>
      <c r="H133" s="177">
        <v>17</v>
      </c>
      <c r="I133" s="178"/>
      <c r="L133" s="173"/>
      <c r="M133" s="179"/>
      <c r="N133" s="180"/>
      <c r="O133" s="180"/>
      <c r="P133" s="180"/>
      <c r="Q133" s="180"/>
      <c r="R133" s="180"/>
      <c r="S133" s="180"/>
      <c r="T133" s="181"/>
      <c r="AT133" s="175" t="s">
        <v>151</v>
      </c>
      <c r="AU133" s="175" t="s">
        <v>87</v>
      </c>
      <c r="AV133" s="12" t="s">
        <v>87</v>
      </c>
      <c r="AW133" s="12" t="s">
        <v>33</v>
      </c>
      <c r="AX133" s="12" t="s">
        <v>77</v>
      </c>
      <c r="AY133" s="175" t="s">
        <v>143</v>
      </c>
    </row>
    <row r="134" spans="1:65" s="12" customFormat="1" x14ac:dyDescent="0.2">
      <c r="B134" s="173"/>
      <c r="D134" s="174" t="s">
        <v>151</v>
      </c>
      <c r="E134" s="175" t="s">
        <v>1</v>
      </c>
      <c r="F134" s="176" t="s">
        <v>244</v>
      </c>
      <c r="H134" s="177">
        <v>42.1</v>
      </c>
      <c r="I134" s="178"/>
      <c r="L134" s="173"/>
      <c r="M134" s="179"/>
      <c r="N134" s="180"/>
      <c r="O134" s="180"/>
      <c r="P134" s="180"/>
      <c r="Q134" s="180"/>
      <c r="R134" s="180"/>
      <c r="S134" s="180"/>
      <c r="T134" s="181"/>
      <c r="AT134" s="175" t="s">
        <v>151</v>
      </c>
      <c r="AU134" s="175" t="s">
        <v>87</v>
      </c>
      <c r="AV134" s="12" t="s">
        <v>87</v>
      </c>
      <c r="AW134" s="12" t="s">
        <v>33</v>
      </c>
      <c r="AX134" s="12" t="s">
        <v>77</v>
      </c>
      <c r="AY134" s="175" t="s">
        <v>143</v>
      </c>
    </row>
    <row r="135" spans="1:65" s="15" customFormat="1" x14ac:dyDescent="0.2">
      <c r="B135" s="199"/>
      <c r="D135" s="174" t="s">
        <v>151</v>
      </c>
      <c r="E135" s="200" t="s">
        <v>1</v>
      </c>
      <c r="F135" s="201" t="s">
        <v>245</v>
      </c>
      <c r="H135" s="202">
        <v>59.1</v>
      </c>
      <c r="I135" s="203"/>
      <c r="L135" s="199"/>
      <c r="M135" s="204"/>
      <c r="N135" s="205"/>
      <c r="O135" s="205"/>
      <c r="P135" s="205"/>
      <c r="Q135" s="205"/>
      <c r="R135" s="205"/>
      <c r="S135" s="205"/>
      <c r="T135" s="206"/>
      <c r="AT135" s="200" t="s">
        <v>151</v>
      </c>
      <c r="AU135" s="200" t="s">
        <v>87</v>
      </c>
      <c r="AV135" s="15" t="s">
        <v>142</v>
      </c>
      <c r="AW135" s="15" t="s">
        <v>33</v>
      </c>
      <c r="AX135" s="15" t="s">
        <v>85</v>
      </c>
      <c r="AY135" s="200" t="s">
        <v>143</v>
      </c>
    </row>
    <row r="136" spans="1:65" s="2" customFormat="1" ht="33" customHeight="1" x14ac:dyDescent="0.2">
      <c r="A136" s="33"/>
      <c r="B136" s="159"/>
      <c r="C136" s="160" t="s">
        <v>142</v>
      </c>
      <c r="D136" s="160" t="s">
        <v>144</v>
      </c>
      <c r="E136" s="161" t="s">
        <v>246</v>
      </c>
      <c r="F136" s="162" t="s">
        <v>247</v>
      </c>
      <c r="G136" s="163" t="s">
        <v>233</v>
      </c>
      <c r="H136" s="164">
        <v>20</v>
      </c>
      <c r="I136" s="165"/>
      <c r="J136" s="166">
        <f>ROUND(I136*H136,2)</f>
        <v>0</v>
      </c>
      <c r="K136" s="162" t="s">
        <v>148</v>
      </c>
      <c r="L136" s="34"/>
      <c r="M136" s="167" t="s">
        <v>1</v>
      </c>
      <c r="N136" s="168" t="s">
        <v>42</v>
      </c>
      <c r="O136" s="59"/>
      <c r="P136" s="169">
        <f>O136*H136</f>
        <v>0</v>
      </c>
      <c r="Q136" s="169">
        <v>0</v>
      </c>
      <c r="R136" s="169">
        <f>Q136*H136</f>
        <v>0</v>
      </c>
      <c r="S136" s="169">
        <v>0.17</v>
      </c>
      <c r="T136" s="170">
        <f>S136*H136</f>
        <v>3.4000000000000004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71" t="s">
        <v>142</v>
      </c>
      <c r="AT136" s="171" t="s">
        <v>144</v>
      </c>
      <c r="AU136" s="171" t="s">
        <v>87</v>
      </c>
      <c r="AY136" s="18" t="s">
        <v>143</v>
      </c>
      <c r="BE136" s="172">
        <f>IF(N136="základní",J136,0)</f>
        <v>0</v>
      </c>
      <c r="BF136" s="172">
        <f>IF(N136="snížená",J136,0)</f>
        <v>0</v>
      </c>
      <c r="BG136" s="172">
        <f>IF(N136="zákl. přenesená",J136,0)</f>
        <v>0</v>
      </c>
      <c r="BH136" s="172">
        <f>IF(N136="sníž. přenesená",J136,0)</f>
        <v>0</v>
      </c>
      <c r="BI136" s="172">
        <f>IF(N136="nulová",J136,0)</f>
        <v>0</v>
      </c>
      <c r="BJ136" s="18" t="s">
        <v>85</v>
      </c>
      <c r="BK136" s="172">
        <f>ROUND(I136*H136,2)</f>
        <v>0</v>
      </c>
      <c r="BL136" s="18" t="s">
        <v>142</v>
      </c>
      <c r="BM136" s="171" t="s">
        <v>248</v>
      </c>
    </row>
    <row r="137" spans="1:65" s="12" customFormat="1" x14ac:dyDescent="0.2">
      <c r="B137" s="173"/>
      <c r="D137" s="174" t="s">
        <v>151</v>
      </c>
      <c r="E137" s="175" t="s">
        <v>1</v>
      </c>
      <c r="F137" s="176" t="s">
        <v>235</v>
      </c>
      <c r="H137" s="177">
        <v>3</v>
      </c>
      <c r="I137" s="178"/>
      <c r="L137" s="173"/>
      <c r="M137" s="179"/>
      <c r="N137" s="180"/>
      <c r="O137" s="180"/>
      <c r="P137" s="180"/>
      <c r="Q137" s="180"/>
      <c r="R137" s="180"/>
      <c r="S137" s="180"/>
      <c r="T137" s="181"/>
      <c r="AT137" s="175" t="s">
        <v>151</v>
      </c>
      <c r="AU137" s="175" t="s">
        <v>87</v>
      </c>
      <c r="AV137" s="12" t="s">
        <v>87</v>
      </c>
      <c r="AW137" s="12" t="s">
        <v>33</v>
      </c>
      <c r="AX137" s="12" t="s">
        <v>77</v>
      </c>
      <c r="AY137" s="175" t="s">
        <v>143</v>
      </c>
    </row>
    <row r="138" spans="1:65" s="12" customFormat="1" x14ac:dyDescent="0.2">
      <c r="B138" s="173"/>
      <c r="D138" s="174" t="s">
        <v>151</v>
      </c>
      <c r="E138" s="175" t="s">
        <v>1</v>
      </c>
      <c r="F138" s="176" t="s">
        <v>249</v>
      </c>
      <c r="H138" s="177">
        <v>17</v>
      </c>
      <c r="I138" s="178"/>
      <c r="L138" s="173"/>
      <c r="M138" s="179"/>
      <c r="N138" s="180"/>
      <c r="O138" s="180"/>
      <c r="P138" s="180"/>
      <c r="Q138" s="180"/>
      <c r="R138" s="180"/>
      <c r="S138" s="180"/>
      <c r="T138" s="181"/>
      <c r="AT138" s="175" t="s">
        <v>151</v>
      </c>
      <c r="AU138" s="175" t="s">
        <v>87</v>
      </c>
      <c r="AV138" s="12" t="s">
        <v>87</v>
      </c>
      <c r="AW138" s="12" t="s">
        <v>33</v>
      </c>
      <c r="AX138" s="12" t="s">
        <v>77</v>
      </c>
      <c r="AY138" s="175" t="s">
        <v>143</v>
      </c>
    </row>
    <row r="139" spans="1:65" s="15" customFormat="1" x14ac:dyDescent="0.2">
      <c r="B139" s="199"/>
      <c r="D139" s="174" t="s">
        <v>151</v>
      </c>
      <c r="E139" s="200" t="s">
        <v>1</v>
      </c>
      <c r="F139" s="201" t="s">
        <v>245</v>
      </c>
      <c r="H139" s="202">
        <v>20</v>
      </c>
      <c r="I139" s="203"/>
      <c r="L139" s="199"/>
      <c r="M139" s="204"/>
      <c r="N139" s="205"/>
      <c r="O139" s="205"/>
      <c r="P139" s="205"/>
      <c r="Q139" s="205"/>
      <c r="R139" s="205"/>
      <c r="S139" s="205"/>
      <c r="T139" s="206"/>
      <c r="AT139" s="200" t="s">
        <v>151</v>
      </c>
      <c r="AU139" s="200" t="s">
        <v>87</v>
      </c>
      <c r="AV139" s="15" t="s">
        <v>142</v>
      </c>
      <c r="AW139" s="15" t="s">
        <v>33</v>
      </c>
      <c r="AX139" s="15" t="s">
        <v>85</v>
      </c>
      <c r="AY139" s="200" t="s">
        <v>143</v>
      </c>
    </row>
    <row r="140" spans="1:65" s="2" customFormat="1" ht="33" customHeight="1" x14ac:dyDescent="0.2">
      <c r="A140" s="33"/>
      <c r="B140" s="159"/>
      <c r="C140" s="160" t="s">
        <v>167</v>
      </c>
      <c r="D140" s="160" t="s">
        <v>144</v>
      </c>
      <c r="E140" s="161" t="s">
        <v>250</v>
      </c>
      <c r="F140" s="162" t="s">
        <v>251</v>
      </c>
      <c r="G140" s="163" t="s">
        <v>233</v>
      </c>
      <c r="H140" s="164">
        <v>30.2</v>
      </c>
      <c r="I140" s="165"/>
      <c r="J140" s="166">
        <f>ROUND(I140*H140,2)</f>
        <v>0</v>
      </c>
      <c r="K140" s="162" t="s">
        <v>252</v>
      </c>
      <c r="L140" s="34"/>
      <c r="M140" s="167" t="s">
        <v>1</v>
      </c>
      <c r="N140" s="168" t="s">
        <v>42</v>
      </c>
      <c r="O140" s="59"/>
      <c r="P140" s="169">
        <f>O140*H140</f>
        <v>0</v>
      </c>
      <c r="Q140" s="169">
        <v>0</v>
      </c>
      <c r="R140" s="169">
        <f>Q140*H140</f>
        <v>0</v>
      </c>
      <c r="S140" s="169">
        <v>0.28999999999999998</v>
      </c>
      <c r="T140" s="170">
        <f>S140*H140</f>
        <v>8.7579999999999991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71" t="s">
        <v>142</v>
      </c>
      <c r="AT140" s="171" t="s">
        <v>144</v>
      </c>
      <c r="AU140" s="171" t="s">
        <v>87</v>
      </c>
      <c r="AY140" s="18" t="s">
        <v>143</v>
      </c>
      <c r="BE140" s="172">
        <f>IF(N140="základní",J140,0)</f>
        <v>0</v>
      </c>
      <c r="BF140" s="172">
        <f>IF(N140="snížená",J140,0)</f>
        <v>0</v>
      </c>
      <c r="BG140" s="172">
        <f>IF(N140="zákl. přenesená",J140,0)</f>
        <v>0</v>
      </c>
      <c r="BH140" s="172">
        <f>IF(N140="sníž. přenesená",J140,0)</f>
        <v>0</v>
      </c>
      <c r="BI140" s="172">
        <f>IF(N140="nulová",J140,0)</f>
        <v>0</v>
      </c>
      <c r="BJ140" s="18" t="s">
        <v>85</v>
      </c>
      <c r="BK140" s="172">
        <f>ROUND(I140*H140,2)</f>
        <v>0</v>
      </c>
      <c r="BL140" s="18" t="s">
        <v>142</v>
      </c>
      <c r="BM140" s="171" t="s">
        <v>253</v>
      </c>
    </row>
    <row r="141" spans="1:65" s="12" customFormat="1" x14ac:dyDescent="0.2">
      <c r="B141" s="173"/>
      <c r="D141" s="174" t="s">
        <v>151</v>
      </c>
      <c r="E141" s="175" t="s">
        <v>1</v>
      </c>
      <c r="F141" s="176" t="s">
        <v>254</v>
      </c>
      <c r="H141" s="177">
        <v>30.2</v>
      </c>
      <c r="I141" s="178"/>
      <c r="L141" s="173"/>
      <c r="M141" s="179"/>
      <c r="N141" s="180"/>
      <c r="O141" s="180"/>
      <c r="P141" s="180"/>
      <c r="Q141" s="180"/>
      <c r="R141" s="180"/>
      <c r="S141" s="180"/>
      <c r="T141" s="181"/>
      <c r="AT141" s="175" t="s">
        <v>151</v>
      </c>
      <c r="AU141" s="175" t="s">
        <v>87</v>
      </c>
      <c r="AV141" s="12" t="s">
        <v>87</v>
      </c>
      <c r="AW141" s="12" t="s">
        <v>33</v>
      </c>
      <c r="AX141" s="12" t="s">
        <v>85</v>
      </c>
      <c r="AY141" s="175" t="s">
        <v>143</v>
      </c>
    </row>
    <row r="142" spans="1:65" s="2" customFormat="1" ht="21.75" customHeight="1" x14ac:dyDescent="0.2">
      <c r="A142" s="33"/>
      <c r="B142" s="159"/>
      <c r="C142" s="160" t="s">
        <v>170</v>
      </c>
      <c r="D142" s="160" t="s">
        <v>144</v>
      </c>
      <c r="E142" s="161" t="s">
        <v>255</v>
      </c>
      <c r="F142" s="162" t="s">
        <v>256</v>
      </c>
      <c r="G142" s="163" t="s">
        <v>233</v>
      </c>
      <c r="H142" s="164">
        <v>54</v>
      </c>
      <c r="I142" s="165"/>
      <c r="J142" s="166">
        <f>ROUND(I142*H142,2)</f>
        <v>0</v>
      </c>
      <c r="K142" s="162" t="s">
        <v>148</v>
      </c>
      <c r="L142" s="34"/>
      <c r="M142" s="167" t="s">
        <v>1</v>
      </c>
      <c r="N142" s="168" t="s">
        <v>42</v>
      </c>
      <c r="O142" s="59"/>
      <c r="P142" s="169">
        <f>O142*H142</f>
        <v>0</v>
      </c>
      <c r="Q142" s="169">
        <v>4.0000000000000003E-5</v>
      </c>
      <c r="R142" s="169">
        <f>Q142*H142</f>
        <v>2.16E-3</v>
      </c>
      <c r="S142" s="169">
        <v>0.128</v>
      </c>
      <c r="T142" s="170">
        <f>S142*H142</f>
        <v>6.9119999999999999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71" t="s">
        <v>142</v>
      </c>
      <c r="AT142" s="171" t="s">
        <v>144</v>
      </c>
      <c r="AU142" s="171" t="s">
        <v>87</v>
      </c>
      <c r="AY142" s="18" t="s">
        <v>143</v>
      </c>
      <c r="BE142" s="172">
        <f>IF(N142="základní",J142,0)</f>
        <v>0</v>
      </c>
      <c r="BF142" s="172">
        <f>IF(N142="snížená",J142,0)</f>
        <v>0</v>
      </c>
      <c r="BG142" s="172">
        <f>IF(N142="zákl. přenesená",J142,0)</f>
        <v>0</v>
      </c>
      <c r="BH142" s="172">
        <f>IF(N142="sníž. přenesená",J142,0)</f>
        <v>0</v>
      </c>
      <c r="BI142" s="172">
        <f>IF(N142="nulová",J142,0)</f>
        <v>0</v>
      </c>
      <c r="BJ142" s="18" t="s">
        <v>85</v>
      </c>
      <c r="BK142" s="172">
        <f>ROUND(I142*H142,2)</f>
        <v>0</v>
      </c>
      <c r="BL142" s="18" t="s">
        <v>142</v>
      </c>
      <c r="BM142" s="171" t="s">
        <v>257</v>
      </c>
    </row>
    <row r="143" spans="1:65" s="13" customFormat="1" x14ac:dyDescent="0.2">
      <c r="B143" s="182"/>
      <c r="D143" s="174" t="s">
        <v>151</v>
      </c>
      <c r="E143" s="183" t="s">
        <v>1</v>
      </c>
      <c r="F143" s="184" t="s">
        <v>258</v>
      </c>
      <c r="H143" s="183" t="s">
        <v>1</v>
      </c>
      <c r="I143" s="185"/>
      <c r="L143" s="182"/>
      <c r="M143" s="186"/>
      <c r="N143" s="187"/>
      <c r="O143" s="187"/>
      <c r="P143" s="187"/>
      <c r="Q143" s="187"/>
      <c r="R143" s="187"/>
      <c r="S143" s="187"/>
      <c r="T143" s="188"/>
      <c r="AT143" s="183" t="s">
        <v>151</v>
      </c>
      <c r="AU143" s="183" t="s">
        <v>87</v>
      </c>
      <c r="AV143" s="13" t="s">
        <v>85</v>
      </c>
      <c r="AW143" s="13" t="s">
        <v>33</v>
      </c>
      <c r="AX143" s="13" t="s">
        <v>77</v>
      </c>
      <c r="AY143" s="183" t="s">
        <v>143</v>
      </c>
    </row>
    <row r="144" spans="1:65" s="12" customFormat="1" x14ac:dyDescent="0.2">
      <c r="B144" s="173"/>
      <c r="D144" s="174" t="s">
        <v>151</v>
      </c>
      <c r="E144" s="175" t="s">
        <v>1</v>
      </c>
      <c r="F144" s="176" t="s">
        <v>259</v>
      </c>
      <c r="H144" s="177">
        <v>54</v>
      </c>
      <c r="I144" s="178"/>
      <c r="L144" s="173"/>
      <c r="M144" s="179"/>
      <c r="N144" s="180"/>
      <c r="O144" s="180"/>
      <c r="P144" s="180"/>
      <c r="Q144" s="180"/>
      <c r="R144" s="180"/>
      <c r="S144" s="180"/>
      <c r="T144" s="181"/>
      <c r="AT144" s="175" t="s">
        <v>151</v>
      </c>
      <c r="AU144" s="175" t="s">
        <v>87</v>
      </c>
      <c r="AV144" s="12" t="s">
        <v>87</v>
      </c>
      <c r="AW144" s="12" t="s">
        <v>33</v>
      </c>
      <c r="AX144" s="12" t="s">
        <v>85</v>
      </c>
      <c r="AY144" s="175" t="s">
        <v>143</v>
      </c>
    </row>
    <row r="145" spans="1:65" s="2" customFormat="1" ht="21.75" customHeight="1" x14ac:dyDescent="0.2">
      <c r="A145" s="33"/>
      <c r="B145" s="159"/>
      <c r="C145" s="160" t="s">
        <v>178</v>
      </c>
      <c r="D145" s="160" t="s">
        <v>144</v>
      </c>
      <c r="E145" s="161" t="s">
        <v>260</v>
      </c>
      <c r="F145" s="162" t="s">
        <v>261</v>
      </c>
      <c r="G145" s="163" t="s">
        <v>233</v>
      </c>
      <c r="H145" s="164">
        <v>17</v>
      </c>
      <c r="I145" s="165"/>
      <c r="J145" s="166">
        <f>ROUND(I145*H145,2)</f>
        <v>0</v>
      </c>
      <c r="K145" s="162" t="s">
        <v>148</v>
      </c>
      <c r="L145" s="34"/>
      <c r="M145" s="167" t="s">
        <v>1</v>
      </c>
      <c r="N145" s="168" t="s">
        <v>42</v>
      </c>
      <c r="O145" s="59"/>
      <c r="P145" s="169">
        <f>O145*H145</f>
        <v>0</v>
      </c>
      <c r="Q145" s="169">
        <v>3.0000000000000001E-5</v>
      </c>
      <c r="R145" s="169">
        <f>Q145*H145</f>
        <v>5.1000000000000004E-4</v>
      </c>
      <c r="S145" s="169">
        <v>0.10299999999999999</v>
      </c>
      <c r="T145" s="170">
        <f>S145*H145</f>
        <v>1.7509999999999999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71" t="s">
        <v>142</v>
      </c>
      <c r="AT145" s="171" t="s">
        <v>144</v>
      </c>
      <c r="AU145" s="171" t="s">
        <v>87</v>
      </c>
      <c r="AY145" s="18" t="s">
        <v>143</v>
      </c>
      <c r="BE145" s="172">
        <f>IF(N145="základní",J145,0)</f>
        <v>0</v>
      </c>
      <c r="BF145" s="172">
        <f>IF(N145="snížená",J145,0)</f>
        <v>0</v>
      </c>
      <c r="BG145" s="172">
        <f>IF(N145="zákl. přenesená",J145,0)</f>
        <v>0</v>
      </c>
      <c r="BH145" s="172">
        <f>IF(N145="sníž. přenesená",J145,0)</f>
        <v>0</v>
      </c>
      <c r="BI145" s="172">
        <f>IF(N145="nulová",J145,0)</f>
        <v>0</v>
      </c>
      <c r="BJ145" s="18" t="s">
        <v>85</v>
      </c>
      <c r="BK145" s="172">
        <f>ROUND(I145*H145,2)</f>
        <v>0</v>
      </c>
      <c r="BL145" s="18" t="s">
        <v>142</v>
      </c>
      <c r="BM145" s="171" t="s">
        <v>262</v>
      </c>
    </row>
    <row r="146" spans="1:65" s="12" customFormat="1" x14ac:dyDescent="0.2">
      <c r="B146" s="173"/>
      <c r="D146" s="174" t="s">
        <v>151</v>
      </c>
      <c r="E146" s="175" t="s">
        <v>1</v>
      </c>
      <c r="F146" s="176" t="s">
        <v>263</v>
      </c>
      <c r="H146" s="177">
        <v>17</v>
      </c>
      <c r="I146" s="178"/>
      <c r="L146" s="173"/>
      <c r="M146" s="179"/>
      <c r="N146" s="180"/>
      <c r="O146" s="180"/>
      <c r="P146" s="180"/>
      <c r="Q146" s="180"/>
      <c r="R146" s="180"/>
      <c r="S146" s="180"/>
      <c r="T146" s="181"/>
      <c r="AT146" s="175" t="s">
        <v>151</v>
      </c>
      <c r="AU146" s="175" t="s">
        <v>87</v>
      </c>
      <c r="AV146" s="12" t="s">
        <v>87</v>
      </c>
      <c r="AW146" s="12" t="s">
        <v>33</v>
      </c>
      <c r="AX146" s="12" t="s">
        <v>85</v>
      </c>
      <c r="AY146" s="175" t="s">
        <v>143</v>
      </c>
    </row>
    <row r="147" spans="1:65" s="2" customFormat="1" ht="21.75" customHeight="1" x14ac:dyDescent="0.2">
      <c r="A147" s="33"/>
      <c r="B147" s="159"/>
      <c r="C147" s="160" t="s">
        <v>184</v>
      </c>
      <c r="D147" s="160" t="s">
        <v>144</v>
      </c>
      <c r="E147" s="161" t="s">
        <v>264</v>
      </c>
      <c r="F147" s="162" t="s">
        <v>265</v>
      </c>
      <c r="G147" s="163" t="s">
        <v>266</v>
      </c>
      <c r="H147" s="164">
        <v>76.8</v>
      </c>
      <c r="I147" s="165"/>
      <c r="J147" s="166">
        <f>ROUND(I147*H147,2)</f>
        <v>0</v>
      </c>
      <c r="K147" s="162" t="s">
        <v>148</v>
      </c>
      <c r="L147" s="34"/>
      <c r="M147" s="167" t="s">
        <v>1</v>
      </c>
      <c r="N147" s="168" t="s">
        <v>42</v>
      </c>
      <c r="O147" s="59"/>
      <c r="P147" s="169">
        <f>O147*H147</f>
        <v>0</v>
      </c>
      <c r="Q147" s="169">
        <v>0</v>
      </c>
      <c r="R147" s="169">
        <f>Q147*H147</f>
        <v>0</v>
      </c>
      <c r="S147" s="169">
        <v>0.20499999999999999</v>
      </c>
      <c r="T147" s="170">
        <f>S147*H147</f>
        <v>15.743999999999998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71" t="s">
        <v>142</v>
      </c>
      <c r="AT147" s="171" t="s">
        <v>144</v>
      </c>
      <c r="AU147" s="171" t="s">
        <v>87</v>
      </c>
      <c r="AY147" s="18" t="s">
        <v>143</v>
      </c>
      <c r="BE147" s="172">
        <f>IF(N147="základní",J147,0)</f>
        <v>0</v>
      </c>
      <c r="BF147" s="172">
        <f>IF(N147="snížená",J147,0)</f>
        <v>0</v>
      </c>
      <c r="BG147" s="172">
        <f>IF(N147="zákl. přenesená",J147,0)</f>
        <v>0</v>
      </c>
      <c r="BH147" s="172">
        <f>IF(N147="sníž. přenesená",J147,0)</f>
        <v>0</v>
      </c>
      <c r="BI147" s="172">
        <f>IF(N147="nulová",J147,0)</f>
        <v>0</v>
      </c>
      <c r="BJ147" s="18" t="s">
        <v>85</v>
      </c>
      <c r="BK147" s="172">
        <f>ROUND(I147*H147,2)</f>
        <v>0</v>
      </c>
      <c r="BL147" s="18" t="s">
        <v>142</v>
      </c>
      <c r="BM147" s="171" t="s">
        <v>267</v>
      </c>
    </row>
    <row r="148" spans="1:65" s="12" customFormat="1" x14ac:dyDescent="0.2">
      <c r="B148" s="173"/>
      <c r="D148" s="174" t="s">
        <v>151</v>
      </c>
      <c r="E148" s="175" t="s">
        <v>1</v>
      </c>
      <c r="F148" s="176" t="s">
        <v>268</v>
      </c>
      <c r="H148" s="177">
        <v>7</v>
      </c>
      <c r="I148" s="178"/>
      <c r="L148" s="173"/>
      <c r="M148" s="179"/>
      <c r="N148" s="180"/>
      <c r="O148" s="180"/>
      <c r="P148" s="180"/>
      <c r="Q148" s="180"/>
      <c r="R148" s="180"/>
      <c r="S148" s="180"/>
      <c r="T148" s="181"/>
      <c r="AT148" s="175" t="s">
        <v>151</v>
      </c>
      <c r="AU148" s="175" t="s">
        <v>87</v>
      </c>
      <c r="AV148" s="12" t="s">
        <v>87</v>
      </c>
      <c r="AW148" s="12" t="s">
        <v>33</v>
      </c>
      <c r="AX148" s="12" t="s">
        <v>77</v>
      </c>
      <c r="AY148" s="175" t="s">
        <v>143</v>
      </c>
    </row>
    <row r="149" spans="1:65" s="12" customFormat="1" x14ac:dyDescent="0.2">
      <c r="B149" s="173"/>
      <c r="D149" s="174" t="s">
        <v>151</v>
      </c>
      <c r="E149" s="175" t="s">
        <v>1</v>
      </c>
      <c r="F149" s="176" t="s">
        <v>269</v>
      </c>
      <c r="H149" s="177">
        <v>69.8</v>
      </c>
      <c r="I149" s="178"/>
      <c r="L149" s="173"/>
      <c r="M149" s="179"/>
      <c r="N149" s="180"/>
      <c r="O149" s="180"/>
      <c r="P149" s="180"/>
      <c r="Q149" s="180"/>
      <c r="R149" s="180"/>
      <c r="S149" s="180"/>
      <c r="T149" s="181"/>
      <c r="AT149" s="175" t="s">
        <v>151</v>
      </c>
      <c r="AU149" s="175" t="s">
        <v>87</v>
      </c>
      <c r="AV149" s="12" t="s">
        <v>87</v>
      </c>
      <c r="AW149" s="12" t="s">
        <v>33</v>
      </c>
      <c r="AX149" s="12" t="s">
        <v>77</v>
      </c>
      <c r="AY149" s="175" t="s">
        <v>143</v>
      </c>
    </row>
    <row r="150" spans="1:65" s="15" customFormat="1" x14ac:dyDescent="0.2">
      <c r="B150" s="199"/>
      <c r="D150" s="174" t="s">
        <v>151</v>
      </c>
      <c r="E150" s="200" t="s">
        <v>1</v>
      </c>
      <c r="F150" s="201" t="s">
        <v>245</v>
      </c>
      <c r="H150" s="202">
        <v>76.8</v>
      </c>
      <c r="I150" s="203"/>
      <c r="L150" s="199"/>
      <c r="M150" s="204"/>
      <c r="N150" s="205"/>
      <c r="O150" s="205"/>
      <c r="P150" s="205"/>
      <c r="Q150" s="205"/>
      <c r="R150" s="205"/>
      <c r="S150" s="205"/>
      <c r="T150" s="206"/>
      <c r="AT150" s="200" t="s">
        <v>151</v>
      </c>
      <c r="AU150" s="200" t="s">
        <v>87</v>
      </c>
      <c r="AV150" s="15" t="s">
        <v>142</v>
      </c>
      <c r="AW150" s="15" t="s">
        <v>33</v>
      </c>
      <c r="AX150" s="15" t="s">
        <v>85</v>
      </c>
      <c r="AY150" s="200" t="s">
        <v>143</v>
      </c>
    </row>
    <row r="151" spans="1:65" s="2" customFormat="1" ht="16.5" customHeight="1" x14ac:dyDescent="0.2">
      <c r="A151" s="33"/>
      <c r="B151" s="159"/>
      <c r="C151" s="160" t="s">
        <v>190</v>
      </c>
      <c r="D151" s="160" t="s">
        <v>144</v>
      </c>
      <c r="E151" s="161" t="s">
        <v>270</v>
      </c>
      <c r="F151" s="162" t="s">
        <v>271</v>
      </c>
      <c r="G151" s="163" t="s">
        <v>233</v>
      </c>
      <c r="H151" s="164">
        <v>815.92</v>
      </c>
      <c r="I151" s="165"/>
      <c r="J151" s="166">
        <f>ROUND(I151*H151,2)</f>
        <v>0</v>
      </c>
      <c r="K151" s="162" t="s">
        <v>148</v>
      </c>
      <c r="L151" s="34"/>
      <c r="M151" s="167" t="s">
        <v>1</v>
      </c>
      <c r="N151" s="168" t="s">
        <v>42</v>
      </c>
      <c r="O151" s="59"/>
      <c r="P151" s="169">
        <f>O151*H151</f>
        <v>0</v>
      </c>
      <c r="Q151" s="169">
        <v>0</v>
      </c>
      <c r="R151" s="169">
        <f>Q151*H151</f>
        <v>0</v>
      </c>
      <c r="S151" s="169">
        <v>0</v>
      </c>
      <c r="T151" s="170">
        <f>S151*H151</f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71" t="s">
        <v>142</v>
      </c>
      <c r="AT151" s="171" t="s">
        <v>144</v>
      </c>
      <c r="AU151" s="171" t="s">
        <v>87</v>
      </c>
      <c r="AY151" s="18" t="s">
        <v>143</v>
      </c>
      <c r="BE151" s="172">
        <f>IF(N151="základní",J151,0)</f>
        <v>0</v>
      </c>
      <c r="BF151" s="172">
        <f>IF(N151="snížená",J151,0)</f>
        <v>0</v>
      </c>
      <c r="BG151" s="172">
        <f>IF(N151="zákl. přenesená",J151,0)</f>
        <v>0</v>
      </c>
      <c r="BH151" s="172">
        <f>IF(N151="sníž. přenesená",J151,0)</f>
        <v>0</v>
      </c>
      <c r="BI151" s="172">
        <f>IF(N151="nulová",J151,0)</f>
        <v>0</v>
      </c>
      <c r="BJ151" s="18" t="s">
        <v>85</v>
      </c>
      <c r="BK151" s="172">
        <f>ROUND(I151*H151,2)</f>
        <v>0</v>
      </c>
      <c r="BL151" s="18" t="s">
        <v>142</v>
      </c>
      <c r="BM151" s="171" t="s">
        <v>272</v>
      </c>
    </row>
    <row r="152" spans="1:65" s="12" customFormat="1" x14ac:dyDescent="0.2">
      <c r="B152" s="173"/>
      <c r="D152" s="174" t="s">
        <v>151</v>
      </c>
      <c r="E152" s="175" t="s">
        <v>1</v>
      </c>
      <c r="F152" s="176" t="s">
        <v>273</v>
      </c>
      <c r="H152" s="177">
        <v>815.92</v>
      </c>
      <c r="I152" s="178"/>
      <c r="L152" s="173"/>
      <c r="M152" s="179"/>
      <c r="N152" s="180"/>
      <c r="O152" s="180"/>
      <c r="P152" s="180"/>
      <c r="Q152" s="180"/>
      <c r="R152" s="180"/>
      <c r="S152" s="180"/>
      <c r="T152" s="181"/>
      <c r="AT152" s="175" t="s">
        <v>151</v>
      </c>
      <c r="AU152" s="175" t="s">
        <v>87</v>
      </c>
      <c r="AV152" s="12" t="s">
        <v>87</v>
      </c>
      <c r="AW152" s="12" t="s">
        <v>33</v>
      </c>
      <c r="AX152" s="12" t="s">
        <v>85</v>
      </c>
      <c r="AY152" s="175" t="s">
        <v>143</v>
      </c>
    </row>
    <row r="153" spans="1:65" s="2" customFormat="1" ht="16.5" customHeight="1" x14ac:dyDescent="0.2">
      <c r="A153" s="33"/>
      <c r="B153" s="159"/>
      <c r="C153" s="160" t="s">
        <v>195</v>
      </c>
      <c r="D153" s="160" t="s">
        <v>144</v>
      </c>
      <c r="E153" s="161" t="s">
        <v>274</v>
      </c>
      <c r="F153" s="162" t="s">
        <v>275</v>
      </c>
      <c r="G153" s="163" t="s">
        <v>233</v>
      </c>
      <c r="H153" s="164">
        <v>5896.2</v>
      </c>
      <c r="I153" s="165"/>
      <c r="J153" s="166">
        <f>ROUND(I153*H153,2)</f>
        <v>0</v>
      </c>
      <c r="K153" s="162" t="s">
        <v>148</v>
      </c>
      <c r="L153" s="34"/>
      <c r="M153" s="167" t="s">
        <v>1</v>
      </c>
      <c r="N153" s="168" t="s">
        <v>42</v>
      </c>
      <c r="O153" s="59"/>
      <c r="P153" s="169">
        <f>O153*H153</f>
        <v>0</v>
      </c>
      <c r="Q153" s="169">
        <v>0</v>
      </c>
      <c r="R153" s="169">
        <f>Q153*H153</f>
        <v>0</v>
      </c>
      <c r="S153" s="169">
        <v>0</v>
      </c>
      <c r="T153" s="170">
        <f>S153*H153</f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71" t="s">
        <v>142</v>
      </c>
      <c r="AT153" s="171" t="s">
        <v>144</v>
      </c>
      <c r="AU153" s="171" t="s">
        <v>87</v>
      </c>
      <c r="AY153" s="18" t="s">
        <v>143</v>
      </c>
      <c r="BE153" s="172">
        <f>IF(N153="základní",J153,0)</f>
        <v>0</v>
      </c>
      <c r="BF153" s="172">
        <f>IF(N153="snížená",J153,0)</f>
        <v>0</v>
      </c>
      <c r="BG153" s="172">
        <f>IF(N153="zákl. přenesená",J153,0)</f>
        <v>0</v>
      </c>
      <c r="BH153" s="172">
        <f>IF(N153="sníž. přenesená",J153,0)</f>
        <v>0</v>
      </c>
      <c r="BI153" s="172">
        <f>IF(N153="nulová",J153,0)</f>
        <v>0</v>
      </c>
      <c r="BJ153" s="18" t="s">
        <v>85</v>
      </c>
      <c r="BK153" s="172">
        <f>ROUND(I153*H153,2)</f>
        <v>0</v>
      </c>
      <c r="BL153" s="18" t="s">
        <v>142</v>
      </c>
      <c r="BM153" s="171" t="s">
        <v>276</v>
      </c>
    </row>
    <row r="154" spans="1:65" s="12" customFormat="1" x14ac:dyDescent="0.2">
      <c r="B154" s="173"/>
      <c r="D154" s="174" t="s">
        <v>151</v>
      </c>
      <c r="E154" s="175" t="s">
        <v>1</v>
      </c>
      <c r="F154" s="176" t="s">
        <v>277</v>
      </c>
      <c r="H154" s="177">
        <v>5896.2</v>
      </c>
      <c r="I154" s="178"/>
      <c r="L154" s="173"/>
      <c r="M154" s="179"/>
      <c r="N154" s="180"/>
      <c r="O154" s="180"/>
      <c r="P154" s="180"/>
      <c r="Q154" s="180"/>
      <c r="R154" s="180"/>
      <c r="S154" s="180"/>
      <c r="T154" s="181"/>
      <c r="AT154" s="175" t="s">
        <v>151</v>
      </c>
      <c r="AU154" s="175" t="s">
        <v>87</v>
      </c>
      <c r="AV154" s="12" t="s">
        <v>87</v>
      </c>
      <c r="AW154" s="12" t="s">
        <v>33</v>
      </c>
      <c r="AX154" s="12" t="s">
        <v>85</v>
      </c>
      <c r="AY154" s="175" t="s">
        <v>143</v>
      </c>
    </row>
    <row r="155" spans="1:65" s="2" customFormat="1" ht="16.5" customHeight="1" x14ac:dyDescent="0.2">
      <c r="A155" s="33"/>
      <c r="B155" s="159"/>
      <c r="C155" s="160" t="s">
        <v>202</v>
      </c>
      <c r="D155" s="160" t="s">
        <v>144</v>
      </c>
      <c r="E155" s="161" t="s">
        <v>278</v>
      </c>
      <c r="F155" s="162" t="s">
        <v>279</v>
      </c>
      <c r="G155" s="163" t="s">
        <v>280</v>
      </c>
      <c r="H155" s="164">
        <v>1294.7280000000001</v>
      </c>
      <c r="I155" s="165"/>
      <c r="J155" s="166">
        <f>ROUND(I155*H155,2)</f>
        <v>0</v>
      </c>
      <c r="K155" s="162" t="s">
        <v>148</v>
      </c>
      <c r="L155" s="34"/>
      <c r="M155" s="167" t="s">
        <v>1</v>
      </c>
      <c r="N155" s="168" t="s">
        <v>42</v>
      </c>
      <c r="O155" s="59"/>
      <c r="P155" s="169">
        <f>O155*H155</f>
        <v>0</v>
      </c>
      <c r="Q155" s="169">
        <v>0</v>
      </c>
      <c r="R155" s="169">
        <f>Q155*H155</f>
        <v>0</v>
      </c>
      <c r="S155" s="169">
        <v>0</v>
      </c>
      <c r="T155" s="170">
        <f>S155*H155</f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71" t="s">
        <v>142</v>
      </c>
      <c r="AT155" s="171" t="s">
        <v>144</v>
      </c>
      <c r="AU155" s="171" t="s">
        <v>87</v>
      </c>
      <c r="AY155" s="18" t="s">
        <v>143</v>
      </c>
      <c r="BE155" s="172">
        <f>IF(N155="základní",J155,0)</f>
        <v>0</v>
      </c>
      <c r="BF155" s="172">
        <f>IF(N155="snížená",J155,0)</f>
        <v>0</v>
      </c>
      <c r="BG155" s="172">
        <f>IF(N155="zákl. přenesená",J155,0)</f>
        <v>0</v>
      </c>
      <c r="BH155" s="172">
        <f>IF(N155="sníž. přenesená",J155,0)</f>
        <v>0</v>
      </c>
      <c r="BI155" s="172">
        <f>IF(N155="nulová",J155,0)</f>
        <v>0</v>
      </c>
      <c r="BJ155" s="18" t="s">
        <v>85</v>
      </c>
      <c r="BK155" s="172">
        <f>ROUND(I155*H155,2)</f>
        <v>0</v>
      </c>
      <c r="BL155" s="18" t="s">
        <v>142</v>
      </c>
      <c r="BM155" s="171" t="s">
        <v>281</v>
      </c>
    </row>
    <row r="156" spans="1:65" s="13" customFormat="1" x14ac:dyDescent="0.2">
      <c r="B156" s="182"/>
      <c r="D156" s="174" t="s">
        <v>151</v>
      </c>
      <c r="E156" s="183" t="s">
        <v>1</v>
      </c>
      <c r="F156" s="184" t="s">
        <v>282</v>
      </c>
      <c r="H156" s="183" t="s">
        <v>1</v>
      </c>
      <c r="I156" s="185"/>
      <c r="L156" s="182"/>
      <c r="M156" s="186"/>
      <c r="N156" s="187"/>
      <c r="O156" s="187"/>
      <c r="P156" s="187"/>
      <c r="Q156" s="187"/>
      <c r="R156" s="187"/>
      <c r="S156" s="187"/>
      <c r="T156" s="188"/>
      <c r="AT156" s="183" t="s">
        <v>151</v>
      </c>
      <c r="AU156" s="183" t="s">
        <v>87</v>
      </c>
      <c r="AV156" s="13" t="s">
        <v>85</v>
      </c>
      <c r="AW156" s="13" t="s">
        <v>33</v>
      </c>
      <c r="AX156" s="13" t="s">
        <v>77</v>
      </c>
      <c r="AY156" s="183" t="s">
        <v>143</v>
      </c>
    </row>
    <row r="157" spans="1:65" s="13" customFormat="1" x14ac:dyDescent="0.2">
      <c r="B157" s="182"/>
      <c r="D157" s="174" t="s">
        <v>151</v>
      </c>
      <c r="E157" s="183" t="s">
        <v>1</v>
      </c>
      <c r="F157" s="184" t="s">
        <v>283</v>
      </c>
      <c r="H157" s="183" t="s">
        <v>1</v>
      </c>
      <c r="I157" s="185"/>
      <c r="L157" s="182"/>
      <c r="M157" s="186"/>
      <c r="N157" s="187"/>
      <c r="O157" s="187"/>
      <c r="P157" s="187"/>
      <c r="Q157" s="187"/>
      <c r="R157" s="187"/>
      <c r="S157" s="187"/>
      <c r="T157" s="188"/>
      <c r="AT157" s="183" t="s">
        <v>151</v>
      </c>
      <c r="AU157" s="183" t="s">
        <v>87</v>
      </c>
      <c r="AV157" s="13" t="s">
        <v>85</v>
      </c>
      <c r="AW157" s="13" t="s">
        <v>33</v>
      </c>
      <c r="AX157" s="13" t="s">
        <v>77</v>
      </c>
      <c r="AY157" s="183" t="s">
        <v>143</v>
      </c>
    </row>
    <row r="158" spans="1:65" s="12" customFormat="1" x14ac:dyDescent="0.2">
      <c r="B158" s="173"/>
      <c r="D158" s="174" t="s">
        <v>151</v>
      </c>
      <c r="E158" s="175" t="s">
        <v>1</v>
      </c>
      <c r="F158" s="176" t="s">
        <v>284</v>
      </c>
      <c r="H158" s="177">
        <v>417.84</v>
      </c>
      <c r="I158" s="178"/>
      <c r="L158" s="173"/>
      <c r="M158" s="179"/>
      <c r="N158" s="180"/>
      <c r="O158" s="180"/>
      <c r="P158" s="180"/>
      <c r="Q158" s="180"/>
      <c r="R158" s="180"/>
      <c r="S158" s="180"/>
      <c r="T158" s="181"/>
      <c r="AT158" s="175" t="s">
        <v>151</v>
      </c>
      <c r="AU158" s="175" t="s">
        <v>87</v>
      </c>
      <c r="AV158" s="12" t="s">
        <v>87</v>
      </c>
      <c r="AW158" s="12" t="s">
        <v>33</v>
      </c>
      <c r="AX158" s="12" t="s">
        <v>77</v>
      </c>
      <c r="AY158" s="175" t="s">
        <v>143</v>
      </c>
    </row>
    <row r="159" spans="1:65" s="12" customFormat="1" x14ac:dyDescent="0.2">
      <c r="B159" s="173"/>
      <c r="D159" s="174" t="s">
        <v>151</v>
      </c>
      <c r="E159" s="175" t="s">
        <v>1</v>
      </c>
      <c r="F159" s="176" t="s">
        <v>285</v>
      </c>
      <c r="H159" s="177">
        <v>876.88800000000003</v>
      </c>
      <c r="I159" s="178"/>
      <c r="L159" s="173"/>
      <c r="M159" s="179"/>
      <c r="N159" s="180"/>
      <c r="O159" s="180"/>
      <c r="P159" s="180"/>
      <c r="Q159" s="180"/>
      <c r="R159" s="180"/>
      <c r="S159" s="180"/>
      <c r="T159" s="181"/>
      <c r="AT159" s="175" t="s">
        <v>151</v>
      </c>
      <c r="AU159" s="175" t="s">
        <v>87</v>
      </c>
      <c r="AV159" s="12" t="s">
        <v>87</v>
      </c>
      <c r="AW159" s="12" t="s">
        <v>33</v>
      </c>
      <c r="AX159" s="12" t="s">
        <v>77</v>
      </c>
      <c r="AY159" s="175" t="s">
        <v>143</v>
      </c>
    </row>
    <row r="160" spans="1:65" s="15" customFormat="1" x14ac:dyDescent="0.2">
      <c r="B160" s="199"/>
      <c r="D160" s="174" t="s">
        <v>151</v>
      </c>
      <c r="E160" s="200" t="s">
        <v>1</v>
      </c>
      <c r="F160" s="201" t="s">
        <v>245</v>
      </c>
      <c r="H160" s="202">
        <v>1294.7280000000001</v>
      </c>
      <c r="I160" s="203"/>
      <c r="L160" s="199"/>
      <c r="M160" s="204"/>
      <c r="N160" s="205"/>
      <c r="O160" s="205"/>
      <c r="P160" s="205"/>
      <c r="Q160" s="205"/>
      <c r="R160" s="205"/>
      <c r="S160" s="205"/>
      <c r="T160" s="206"/>
      <c r="AT160" s="200" t="s">
        <v>151</v>
      </c>
      <c r="AU160" s="200" t="s">
        <v>87</v>
      </c>
      <c r="AV160" s="15" t="s">
        <v>142</v>
      </c>
      <c r="AW160" s="15" t="s">
        <v>33</v>
      </c>
      <c r="AX160" s="15" t="s">
        <v>85</v>
      </c>
      <c r="AY160" s="200" t="s">
        <v>143</v>
      </c>
    </row>
    <row r="161" spans="1:65" s="2" customFormat="1" ht="16.5" customHeight="1" x14ac:dyDescent="0.2">
      <c r="A161" s="33"/>
      <c r="B161" s="159"/>
      <c r="C161" s="160" t="s">
        <v>208</v>
      </c>
      <c r="D161" s="160" t="s">
        <v>144</v>
      </c>
      <c r="E161" s="161" t="s">
        <v>286</v>
      </c>
      <c r="F161" s="162" t="s">
        <v>287</v>
      </c>
      <c r="G161" s="163" t="s">
        <v>280</v>
      </c>
      <c r="H161" s="164">
        <v>323.68200000000002</v>
      </c>
      <c r="I161" s="165"/>
      <c r="J161" s="166">
        <f>ROUND(I161*H161,2)</f>
        <v>0</v>
      </c>
      <c r="K161" s="162" t="s">
        <v>148</v>
      </c>
      <c r="L161" s="34"/>
      <c r="M161" s="167" t="s">
        <v>1</v>
      </c>
      <c r="N161" s="168" t="s">
        <v>42</v>
      </c>
      <c r="O161" s="59"/>
      <c r="P161" s="169">
        <f>O161*H161</f>
        <v>0</v>
      </c>
      <c r="Q161" s="169">
        <v>0</v>
      </c>
      <c r="R161" s="169">
        <f>Q161*H161</f>
        <v>0</v>
      </c>
      <c r="S161" s="169">
        <v>0</v>
      </c>
      <c r="T161" s="170">
        <f>S161*H161</f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71" t="s">
        <v>142</v>
      </c>
      <c r="AT161" s="171" t="s">
        <v>144</v>
      </c>
      <c r="AU161" s="171" t="s">
        <v>87</v>
      </c>
      <c r="AY161" s="18" t="s">
        <v>143</v>
      </c>
      <c r="BE161" s="172">
        <f>IF(N161="základní",J161,0)</f>
        <v>0</v>
      </c>
      <c r="BF161" s="172">
        <f>IF(N161="snížená",J161,0)</f>
        <v>0</v>
      </c>
      <c r="BG161" s="172">
        <f>IF(N161="zákl. přenesená",J161,0)</f>
        <v>0</v>
      </c>
      <c r="BH161" s="172">
        <f>IF(N161="sníž. přenesená",J161,0)</f>
        <v>0</v>
      </c>
      <c r="BI161" s="172">
        <f>IF(N161="nulová",J161,0)</f>
        <v>0</v>
      </c>
      <c r="BJ161" s="18" t="s">
        <v>85</v>
      </c>
      <c r="BK161" s="172">
        <f>ROUND(I161*H161,2)</f>
        <v>0</v>
      </c>
      <c r="BL161" s="18" t="s">
        <v>142</v>
      </c>
      <c r="BM161" s="171" t="s">
        <v>288</v>
      </c>
    </row>
    <row r="162" spans="1:65" s="13" customFormat="1" x14ac:dyDescent="0.2">
      <c r="B162" s="182"/>
      <c r="D162" s="174" t="s">
        <v>151</v>
      </c>
      <c r="E162" s="183" t="s">
        <v>1</v>
      </c>
      <c r="F162" s="184" t="s">
        <v>282</v>
      </c>
      <c r="H162" s="183" t="s">
        <v>1</v>
      </c>
      <c r="I162" s="185"/>
      <c r="L162" s="182"/>
      <c r="M162" s="186"/>
      <c r="N162" s="187"/>
      <c r="O162" s="187"/>
      <c r="P162" s="187"/>
      <c r="Q162" s="187"/>
      <c r="R162" s="187"/>
      <c r="S162" s="187"/>
      <c r="T162" s="188"/>
      <c r="AT162" s="183" t="s">
        <v>151</v>
      </c>
      <c r="AU162" s="183" t="s">
        <v>87</v>
      </c>
      <c r="AV162" s="13" t="s">
        <v>85</v>
      </c>
      <c r="AW162" s="13" t="s">
        <v>33</v>
      </c>
      <c r="AX162" s="13" t="s">
        <v>77</v>
      </c>
      <c r="AY162" s="183" t="s">
        <v>143</v>
      </c>
    </row>
    <row r="163" spans="1:65" s="13" customFormat="1" x14ac:dyDescent="0.2">
      <c r="B163" s="182"/>
      <c r="D163" s="174" t="s">
        <v>151</v>
      </c>
      <c r="E163" s="183" t="s">
        <v>1</v>
      </c>
      <c r="F163" s="184" t="s">
        <v>283</v>
      </c>
      <c r="H163" s="183" t="s">
        <v>1</v>
      </c>
      <c r="I163" s="185"/>
      <c r="L163" s="182"/>
      <c r="M163" s="186"/>
      <c r="N163" s="187"/>
      <c r="O163" s="187"/>
      <c r="P163" s="187"/>
      <c r="Q163" s="187"/>
      <c r="R163" s="187"/>
      <c r="S163" s="187"/>
      <c r="T163" s="188"/>
      <c r="AT163" s="183" t="s">
        <v>151</v>
      </c>
      <c r="AU163" s="183" t="s">
        <v>87</v>
      </c>
      <c r="AV163" s="13" t="s">
        <v>85</v>
      </c>
      <c r="AW163" s="13" t="s">
        <v>33</v>
      </c>
      <c r="AX163" s="13" t="s">
        <v>77</v>
      </c>
      <c r="AY163" s="183" t="s">
        <v>143</v>
      </c>
    </row>
    <row r="164" spans="1:65" s="12" customFormat="1" x14ac:dyDescent="0.2">
      <c r="B164" s="173"/>
      <c r="D164" s="174" t="s">
        <v>151</v>
      </c>
      <c r="E164" s="175" t="s">
        <v>1</v>
      </c>
      <c r="F164" s="176" t="s">
        <v>289</v>
      </c>
      <c r="H164" s="177">
        <v>104.46</v>
      </c>
      <c r="I164" s="178"/>
      <c r="L164" s="173"/>
      <c r="M164" s="179"/>
      <c r="N164" s="180"/>
      <c r="O164" s="180"/>
      <c r="P164" s="180"/>
      <c r="Q164" s="180"/>
      <c r="R164" s="180"/>
      <c r="S164" s="180"/>
      <c r="T164" s="181"/>
      <c r="AT164" s="175" t="s">
        <v>151</v>
      </c>
      <c r="AU164" s="175" t="s">
        <v>87</v>
      </c>
      <c r="AV164" s="12" t="s">
        <v>87</v>
      </c>
      <c r="AW164" s="12" t="s">
        <v>33</v>
      </c>
      <c r="AX164" s="12" t="s">
        <v>77</v>
      </c>
      <c r="AY164" s="175" t="s">
        <v>143</v>
      </c>
    </row>
    <row r="165" spans="1:65" s="12" customFormat="1" x14ac:dyDescent="0.2">
      <c r="B165" s="173"/>
      <c r="D165" s="174" t="s">
        <v>151</v>
      </c>
      <c r="E165" s="175" t="s">
        <v>1</v>
      </c>
      <c r="F165" s="176" t="s">
        <v>290</v>
      </c>
      <c r="H165" s="177">
        <v>219.22200000000001</v>
      </c>
      <c r="I165" s="178"/>
      <c r="L165" s="173"/>
      <c r="M165" s="179"/>
      <c r="N165" s="180"/>
      <c r="O165" s="180"/>
      <c r="P165" s="180"/>
      <c r="Q165" s="180"/>
      <c r="R165" s="180"/>
      <c r="S165" s="180"/>
      <c r="T165" s="181"/>
      <c r="AT165" s="175" t="s">
        <v>151</v>
      </c>
      <c r="AU165" s="175" t="s">
        <v>87</v>
      </c>
      <c r="AV165" s="12" t="s">
        <v>87</v>
      </c>
      <c r="AW165" s="12" t="s">
        <v>33</v>
      </c>
      <c r="AX165" s="12" t="s">
        <v>77</v>
      </c>
      <c r="AY165" s="175" t="s">
        <v>143</v>
      </c>
    </row>
    <row r="166" spans="1:65" s="15" customFormat="1" x14ac:dyDescent="0.2">
      <c r="B166" s="199"/>
      <c r="D166" s="174" t="s">
        <v>151</v>
      </c>
      <c r="E166" s="200" t="s">
        <v>1</v>
      </c>
      <c r="F166" s="201" t="s">
        <v>245</v>
      </c>
      <c r="H166" s="202">
        <v>323.68200000000002</v>
      </c>
      <c r="I166" s="203"/>
      <c r="L166" s="199"/>
      <c r="M166" s="204"/>
      <c r="N166" s="205"/>
      <c r="O166" s="205"/>
      <c r="P166" s="205"/>
      <c r="Q166" s="205"/>
      <c r="R166" s="205"/>
      <c r="S166" s="205"/>
      <c r="T166" s="206"/>
      <c r="AT166" s="200" t="s">
        <v>151</v>
      </c>
      <c r="AU166" s="200" t="s">
        <v>87</v>
      </c>
      <c r="AV166" s="15" t="s">
        <v>142</v>
      </c>
      <c r="AW166" s="15" t="s">
        <v>33</v>
      </c>
      <c r="AX166" s="15" t="s">
        <v>85</v>
      </c>
      <c r="AY166" s="200" t="s">
        <v>143</v>
      </c>
    </row>
    <row r="167" spans="1:65" s="2" customFormat="1" ht="21.75" customHeight="1" x14ac:dyDescent="0.2">
      <c r="A167" s="33"/>
      <c r="B167" s="159"/>
      <c r="C167" s="160" t="s">
        <v>214</v>
      </c>
      <c r="D167" s="160" t="s">
        <v>144</v>
      </c>
      <c r="E167" s="161" t="s">
        <v>291</v>
      </c>
      <c r="F167" s="162" t="s">
        <v>292</v>
      </c>
      <c r="G167" s="163" t="s">
        <v>280</v>
      </c>
      <c r="H167" s="164">
        <v>16.184000000000001</v>
      </c>
      <c r="I167" s="165"/>
      <c r="J167" s="166">
        <f>ROUND(I167*H167,2)</f>
        <v>0</v>
      </c>
      <c r="K167" s="162" t="s">
        <v>148</v>
      </c>
      <c r="L167" s="34"/>
      <c r="M167" s="167" t="s">
        <v>1</v>
      </c>
      <c r="N167" s="168" t="s">
        <v>42</v>
      </c>
      <c r="O167" s="59"/>
      <c r="P167" s="169">
        <f>O167*H167</f>
        <v>0</v>
      </c>
      <c r="Q167" s="169">
        <v>0</v>
      </c>
      <c r="R167" s="169">
        <f>Q167*H167</f>
        <v>0</v>
      </c>
      <c r="S167" s="169">
        <v>0</v>
      </c>
      <c r="T167" s="170">
        <f>S167*H167</f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71" t="s">
        <v>142</v>
      </c>
      <c r="AT167" s="171" t="s">
        <v>144</v>
      </c>
      <c r="AU167" s="171" t="s">
        <v>87</v>
      </c>
      <c r="AY167" s="18" t="s">
        <v>143</v>
      </c>
      <c r="BE167" s="172">
        <f>IF(N167="základní",J167,0)</f>
        <v>0</v>
      </c>
      <c r="BF167" s="172">
        <f>IF(N167="snížená",J167,0)</f>
        <v>0</v>
      </c>
      <c r="BG167" s="172">
        <f>IF(N167="zákl. přenesená",J167,0)</f>
        <v>0</v>
      </c>
      <c r="BH167" s="172">
        <f>IF(N167="sníž. přenesená",J167,0)</f>
        <v>0</v>
      </c>
      <c r="BI167" s="172">
        <f>IF(N167="nulová",J167,0)</f>
        <v>0</v>
      </c>
      <c r="BJ167" s="18" t="s">
        <v>85</v>
      </c>
      <c r="BK167" s="172">
        <f>ROUND(I167*H167,2)</f>
        <v>0</v>
      </c>
      <c r="BL167" s="18" t="s">
        <v>142</v>
      </c>
      <c r="BM167" s="171" t="s">
        <v>293</v>
      </c>
    </row>
    <row r="168" spans="1:65" s="12" customFormat="1" x14ac:dyDescent="0.2">
      <c r="B168" s="173"/>
      <c r="D168" s="174" t="s">
        <v>151</v>
      </c>
      <c r="E168" s="175" t="s">
        <v>1</v>
      </c>
      <c r="F168" s="176" t="s">
        <v>294</v>
      </c>
      <c r="H168" s="177">
        <v>16.184000000000001</v>
      </c>
      <c r="I168" s="178"/>
      <c r="L168" s="173"/>
      <c r="M168" s="179"/>
      <c r="N168" s="180"/>
      <c r="O168" s="180"/>
      <c r="P168" s="180"/>
      <c r="Q168" s="180"/>
      <c r="R168" s="180"/>
      <c r="S168" s="180"/>
      <c r="T168" s="181"/>
      <c r="AT168" s="175" t="s">
        <v>151</v>
      </c>
      <c r="AU168" s="175" t="s">
        <v>87</v>
      </c>
      <c r="AV168" s="12" t="s">
        <v>87</v>
      </c>
      <c r="AW168" s="12" t="s">
        <v>33</v>
      </c>
      <c r="AX168" s="12" t="s">
        <v>85</v>
      </c>
      <c r="AY168" s="175" t="s">
        <v>143</v>
      </c>
    </row>
    <row r="169" spans="1:65" s="2" customFormat="1" ht="21.75" customHeight="1" x14ac:dyDescent="0.2">
      <c r="A169" s="33"/>
      <c r="B169" s="159"/>
      <c r="C169" s="160" t="s">
        <v>295</v>
      </c>
      <c r="D169" s="160" t="s">
        <v>144</v>
      </c>
      <c r="E169" s="161" t="s">
        <v>296</v>
      </c>
      <c r="F169" s="162" t="s">
        <v>297</v>
      </c>
      <c r="G169" s="163" t="s">
        <v>280</v>
      </c>
      <c r="H169" s="164">
        <v>64.900000000000006</v>
      </c>
      <c r="I169" s="165"/>
      <c r="J169" s="166">
        <f>ROUND(I169*H169,2)</f>
        <v>0</v>
      </c>
      <c r="K169" s="162" t="s">
        <v>148</v>
      </c>
      <c r="L169" s="34"/>
      <c r="M169" s="167" t="s">
        <v>1</v>
      </c>
      <c r="N169" s="168" t="s">
        <v>42</v>
      </c>
      <c r="O169" s="59"/>
      <c r="P169" s="169">
        <f>O169*H169</f>
        <v>0</v>
      </c>
      <c r="Q169" s="169">
        <v>0</v>
      </c>
      <c r="R169" s="169">
        <f>Q169*H169</f>
        <v>0</v>
      </c>
      <c r="S169" s="169">
        <v>0</v>
      </c>
      <c r="T169" s="170">
        <f>S169*H169</f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71" t="s">
        <v>142</v>
      </c>
      <c r="AT169" s="171" t="s">
        <v>144</v>
      </c>
      <c r="AU169" s="171" t="s">
        <v>87</v>
      </c>
      <c r="AY169" s="18" t="s">
        <v>143</v>
      </c>
      <c r="BE169" s="172">
        <f>IF(N169="základní",J169,0)</f>
        <v>0</v>
      </c>
      <c r="BF169" s="172">
        <f>IF(N169="snížená",J169,0)</f>
        <v>0</v>
      </c>
      <c r="BG169" s="172">
        <f>IF(N169="zákl. přenesená",J169,0)</f>
        <v>0</v>
      </c>
      <c r="BH169" s="172">
        <f>IF(N169="sníž. přenesená",J169,0)</f>
        <v>0</v>
      </c>
      <c r="BI169" s="172">
        <f>IF(N169="nulová",J169,0)</f>
        <v>0</v>
      </c>
      <c r="BJ169" s="18" t="s">
        <v>85</v>
      </c>
      <c r="BK169" s="172">
        <f>ROUND(I169*H169,2)</f>
        <v>0</v>
      </c>
      <c r="BL169" s="18" t="s">
        <v>142</v>
      </c>
      <c r="BM169" s="171" t="s">
        <v>298</v>
      </c>
    </row>
    <row r="170" spans="1:65" s="13" customFormat="1" x14ac:dyDescent="0.2">
      <c r="B170" s="182"/>
      <c r="D170" s="174" t="s">
        <v>151</v>
      </c>
      <c r="E170" s="183" t="s">
        <v>1</v>
      </c>
      <c r="F170" s="184" t="s">
        <v>299</v>
      </c>
      <c r="H170" s="183" t="s">
        <v>1</v>
      </c>
      <c r="I170" s="185"/>
      <c r="L170" s="182"/>
      <c r="M170" s="186"/>
      <c r="N170" s="187"/>
      <c r="O170" s="187"/>
      <c r="P170" s="187"/>
      <c r="Q170" s="187"/>
      <c r="R170" s="187"/>
      <c r="S170" s="187"/>
      <c r="T170" s="188"/>
      <c r="AT170" s="183" t="s">
        <v>151</v>
      </c>
      <c r="AU170" s="183" t="s">
        <v>87</v>
      </c>
      <c r="AV170" s="13" t="s">
        <v>85</v>
      </c>
      <c r="AW170" s="13" t="s">
        <v>33</v>
      </c>
      <c r="AX170" s="13" t="s">
        <v>77</v>
      </c>
      <c r="AY170" s="183" t="s">
        <v>143</v>
      </c>
    </row>
    <row r="171" spans="1:65" s="12" customFormat="1" x14ac:dyDescent="0.2">
      <c r="B171" s="173"/>
      <c r="D171" s="174" t="s">
        <v>151</v>
      </c>
      <c r="E171" s="175" t="s">
        <v>1</v>
      </c>
      <c r="F171" s="176" t="s">
        <v>300</v>
      </c>
      <c r="H171" s="177">
        <v>30.31</v>
      </c>
      <c r="I171" s="178"/>
      <c r="L171" s="173"/>
      <c r="M171" s="179"/>
      <c r="N171" s="180"/>
      <c r="O171" s="180"/>
      <c r="P171" s="180"/>
      <c r="Q171" s="180"/>
      <c r="R171" s="180"/>
      <c r="S171" s="180"/>
      <c r="T171" s="181"/>
      <c r="AT171" s="175" t="s">
        <v>151</v>
      </c>
      <c r="AU171" s="175" t="s">
        <v>87</v>
      </c>
      <c r="AV171" s="12" t="s">
        <v>87</v>
      </c>
      <c r="AW171" s="12" t="s">
        <v>33</v>
      </c>
      <c r="AX171" s="12" t="s">
        <v>77</v>
      </c>
      <c r="AY171" s="175" t="s">
        <v>143</v>
      </c>
    </row>
    <row r="172" spans="1:65" s="13" customFormat="1" x14ac:dyDescent="0.2">
      <c r="B172" s="182"/>
      <c r="D172" s="174" t="s">
        <v>151</v>
      </c>
      <c r="E172" s="183" t="s">
        <v>1</v>
      </c>
      <c r="F172" s="184" t="s">
        <v>301</v>
      </c>
      <c r="H172" s="183" t="s">
        <v>1</v>
      </c>
      <c r="I172" s="185"/>
      <c r="L172" s="182"/>
      <c r="M172" s="186"/>
      <c r="N172" s="187"/>
      <c r="O172" s="187"/>
      <c r="P172" s="187"/>
      <c r="Q172" s="187"/>
      <c r="R172" s="187"/>
      <c r="S172" s="187"/>
      <c r="T172" s="188"/>
      <c r="AT172" s="183" t="s">
        <v>151</v>
      </c>
      <c r="AU172" s="183" t="s">
        <v>87</v>
      </c>
      <c r="AV172" s="13" t="s">
        <v>85</v>
      </c>
      <c r="AW172" s="13" t="s">
        <v>33</v>
      </c>
      <c r="AX172" s="13" t="s">
        <v>77</v>
      </c>
      <c r="AY172" s="183" t="s">
        <v>143</v>
      </c>
    </row>
    <row r="173" spans="1:65" s="12" customFormat="1" x14ac:dyDescent="0.2">
      <c r="B173" s="173"/>
      <c r="D173" s="174" t="s">
        <v>151</v>
      </c>
      <c r="E173" s="175" t="s">
        <v>1</v>
      </c>
      <c r="F173" s="176" t="s">
        <v>302</v>
      </c>
      <c r="H173" s="177">
        <v>34.590000000000003</v>
      </c>
      <c r="I173" s="178"/>
      <c r="L173" s="173"/>
      <c r="M173" s="179"/>
      <c r="N173" s="180"/>
      <c r="O173" s="180"/>
      <c r="P173" s="180"/>
      <c r="Q173" s="180"/>
      <c r="R173" s="180"/>
      <c r="S173" s="180"/>
      <c r="T173" s="181"/>
      <c r="AT173" s="175" t="s">
        <v>151</v>
      </c>
      <c r="AU173" s="175" t="s">
        <v>87</v>
      </c>
      <c r="AV173" s="12" t="s">
        <v>87</v>
      </c>
      <c r="AW173" s="12" t="s">
        <v>33</v>
      </c>
      <c r="AX173" s="12" t="s">
        <v>77</v>
      </c>
      <c r="AY173" s="175" t="s">
        <v>143</v>
      </c>
    </row>
    <row r="174" spans="1:65" s="15" customFormat="1" x14ac:dyDescent="0.2">
      <c r="B174" s="199"/>
      <c r="D174" s="174" t="s">
        <v>151</v>
      </c>
      <c r="E174" s="200" t="s">
        <v>1</v>
      </c>
      <c r="F174" s="201" t="s">
        <v>245</v>
      </c>
      <c r="H174" s="202">
        <v>64.900000000000006</v>
      </c>
      <c r="I174" s="203"/>
      <c r="L174" s="199"/>
      <c r="M174" s="204"/>
      <c r="N174" s="205"/>
      <c r="O174" s="205"/>
      <c r="P174" s="205"/>
      <c r="Q174" s="205"/>
      <c r="R174" s="205"/>
      <c r="S174" s="205"/>
      <c r="T174" s="206"/>
      <c r="AT174" s="200" t="s">
        <v>151</v>
      </c>
      <c r="AU174" s="200" t="s">
        <v>87</v>
      </c>
      <c r="AV174" s="15" t="s">
        <v>142</v>
      </c>
      <c r="AW174" s="15" t="s">
        <v>33</v>
      </c>
      <c r="AX174" s="15" t="s">
        <v>85</v>
      </c>
      <c r="AY174" s="200" t="s">
        <v>143</v>
      </c>
    </row>
    <row r="175" spans="1:65" s="2" customFormat="1" ht="21.75" customHeight="1" x14ac:dyDescent="0.2">
      <c r="A175" s="33"/>
      <c r="B175" s="159"/>
      <c r="C175" s="160" t="s">
        <v>8</v>
      </c>
      <c r="D175" s="160" t="s">
        <v>144</v>
      </c>
      <c r="E175" s="161" t="s">
        <v>303</v>
      </c>
      <c r="F175" s="162" t="s">
        <v>304</v>
      </c>
      <c r="G175" s="163" t="s">
        <v>280</v>
      </c>
      <c r="H175" s="164">
        <v>40.896000000000001</v>
      </c>
      <c r="I175" s="165"/>
      <c r="J175" s="166">
        <f>ROUND(I175*H175,2)</f>
        <v>0</v>
      </c>
      <c r="K175" s="162" t="s">
        <v>148</v>
      </c>
      <c r="L175" s="34"/>
      <c r="M175" s="167" t="s">
        <v>1</v>
      </c>
      <c r="N175" s="168" t="s">
        <v>42</v>
      </c>
      <c r="O175" s="59"/>
      <c r="P175" s="169">
        <f>O175*H175</f>
        <v>0</v>
      </c>
      <c r="Q175" s="169">
        <v>0</v>
      </c>
      <c r="R175" s="169">
        <f>Q175*H175</f>
        <v>0</v>
      </c>
      <c r="S175" s="169">
        <v>0</v>
      </c>
      <c r="T175" s="170">
        <f>S175*H175</f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71" t="s">
        <v>142</v>
      </c>
      <c r="AT175" s="171" t="s">
        <v>144</v>
      </c>
      <c r="AU175" s="171" t="s">
        <v>87</v>
      </c>
      <c r="AY175" s="18" t="s">
        <v>143</v>
      </c>
      <c r="BE175" s="172">
        <f>IF(N175="základní",J175,0)</f>
        <v>0</v>
      </c>
      <c r="BF175" s="172">
        <f>IF(N175="snížená",J175,0)</f>
        <v>0</v>
      </c>
      <c r="BG175" s="172">
        <f>IF(N175="zákl. přenesená",J175,0)</f>
        <v>0</v>
      </c>
      <c r="BH175" s="172">
        <f>IF(N175="sníž. přenesená",J175,0)</f>
        <v>0</v>
      </c>
      <c r="BI175" s="172">
        <f>IF(N175="nulová",J175,0)</f>
        <v>0</v>
      </c>
      <c r="BJ175" s="18" t="s">
        <v>85</v>
      </c>
      <c r="BK175" s="172">
        <f>ROUND(I175*H175,2)</f>
        <v>0</v>
      </c>
      <c r="BL175" s="18" t="s">
        <v>142</v>
      </c>
      <c r="BM175" s="171" t="s">
        <v>305</v>
      </c>
    </row>
    <row r="176" spans="1:65" s="13" customFormat="1" x14ac:dyDescent="0.2">
      <c r="B176" s="182"/>
      <c r="D176" s="174" t="s">
        <v>151</v>
      </c>
      <c r="E176" s="183" t="s">
        <v>1</v>
      </c>
      <c r="F176" s="184" t="s">
        <v>306</v>
      </c>
      <c r="H176" s="183" t="s">
        <v>1</v>
      </c>
      <c r="I176" s="185"/>
      <c r="L176" s="182"/>
      <c r="M176" s="186"/>
      <c r="N176" s="187"/>
      <c r="O176" s="187"/>
      <c r="P176" s="187"/>
      <c r="Q176" s="187"/>
      <c r="R176" s="187"/>
      <c r="S176" s="187"/>
      <c r="T176" s="188"/>
      <c r="AT176" s="183" t="s">
        <v>151</v>
      </c>
      <c r="AU176" s="183" t="s">
        <v>87</v>
      </c>
      <c r="AV176" s="13" t="s">
        <v>85</v>
      </c>
      <c r="AW176" s="13" t="s">
        <v>33</v>
      </c>
      <c r="AX176" s="13" t="s">
        <v>77</v>
      </c>
      <c r="AY176" s="183" t="s">
        <v>143</v>
      </c>
    </row>
    <row r="177" spans="1:65" s="13" customFormat="1" x14ac:dyDescent="0.2">
      <c r="B177" s="182"/>
      <c r="D177" s="174" t="s">
        <v>151</v>
      </c>
      <c r="E177" s="183" t="s">
        <v>1</v>
      </c>
      <c r="F177" s="184" t="s">
        <v>307</v>
      </c>
      <c r="H177" s="183" t="s">
        <v>1</v>
      </c>
      <c r="I177" s="185"/>
      <c r="L177" s="182"/>
      <c r="M177" s="186"/>
      <c r="N177" s="187"/>
      <c r="O177" s="187"/>
      <c r="P177" s="187"/>
      <c r="Q177" s="187"/>
      <c r="R177" s="187"/>
      <c r="S177" s="187"/>
      <c r="T177" s="188"/>
      <c r="AT177" s="183" t="s">
        <v>151</v>
      </c>
      <c r="AU177" s="183" t="s">
        <v>87</v>
      </c>
      <c r="AV177" s="13" t="s">
        <v>85</v>
      </c>
      <c r="AW177" s="13" t="s">
        <v>33</v>
      </c>
      <c r="AX177" s="13" t="s">
        <v>77</v>
      </c>
      <c r="AY177" s="183" t="s">
        <v>143</v>
      </c>
    </row>
    <row r="178" spans="1:65" s="13" customFormat="1" x14ac:dyDescent="0.2">
      <c r="B178" s="182"/>
      <c r="D178" s="174" t="s">
        <v>151</v>
      </c>
      <c r="E178" s="183" t="s">
        <v>1</v>
      </c>
      <c r="F178" s="184" t="s">
        <v>283</v>
      </c>
      <c r="H178" s="183" t="s">
        <v>1</v>
      </c>
      <c r="I178" s="185"/>
      <c r="L178" s="182"/>
      <c r="M178" s="186"/>
      <c r="N178" s="187"/>
      <c r="O178" s="187"/>
      <c r="P178" s="187"/>
      <c r="Q178" s="187"/>
      <c r="R178" s="187"/>
      <c r="S178" s="187"/>
      <c r="T178" s="188"/>
      <c r="AT178" s="183" t="s">
        <v>151</v>
      </c>
      <c r="AU178" s="183" t="s">
        <v>87</v>
      </c>
      <c r="AV178" s="13" t="s">
        <v>85</v>
      </c>
      <c r="AW178" s="13" t="s">
        <v>33</v>
      </c>
      <c r="AX178" s="13" t="s">
        <v>77</v>
      </c>
      <c r="AY178" s="183" t="s">
        <v>143</v>
      </c>
    </row>
    <row r="179" spans="1:65" s="12" customFormat="1" x14ac:dyDescent="0.2">
      <c r="B179" s="173"/>
      <c r="D179" s="174" t="s">
        <v>151</v>
      </c>
      <c r="E179" s="175" t="s">
        <v>1</v>
      </c>
      <c r="F179" s="176" t="s">
        <v>308</v>
      </c>
      <c r="H179" s="177">
        <v>40.896000000000001</v>
      </c>
      <c r="I179" s="178"/>
      <c r="L179" s="173"/>
      <c r="M179" s="179"/>
      <c r="N179" s="180"/>
      <c r="O179" s="180"/>
      <c r="P179" s="180"/>
      <c r="Q179" s="180"/>
      <c r="R179" s="180"/>
      <c r="S179" s="180"/>
      <c r="T179" s="181"/>
      <c r="AT179" s="175" t="s">
        <v>151</v>
      </c>
      <c r="AU179" s="175" t="s">
        <v>87</v>
      </c>
      <c r="AV179" s="12" t="s">
        <v>87</v>
      </c>
      <c r="AW179" s="12" t="s">
        <v>33</v>
      </c>
      <c r="AX179" s="12" t="s">
        <v>85</v>
      </c>
      <c r="AY179" s="175" t="s">
        <v>143</v>
      </c>
    </row>
    <row r="180" spans="1:65" s="2" customFormat="1" ht="21.75" customHeight="1" x14ac:dyDescent="0.2">
      <c r="A180" s="33"/>
      <c r="B180" s="159"/>
      <c r="C180" s="160" t="s">
        <v>309</v>
      </c>
      <c r="D180" s="160" t="s">
        <v>144</v>
      </c>
      <c r="E180" s="161" t="s">
        <v>310</v>
      </c>
      <c r="F180" s="162" t="s">
        <v>311</v>
      </c>
      <c r="G180" s="163" t="s">
        <v>280</v>
      </c>
      <c r="H180" s="164">
        <v>40.896000000000001</v>
      </c>
      <c r="I180" s="165"/>
      <c r="J180" s="166">
        <f>ROUND(I180*H180,2)</f>
        <v>0</v>
      </c>
      <c r="K180" s="162" t="s">
        <v>148</v>
      </c>
      <c r="L180" s="34"/>
      <c r="M180" s="167" t="s">
        <v>1</v>
      </c>
      <c r="N180" s="168" t="s">
        <v>42</v>
      </c>
      <c r="O180" s="59"/>
      <c r="P180" s="169">
        <f>O180*H180</f>
        <v>0</v>
      </c>
      <c r="Q180" s="169">
        <v>0</v>
      </c>
      <c r="R180" s="169">
        <f>Q180*H180</f>
        <v>0</v>
      </c>
      <c r="S180" s="169">
        <v>0</v>
      </c>
      <c r="T180" s="170">
        <f>S180*H180</f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71" t="s">
        <v>142</v>
      </c>
      <c r="AT180" s="171" t="s">
        <v>144</v>
      </c>
      <c r="AU180" s="171" t="s">
        <v>87</v>
      </c>
      <c r="AY180" s="18" t="s">
        <v>143</v>
      </c>
      <c r="BE180" s="172">
        <f>IF(N180="základní",J180,0)</f>
        <v>0</v>
      </c>
      <c r="BF180" s="172">
        <f>IF(N180="snížená",J180,0)</f>
        <v>0</v>
      </c>
      <c r="BG180" s="172">
        <f>IF(N180="zákl. přenesená",J180,0)</f>
        <v>0</v>
      </c>
      <c r="BH180" s="172">
        <f>IF(N180="sníž. přenesená",J180,0)</f>
        <v>0</v>
      </c>
      <c r="BI180" s="172">
        <f>IF(N180="nulová",J180,0)</f>
        <v>0</v>
      </c>
      <c r="BJ180" s="18" t="s">
        <v>85</v>
      </c>
      <c r="BK180" s="172">
        <f>ROUND(I180*H180,2)</f>
        <v>0</v>
      </c>
      <c r="BL180" s="18" t="s">
        <v>142</v>
      </c>
      <c r="BM180" s="171" t="s">
        <v>312</v>
      </c>
    </row>
    <row r="181" spans="1:65" s="13" customFormat="1" x14ac:dyDescent="0.2">
      <c r="B181" s="182"/>
      <c r="D181" s="174" t="s">
        <v>151</v>
      </c>
      <c r="E181" s="183" t="s">
        <v>1</v>
      </c>
      <c r="F181" s="184" t="s">
        <v>306</v>
      </c>
      <c r="H181" s="183" t="s">
        <v>1</v>
      </c>
      <c r="I181" s="185"/>
      <c r="L181" s="182"/>
      <c r="M181" s="186"/>
      <c r="N181" s="187"/>
      <c r="O181" s="187"/>
      <c r="P181" s="187"/>
      <c r="Q181" s="187"/>
      <c r="R181" s="187"/>
      <c r="S181" s="187"/>
      <c r="T181" s="188"/>
      <c r="AT181" s="183" t="s">
        <v>151</v>
      </c>
      <c r="AU181" s="183" t="s">
        <v>87</v>
      </c>
      <c r="AV181" s="13" t="s">
        <v>85</v>
      </c>
      <c r="AW181" s="13" t="s">
        <v>33</v>
      </c>
      <c r="AX181" s="13" t="s">
        <v>77</v>
      </c>
      <c r="AY181" s="183" t="s">
        <v>143</v>
      </c>
    </row>
    <row r="182" spans="1:65" s="13" customFormat="1" x14ac:dyDescent="0.2">
      <c r="B182" s="182"/>
      <c r="D182" s="174" t="s">
        <v>151</v>
      </c>
      <c r="E182" s="183" t="s">
        <v>1</v>
      </c>
      <c r="F182" s="184" t="s">
        <v>307</v>
      </c>
      <c r="H182" s="183" t="s">
        <v>1</v>
      </c>
      <c r="I182" s="185"/>
      <c r="L182" s="182"/>
      <c r="M182" s="186"/>
      <c r="N182" s="187"/>
      <c r="O182" s="187"/>
      <c r="P182" s="187"/>
      <c r="Q182" s="187"/>
      <c r="R182" s="187"/>
      <c r="S182" s="187"/>
      <c r="T182" s="188"/>
      <c r="AT182" s="183" t="s">
        <v>151</v>
      </c>
      <c r="AU182" s="183" t="s">
        <v>87</v>
      </c>
      <c r="AV182" s="13" t="s">
        <v>85</v>
      </c>
      <c r="AW182" s="13" t="s">
        <v>33</v>
      </c>
      <c r="AX182" s="13" t="s">
        <v>77</v>
      </c>
      <c r="AY182" s="183" t="s">
        <v>143</v>
      </c>
    </row>
    <row r="183" spans="1:65" s="13" customFormat="1" x14ac:dyDescent="0.2">
      <c r="B183" s="182"/>
      <c r="D183" s="174" t="s">
        <v>151</v>
      </c>
      <c r="E183" s="183" t="s">
        <v>1</v>
      </c>
      <c r="F183" s="184" t="s">
        <v>283</v>
      </c>
      <c r="H183" s="183" t="s">
        <v>1</v>
      </c>
      <c r="I183" s="185"/>
      <c r="L183" s="182"/>
      <c r="M183" s="186"/>
      <c r="N183" s="187"/>
      <c r="O183" s="187"/>
      <c r="P183" s="187"/>
      <c r="Q183" s="187"/>
      <c r="R183" s="187"/>
      <c r="S183" s="187"/>
      <c r="T183" s="188"/>
      <c r="AT183" s="183" t="s">
        <v>151</v>
      </c>
      <c r="AU183" s="183" t="s">
        <v>87</v>
      </c>
      <c r="AV183" s="13" t="s">
        <v>85</v>
      </c>
      <c r="AW183" s="13" t="s">
        <v>33</v>
      </c>
      <c r="AX183" s="13" t="s">
        <v>77</v>
      </c>
      <c r="AY183" s="183" t="s">
        <v>143</v>
      </c>
    </row>
    <row r="184" spans="1:65" s="12" customFormat="1" x14ac:dyDescent="0.2">
      <c r="B184" s="173"/>
      <c r="D184" s="174" t="s">
        <v>151</v>
      </c>
      <c r="E184" s="175" t="s">
        <v>1</v>
      </c>
      <c r="F184" s="176" t="s">
        <v>308</v>
      </c>
      <c r="H184" s="177">
        <v>40.896000000000001</v>
      </c>
      <c r="I184" s="178"/>
      <c r="L184" s="173"/>
      <c r="M184" s="179"/>
      <c r="N184" s="180"/>
      <c r="O184" s="180"/>
      <c r="P184" s="180"/>
      <c r="Q184" s="180"/>
      <c r="R184" s="180"/>
      <c r="S184" s="180"/>
      <c r="T184" s="181"/>
      <c r="AT184" s="175" t="s">
        <v>151</v>
      </c>
      <c r="AU184" s="175" t="s">
        <v>87</v>
      </c>
      <c r="AV184" s="12" t="s">
        <v>87</v>
      </c>
      <c r="AW184" s="12" t="s">
        <v>33</v>
      </c>
      <c r="AX184" s="12" t="s">
        <v>85</v>
      </c>
      <c r="AY184" s="175" t="s">
        <v>143</v>
      </c>
    </row>
    <row r="185" spans="1:65" s="2" customFormat="1" ht="21.75" customHeight="1" x14ac:dyDescent="0.2">
      <c r="A185" s="33"/>
      <c r="B185" s="159"/>
      <c r="C185" s="160" t="s">
        <v>313</v>
      </c>
      <c r="D185" s="160" t="s">
        <v>144</v>
      </c>
      <c r="E185" s="161" t="s">
        <v>314</v>
      </c>
      <c r="F185" s="162" t="s">
        <v>315</v>
      </c>
      <c r="G185" s="163" t="s">
        <v>280</v>
      </c>
      <c r="H185" s="164">
        <v>20.448</v>
      </c>
      <c r="I185" s="165"/>
      <c r="J185" s="166">
        <f>ROUND(I185*H185,2)</f>
        <v>0</v>
      </c>
      <c r="K185" s="162" t="s">
        <v>148</v>
      </c>
      <c r="L185" s="34"/>
      <c r="M185" s="167" t="s">
        <v>1</v>
      </c>
      <c r="N185" s="168" t="s">
        <v>42</v>
      </c>
      <c r="O185" s="59"/>
      <c r="P185" s="169">
        <f>O185*H185</f>
        <v>0</v>
      </c>
      <c r="Q185" s="169">
        <v>0</v>
      </c>
      <c r="R185" s="169">
        <f>Q185*H185</f>
        <v>0</v>
      </c>
      <c r="S185" s="169">
        <v>0</v>
      </c>
      <c r="T185" s="170">
        <f>S185*H185</f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71" t="s">
        <v>142</v>
      </c>
      <c r="AT185" s="171" t="s">
        <v>144</v>
      </c>
      <c r="AU185" s="171" t="s">
        <v>87</v>
      </c>
      <c r="AY185" s="18" t="s">
        <v>143</v>
      </c>
      <c r="BE185" s="172">
        <f>IF(N185="základní",J185,0)</f>
        <v>0</v>
      </c>
      <c r="BF185" s="172">
        <f>IF(N185="snížená",J185,0)</f>
        <v>0</v>
      </c>
      <c r="BG185" s="172">
        <f>IF(N185="zákl. přenesená",J185,0)</f>
        <v>0</v>
      </c>
      <c r="BH185" s="172">
        <f>IF(N185="sníž. přenesená",J185,0)</f>
        <v>0</v>
      </c>
      <c r="BI185" s="172">
        <f>IF(N185="nulová",J185,0)</f>
        <v>0</v>
      </c>
      <c r="BJ185" s="18" t="s">
        <v>85</v>
      </c>
      <c r="BK185" s="172">
        <f>ROUND(I185*H185,2)</f>
        <v>0</v>
      </c>
      <c r="BL185" s="18" t="s">
        <v>142</v>
      </c>
      <c r="BM185" s="171" t="s">
        <v>316</v>
      </c>
    </row>
    <row r="186" spans="1:65" s="13" customFormat="1" x14ac:dyDescent="0.2">
      <c r="B186" s="182"/>
      <c r="D186" s="174" t="s">
        <v>151</v>
      </c>
      <c r="E186" s="183" t="s">
        <v>1</v>
      </c>
      <c r="F186" s="184" t="s">
        <v>306</v>
      </c>
      <c r="H186" s="183" t="s">
        <v>1</v>
      </c>
      <c r="I186" s="185"/>
      <c r="L186" s="182"/>
      <c r="M186" s="186"/>
      <c r="N186" s="187"/>
      <c r="O186" s="187"/>
      <c r="P186" s="187"/>
      <c r="Q186" s="187"/>
      <c r="R186" s="187"/>
      <c r="S186" s="187"/>
      <c r="T186" s="188"/>
      <c r="AT186" s="183" t="s">
        <v>151</v>
      </c>
      <c r="AU186" s="183" t="s">
        <v>87</v>
      </c>
      <c r="AV186" s="13" t="s">
        <v>85</v>
      </c>
      <c r="AW186" s="13" t="s">
        <v>33</v>
      </c>
      <c r="AX186" s="13" t="s">
        <v>77</v>
      </c>
      <c r="AY186" s="183" t="s">
        <v>143</v>
      </c>
    </row>
    <row r="187" spans="1:65" s="13" customFormat="1" x14ac:dyDescent="0.2">
      <c r="B187" s="182"/>
      <c r="D187" s="174" t="s">
        <v>151</v>
      </c>
      <c r="E187" s="183" t="s">
        <v>1</v>
      </c>
      <c r="F187" s="184" t="s">
        <v>307</v>
      </c>
      <c r="H187" s="183" t="s">
        <v>1</v>
      </c>
      <c r="I187" s="185"/>
      <c r="L187" s="182"/>
      <c r="M187" s="186"/>
      <c r="N187" s="187"/>
      <c r="O187" s="187"/>
      <c r="P187" s="187"/>
      <c r="Q187" s="187"/>
      <c r="R187" s="187"/>
      <c r="S187" s="187"/>
      <c r="T187" s="188"/>
      <c r="AT187" s="183" t="s">
        <v>151</v>
      </c>
      <c r="AU187" s="183" t="s">
        <v>87</v>
      </c>
      <c r="AV187" s="13" t="s">
        <v>85</v>
      </c>
      <c r="AW187" s="13" t="s">
        <v>33</v>
      </c>
      <c r="AX187" s="13" t="s">
        <v>77</v>
      </c>
      <c r="AY187" s="183" t="s">
        <v>143</v>
      </c>
    </row>
    <row r="188" spans="1:65" s="13" customFormat="1" x14ac:dyDescent="0.2">
      <c r="B188" s="182"/>
      <c r="D188" s="174" t="s">
        <v>151</v>
      </c>
      <c r="E188" s="183" t="s">
        <v>1</v>
      </c>
      <c r="F188" s="184" t="s">
        <v>283</v>
      </c>
      <c r="H188" s="183" t="s">
        <v>1</v>
      </c>
      <c r="I188" s="185"/>
      <c r="L188" s="182"/>
      <c r="M188" s="186"/>
      <c r="N188" s="187"/>
      <c r="O188" s="187"/>
      <c r="P188" s="187"/>
      <c r="Q188" s="187"/>
      <c r="R188" s="187"/>
      <c r="S188" s="187"/>
      <c r="T188" s="188"/>
      <c r="AT188" s="183" t="s">
        <v>151</v>
      </c>
      <c r="AU188" s="183" t="s">
        <v>87</v>
      </c>
      <c r="AV188" s="13" t="s">
        <v>85</v>
      </c>
      <c r="AW188" s="13" t="s">
        <v>33</v>
      </c>
      <c r="AX188" s="13" t="s">
        <v>77</v>
      </c>
      <c r="AY188" s="183" t="s">
        <v>143</v>
      </c>
    </row>
    <row r="189" spans="1:65" s="12" customFormat="1" x14ac:dyDescent="0.2">
      <c r="B189" s="173"/>
      <c r="D189" s="174" t="s">
        <v>151</v>
      </c>
      <c r="E189" s="175" t="s">
        <v>1</v>
      </c>
      <c r="F189" s="176" t="s">
        <v>317</v>
      </c>
      <c r="H189" s="177">
        <v>20.448</v>
      </c>
      <c r="I189" s="178"/>
      <c r="L189" s="173"/>
      <c r="M189" s="179"/>
      <c r="N189" s="180"/>
      <c r="O189" s="180"/>
      <c r="P189" s="180"/>
      <c r="Q189" s="180"/>
      <c r="R189" s="180"/>
      <c r="S189" s="180"/>
      <c r="T189" s="181"/>
      <c r="AT189" s="175" t="s">
        <v>151</v>
      </c>
      <c r="AU189" s="175" t="s">
        <v>87</v>
      </c>
      <c r="AV189" s="12" t="s">
        <v>87</v>
      </c>
      <c r="AW189" s="12" t="s">
        <v>33</v>
      </c>
      <c r="AX189" s="12" t="s">
        <v>85</v>
      </c>
      <c r="AY189" s="175" t="s">
        <v>143</v>
      </c>
    </row>
    <row r="190" spans="1:65" s="2" customFormat="1" ht="16.5" customHeight="1" x14ac:dyDescent="0.2">
      <c r="A190" s="33"/>
      <c r="B190" s="159"/>
      <c r="C190" s="160" t="s">
        <v>318</v>
      </c>
      <c r="D190" s="160" t="s">
        <v>144</v>
      </c>
      <c r="E190" s="161" t="s">
        <v>319</v>
      </c>
      <c r="F190" s="162" t="s">
        <v>320</v>
      </c>
      <c r="G190" s="163" t="s">
        <v>280</v>
      </c>
      <c r="H190" s="164">
        <v>27.056000000000001</v>
      </c>
      <c r="I190" s="165"/>
      <c r="J190" s="166">
        <f>ROUND(I190*H190,2)</f>
        <v>0</v>
      </c>
      <c r="K190" s="162" t="s">
        <v>148</v>
      </c>
      <c r="L190" s="34"/>
      <c r="M190" s="167" t="s">
        <v>1</v>
      </c>
      <c r="N190" s="168" t="s">
        <v>42</v>
      </c>
      <c r="O190" s="59"/>
      <c r="P190" s="169">
        <f>O190*H190</f>
        <v>0</v>
      </c>
      <c r="Q190" s="169">
        <v>0</v>
      </c>
      <c r="R190" s="169">
        <f>Q190*H190</f>
        <v>0</v>
      </c>
      <c r="S190" s="169">
        <v>0</v>
      </c>
      <c r="T190" s="170">
        <f>S190*H190</f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71" t="s">
        <v>142</v>
      </c>
      <c r="AT190" s="171" t="s">
        <v>144</v>
      </c>
      <c r="AU190" s="171" t="s">
        <v>87</v>
      </c>
      <c r="AY190" s="18" t="s">
        <v>143</v>
      </c>
      <c r="BE190" s="172">
        <f>IF(N190="základní",J190,0)</f>
        <v>0</v>
      </c>
      <c r="BF190" s="172">
        <f>IF(N190="snížená",J190,0)</f>
        <v>0</v>
      </c>
      <c r="BG190" s="172">
        <f>IF(N190="zákl. přenesená",J190,0)</f>
        <v>0</v>
      </c>
      <c r="BH190" s="172">
        <f>IF(N190="sníž. přenesená",J190,0)</f>
        <v>0</v>
      </c>
      <c r="BI190" s="172">
        <f>IF(N190="nulová",J190,0)</f>
        <v>0</v>
      </c>
      <c r="BJ190" s="18" t="s">
        <v>85</v>
      </c>
      <c r="BK190" s="172">
        <f>ROUND(I190*H190,2)</f>
        <v>0</v>
      </c>
      <c r="BL190" s="18" t="s">
        <v>142</v>
      </c>
      <c r="BM190" s="171" t="s">
        <v>321</v>
      </c>
    </row>
    <row r="191" spans="1:65" s="13" customFormat="1" x14ac:dyDescent="0.2">
      <c r="B191" s="182"/>
      <c r="D191" s="174" t="s">
        <v>151</v>
      </c>
      <c r="E191" s="183" t="s">
        <v>1</v>
      </c>
      <c r="F191" s="184" t="s">
        <v>306</v>
      </c>
      <c r="H191" s="183" t="s">
        <v>1</v>
      </c>
      <c r="I191" s="185"/>
      <c r="L191" s="182"/>
      <c r="M191" s="186"/>
      <c r="N191" s="187"/>
      <c r="O191" s="187"/>
      <c r="P191" s="187"/>
      <c r="Q191" s="187"/>
      <c r="R191" s="187"/>
      <c r="S191" s="187"/>
      <c r="T191" s="188"/>
      <c r="AT191" s="183" t="s">
        <v>151</v>
      </c>
      <c r="AU191" s="183" t="s">
        <v>87</v>
      </c>
      <c r="AV191" s="13" t="s">
        <v>85</v>
      </c>
      <c r="AW191" s="13" t="s">
        <v>33</v>
      </c>
      <c r="AX191" s="13" t="s">
        <v>77</v>
      </c>
      <c r="AY191" s="183" t="s">
        <v>143</v>
      </c>
    </row>
    <row r="192" spans="1:65" s="13" customFormat="1" x14ac:dyDescent="0.2">
      <c r="B192" s="182"/>
      <c r="D192" s="174" t="s">
        <v>151</v>
      </c>
      <c r="E192" s="183" t="s">
        <v>1</v>
      </c>
      <c r="F192" s="184" t="s">
        <v>283</v>
      </c>
      <c r="H192" s="183" t="s">
        <v>1</v>
      </c>
      <c r="I192" s="185"/>
      <c r="L192" s="182"/>
      <c r="M192" s="186"/>
      <c r="N192" s="187"/>
      <c r="O192" s="187"/>
      <c r="P192" s="187"/>
      <c r="Q192" s="187"/>
      <c r="R192" s="187"/>
      <c r="S192" s="187"/>
      <c r="T192" s="188"/>
      <c r="AT192" s="183" t="s">
        <v>151</v>
      </c>
      <c r="AU192" s="183" t="s">
        <v>87</v>
      </c>
      <c r="AV192" s="13" t="s">
        <v>85</v>
      </c>
      <c r="AW192" s="13" t="s">
        <v>33</v>
      </c>
      <c r="AX192" s="13" t="s">
        <v>77</v>
      </c>
      <c r="AY192" s="183" t="s">
        <v>143</v>
      </c>
    </row>
    <row r="193" spans="1:65" s="12" customFormat="1" x14ac:dyDescent="0.2">
      <c r="B193" s="173"/>
      <c r="D193" s="174" t="s">
        <v>151</v>
      </c>
      <c r="E193" s="175" t="s">
        <v>1</v>
      </c>
      <c r="F193" s="176" t="s">
        <v>322</v>
      </c>
      <c r="H193" s="177">
        <v>24.192</v>
      </c>
      <c r="I193" s="178"/>
      <c r="L193" s="173"/>
      <c r="M193" s="179"/>
      <c r="N193" s="180"/>
      <c r="O193" s="180"/>
      <c r="P193" s="180"/>
      <c r="Q193" s="180"/>
      <c r="R193" s="180"/>
      <c r="S193" s="180"/>
      <c r="T193" s="181"/>
      <c r="AT193" s="175" t="s">
        <v>151</v>
      </c>
      <c r="AU193" s="175" t="s">
        <v>87</v>
      </c>
      <c r="AV193" s="12" t="s">
        <v>87</v>
      </c>
      <c r="AW193" s="12" t="s">
        <v>33</v>
      </c>
      <c r="AX193" s="12" t="s">
        <v>77</v>
      </c>
      <c r="AY193" s="175" t="s">
        <v>143</v>
      </c>
    </row>
    <row r="194" spans="1:65" s="12" customFormat="1" x14ac:dyDescent="0.2">
      <c r="B194" s="173"/>
      <c r="D194" s="174" t="s">
        <v>151</v>
      </c>
      <c r="E194" s="175" t="s">
        <v>1</v>
      </c>
      <c r="F194" s="176" t="s">
        <v>323</v>
      </c>
      <c r="H194" s="177">
        <v>0.78400000000000003</v>
      </c>
      <c r="I194" s="178"/>
      <c r="L194" s="173"/>
      <c r="M194" s="179"/>
      <c r="N194" s="180"/>
      <c r="O194" s="180"/>
      <c r="P194" s="180"/>
      <c r="Q194" s="180"/>
      <c r="R194" s="180"/>
      <c r="S194" s="180"/>
      <c r="T194" s="181"/>
      <c r="AT194" s="175" t="s">
        <v>151</v>
      </c>
      <c r="AU194" s="175" t="s">
        <v>87</v>
      </c>
      <c r="AV194" s="12" t="s">
        <v>87</v>
      </c>
      <c r="AW194" s="12" t="s">
        <v>33</v>
      </c>
      <c r="AX194" s="12" t="s">
        <v>77</v>
      </c>
      <c r="AY194" s="175" t="s">
        <v>143</v>
      </c>
    </row>
    <row r="195" spans="1:65" s="12" customFormat="1" x14ac:dyDescent="0.2">
      <c r="B195" s="173"/>
      <c r="D195" s="174" t="s">
        <v>151</v>
      </c>
      <c r="E195" s="175" t="s">
        <v>1</v>
      </c>
      <c r="F195" s="176" t="s">
        <v>324</v>
      </c>
      <c r="H195" s="177">
        <v>2.08</v>
      </c>
      <c r="I195" s="178"/>
      <c r="L195" s="173"/>
      <c r="M195" s="179"/>
      <c r="N195" s="180"/>
      <c r="O195" s="180"/>
      <c r="P195" s="180"/>
      <c r="Q195" s="180"/>
      <c r="R195" s="180"/>
      <c r="S195" s="180"/>
      <c r="T195" s="181"/>
      <c r="AT195" s="175" t="s">
        <v>151</v>
      </c>
      <c r="AU195" s="175" t="s">
        <v>87</v>
      </c>
      <c r="AV195" s="12" t="s">
        <v>87</v>
      </c>
      <c r="AW195" s="12" t="s">
        <v>33</v>
      </c>
      <c r="AX195" s="12" t="s">
        <v>77</v>
      </c>
      <c r="AY195" s="175" t="s">
        <v>143</v>
      </c>
    </row>
    <row r="196" spans="1:65" s="15" customFormat="1" x14ac:dyDescent="0.2">
      <c r="B196" s="199"/>
      <c r="D196" s="174" t="s">
        <v>151</v>
      </c>
      <c r="E196" s="200" t="s">
        <v>1</v>
      </c>
      <c r="F196" s="201" t="s">
        <v>245</v>
      </c>
      <c r="H196" s="202">
        <v>27.056000000000001</v>
      </c>
      <c r="I196" s="203"/>
      <c r="L196" s="199"/>
      <c r="M196" s="204"/>
      <c r="N196" s="205"/>
      <c r="O196" s="205"/>
      <c r="P196" s="205"/>
      <c r="Q196" s="205"/>
      <c r="R196" s="205"/>
      <c r="S196" s="205"/>
      <c r="T196" s="206"/>
      <c r="AT196" s="200" t="s">
        <v>151</v>
      </c>
      <c r="AU196" s="200" t="s">
        <v>87</v>
      </c>
      <c r="AV196" s="15" t="s">
        <v>142</v>
      </c>
      <c r="AW196" s="15" t="s">
        <v>33</v>
      </c>
      <c r="AX196" s="15" t="s">
        <v>85</v>
      </c>
      <c r="AY196" s="200" t="s">
        <v>143</v>
      </c>
    </row>
    <row r="197" spans="1:65" s="2" customFormat="1" ht="16.5" customHeight="1" x14ac:dyDescent="0.2">
      <c r="A197" s="33"/>
      <c r="B197" s="159"/>
      <c r="C197" s="160" t="s">
        <v>325</v>
      </c>
      <c r="D197" s="160" t="s">
        <v>144</v>
      </c>
      <c r="E197" s="161" t="s">
        <v>326</v>
      </c>
      <c r="F197" s="162" t="s">
        <v>327</v>
      </c>
      <c r="G197" s="163" t="s">
        <v>280</v>
      </c>
      <c r="H197" s="164">
        <v>27.056000000000001</v>
      </c>
      <c r="I197" s="165"/>
      <c r="J197" s="166">
        <f>ROUND(I197*H197,2)</f>
        <v>0</v>
      </c>
      <c r="K197" s="162" t="s">
        <v>148</v>
      </c>
      <c r="L197" s="34"/>
      <c r="M197" s="167" t="s">
        <v>1</v>
      </c>
      <c r="N197" s="168" t="s">
        <v>42</v>
      </c>
      <c r="O197" s="59"/>
      <c r="P197" s="169">
        <f>O197*H197</f>
        <v>0</v>
      </c>
      <c r="Q197" s="169">
        <v>0</v>
      </c>
      <c r="R197" s="169">
        <f>Q197*H197</f>
        <v>0</v>
      </c>
      <c r="S197" s="169">
        <v>0</v>
      </c>
      <c r="T197" s="170">
        <f>S197*H197</f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171" t="s">
        <v>142</v>
      </c>
      <c r="AT197" s="171" t="s">
        <v>144</v>
      </c>
      <c r="AU197" s="171" t="s">
        <v>87</v>
      </c>
      <c r="AY197" s="18" t="s">
        <v>143</v>
      </c>
      <c r="BE197" s="172">
        <f>IF(N197="základní",J197,0)</f>
        <v>0</v>
      </c>
      <c r="BF197" s="172">
        <f>IF(N197="snížená",J197,0)</f>
        <v>0</v>
      </c>
      <c r="BG197" s="172">
        <f>IF(N197="zákl. přenesená",J197,0)</f>
        <v>0</v>
      </c>
      <c r="BH197" s="172">
        <f>IF(N197="sníž. přenesená",J197,0)</f>
        <v>0</v>
      </c>
      <c r="BI197" s="172">
        <f>IF(N197="nulová",J197,0)</f>
        <v>0</v>
      </c>
      <c r="BJ197" s="18" t="s">
        <v>85</v>
      </c>
      <c r="BK197" s="172">
        <f>ROUND(I197*H197,2)</f>
        <v>0</v>
      </c>
      <c r="BL197" s="18" t="s">
        <v>142</v>
      </c>
      <c r="BM197" s="171" t="s">
        <v>328</v>
      </c>
    </row>
    <row r="198" spans="1:65" s="13" customFormat="1" x14ac:dyDescent="0.2">
      <c r="B198" s="182"/>
      <c r="D198" s="174" t="s">
        <v>151</v>
      </c>
      <c r="E198" s="183" t="s">
        <v>1</v>
      </c>
      <c r="F198" s="184" t="s">
        <v>306</v>
      </c>
      <c r="H198" s="183" t="s">
        <v>1</v>
      </c>
      <c r="I198" s="185"/>
      <c r="L198" s="182"/>
      <c r="M198" s="186"/>
      <c r="N198" s="187"/>
      <c r="O198" s="187"/>
      <c r="P198" s="187"/>
      <c r="Q198" s="187"/>
      <c r="R198" s="187"/>
      <c r="S198" s="187"/>
      <c r="T198" s="188"/>
      <c r="AT198" s="183" t="s">
        <v>151</v>
      </c>
      <c r="AU198" s="183" t="s">
        <v>87</v>
      </c>
      <c r="AV198" s="13" t="s">
        <v>85</v>
      </c>
      <c r="AW198" s="13" t="s">
        <v>33</v>
      </c>
      <c r="AX198" s="13" t="s">
        <v>77</v>
      </c>
      <c r="AY198" s="183" t="s">
        <v>143</v>
      </c>
    </row>
    <row r="199" spans="1:65" s="13" customFormat="1" x14ac:dyDescent="0.2">
      <c r="B199" s="182"/>
      <c r="D199" s="174" t="s">
        <v>151</v>
      </c>
      <c r="E199" s="183" t="s">
        <v>1</v>
      </c>
      <c r="F199" s="184" t="s">
        <v>283</v>
      </c>
      <c r="H199" s="183" t="s">
        <v>1</v>
      </c>
      <c r="I199" s="185"/>
      <c r="L199" s="182"/>
      <c r="M199" s="186"/>
      <c r="N199" s="187"/>
      <c r="O199" s="187"/>
      <c r="P199" s="187"/>
      <c r="Q199" s="187"/>
      <c r="R199" s="187"/>
      <c r="S199" s="187"/>
      <c r="T199" s="188"/>
      <c r="AT199" s="183" t="s">
        <v>151</v>
      </c>
      <c r="AU199" s="183" t="s">
        <v>87</v>
      </c>
      <c r="AV199" s="13" t="s">
        <v>85</v>
      </c>
      <c r="AW199" s="13" t="s">
        <v>33</v>
      </c>
      <c r="AX199" s="13" t="s">
        <v>77</v>
      </c>
      <c r="AY199" s="183" t="s">
        <v>143</v>
      </c>
    </row>
    <row r="200" spans="1:65" s="12" customFormat="1" x14ac:dyDescent="0.2">
      <c r="B200" s="173"/>
      <c r="D200" s="174" t="s">
        <v>151</v>
      </c>
      <c r="E200" s="175" t="s">
        <v>1</v>
      </c>
      <c r="F200" s="176" t="s">
        <v>322</v>
      </c>
      <c r="H200" s="177">
        <v>24.192</v>
      </c>
      <c r="I200" s="178"/>
      <c r="L200" s="173"/>
      <c r="M200" s="179"/>
      <c r="N200" s="180"/>
      <c r="O200" s="180"/>
      <c r="P200" s="180"/>
      <c r="Q200" s="180"/>
      <c r="R200" s="180"/>
      <c r="S200" s="180"/>
      <c r="T200" s="181"/>
      <c r="AT200" s="175" t="s">
        <v>151</v>
      </c>
      <c r="AU200" s="175" t="s">
        <v>87</v>
      </c>
      <c r="AV200" s="12" t="s">
        <v>87</v>
      </c>
      <c r="AW200" s="12" t="s">
        <v>33</v>
      </c>
      <c r="AX200" s="12" t="s">
        <v>77</v>
      </c>
      <c r="AY200" s="175" t="s">
        <v>143</v>
      </c>
    </row>
    <row r="201" spans="1:65" s="12" customFormat="1" x14ac:dyDescent="0.2">
      <c r="B201" s="173"/>
      <c r="D201" s="174" t="s">
        <v>151</v>
      </c>
      <c r="E201" s="175" t="s">
        <v>1</v>
      </c>
      <c r="F201" s="176" t="s">
        <v>323</v>
      </c>
      <c r="H201" s="177">
        <v>0.78400000000000003</v>
      </c>
      <c r="I201" s="178"/>
      <c r="L201" s="173"/>
      <c r="M201" s="179"/>
      <c r="N201" s="180"/>
      <c r="O201" s="180"/>
      <c r="P201" s="180"/>
      <c r="Q201" s="180"/>
      <c r="R201" s="180"/>
      <c r="S201" s="180"/>
      <c r="T201" s="181"/>
      <c r="AT201" s="175" t="s">
        <v>151</v>
      </c>
      <c r="AU201" s="175" t="s">
        <v>87</v>
      </c>
      <c r="AV201" s="12" t="s">
        <v>87</v>
      </c>
      <c r="AW201" s="12" t="s">
        <v>33</v>
      </c>
      <c r="AX201" s="12" t="s">
        <v>77</v>
      </c>
      <c r="AY201" s="175" t="s">
        <v>143</v>
      </c>
    </row>
    <row r="202" spans="1:65" s="12" customFormat="1" x14ac:dyDescent="0.2">
      <c r="B202" s="173"/>
      <c r="D202" s="174" t="s">
        <v>151</v>
      </c>
      <c r="E202" s="175" t="s">
        <v>1</v>
      </c>
      <c r="F202" s="176" t="s">
        <v>324</v>
      </c>
      <c r="H202" s="177">
        <v>2.08</v>
      </c>
      <c r="I202" s="178"/>
      <c r="L202" s="173"/>
      <c r="M202" s="179"/>
      <c r="N202" s="180"/>
      <c r="O202" s="180"/>
      <c r="P202" s="180"/>
      <c r="Q202" s="180"/>
      <c r="R202" s="180"/>
      <c r="S202" s="180"/>
      <c r="T202" s="181"/>
      <c r="AT202" s="175" t="s">
        <v>151</v>
      </c>
      <c r="AU202" s="175" t="s">
        <v>87</v>
      </c>
      <c r="AV202" s="12" t="s">
        <v>87</v>
      </c>
      <c r="AW202" s="12" t="s">
        <v>33</v>
      </c>
      <c r="AX202" s="12" t="s">
        <v>77</v>
      </c>
      <c r="AY202" s="175" t="s">
        <v>143</v>
      </c>
    </row>
    <row r="203" spans="1:65" s="15" customFormat="1" x14ac:dyDescent="0.2">
      <c r="B203" s="199"/>
      <c r="D203" s="174" t="s">
        <v>151</v>
      </c>
      <c r="E203" s="200" t="s">
        <v>1</v>
      </c>
      <c r="F203" s="201" t="s">
        <v>245</v>
      </c>
      <c r="H203" s="202">
        <v>27.056000000000001</v>
      </c>
      <c r="I203" s="203"/>
      <c r="L203" s="199"/>
      <c r="M203" s="204"/>
      <c r="N203" s="205"/>
      <c r="O203" s="205"/>
      <c r="P203" s="205"/>
      <c r="Q203" s="205"/>
      <c r="R203" s="205"/>
      <c r="S203" s="205"/>
      <c r="T203" s="206"/>
      <c r="AT203" s="200" t="s">
        <v>151</v>
      </c>
      <c r="AU203" s="200" t="s">
        <v>87</v>
      </c>
      <c r="AV203" s="15" t="s">
        <v>142</v>
      </c>
      <c r="AW203" s="15" t="s">
        <v>33</v>
      </c>
      <c r="AX203" s="15" t="s">
        <v>85</v>
      </c>
      <c r="AY203" s="200" t="s">
        <v>143</v>
      </c>
    </row>
    <row r="204" spans="1:65" s="2" customFormat="1" ht="16.5" customHeight="1" x14ac:dyDescent="0.2">
      <c r="A204" s="33"/>
      <c r="B204" s="159"/>
      <c r="C204" s="160" t="s">
        <v>329</v>
      </c>
      <c r="D204" s="160" t="s">
        <v>144</v>
      </c>
      <c r="E204" s="161" t="s">
        <v>330</v>
      </c>
      <c r="F204" s="162" t="s">
        <v>331</v>
      </c>
      <c r="G204" s="163" t="s">
        <v>280</v>
      </c>
      <c r="H204" s="164">
        <v>13.528</v>
      </c>
      <c r="I204" s="165"/>
      <c r="J204" s="166">
        <f>ROUND(I204*H204,2)</f>
        <v>0</v>
      </c>
      <c r="K204" s="162" t="s">
        <v>148</v>
      </c>
      <c r="L204" s="34"/>
      <c r="M204" s="167" t="s">
        <v>1</v>
      </c>
      <c r="N204" s="168" t="s">
        <v>42</v>
      </c>
      <c r="O204" s="59"/>
      <c r="P204" s="169">
        <f>O204*H204</f>
        <v>0</v>
      </c>
      <c r="Q204" s="169">
        <v>0</v>
      </c>
      <c r="R204" s="169">
        <f>Q204*H204</f>
        <v>0</v>
      </c>
      <c r="S204" s="169">
        <v>0</v>
      </c>
      <c r="T204" s="170">
        <f>S204*H204</f>
        <v>0</v>
      </c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R204" s="171" t="s">
        <v>142</v>
      </c>
      <c r="AT204" s="171" t="s">
        <v>144</v>
      </c>
      <c r="AU204" s="171" t="s">
        <v>87</v>
      </c>
      <c r="AY204" s="18" t="s">
        <v>143</v>
      </c>
      <c r="BE204" s="172">
        <f>IF(N204="základní",J204,0)</f>
        <v>0</v>
      </c>
      <c r="BF204" s="172">
        <f>IF(N204="snížená",J204,0)</f>
        <v>0</v>
      </c>
      <c r="BG204" s="172">
        <f>IF(N204="zákl. přenesená",J204,0)</f>
        <v>0</v>
      </c>
      <c r="BH204" s="172">
        <f>IF(N204="sníž. přenesená",J204,0)</f>
        <v>0</v>
      </c>
      <c r="BI204" s="172">
        <f>IF(N204="nulová",J204,0)</f>
        <v>0</v>
      </c>
      <c r="BJ204" s="18" t="s">
        <v>85</v>
      </c>
      <c r="BK204" s="172">
        <f>ROUND(I204*H204,2)</f>
        <v>0</v>
      </c>
      <c r="BL204" s="18" t="s">
        <v>142</v>
      </c>
      <c r="BM204" s="171" t="s">
        <v>332</v>
      </c>
    </row>
    <row r="205" spans="1:65" s="13" customFormat="1" x14ac:dyDescent="0.2">
      <c r="B205" s="182"/>
      <c r="D205" s="174" t="s">
        <v>151</v>
      </c>
      <c r="E205" s="183" t="s">
        <v>1</v>
      </c>
      <c r="F205" s="184" t="s">
        <v>306</v>
      </c>
      <c r="H205" s="183" t="s">
        <v>1</v>
      </c>
      <c r="I205" s="185"/>
      <c r="L205" s="182"/>
      <c r="M205" s="186"/>
      <c r="N205" s="187"/>
      <c r="O205" s="187"/>
      <c r="P205" s="187"/>
      <c r="Q205" s="187"/>
      <c r="R205" s="187"/>
      <c r="S205" s="187"/>
      <c r="T205" s="188"/>
      <c r="AT205" s="183" t="s">
        <v>151</v>
      </c>
      <c r="AU205" s="183" t="s">
        <v>87</v>
      </c>
      <c r="AV205" s="13" t="s">
        <v>85</v>
      </c>
      <c r="AW205" s="13" t="s">
        <v>33</v>
      </c>
      <c r="AX205" s="13" t="s">
        <v>77</v>
      </c>
      <c r="AY205" s="183" t="s">
        <v>143</v>
      </c>
    </row>
    <row r="206" spans="1:65" s="13" customFormat="1" x14ac:dyDescent="0.2">
      <c r="B206" s="182"/>
      <c r="D206" s="174" t="s">
        <v>151</v>
      </c>
      <c r="E206" s="183" t="s">
        <v>1</v>
      </c>
      <c r="F206" s="184" t="s">
        <v>283</v>
      </c>
      <c r="H206" s="183" t="s">
        <v>1</v>
      </c>
      <c r="I206" s="185"/>
      <c r="L206" s="182"/>
      <c r="M206" s="186"/>
      <c r="N206" s="187"/>
      <c r="O206" s="187"/>
      <c r="P206" s="187"/>
      <c r="Q206" s="187"/>
      <c r="R206" s="187"/>
      <c r="S206" s="187"/>
      <c r="T206" s="188"/>
      <c r="AT206" s="183" t="s">
        <v>151</v>
      </c>
      <c r="AU206" s="183" t="s">
        <v>87</v>
      </c>
      <c r="AV206" s="13" t="s">
        <v>85</v>
      </c>
      <c r="AW206" s="13" t="s">
        <v>33</v>
      </c>
      <c r="AX206" s="13" t="s">
        <v>77</v>
      </c>
      <c r="AY206" s="183" t="s">
        <v>143</v>
      </c>
    </row>
    <row r="207" spans="1:65" s="12" customFormat="1" x14ac:dyDescent="0.2">
      <c r="B207" s="173"/>
      <c r="D207" s="174" t="s">
        <v>151</v>
      </c>
      <c r="E207" s="175" t="s">
        <v>1</v>
      </c>
      <c r="F207" s="176" t="s">
        <v>333</v>
      </c>
      <c r="H207" s="177">
        <v>12.096</v>
      </c>
      <c r="I207" s="178"/>
      <c r="L207" s="173"/>
      <c r="M207" s="179"/>
      <c r="N207" s="180"/>
      <c r="O207" s="180"/>
      <c r="P207" s="180"/>
      <c r="Q207" s="180"/>
      <c r="R207" s="180"/>
      <c r="S207" s="180"/>
      <c r="T207" s="181"/>
      <c r="AT207" s="175" t="s">
        <v>151</v>
      </c>
      <c r="AU207" s="175" t="s">
        <v>87</v>
      </c>
      <c r="AV207" s="12" t="s">
        <v>87</v>
      </c>
      <c r="AW207" s="12" t="s">
        <v>33</v>
      </c>
      <c r="AX207" s="12" t="s">
        <v>77</v>
      </c>
      <c r="AY207" s="175" t="s">
        <v>143</v>
      </c>
    </row>
    <row r="208" spans="1:65" s="12" customFormat="1" x14ac:dyDescent="0.2">
      <c r="B208" s="173"/>
      <c r="D208" s="174" t="s">
        <v>151</v>
      </c>
      <c r="E208" s="175" t="s">
        <v>1</v>
      </c>
      <c r="F208" s="176" t="s">
        <v>334</v>
      </c>
      <c r="H208" s="177">
        <v>0.39200000000000002</v>
      </c>
      <c r="I208" s="178"/>
      <c r="L208" s="173"/>
      <c r="M208" s="179"/>
      <c r="N208" s="180"/>
      <c r="O208" s="180"/>
      <c r="P208" s="180"/>
      <c r="Q208" s="180"/>
      <c r="R208" s="180"/>
      <c r="S208" s="180"/>
      <c r="T208" s="181"/>
      <c r="AT208" s="175" t="s">
        <v>151</v>
      </c>
      <c r="AU208" s="175" t="s">
        <v>87</v>
      </c>
      <c r="AV208" s="12" t="s">
        <v>87</v>
      </c>
      <c r="AW208" s="12" t="s">
        <v>33</v>
      </c>
      <c r="AX208" s="12" t="s">
        <v>77</v>
      </c>
      <c r="AY208" s="175" t="s">
        <v>143</v>
      </c>
    </row>
    <row r="209" spans="1:65" s="12" customFormat="1" x14ac:dyDescent="0.2">
      <c r="B209" s="173"/>
      <c r="D209" s="174" t="s">
        <v>151</v>
      </c>
      <c r="E209" s="175" t="s">
        <v>1</v>
      </c>
      <c r="F209" s="176" t="s">
        <v>335</v>
      </c>
      <c r="H209" s="177">
        <v>1.04</v>
      </c>
      <c r="I209" s="178"/>
      <c r="L209" s="173"/>
      <c r="M209" s="179"/>
      <c r="N209" s="180"/>
      <c r="O209" s="180"/>
      <c r="P209" s="180"/>
      <c r="Q209" s="180"/>
      <c r="R209" s="180"/>
      <c r="S209" s="180"/>
      <c r="T209" s="181"/>
      <c r="AT209" s="175" t="s">
        <v>151</v>
      </c>
      <c r="AU209" s="175" t="s">
        <v>87</v>
      </c>
      <c r="AV209" s="12" t="s">
        <v>87</v>
      </c>
      <c r="AW209" s="12" t="s">
        <v>33</v>
      </c>
      <c r="AX209" s="12" t="s">
        <v>77</v>
      </c>
      <c r="AY209" s="175" t="s">
        <v>143</v>
      </c>
    </row>
    <row r="210" spans="1:65" s="15" customFormat="1" x14ac:dyDescent="0.2">
      <c r="B210" s="199"/>
      <c r="D210" s="174" t="s">
        <v>151</v>
      </c>
      <c r="E210" s="200" t="s">
        <v>1</v>
      </c>
      <c r="F210" s="201" t="s">
        <v>245</v>
      </c>
      <c r="H210" s="202">
        <v>13.528</v>
      </c>
      <c r="I210" s="203"/>
      <c r="L210" s="199"/>
      <c r="M210" s="204"/>
      <c r="N210" s="205"/>
      <c r="O210" s="205"/>
      <c r="P210" s="205"/>
      <c r="Q210" s="205"/>
      <c r="R210" s="205"/>
      <c r="S210" s="205"/>
      <c r="T210" s="206"/>
      <c r="AT210" s="200" t="s">
        <v>151</v>
      </c>
      <c r="AU210" s="200" t="s">
        <v>87</v>
      </c>
      <c r="AV210" s="15" t="s">
        <v>142</v>
      </c>
      <c r="AW210" s="15" t="s">
        <v>33</v>
      </c>
      <c r="AX210" s="15" t="s">
        <v>85</v>
      </c>
      <c r="AY210" s="200" t="s">
        <v>143</v>
      </c>
    </row>
    <row r="211" spans="1:65" s="2" customFormat="1" ht="16.5" customHeight="1" x14ac:dyDescent="0.2">
      <c r="A211" s="33"/>
      <c r="B211" s="159"/>
      <c r="C211" s="160" t="s">
        <v>7</v>
      </c>
      <c r="D211" s="160" t="s">
        <v>144</v>
      </c>
      <c r="E211" s="161" t="s">
        <v>336</v>
      </c>
      <c r="F211" s="162" t="s">
        <v>337</v>
      </c>
      <c r="G211" s="163" t="s">
        <v>233</v>
      </c>
      <c r="H211" s="164">
        <v>439.2</v>
      </c>
      <c r="I211" s="165"/>
      <c r="J211" s="166">
        <f>ROUND(I211*H211,2)</f>
        <v>0</v>
      </c>
      <c r="K211" s="162" t="s">
        <v>148</v>
      </c>
      <c r="L211" s="34"/>
      <c r="M211" s="167" t="s">
        <v>1</v>
      </c>
      <c r="N211" s="168" t="s">
        <v>42</v>
      </c>
      <c r="O211" s="59"/>
      <c r="P211" s="169">
        <f>O211*H211</f>
        <v>0</v>
      </c>
      <c r="Q211" s="169">
        <v>8.4000000000000003E-4</v>
      </c>
      <c r="R211" s="169">
        <f>Q211*H211</f>
        <v>0.36892799999999998</v>
      </c>
      <c r="S211" s="169">
        <v>0</v>
      </c>
      <c r="T211" s="170">
        <f>S211*H211</f>
        <v>0</v>
      </c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R211" s="171" t="s">
        <v>142</v>
      </c>
      <c r="AT211" s="171" t="s">
        <v>144</v>
      </c>
      <c r="AU211" s="171" t="s">
        <v>87</v>
      </c>
      <c r="AY211" s="18" t="s">
        <v>143</v>
      </c>
      <c r="BE211" s="172">
        <f>IF(N211="základní",J211,0)</f>
        <v>0</v>
      </c>
      <c r="BF211" s="172">
        <f>IF(N211="snížená",J211,0)</f>
        <v>0</v>
      </c>
      <c r="BG211" s="172">
        <f>IF(N211="zákl. přenesená",J211,0)</f>
        <v>0</v>
      </c>
      <c r="BH211" s="172">
        <f>IF(N211="sníž. přenesená",J211,0)</f>
        <v>0</v>
      </c>
      <c r="BI211" s="172">
        <f>IF(N211="nulová",J211,0)</f>
        <v>0</v>
      </c>
      <c r="BJ211" s="18" t="s">
        <v>85</v>
      </c>
      <c r="BK211" s="172">
        <f>ROUND(I211*H211,2)</f>
        <v>0</v>
      </c>
      <c r="BL211" s="18" t="s">
        <v>142</v>
      </c>
      <c r="BM211" s="171" t="s">
        <v>338</v>
      </c>
    </row>
    <row r="212" spans="1:65" s="12" customFormat="1" x14ac:dyDescent="0.2">
      <c r="B212" s="173"/>
      <c r="D212" s="174" t="s">
        <v>151</v>
      </c>
      <c r="E212" s="175" t="s">
        <v>1</v>
      </c>
      <c r="F212" s="176" t="s">
        <v>339</v>
      </c>
      <c r="H212" s="177">
        <v>227.2</v>
      </c>
      <c r="I212" s="178"/>
      <c r="L212" s="173"/>
      <c r="M212" s="179"/>
      <c r="N212" s="180"/>
      <c r="O212" s="180"/>
      <c r="P212" s="180"/>
      <c r="Q212" s="180"/>
      <c r="R212" s="180"/>
      <c r="S212" s="180"/>
      <c r="T212" s="181"/>
      <c r="AT212" s="175" t="s">
        <v>151</v>
      </c>
      <c r="AU212" s="175" t="s">
        <v>87</v>
      </c>
      <c r="AV212" s="12" t="s">
        <v>87</v>
      </c>
      <c r="AW212" s="12" t="s">
        <v>33</v>
      </c>
      <c r="AX212" s="12" t="s">
        <v>77</v>
      </c>
      <c r="AY212" s="175" t="s">
        <v>143</v>
      </c>
    </row>
    <row r="213" spans="1:65" s="12" customFormat="1" x14ac:dyDescent="0.2">
      <c r="B213" s="173"/>
      <c r="D213" s="174" t="s">
        <v>151</v>
      </c>
      <c r="E213" s="175" t="s">
        <v>1</v>
      </c>
      <c r="F213" s="176" t="s">
        <v>340</v>
      </c>
      <c r="H213" s="177">
        <v>201.6</v>
      </c>
      <c r="I213" s="178"/>
      <c r="L213" s="173"/>
      <c r="M213" s="179"/>
      <c r="N213" s="180"/>
      <c r="O213" s="180"/>
      <c r="P213" s="180"/>
      <c r="Q213" s="180"/>
      <c r="R213" s="180"/>
      <c r="S213" s="180"/>
      <c r="T213" s="181"/>
      <c r="AT213" s="175" t="s">
        <v>151</v>
      </c>
      <c r="AU213" s="175" t="s">
        <v>87</v>
      </c>
      <c r="AV213" s="12" t="s">
        <v>87</v>
      </c>
      <c r="AW213" s="12" t="s">
        <v>33</v>
      </c>
      <c r="AX213" s="12" t="s">
        <v>77</v>
      </c>
      <c r="AY213" s="175" t="s">
        <v>143</v>
      </c>
    </row>
    <row r="214" spans="1:65" s="12" customFormat="1" x14ac:dyDescent="0.2">
      <c r="B214" s="173"/>
      <c r="D214" s="174" t="s">
        <v>151</v>
      </c>
      <c r="E214" s="175" t="s">
        <v>1</v>
      </c>
      <c r="F214" s="176" t="s">
        <v>341</v>
      </c>
      <c r="H214" s="177">
        <v>10.4</v>
      </c>
      <c r="I214" s="178"/>
      <c r="L214" s="173"/>
      <c r="M214" s="179"/>
      <c r="N214" s="180"/>
      <c r="O214" s="180"/>
      <c r="P214" s="180"/>
      <c r="Q214" s="180"/>
      <c r="R214" s="180"/>
      <c r="S214" s="180"/>
      <c r="T214" s="181"/>
      <c r="AT214" s="175" t="s">
        <v>151</v>
      </c>
      <c r="AU214" s="175" t="s">
        <v>87</v>
      </c>
      <c r="AV214" s="12" t="s">
        <v>87</v>
      </c>
      <c r="AW214" s="12" t="s">
        <v>33</v>
      </c>
      <c r="AX214" s="12" t="s">
        <v>77</v>
      </c>
      <c r="AY214" s="175" t="s">
        <v>143</v>
      </c>
    </row>
    <row r="215" spans="1:65" s="15" customFormat="1" x14ac:dyDescent="0.2">
      <c r="B215" s="199"/>
      <c r="D215" s="174" t="s">
        <v>151</v>
      </c>
      <c r="E215" s="200" t="s">
        <v>1</v>
      </c>
      <c r="F215" s="201" t="s">
        <v>245</v>
      </c>
      <c r="H215" s="202">
        <v>439.2</v>
      </c>
      <c r="I215" s="203"/>
      <c r="L215" s="199"/>
      <c r="M215" s="204"/>
      <c r="N215" s="205"/>
      <c r="O215" s="205"/>
      <c r="P215" s="205"/>
      <c r="Q215" s="205"/>
      <c r="R215" s="205"/>
      <c r="S215" s="205"/>
      <c r="T215" s="206"/>
      <c r="AT215" s="200" t="s">
        <v>151</v>
      </c>
      <c r="AU215" s="200" t="s">
        <v>87</v>
      </c>
      <c r="AV215" s="15" t="s">
        <v>142</v>
      </c>
      <c r="AW215" s="15" t="s">
        <v>33</v>
      </c>
      <c r="AX215" s="15" t="s">
        <v>85</v>
      </c>
      <c r="AY215" s="200" t="s">
        <v>143</v>
      </c>
    </row>
    <row r="216" spans="1:65" s="2" customFormat="1" ht="21.75" customHeight="1" x14ac:dyDescent="0.2">
      <c r="A216" s="33"/>
      <c r="B216" s="159"/>
      <c r="C216" s="160" t="s">
        <v>342</v>
      </c>
      <c r="D216" s="160" t="s">
        <v>144</v>
      </c>
      <c r="E216" s="161" t="s">
        <v>343</v>
      </c>
      <c r="F216" s="162" t="s">
        <v>344</v>
      </c>
      <c r="G216" s="163" t="s">
        <v>233</v>
      </c>
      <c r="H216" s="164">
        <v>439.2</v>
      </c>
      <c r="I216" s="165"/>
      <c r="J216" s="166">
        <f>ROUND(I216*H216,2)</f>
        <v>0</v>
      </c>
      <c r="K216" s="162" t="s">
        <v>148</v>
      </c>
      <c r="L216" s="34"/>
      <c r="M216" s="167" t="s">
        <v>1</v>
      </c>
      <c r="N216" s="168" t="s">
        <v>42</v>
      </c>
      <c r="O216" s="59"/>
      <c r="P216" s="169">
        <f>O216*H216</f>
        <v>0</v>
      </c>
      <c r="Q216" s="169">
        <v>0</v>
      </c>
      <c r="R216" s="169">
        <f>Q216*H216</f>
        <v>0</v>
      </c>
      <c r="S216" s="169">
        <v>0</v>
      </c>
      <c r="T216" s="170">
        <f>S216*H216</f>
        <v>0</v>
      </c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R216" s="171" t="s">
        <v>142</v>
      </c>
      <c r="AT216" s="171" t="s">
        <v>144</v>
      </c>
      <c r="AU216" s="171" t="s">
        <v>87</v>
      </c>
      <c r="AY216" s="18" t="s">
        <v>143</v>
      </c>
      <c r="BE216" s="172">
        <f>IF(N216="základní",J216,0)</f>
        <v>0</v>
      </c>
      <c r="BF216" s="172">
        <f>IF(N216="snížená",J216,0)</f>
        <v>0</v>
      </c>
      <c r="BG216" s="172">
        <f>IF(N216="zákl. přenesená",J216,0)</f>
        <v>0</v>
      </c>
      <c r="BH216" s="172">
        <f>IF(N216="sníž. přenesená",J216,0)</f>
        <v>0</v>
      </c>
      <c r="BI216" s="172">
        <f>IF(N216="nulová",J216,0)</f>
        <v>0</v>
      </c>
      <c r="BJ216" s="18" t="s">
        <v>85</v>
      </c>
      <c r="BK216" s="172">
        <f>ROUND(I216*H216,2)</f>
        <v>0</v>
      </c>
      <c r="BL216" s="18" t="s">
        <v>142</v>
      </c>
      <c r="BM216" s="171" t="s">
        <v>345</v>
      </c>
    </row>
    <row r="217" spans="1:65" s="12" customFormat="1" x14ac:dyDescent="0.2">
      <c r="B217" s="173"/>
      <c r="D217" s="174" t="s">
        <v>151</v>
      </c>
      <c r="E217" s="175" t="s">
        <v>1</v>
      </c>
      <c r="F217" s="176" t="s">
        <v>346</v>
      </c>
      <c r="H217" s="177">
        <v>439.2</v>
      </c>
      <c r="I217" s="178"/>
      <c r="L217" s="173"/>
      <c r="M217" s="179"/>
      <c r="N217" s="180"/>
      <c r="O217" s="180"/>
      <c r="P217" s="180"/>
      <c r="Q217" s="180"/>
      <c r="R217" s="180"/>
      <c r="S217" s="180"/>
      <c r="T217" s="181"/>
      <c r="AT217" s="175" t="s">
        <v>151</v>
      </c>
      <c r="AU217" s="175" t="s">
        <v>87</v>
      </c>
      <c r="AV217" s="12" t="s">
        <v>87</v>
      </c>
      <c r="AW217" s="12" t="s">
        <v>33</v>
      </c>
      <c r="AX217" s="12" t="s">
        <v>85</v>
      </c>
      <c r="AY217" s="175" t="s">
        <v>143</v>
      </c>
    </row>
    <row r="218" spans="1:65" s="2" customFormat="1" ht="33" customHeight="1" x14ac:dyDescent="0.2">
      <c r="A218" s="33"/>
      <c r="B218" s="159"/>
      <c r="C218" s="160" t="s">
        <v>347</v>
      </c>
      <c r="D218" s="160" t="s">
        <v>144</v>
      </c>
      <c r="E218" s="161" t="s">
        <v>348</v>
      </c>
      <c r="F218" s="162" t="s">
        <v>349</v>
      </c>
      <c r="G218" s="163" t="s">
        <v>280</v>
      </c>
      <c r="H218" s="164">
        <v>831.36599999999999</v>
      </c>
      <c r="I218" s="165"/>
      <c r="J218" s="166">
        <f>ROUND(I218*H218,2)</f>
        <v>0</v>
      </c>
      <c r="K218" s="162" t="s">
        <v>148</v>
      </c>
      <c r="L218" s="34"/>
      <c r="M218" s="167" t="s">
        <v>1</v>
      </c>
      <c r="N218" s="168" t="s">
        <v>42</v>
      </c>
      <c r="O218" s="59"/>
      <c r="P218" s="169">
        <f>O218*H218</f>
        <v>0</v>
      </c>
      <c r="Q218" s="169">
        <v>0</v>
      </c>
      <c r="R218" s="169">
        <f>Q218*H218</f>
        <v>0</v>
      </c>
      <c r="S218" s="169">
        <v>0</v>
      </c>
      <c r="T218" s="170">
        <f>S218*H218</f>
        <v>0</v>
      </c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R218" s="171" t="s">
        <v>142</v>
      </c>
      <c r="AT218" s="171" t="s">
        <v>144</v>
      </c>
      <c r="AU218" s="171" t="s">
        <v>87</v>
      </c>
      <c r="AY218" s="18" t="s">
        <v>143</v>
      </c>
      <c r="BE218" s="172">
        <f>IF(N218="základní",J218,0)</f>
        <v>0</v>
      </c>
      <c r="BF218" s="172">
        <f>IF(N218="snížená",J218,0)</f>
        <v>0</v>
      </c>
      <c r="BG218" s="172">
        <f>IF(N218="zákl. přenesená",J218,0)</f>
        <v>0</v>
      </c>
      <c r="BH218" s="172">
        <f>IF(N218="sníž. přenesená",J218,0)</f>
        <v>0</v>
      </c>
      <c r="BI218" s="172">
        <f>IF(N218="nulová",J218,0)</f>
        <v>0</v>
      </c>
      <c r="BJ218" s="18" t="s">
        <v>85</v>
      </c>
      <c r="BK218" s="172">
        <f>ROUND(I218*H218,2)</f>
        <v>0</v>
      </c>
      <c r="BL218" s="18" t="s">
        <v>142</v>
      </c>
      <c r="BM218" s="171" t="s">
        <v>350</v>
      </c>
    </row>
    <row r="219" spans="1:65" s="12" customFormat="1" x14ac:dyDescent="0.2">
      <c r="B219" s="173"/>
      <c r="D219" s="174" t="s">
        <v>151</v>
      </c>
      <c r="E219" s="175" t="s">
        <v>1</v>
      </c>
      <c r="F219" s="176" t="s">
        <v>351</v>
      </c>
      <c r="H219" s="177">
        <v>1595.866</v>
      </c>
      <c r="I219" s="178"/>
      <c r="L219" s="173"/>
      <c r="M219" s="179"/>
      <c r="N219" s="180"/>
      <c r="O219" s="180"/>
      <c r="P219" s="180"/>
      <c r="Q219" s="180"/>
      <c r="R219" s="180"/>
      <c r="S219" s="180"/>
      <c r="T219" s="181"/>
      <c r="AT219" s="175" t="s">
        <v>151</v>
      </c>
      <c r="AU219" s="175" t="s">
        <v>87</v>
      </c>
      <c r="AV219" s="12" t="s">
        <v>87</v>
      </c>
      <c r="AW219" s="12" t="s">
        <v>33</v>
      </c>
      <c r="AX219" s="12" t="s">
        <v>77</v>
      </c>
      <c r="AY219" s="175" t="s">
        <v>143</v>
      </c>
    </row>
    <row r="220" spans="1:65" s="12" customFormat="1" x14ac:dyDescent="0.2">
      <c r="B220" s="173"/>
      <c r="D220" s="174" t="s">
        <v>151</v>
      </c>
      <c r="E220" s="175" t="s">
        <v>1</v>
      </c>
      <c r="F220" s="176" t="s">
        <v>352</v>
      </c>
      <c r="H220" s="177">
        <v>-764.5</v>
      </c>
      <c r="I220" s="178"/>
      <c r="L220" s="173"/>
      <c r="M220" s="179"/>
      <c r="N220" s="180"/>
      <c r="O220" s="180"/>
      <c r="P220" s="180"/>
      <c r="Q220" s="180"/>
      <c r="R220" s="180"/>
      <c r="S220" s="180"/>
      <c r="T220" s="181"/>
      <c r="AT220" s="175" t="s">
        <v>151</v>
      </c>
      <c r="AU220" s="175" t="s">
        <v>87</v>
      </c>
      <c r="AV220" s="12" t="s">
        <v>87</v>
      </c>
      <c r="AW220" s="12" t="s">
        <v>33</v>
      </c>
      <c r="AX220" s="12" t="s">
        <v>77</v>
      </c>
      <c r="AY220" s="175" t="s">
        <v>143</v>
      </c>
    </row>
    <row r="221" spans="1:65" s="15" customFormat="1" x14ac:dyDescent="0.2">
      <c r="B221" s="199"/>
      <c r="D221" s="174" t="s">
        <v>151</v>
      </c>
      <c r="E221" s="200" t="s">
        <v>1</v>
      </c>
      <c r="F221" s="201" t="s">
        <v>245</v>
      </c>
      <c r="H221" s="202">
        <v>831.36599999999999</v>
      </c>
      <c r="I221" s="203"/>
      <c r="L221" s="199"/>
      <c r="M221" s="204"/>
      <c r="N221" s="205"/>
      <c r="O221" s="205"/>
      <c r="P221" s="205"/>
      <c r="Q221" s="205"/>
      <c r="R221" s="205"/>
      <c r="S221" s="205"/>
      <c r="T221" s="206"/>
      <c r="AT221" s="200" t="s">
        <v>151</v>
      </c>
      <c r="AU221" s="200" t="s">
        <v>87</v>
      </c>
      <c r="AV221" s="15" t="s">
        <v>142</v>
      </c>
      <c r="AW221" s="15" t="s">
        <v>33</v>
      </c>
      <c r="AX221" s="15" t="s">
        <v>85</v>
      </c>
      <c r="AY221" s="200" t="s">
        <v>143</v>
      </c>
    </row>
    <row r="222" spans="1:65" s="2" customFormat="1" ht="33" customHeight="1" x14ac:dyDescent="0.2">
      <c r="A222" s="33"/>
      <c r="B222" s="159"/>
      <c r="C222" s="160" t="s">
        <v>353</v>
      </c>
      <c r="D222" s="160" t="s">
        <v>144</v>
      </c>
      <c r="E222" s="161" t="s">
        <v>354</v>
      </c>
      <c r="F222" s="162" t="s">
        <v>355</v>
      </c>
      <c r="G222" s="163" t="s">
        <v>280</v>
      </c>
      <c r="H222" s="164">
        <v>780.74400000000003</v>
      </c>
      <c r="I222" s="165"/>
      <c r="J222" s="166">
        <f>ROUND(I222*H222,2)</f>
        <v>0</v>
      </c>
      <c r="K222" s="162" t="s">
        <v>148</v>
      </c>
      <c r="L222" s="34"/>
      <c r="M222" s="167" t="s">
        <v>1</v>
      </c>
      <c r="N222" s="168" t="s">
        <v>42</v>
      </c>
      <c r="O222" s="59"/>
      <c r="P222" s="169">
        <f>O222*H222</f>
        <v>0</v>
      </c>
      <c r="Q222" s="169">
        <v>0</v>
      </c>
      <c r="R222" s="169">
        <f>Q222*H222</f>
        <v>0</v>
      </c>
      <c r="S222" s="169">
        <v>0</v>
      </c>
      <c r="T222" s="170">
        <f>S222*H222</f>
        <v>0</v>
      </c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R222" s="171" t="s">
        <v>142</v>
      </c>
      <c r="AT222" s="171" t="s">
        <v>144</v>
      </c>
      <c r="AU222" s="171" t="s">
        <v>87</v>
      </c>
      <c r="AY222" s="18" t="s">
        <v>143</v>
      </c>
      <c r="BE222" s="172">
        <f>IF(N222="základní",J222,0)</f>
        <v>0</v>
      </c>
      <c r="BF222" s="172">
        <f>IF(N222="snížená",J222,0)</f>
        <v>0</v>
      </c>
      <c r="BG222" s="172">
        <f>IF(N222="zákl. přenesená",J222,0)</f>
        <v>0</v>
      </c>
      <c r="BH222" s="172">
        <f>IF(N222="sníž. přenesená",J222,0)</f>
        <v>0</v>
      </c>
      <c r="BI222" s="172">
        <f>IF(N222="nulová",J222,0)</f>
        <v>0</v>
      </c>
      <c r="BJ222" s="18" t="s">
        <v>85</v>
      </c>
      <c r="BK222" s="172">
        <f>ROUND(I222*H222,2)</f>
        <v>0</v>
      </c>
      <c r="BL222" s="18" t="s">
        <v>142</v>
      </c>
      <c r="BM222" s="171" t="s">
        <v>356</v>
      </c>
    </row>
    <row r="223" spans="1:65" s="13" customFormat="1" x14ac:dyDescent="0.2">
      <c r="B223" s="182"/>
      <c r="D223" s="174" t="s">
        <v>151</v>
      </c>
      <c r="E223" s="183" t="s">
        <v>1</v>
      </c>
      <c r="F223" s="184" t="s">
        <v>357</v>
      </c>
      <c r="H223" s="183" t="s">
        <v>1</v>
      </c>
      <c r="I223" s="185"/>
      <c r="L223" s="182"/>
      <c r="M223" s="186"/>
      <c r="N223" s="187"/>
      <c r="O223" s="187"/>
      <c r="P223" s="187"/>
      <c r="Q223" s="187"/>
      <c r="R223" s="187"/>
      <c r="S223" s="187"/>
      <c r="T223" s="188"/>
      <c r="AT223" s="183" t="s">
        <v>151</v>
      </c>
      <c r="AU223" s="183" t="s">
        <v>87</v>
      </c>
      <c r="AV223" s="13" t="s">
        <v>85</v>
      </c>
      <c r="AW223" s="13" t="s">
        <v>33</v>
      </c>
      <c r="AX223" s="13" t="s">
        <v>77</v>
      </c>
      <c r="AY223" s="183" t="s">
        <v>143</v>
      </c>
    </row>
    <row r="224" spans="1:65" s="12" customFormat="1" x14ac:dyDescent="0.2">
      <c r="B224" s="173"/>
      <c r="D224" s="174" t="s">
        <v>151</v>
      </c>
      <c r="E224" s="175" t="s">
        <v>1</v>
      </c>
      <c r="F224" s="176" t="s">
        <v>358</v>
      </c>
      <c r="H224" s="177">
        <v>1294.7280000000001</v>
      </c>
      <c r="I224" s="178"/>
      <c r="L224" s="173"/>
      <c r="M224" s="179"/>
      <c r="N224" s="180"/>
      <c r="O224" s="180"/>
      <c r="P224" s="180"/>
      <c r="Q224" s="180"/>
      <c r="R224" s="180"/>
      <c r="S224" s="180"/>
      <c r="T224" s="181"/>
      <c r="AT224" s="175" t="s">
        <v>151</v>
      </c>
      <c r="AU224" s="175" t="s">
        <v>87</v>
      </c>
      <c r="AV224" s="12" t="s">
        <v>87</v>
      </c>
      <c r="AW224" s="12" t="s">
        <v>33</v>
      </c>
      <c r="AX224" s="12" t="s">
        <v>77</v>
      </c>
      <c r="AY224" s="175" t="s">
        <v>143</v>
      </c>
    </row>
    <row r="225" spans="1:65" s="12" customFormat="1" x14ac:dyDescent="0.2">
      <c r="B225" s="173"/>
      <c r="D225" s="174" t="s">
        <v>151</v>
      </c>
      <c r="E225" s="175" t="s">
        <v>1</v>
      </c>
      <c r="F225" s="176" t="s">
        <v>359</v>
      </c>
      <c r="H225" s="177">
        <v>105.79600000000001</v>
      </c>
      <c r="I225" s="178"/>
      <c r="L225" s="173"/>
      <c r="M225" s="179"/>
      <c r="N225" s="180"/>
      <c r="O225" s="180"/>
      <c r="P225" s="180"/>
      <c r="Q225" s="180"/>
      <c r="R225" s="180"/>
      <c r="S225" s="180"/>
      <c r="T225" s="181"/>
      <c r="AT225" s="175" t="s">
        <v>151</v>
      </c>
      <c r="AU225" s="175" t="s">
        <v>87</v>
      </c>
      <c r="AV225" s="12" t="s">
        <v>87</v>
      </c>
      <c r="AW225" s="12" t="s">
        <v>33</v>
      </c>
      <c r="AX225" s="12" t="s">
        <v>77</v>
      </c>
      <c r="AY225" s="175" t="s">
        <v>143</v>
      </c>
    </row>
    <row r="226" spans="1:65" s="12" customFormat="1" x14ac:dyDescent="0.2">
      <c r="B226" s="173"/>
      <c r="D226" s="174" t="s">
        <v>151</v>
      </c>
      <c r="E226" s="175" t="s">
        <v>1</v>
      </c>
      <c r="F226" s="176" t="s">
        <v>360</v>
      </c>
      <c r="H226" s="177">
        <v>27.056000000000001</v>
      </c>
      <c r="I226" s="178"/>
      <c r="L226" s="173"/>
      <c r="M226" s="179"/>
      <c r="N226" s="180"/>
      <c r="O226" s="180"/>
      <c r="P226" s="180"/>
      <c r="Q226" s="180"/>
      <c r="R226" s="180"/>
      <c r="S226" s="180"/>
      <c r="T226" s="181"/>
      <c r="AT226" s="175" t="s">
        <v>151</v>
      </c>
      <c r="AU226" s="175" t="s">
        <v>87</v>
      </c>
      <c r="AV226" s="12" t="s">
        <v>87</v>
      </c>
      <c r="AW226" s="12" t="s">
        <v>33</v>
      </c>
      <c r="AX226" s="12" t="s">
        <v>77</v>
      </c>
      <c r="AY226" s="175" t="s">
        <v>143</v>
      </c>
    </row>
    <row r="227" spans="1:65" s="12" customFormat="1" x14ac:dyDescent="0.2">
      <c r="B227" s="173"/>
      <c r="D227" s="174" t="s">
        <v>151</v>
      </c>
      <c r="E227" s="175" t="s">
        <v>1</v>
      </c>
      <c r="F227" s="176" t="s">
        <v>361</v>
      </c>
      <c r="H227" s="177">
        <v>-116.316</v>
      </c>
      <c r="I227" s="178"/>
      <c r="L227" s="173"/>
      <c r="M227" s="179"/>
      <c r="N227" s="180"/>
      <c r="O227" s="180"/>
      <c r="P227" s="180"/>
      <c r="Q227" s="180"/>
      <c r="R227" s="180"/>
      <c r="S227" s="180"/>
      <c r="T227" s="181"/>
      <c r="AT227" s="175" t="s">
        <v>151</v>
      </c>
      <c r="AU227" s="175" t="s">
        <v>87</v>
      </c>
      <c r="AV227" s="12" t="s">
        <v>87</v>
      </c>
      <c r="AW227" s="12" t="s">
        <v>33</v>
      </c>
      <c r="AX227" s="12" t="s">
        <v>77</v>
      </c>
      <c r="AY227" s="175" t="s">
        <v>143</v>
      </c>
    </row>
    <row r="228" spans="1:65" s="12" customFormat="1" x14ac:dyDescent="0.2">
      <c r="B228" s="173"/>
      <c r="D228" s="174" t="s">
        <v>151</v>
      </c>
      <c r="E228" s="175" t="s">
        <v>1</v>
      </c>
      <c r="F228" s="176" t="s">
        <v>362</v>
      </c>
      <c r="H228" s="177">
        <v>-66.930000000000007</v>
      </c>
      <c r="I228" s="178"/>
      <c r="L228" s="173"/>
      <c r="M228" s="179"/>
      <c r="N228" s="180"/>
      <c r="O228" s="180"/>
      <c r="P228" s="180"/>
      <c r="Q228" s="180"/>
      <c r="R228" s="180"/>
      <c r="S228" s="180"/>
      <c r="T228" s="181"/>
      <c r="AT228" s="175" t="s">
        <v>151</v>
      </c>
      <c r="AU228" s="175" t="s">
        <v>87</v>
      </c>
      <c r="AV228" s="12" t="s">
        <v>87</v>
      </c>
      <c r="AW228" s="12" t="s">
        <v>33</v>
      </c>
      <c r="AX228" s="12" t="s">
        <v>77</v>
      </c>
      <c r="AY228" s="175" t="s">
        <v>143</v>
      </c>
    </row>
    <row r="229" spans="1:65" s="12" customFormat="1" x14ac:dyDescent="0.2">
      <c r="B229" s="173"/>
      <c r="D229" s="174" t="s">
        <v>151</v>
      </c>
      <c r="E229" s="175" t="s">
        <v>1</v>
      </c>
      <c r="F229" s="176" t="s">
        <v>363</v>
      </c>
      <c r="H229" s="177">
        <v>-463.59</v>
      </c>
      <c r="I229" s="178"/>
      <c r="L229" s="173"/>
      <c r="M229" s="179"/>
      <c r="N229" s="180"/>
      <c r="O229" s="180"/>
      <c r="P229" s="180"/>
      <c r="Q229" s="180"/>
      <c r="R229" s="180"/>
      <c r="S229" s="180"/>
      <c r="T229" s="181"/>
      <c r="AT229" s="175" t="s">
        <v>151</v>
      </c>
      <c r="AU229" s="175" t="s">
        <v>87</v>
      </c>
      <c r="AV229" s="12" t="s">
        <v>87</v>
      </c>
      <c r="AW229" s="12" t="s">
        <v>33</v>
      </c>
      <c r="AX229" s="12" t="s">
        <v>77</v>
      </c>
      <c r="AY229" s="175" t="s">
        <v>143</v>
      </c>
    </row>
    <row r="230" spans="1:65" s="15" customFormat="1" x14ac:dyDescent="0.2">
      <c r="B230" s="199"/>
      <c r="D230" s="174" t="s">
        <v>151</v>
      </c>
      <c r="E230" s="200" t="s">
        <v>1</v>
      </c>
      <c r="F230" s="201" t="s">
        <v>245</v>
      </c>
      <c r="H230" s="202">
        <v>780.74400000000003</v>
      </c>
      <c r="I230" s="203"/>
      <c r="L230" s="199"/>
      <c r="M230" s="204"/>
      <c r="N230" s="205"/>
      <c r="O230" s="205"/>
      <c r="P230" s="205"/>
      <c r="Q230" s="205"/>
      <c r="R230" s="205"/>
      <c r="S230" s="205"/>
      <c r="T230" s="206"/>
      <c r="AT230" s="200" t="s">
        <v>151</v>
      </c>
      <c r="AU230" s="200" t="s">
        <v>87</v>
      </c>
      <c r="AV230" s="15" t="s">
        <v>142</v>
      </c>
      <c r="AW230" s="15" t="s">
        <v>33</v>
      </c>
      <c r="AX230" s="15" t="s">
        <v>85</v>
      </c>
      <c r="AY230" s="200" t="s">
        <v>143</v>
      </c>
    </row>
    <row r="231" spans="1:65" s="2" customFormat="1" ht="33" customHeight="1" x14ac:dyDescent="0.2">
      <c r="A231" s="33"/>
      <c r="B231" s="159"/>
      <c r="C231" s="160" t="s">
        <v>364</v>
      </c>
      <c r="D231" s="160" t="s">
        <v>144</v>
      </c>
      <c r="E231" s="161" t="s">
        <v>365</v>
      </c>
      <c r="F231" s="162" t="s">
        <v>366</v>
      </c>
      <c r="G231" s="163" t="s">
        <v>280</v>
      </c>
      <c r="H231" s="164">
        <v>425.61</v>
      </c>
      <c r="I231" s="165"/>
      <c r="J231" s="166">
        <f>ROUND(I231*H231,2)</f>
        <v>0</v>
      </c>
      <c r="K231" s="162" t="s">
        <v>148</v>
      </c>
      <c r="L231" s="34"/>
      <c r="M231" s="167" t="s">
        <v>1</v>
      </c>
      <c r="N231" s="168" t="s">
        <v>42</v>
      </c>
      <c r="O231" s="59"/>
      <c r="P231" s="169">
        <f>O231*H231</f>
        <v>0</v>
      </c>
      <c r="Q231" s="169">
        <v>0</v>
      </c>
      <c r="R231" s="169">
        <f>Q231*H231</f>
        <v>0</v>
      </c>
      <c r="S231" s="169">
        <v>0</v>
      </c>
      <c r="T231" s="170">
        <f>S231*H231</f>
        <v>0</v>
      </c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R231" s="171" t="s">
        <v>142</v>
      </c>
      <c r="AT231" s="171" t="s">
        <v>144</v>
      </c>
      <c r="AU231" s="171" t="s">
        <v>87</v>
      </c>
      <c r="AY231" s="18" t="s">
        <v>143</v>
      </c>
      <c r="BE231" s="172">
        <f>IF(N231="základní",J231,0)</f>
        <v>0</v>
      </c>
      <c r="BF231" s="172">
        <f>IF(N231="snížená",J231,0)</f>
        <v>0</v>
      </c>
      <c r="BG231" s="172">
        <f>IF(N231="zákl. přenesená",J231,0)</f>
        <v>0</v>
      </c>
      <c r="BH231" s="172">
        <f>IF(N231="sníž. přenesená",J231,0)</f>
        <v>0</v>
      </c>
      <c r="BI231" s="172">
        <f>IF(N231="nulová",J231,0)</f>
        <v>0</v>
      </c>
      <c r="BJ231" s="18" t="s">
        <v>85</v>
      </c>
      <c r="BK231" s="172">
        <f>ROUND(I231*H231,2)</f>
        <v>0</v>
      </c>
      <c r="BL231" s="18" t="s">
        <v>142</v>
      </c>
      <c r="BM231" s="171" t="s">
        <v>367</v>
      </c>
    </row>
    <row r="232" spans="1:65" s="13" customFormat="1" x14ac:dyDescent="0.2">
      <c r="B232" s="182"/>
      <c r="D232" s="174" t="s">
        <v>151</v>
      </c>
      <c r="E232" s="183" t="s">
        <v>1</v>
      </c>
      <c r="F232" s="184" t="s">
        <v>357</v>
      </c>
      <c r="H232" s="183" t="s">
        <v>1</v>
      </c>
      <c r="I232" s="185"/>
      <c r="L232" s="182"/>
      <c r="M232" s="186"/>
      <c r="N232" s="187"/>
      <c r="O232" s="187"/>
      <c r="P232" s="187"/>
      <c r="Q232" s="187"/>
      <c r="R232" s="187"/>
      <c r="S232" s="187"/>
      <c r="T232" s="188"/>
      <c r="AT232" s="183" t="s">
        <v>151</v>
      </c>
      <c r="AU232" s="183" t="s">
        <v>87</v>
      </c>
      <c r="AV232" s="13" t="s">
        <v>85</v>
      </c>
      <c r="AW232" s="13" t="s">
        <v>33</v>
      </c>
      <c r="AX232" s="13" t="s">
        <v>77</v>
      </c>
      <c r="AY232" s="183" t="s">
        <v>143</v>
      </c>
    </row>
    <row r="233" spans="1:65" s="12" customFormat="1" x14ac:dyDescent="0.2">
      <c r="B233" s="173"/>
      <c r="D233" s="174" t="s">
        <v>151</v>
      </c>
      <c r="E233" s="175" t="s">
        <v>1</v>
      </c>
      <c r="F233" s="176" t="s">
        <v>368</v>
      </c>
      <c r="H233" s="177">
        <v>323.68200000000002</v>
      </c>
      <c r="I233" s="178"/>
      <c r="L233" s="173"/>
      <c r="M233" s="179"/>
      <c r="N233" s="180"/>
      <c r="O233" s="180"/>
      <c r="P233" s="180"/>
      <c r="Q233" s="180"/>
      <c r="R233" s="180"/>
      <c r="S233" s="180"/>
      <c r="T233" s="181"/>
      <c r="AT233" s="175" t="s">
        <v>151</v>
      </c>
      <c r="AU233" s="175" t="s">
        <v>87</v>
      </c>
      <c r="AV233" s="12" t="s">
        <v>87</v>
      </c>
      <c r="AW233" s="12" t="s">
        <v>33</v>
      </c>
      <c r="AX233" s="12" t="s">
        <v>77</v>
      </c>
      <c r="AY233" s="175" t="s">
        <v>143</v>
      </c>
    </row>
    <row r="234" spans="1:65" s="12" customFormat="1" x14ac:dyDescent="0.2">
      <c r="B234" s="173"/>
      <c r="D234" s="174" t="s">
        <v>151</v>
      </c>
      <c r="E234" s="175" t="s">
        <v>1</v>
      </c>
      <c r="F234" s="176" t="s">
        <v>369</v>
      </c>
      <c r="H234" s="177">
        <v>61.344000000000001</v>
      </c>
      <c r="I234" s="178"/>
      <c r="L234" s="173"/>
      <c r="M234" s="179"/>
      <c r="N234" s="180"/>
      <c r="O234" s="180"/>
      <c r="P234" s="180"/>
      <c r="Q234" s="180"/>
      <c r="R234" s="180"/>
      <c r="S234" s="180"/>
      <c r="T234" s="181"/>
      <c r="AT234" s="175" t="s">
        <v>151</v>
      </c>
      <c r="AU234" s="175" t="s">
        <v>87</v>
      </c>
      <c r="AV234" s="12" t="s">
        <v>87</v>
      </c>
      <c r="AW234" s="12" t="s">
        <v>33</v>
      </c>
      <c r="AX234" s="12" t="s">
        <v>77</v>
      </c>
      <c r="AY234" s="175" t="s">
        <v>143</v>
      </c>
    </row>
    <row r="235" spans="1:65" s="12" customFormat="1" x14ac:dyDescent="0.2">
      <c r="B235" s="173"/>
      <c r="D235" s="174" t="s">
        <v>151</v>
      </c>
      <c r="E235" s="175" t="s">
        <v>1</v>
      </c>
      <c r="F235" s="176" t="s">
        <v>370</v>
      </c>
      <c r="H235" s="177">
        <v>40.584000000000003</v>
      </c>
      <c r="I235" s="178"/>
      <c r="L235" s="173"/>
      <c r="M235" s="179"/>
      <c r="N235" s="180"/>
      <c r="O235" s="180"/>
      <c r="P235" s="180"/>
      <c r="Q235" s="180"/>
      <c r="R235" s="180"/>
      <c r="S235" s="180"/>
      <c r="T235" s="181"/>
      <c r="AT235" s="175" t="s">
        <v>151</v>
      </c>
      <c r="AU235" s="175" t="s">
        <v>87</v>
      </c>
      <c r="AV235" s="12" t="s">
        <v>87</v>
      </c>
      <c r="AW235" s="12" t="s">
        <v>33</v>
      </c>
      <c r="AX235" s="12" t="s">
        <v>77</v>
      </c>
      <c r="AY235" s="175" t="s">
        <v>143</v>
      </c>
    </row>
    <row r="236" spans="1:65" s="15" customFormat="1" x14ac:dyDescent="0.2">
      <c r="B236" s="199"/>
      <c r="D236" s="174" t="s">
        <v>151</v>
      </c>
      <c r="E236" s="200" t="s">
        <v>1</v>
      </c>
      <c r="F236" s="201" t="s">
        <v>245</v>
      </c>
      <c r="H236" s="202">
        <v>425.61</v>
      </c>
      <c r="I236" s="203"/>
      <c r="L236" s="199"/>
      <c r="M236" s="204"/>
      <c r="N236" s="205"/>
      <c r="O236" s="205"/>
      <c r="P236" s="205"/>
      <c r="Q236" s="205"/>
      <c r="R236" s="205"/>
      <c r="S236" s="205"/>
      <c r="T236" s="206"/>
      <c r="AT236" s="200" t="s">
        <v>151</v>
      </c>
      <c r="AU236" s="200" t="s">
        <v>87</v>
      </c>
      <c r="AV236" s="15" t="s">
        <v>142</v>
      </c>
      <c r="AW236" s="15" t="s">
        <v>33</v>
      </c>
      <c r="AX236" s="15" t="s">
        <v>85</v>
      </c>
      <c r="AY236" s="200" t="s">
        <v>143</v>
      </c>
    </row>
    <row r="237" spans="1:65" s="2" customFormat="1" ht="21.75" customHeight="1" x14ac:dyDescent="0.2">
      <c r="A237" s="33"/>
      <c r="B237" s="159"/>
      <c r="C237" s="160" t="s">
        <v>371</v>
      </c>
      <c r="D237" s="160" t="s">
        <v>144</v>
      </c>
      <c r="E237" s="161" t="s">
        <v>372</v>
      </c>
      <c r="F237" s="162" t="s">
        <v>373</v>
      </c>
      <c r="G237" s="163" t="s">
        <v>280</v>
      </c>
      <c r="H237" s="164">
        <v>2037.72</v>
      </c>
      <c r="I237" s="165"/>
      <c r="J237" s="166">
        <f>ROUND(I237*H237,2)</f>
        <v>0</v>
      </c>
      <c r="K237" s="162" t="s">
        <v>148</v>
      </c>
      <c r="L237" s="34"/>
      <c r="M237" s="167" t="s">
        <v>1</v>
      </c>
      <c r="N237" s="168" t="s">
        <v>42</v>
      </c>
      <c r="O237" s="59"/>
      <c r="P237" s="169">
        <f>O237*H237</f>
        <v>0</v>
      </c>
      <c r="Q237" s="169">
        <v>0</v>
      </c>
      <c r="R237" s="169">
        <f>Q237*H237</f>
        <v>0</v>
      </c>
      <c r="S237" s="169">
        <v>0</v>
      </c>
      <c r="T237" s="170">
        <f>S237*H237</f>
        <v>0</v>
      </c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R237" s="171" t="s">
        <v>142</v>
      </c>
      <c r="AT237" s="171" t="s">
        <v>144</v>
      </c>
      <c r="AU237" s="171" t="s">
        <v>87</v>
      </c>
      <c r="AY237" s="18" t="s">
        <v>143</v>
      </c>
      <c r="BE237" s="172">
        <f>IF(N237="základní",J237,0)</f>
        <v>0</v>
      </c>
      <c r="BF237" s="172">
        <f>IF(N237="snížená",J237,0)</f>
        <v>0</v>
      </c>
      <c r="BG237" s="172">
        <f>IF(N237="zákl. přenesená",J237,0)</f>
        <v>0</v>
      </c>
      <c r="BH237" s="172">
        <f>IF(N237="sníž. přenesená",J237,0)</f>
        <v>0</v>
      </c>
      <c r="BI237" s="172">
        <f>IF(N237="nulová",J237,0)</f>
        <v>0</v>
      </c>
      <c r="BJ237" s="18" t="s">
        <v>85</v>
      </c>
      <c r="BK237" s="172">
        <f>ROUND(I237*H237,2)</f>
        <v>0</v>
      </c>
      <c r="BL237" s="18" t="s">
        <v>142</v>
      </c>
      <c r="BM237" s="171" t="s">
        <v>374</v>
      </c>
    </row>
    <row r="238" spans="1:65" s="12" customFormat="1" x14ac:dyDescent="0.2">
      <c r="B238" s="173"/>
      <c r="D238" s="174" t="s">
        <v>151</v>
      </c>
      <c r="E238" s="175" t="s">
        <v>1</v>
      </c>
      <c r="F238" s="176" t="s">
        <v>375</v>
      </c>
      <c r="H238" s="177">
        <v>2037.72</v>
      </c>
      <c r="I238" s="178"/>
      <c r="L238" s="173"/>
      <c r="M238" s="179"/>
      <c r="N238" s="180"/>
      <c r="O238" s="180"/>
      <c r="P238" s="180"/>
      <c r="Q238" s="180"/>
      <c r="R238" s="180"/>
      <c r="S238" s="180"/>
      <c r="T238" s="181"/>
      <c r="AT238" s="175" t="s">
        <v>151</v>
      </c>
      <c r="AU238" s="175" t="s">
        <v>87</v>
      </c>
      <c r="AV238" s="12" t="s">
        <v>87</v>
      </c>
      <c r="AW238" s="12" t="s">
        <v>33</v>
      </c>
      <c r="AX238" s="12" t="s">
        <v>85</v>
      </c>
      <c r="AY238" s="175" t="s">
        <v>143</v>
      </c>
    </row>
    <row r="239" spans="1:65" s="2" customFormat="1" ht="21.75" customHeight="1" x14ac:dyDescent="0.2">
      <c r="A239" s="33"/>
      <c r="B239" s="159"/>
      <c r="C239" s="160" t="s">
        <v>376</v>
      </c>
      <c r="D239" s="160" t="s">
        <v>144</v>
      </c>
      <c r="E239" s="161" t="s">
        <v>377</v>
      </c>
      <c r="F239" s="162" t="s">
        <v>378</v>
      </c>
      <c r="G239" s="163" t="s">
        <v>280</v>
      </c>
      <c r="H239" s="164">
        <v>1096.8599999999999</v>
      </c>
      <c r="I239" s="165"/>
      <c r="J239" s="166">
        <f>ROUND(I239*H239,2)</f>
        <v>0</v>
      </c>
      <c r="K239" s="162" t="s">
        <v>148</v>
      </c>
      <c r="L239" s="34"/>
      <c r="M239" s="167" t="s">
        <v>1</v>
      </c>
      <c r="N239" s="168" t="s">
        <v>42</v>
      </c>
      <c r="O239" s="59"/>
      <c r="P239" s="169">
        <f>O239*H239</f>
        <v>0</v>
      </c>
      <c r="Q239" s="169">
        <v>0</v>
      </c>
      <c r="R239" s="169">
        <f>Q239*H239</f>
        <v>0</v>
      </c>
      <c r="S239" s="169">
        <v>0</v>
      </c>
      <c r="T239" s="170">
        <f>S239*H239</f>
        <v>0</v>
      </c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R239" s="171" t="s">
        <v>142</v>
      </c>
      <c r="AT239" s="171" t="s">
        <v>144</v>
      </c>
      <c r="AU239" s="171" t="s">
        <v>87</v>
      </c>
      <c r="AY239" s="18" t="s">
        <v>143</v>
      </c>
      <c r="BE239" s="172">
        <f>IF(N239="základní",J239,0)</f>
        <v>0</v>
      </c>
      <c r="BF239" s="172">
        <f>IF(N239="snížená",J239,0)</f>
        <v>0</v>
      </c>
      <c r="BG239" s="172">
        <f>IF(N239="zákl. přenesená",J239,0)</f>
        <v>0</v>
      </c>
      <c r="BH239" s="172">
        <f>IF(N239="sníž. přenesená",J239,0)</f>
        <v>0</v>
      </c>
      <c r="BI239" s="172">
        <f>IF(N239="nulová",J239,0)</f>
        <v>0</v>
      </c>
      <c r="BJ239" s="18" t="s">
        <v>85</v>
      </c>
      <c r="BK239" s="172">
        <f>ROUND(I239*H239,2)</f>
        <v>0</v>
      </c>
      <c r="BL239" s="18" t="s">
        <v>142</v>
      </c>
      <c r="BM239" s="171" t="s">
        <v>379</v>
      </c>
    </row>
    <row r="240" spans="1:65" s="12" customFormat="1" x14ac:dyDescent="0.2">
      <c r="B240" s="173"/>
      <c r="D240" s="174" t="s">
        <v>151</v>
      </c>
      <c r="E240" s="175" t="s">
        <v>1</v>
      </c>
      <c r="F240" s="176" t="s">
        <v>380</v>
      </c>
      <c r="H240" s="177">
        <v>1096.8599999999999</v>
      </c>
      <c r="I240" s="178"/>
      <c r="L240" s="173"/>
      <c r="M240" s="179"/>
      <c r="N240" s="180"/>
      <c r="O240" s="180"/>
      <c r="P240" s="180"/>
      <c r="Q240" s="180"/>
      <c r="R240" s="180"/>
      <c r="S240" s="180"/>
      <c r="T240" s="181"/>
      <c r="AT240" s="175" t="s">
        <v>151</v>
      </c>
      <c r="AU240" s="175" t="s">
        <v>87</v>
      </c>
      <c r="AV240" s="12" t="s">
        <v>87</v>
      </c>
      <c r="AW240" s="12" t="s">
        <v>33</v>
      </c>
      <c r="AX240" s="12" t="s">
        <v>85</v>
      </c>
      <c r="AY240" s="175" t="s">
        <v>143</v>
      </c>
    </row>
    <row r="241" spans="1:65" s="2" customFormat="1" ht="16.5" customHeight="1" x14ac:dyDescent="0.2">
      <c r="A241" s="33"/>
      <c r="B241" s="159"/>
      <c r="C241" s="207" t="s">
        <v>381</v>
      </c>
      <c r="D241" s="207" t="s">
        <v>382</v>
      </c>
      <c r="E241" s="208" t="s">
        <v>383</v>
      </c>
      <c r="F241" s="209" t="s">
        <v>384</v>
      </c>
      <c r="G241" s="210" t="s">
        <v>385</v>
      </c>
      <c r="H241" s="211">
        <v>2193.7199999999998</v>
      </c>
      <c r="I241" s="212"/>
      <c r="J241" s="213">
        <f>ROUND(I241*H241,2)</f>
        <v>0</v>
      </c>
      <c r="K241" s="209" t="s">
        <v>148</v>
      </c>
      <c r="L241" s="214"/>
      <c r="M241" s="215" t="s">
        <v>1</v>
      </c>
      <c r="N241" s="216" t="s">
        <v>42</v>
      </c>
      <c r="O241" s="59"/>
      <c r="P241" s="169">
        <f>O241*H241</f>
        <v>0</v>
      </c>
      <c r="Q241" s="169">
        <v>1</v>
      </c>
      <c r="R241" s="169">
        <f>Q241*H241</f>
        <v>2193.7199999999998</v>
      </c>
      <c r="S241" s="169">
        <v>0</v>
      </c>
      <c r="T241" s="170">
        <f>S241*H241</f>
        <v>0</v>
      </c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R241" s="171" t="s">
        <v>184</v>
      </c>
      <c r="AT241" s="171" t="s">
        <v>382</v>
      </c>
      <c r="AU241" s="171" t="s">
        <v>87</v>
      </c>
      <c r="AY241" s="18" t="s">
        <v>143</v>
      </c>
      <c r="BE241" s="172">
        <f>IF(N241="základní",J241,0)</f>
        <v>0</v>
      </c>
      <c r="BF241" s="172">
        <f>IF(N241="snížená",J241,0)</f>
        <v>0</v>
      </c>
      <c r="BG241" s="172">
        <f>IF(N241="zákl. přenesená",J241,0)</f>
        <v>0</v>
      </c>
      <c r="BH241" s="172">
        <f>IF(N241="sníž. přenesená",J241,0)</f>
        <v>0</v>
      </c>
      <c r="BI241" s="172">
        <f>IF(N241="nulová",J241,0)</f>
        <v>0</v>
      </c>
      <c r="BJ241" s="18" t="s">
        <v>85</v>
      </c>
      <c r="BK241" s="172">
        <f>ROUND(I241*H241,2)</f>
        <v>0</v>
      </c>
      <c r="BL241" s="18" t="s">
        <v>142</v>
      </c>
      <c r="BM241" s="171" t="s">
        <v>386</v>
      </c>
    </row>
    <row r="242" spans="1:65" s="13" customFormat="1" x14ac:dyDescent="0.2">
      <c r="B242" s="182"/>
      <c r="D242" s="174" t="s">
        <v>151</v>
      </c>
      <c r="E242" s="183" t="s">
        <v>1</v>
      </c>
      <c r="F242" s="184" t="s">
        <v>387</v>
      </c>
      <c r="H242" s="183" t="s">
        <v>1</v>
      </c>
      <c r="I242" s="185"/>
      <c r="L242" s="182"/>
      <c r="M242" s="186"/>
      <c r="N242" s="187"/>
      <c r="O242" s="187"/>
      <c r="P242" s="187"/>
      <c r="Q242" s="187"/>
      <c r="R242" s="187"/>
      <c r="S242" s="187"/>
      <c r="T242" s="188"/>
      <c r="AT242" s="183" t="s">
        <v>151</v>
      </c>
      <c r="AU242" s="183" t="s">
        <v>87</v>
      </c>
      <c r="AV242" s="13" t="s">
        <v>85</v>
      </c>
      <c r="AW242" s="13" t="s">
        <v>33</v>
      </c>
      <c r="AX242" s="13" t="s">
        <v>77</v>
      </c>
      <c r="AY242" s="183" t="s">
        <v>143</v>
      </c>
    </row>
    <row r="243" spans="1:65" s="12" customFormat="1" x14ac:dyDescent="0.2">
      <c r="B243" s="173"/>
      <c r="D243" s="174" t="s">
        <v>151</v>
      </c>
      <c r="E243" s="175" t="s">
        <v>1</v>
      </c>
      <c r="F243" s="176" t="s">
        <v>388</v>
      </c>
      <c r="H243" s="177">
        <v>2193.7199999999998</v>
      </c>
      <c r="I243" s="178"/>
      <c r="L243" s="173"/>
      <c r="M243" s="179"/>
      <c r="N243" s="180"/>
      <c r="O243" s="180"/>
      <c r="P243" s="180"/>
      <c r="Q243" s="180"/>
      <c r="R243" s="180"/>
      <c r="S243" s="180"/>
      <c r="T243" s="181"/>
      <c r="AT243" s="175" t="s">
        <v>151</v>
      </c>
      <c r="AU243" s="175" t="s">
        <v>87</v>
      </c>
      <c r="AV243" s="12" t="s">
        <v>87</v>
      </c>
      <c r="AW243" s="12" t="s">
        <v>33</v>
      </c>
      <c r="AX243" s="12" t="s">
        <v>85</v>
      </c>
      <c r="AY243" s="175" t="s">
        <v>143</v>
      </c>
    </row>
    <row r="244" spans="1:65" s="2" customFormat="1" ht="21.75" customHeight="1" x14ac:dyDescent="0.2">
      <c r="A244" s="33"/>
      <c r="B244" s="159"/>
      <c r="C244" s="160" t="s">
        <v>389</v>
      </c>
      <c r="D244" s="160" t="s">
        <v>144</v>
      </c>
      <c r="E244" s="161" t="s">
        <v>390</v>
      </c>
      <c r="F244" s="162" t="s">
        <v>391</v>
      </c>
      <c r="G244" s="163" t="s">
        <v>280</v>
      </c>
      <c r="H244" s="164">
        <v>463.59</v>
      </c>
      <c r="I244" s="165"/>
      <c r="J244" s="166">
        <f>ROUND(I244*H244,2)</f>
        <v>0</v>
      </c>
      <c r="K244" s="162" t="s">
        <v>148</v>
      </c>
      <c r="L244" s="34"/>
      <c r="M244" s="167" t="s">
        <v>1</v>
      </c>
      <c r="N244" s="168" t="s">
        <v>42</v>
      </c>
      <c r="O244" s="59"/>
      <c r="P244" s="169">
        <f>O244*H244</f>
        <v>0</v>
      </c>
      <c r="Q244" s="169">
        <v>0</v>
      </c>
      <c r="R244" s="169">
        <f>Q244*H244</f>
        <v>0</v>
      </c>
      <c r="S244" s="169">
        <v>0</v>
      </c>
      <c r="T244" s="170">
        <f>S244*H244</f>
        <v>0</v>
      </c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R244" s="171" t="s">
        <v>142</v>
      </c>
      <c r="AT244" s="171" t="s">
        <v>144</v>
      </c>
      <c r="AU244" s="171" t="s">
        <v>87</v>
      </c>
      <c r="AY244" s="18" t="s">
        <v>143</v>
      </c>
      <c r="BE244" s="172">
        <f>IF(N244="základní",J244,0)</f>
        <v>0</v>
      </c>
      <c r="BF244" s="172">
        <f>IF(N244="snížená",J244,0)</f>
        <v>0</v>
      </c>
      <c r="BG244" s="172">
        <f>IF(N244="zákl. přenesená",J244,0)</f>
        <v>0</v>
      </c>
      <c r="BH244" s="172">
        <f>IF(N244="sníž. přenesená",J244,0)</f>
        <v>0</v>
      </c>
      <c r="BI244" s="172">
        <f>IF(N244="nulová",J244,0)</f>
        <v>0</v>
      </c>
      <c r="BJ244" s="18" t="s">
        <v>85</v>
      </c>
      <c r="BK244" s="172">
        <f>ROUND(I244*H244,2)</f>
        <v>0</v>
      </c>
      <c r="BL244" s="18" t="s">
        <v>142</v>
      </c>
      <c r="BM244" s="171" t="s">
        <v>392</v>
      </c>
    </row>
    <row r="245" spans="1:65" s="12" customFormat="1" x14ac:dyDescent="0.2">
      <c r="B245" s="173"/>
      <c r="D245" s="174" t="s">
        <v>151</v>
      </c>
      <c r="E245" s="175" t="s">
        <v>1</v>
      </c>
      <c r="F245" s="176" t="s">
        <v>393</v>
      </c>
      <c r="H245" s="177">
        <v>463.59</v>
      </c>
      <c r="I245" s="178"/>
      <c r="L245" s="173"/>
      <c r="M245" s="179"/>
      <c r="N245" s="180"/>
      <c r="O245" s="180"/>
      <c r="P245" s="180"/>
      <c r="Q245" s="180"/>
      <c r="R245" s="180"/>
      <c r="S245" s="180"/>
      <c r="T245" s="181"/>
      <c r="AT245" s="175" t="s">
        <v>151</v>
      </c>
      <c r="AU245" s="175" t="s">
        <v>87</v>
      </c>
      <c r="AV245" s="12" t="s">
        <v>87</v>
      </c>
      <c r="AW245" s="12" t="s">
        <v>33</v>
      </c>
      <c r="AX245" s="12" t="s">
        <v>85</v>
      </c>
      <c r="AY245" s="175" t="s">
        <v>143</v>
      </c>
    </row>
    <row r="246" spans="1:65" s="2" customFormat="1" ht="21.75" customHeight="1" x14ac:dyDescent="0.2">
      <c r="A246" s="33"/>
      <c r="B246" s="159"/>
      <c r="C246" s="160" t="s">
        <v>394</v>
      </c>
      <c r="D246" s="160" t="s">
        <v>144</v>
      </c>
      <c r="E246" s="161" t="s">
        <v>395</v>
      </c>
      <c r="F246" s="162" t="s">
        <v>396</v>
      </c>
      <c r="G246" s="163" t="s">
        <v>280</v>
      </c>
      <c r="H246" s="164">
        <v>66.930000000000007</v>
      </c>
      <c r="I246" s="165"/>
      <c r="J246" s="166">
        <f>ROUND(I246*H246,2)</f>
        <v>0</v>
      </c>
      <c r="K246" s="162" t="s">
        <v>148</v>
      </c>
      <c r="L246" s="34"/>
      <c r="M246" s="167" t="s">
        <v>1</v>
      </c>
      <c r="N246" s="168" t="s">
        <v>42</v>
      </c>
      <c r="O246" s="59"/>
      <c r="P246" s="169">
        <f>O246*H246</f>
        <v>0</v>
      </c>
      <c r="Q246" s="169">
        <v>0</v>
      </c>
      <c r="R246" s="169">
        <f>Q246*H246</f>
        <v>0</v>
      </c>
      <c r="S246" s="169">
        <v>0</v>
      </c>
      <c r="T246" s="170">
        <f>S246*H246</f>
        <v>0</v>
      </c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R246" s="171" t="s">
        <v>142</v>
      </c>
      <c r="AT246" s="171" t="s">
        <v>144</v>
      </c>
      <c r="AU246" s="171" t="s">
        <v>87</v>
      </c>
      <c r="AY246" s="18" t="s">
        <v>143</v>
      </c>
      <c r="BE246" s="172">
        <f>IF(N246="základní",J246,0)</f>
        <v>0</v>
      </c>
      <c r="BF246" s="172">
        <f>IF(N246="snížená",J246,0)</f>
        <v>0</v>
      </c>
      <c r="BG246" s="172">
        <f>IF(N246="zákl. přenesená",J246,0)</f>
        <v>0</v>
      </c>
      <c r="BH246" s="172">
        <f>IF(N246="sníž. přenesená",J246,0)</f>
        <v>0</v>
      </c>
      <c r="BI246" s="172">
        <f>IF(N246="nulová",J246,0)</f>
        <v>0</v>
      </c>
      <c r="BJ246" s="18" t="s">
        <v>85</v>
      </c>
      <c r="BK246" s="172">
        <f>ROUND(I246*H246,2)</f>
        <v>0</v>
      </c>
      <c r="BL246" s="18" t="s">
        <v>142</v>
      </c>
      <c r="BM246" s="171" t="s">
        <v>397</v>
      </c>
    </row>
    <row r="247" spans="1:65" s="12" customFormat="1" x14ac:dyDescent="0.2">
      <c r="B247" s="173"/>
      <c r="D247" s="174" t="s">
        <v>151</v>
      </c>
      <c r="E247" s="175" t="s">
        <v>1</v>
      </c>
      <c r="F247" s="176" t="s">
        <v>398</v>
      </c>
      <c r="H247" s="177">
        <v>66.930000000000007</v>
      </c>
      <c r="I247" s="178"/>
      <c r="L247" s="173"/>
      <c r="M247" s="179"/>
      <c r="N247" s="180"/>
      <c r="O247" s="180"/>
      <c r="P247" s="180"/>
      <c r="Q247" s="180"/>
      <c r="R247" s="180"/>
      <c r="S247" s="180"/>
      <c r="T247" s="181"/>
      <c r="AT247" s="175" t="s">
        <v>151</v>
      </c>
      <c r="AU247" s="175" t="s">
        <v>87</v>
      </c>
      <c r="AV247" s="12" t="s">
        <v>87</v>
      </c>
      <c r="AW247" s="12" t="s">
        <v>33</v>
      </c>
      <c r="AX247" s="12" t="s">
        <v>85</v>
      </c>
      <c r="AY247" s="175" t="s">
        <v>143</v>
      </c>
    </row>
    <row r="248" spans="1:65" s="2" customFormat="1" ht="21.75" customHeight="1" x14ac:dyDescent="0.2">
      <c r="A248" s="33"/>
      <c r="B248" s="159"/>
      <c r="C248" s="160" t="s">
        <v>399</v>
      </c>
      <c r="D248" s="160" t="s">
        <v>144</v>
      </c>
      <c r="E248" s="161" t="s">
        <v>400</v>
      </c>
      <c r="F248" s="162" t="s">
        <v>401</v>
      </c>
      <c r="G248" s="163" t="s">
        <v>280</v>
      </c>
      <c r="H248" s="164">
        <v>116.316</v>
      </c>
      <c r="I248" s="165"/>
      <c r="J248" s="166">
        <f>ROUND(I248*H248,2)</f>
        <v>0</v>
      </c>
      <c r="K248" s="162" t="s">
        <v>148</v>
      </c>
      <c r="L248" s="34"/>
      <c r="M248" s="167" t="s">
        <v>1</v>
      </c>
      <c r="N248" s="168" t="s">
        <v>42</v>
      </c>
      <c r="O248" s="59"/>
      <c r="P248" s="169">
        <f>O248*H248</f>
        <v>0</v>
      </c>
      <c r="Q248" s="169">
        <v>0</v>
      </c>
      <c r="R248" s="169">
        <f>Q248*H248</f>
        <v>0</v>
      </c>
      <c r="S248" s="169">
        <v>0</v>
      </c>
      <c r="T248" s="170">
        <f>S248*H248</f>
        <v>0</v>
      </c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R248" s="171" t="s">
        <v>142</v>
      </c>
      <c r="AT248" s="171" t="s">
        <v>144</v>
      </c>
      <c r="AU248" s="171" t="s">
        <v>87</v>
      </c>
      <c r="AY248" s="18" t="s">
        <v>143</v>
      </c>
      <c r="BE248" s="172">
        <f>IF(N248="základní",J248,0)</f>
        <v>0</v>
      </c>
      <c r="BF248" s="172">
        <f>IF(N248="snížená",J248,0)</f>
        <v>0</v>
      </c>
      <c r="BG248" s="172">
        <f>IF(N248="zákl. přenesená",J248,0)</f>
        <v>0</v>
      </c>
      <c r="BH248" s="172">
        <f>IF(N248="sníž. přenesená",J248,0)</f>
        <v>0</v>
      </c>
      <c r="BI248" s="172">
        <f>IF(N248="nulová",J248,0)</f>
        <v>0</v>
      </c>
      <c r="BJ248" s="18" t="s">
        <v>85</v>
      </c>
      <c r="BK248" s="172">
        <f>ROUND(I248*H248,2)</f>
        <v>0</v>
      </c>
      <c r="BL248" s="18" t="s">
        <v>142</v>
      </c>
      <c r="BM248" s="171" t="s">
        <v>402</v>
      </c>
    </row>
    <row r="249" spans="1:65" s="12" customFormat="1" x14ac:dyDescent="0.2">
      <c r="B249" s="173"/>
      <c r="D249" s="174" t="s">
        <v>151</v>
      </c>
      <c r="E249" s="175" t="s">
        <v>1</v>
      </c>
      <c r="F249" s="176" t="s">
        <v>403</v>
      </c>
      <c r="H249" s="177">
        <v>102.24</v>
      </c>
      <c r="I249" s="178"/>
      <c r="L249" s="173"/>
      <c r="M249" s="179"/>
      <c r="N249" s="180"/>
      <c r="O249" s="180"/>
      <c r="P249" s="180"/>
      <c r="Q249" s="180"/>
      <c r="R249" s="180"/>
      <c r="S249" s="180"/>
      <c r="T249" s="181"/>
      <c r="AT249" s="175" t="s">
        <v>151</v>
      </c>
      <c r="AU249" s="175" t="s">
        <v>87</v>
      </c>
      <c r="AV249" s="12" t="s">
        <v>87</v>
      </c>
      <c r="AW249" s="12" t="s">
        <v>33</v>
      </c>
      <c r="AX249" s="12" t="s">
        <v>77</v>
      </c>
      <c r="AY249" s="175" t="s">
        <v>143</v>
      </c>
    </row>
    <row r="250" spans="1:65" s="12" customFormat="1" x14ac:dyDescent="0.2">
      <c r="B250" s="173"/>
      <c r="D250" s="174" t="s">
        <v>151</v>
      </c>
      <c r="E250" s="175" t="s">
        <v>1</v>
      </c>
      <c r="F250" s="176" t="s">
        <v>404</v>
      </c>
      <c r="H250" s="177">
        <v>67.64</v>
      </c>
      <c r="I250" s="178"/>
      <c r="L250" s="173"/>
      <c r="M250" s="179"/>
      <c r="N250" s="180"/>
      <c r="O250" s="180"/>
      <c r="P250" s="180"/>
      <c r="Q250" s="180"/>
      <c r="R250" s="180"/>
      <c r="S250" s="180"/>
      <c r="T250" s="181"/>
      <c r="AT250" s="175" t="s">
        <v>151</v>
      </c>
      <c r="AU250" s="175" t="s">
        <v>87</v>
      </c>
      <c r="AV250" s="12" t="s">
        <v>87</v>
      </c>
      <c r="AW250" s="12" t="s">
        <v>33</v>
      </c>
      <c r="AX250" s="12" t="s">
        <v>77</v>
      </c>
      <c r="AY250" s="175" t="s">
        <v>143</v>
      </c>
    </row>
    <row r="251" spans="1:65" s="12" customFormat="1" x14ac:dyDescent="0.2">
      <c r="B251" s="173"/>
      <c r="D251" s="174" t="s">
        <v>151</v>
      </c>
      <c r="E251" s="175" t="s">
        <v>1</v>
      </c>
      <c r="F251" s="176" t="s">
        <v>405</v>
      </c>
      <c r="H251" s="177">
        <v>-31.95</v>
      </c>
      <c r="I251" s="178"/>
      <c r="L251" s="173"/>
      <c r="M251" s="179"/>
      <c r="N251" s="180"/>
      <c r="O251" s="180"/>
      <c r="P251" s="180"/>
      <c r="Q251" s="180"/>
      <c r="R251" s="180"/>
      <c r="S251" s="180"/>
      <c r="T251" s="181"/>
      <c r="AT251" s="175" t="s">
        <v>151</v>
      </c>
      <c r="AU251" s="175" t="s">
        <v>87</v>
      </c>
      <c r="AV251" s="12" t="s">
        <v>87</v>
      </c>
      <c r="AW251" s="12" t="s">
        <v>33</v>
      </c>
      <c r="AX251" s="12" t="s">
        <v>77</v>
      </c>
      <c r="AY251" s="175" t="s">
        <v>143</v>
      </c>
    </row>
    <row r="252" spans="1:65" s="13" customFormat="1" x14ac:dyDescent="0.2">
      <c r="B252" s="182"/>
      <c r="D252" s="174" t="s">
        <v>151</v>
      </c>
      <c r="E252" s="183" t="s">
        <v>1</v>
      </c>
      <c r="F252" s="184" t="s">
        <v>406</v>
      </c>
      <c r="H252" s="183" t="s">
        <v>1</v>
      </c>
      <c r="I252" s="185"/>
      <c r="L252" s="182"/>
      <c r="M252" s="186"/>
      <c r="N252" s="187"/>
      <c r="O252" s="187"/>
      <c r="P252" s="187"/>
      <c r="Q252" s="187"/>
      <c r="R252" s="187"/>
      <c r="S252" s="187"/>
      <c r="T252" s="188"/>
      <c r="AT252" s="183" t="s">
        <v>151</v>
      </c>
      <c r="AU252" s="183" t="s">
        <v>87</v>
      </c>
      <c r="AV252" s="13" t="s">
        <v>85</v>
      </c>
      <c r="AW252" s="13" t="s">
        <v>33</v>
      </c>
      <c r="AX252" s="13" t="s">
        <v>77</v>
      </c>
      <c r="AY252" s="183" t="s">
        <v>143</v>
      </c>
    </row>
    <row r="253" spans="1:65" s="12" customFormat="1" x14ac:dyDescent="0.2">
      <c r="B253" s="173"/>
      <c r="D253" s="174" t="s">
        <v>151</v>
      </c>
      <c r="E253" s="175" t="s">
        <v>1</v>
      </c>
      <c r="F253" s="176" t="s">
        <v>407</v>
      </c>
      <c r="H253" s="177">
        <v>-11.869</v>
      </c>
      <c r="I253" s="178"/>
      <c r="L253" s="173"/>
      <c r="M253" s="179"/>
      <c r="N253" s="180"/>
      <c r="O253" s="180"/>
      <c r="P253" s="180"/>
      <c r="Q253" s="180"/>
      <c r="R253" s="180"/>
      <c r="S253" s="180"/>
      <c r="T253" s="181"/>
      <c r="AT253" s="175" t="s">
        <v>151</v>
      </c>
      <c r="AU253" s="175" t="s">
        <v>87</v>
      </c>
      <c r="AV253" s="12" t="s">
        <v>87</v>
      </c>
      <c r="AW253" s="12" t="s">
        <v>33</v>
      </c>
      <c r="AX253" s="12" t="s">
        <v>77</v>
      </c>
      <c r="AY253" s="175" t="s">
        <v>143</v>
      </c>
    </row>
    <row r="254" spans="1:65" s="13" customFormat="1" x14ac:dyDescent="0.2">
      <c r="B254" s="182"/>
      <c r="D254" s="174" t="s">
        <v>151</v>
      </c>
      <c r="E254" s="183" t="s">
        <v>1</v>
      </c>
      <c r="F254" s="184" t="s">
        <v>408</v>
      </c>
      <c r="H254" s="183" t="s">
        <v>1</v>
      </c>
      <c r="I254" s="185"/>
      <c r="L254" s="182"/>
      <c r="M254" s="186"/>
      <c r="N254" s="187"/>
      <c r="O254" s="187"/>
      <c r="P254" s="187"/>
      <c r="Q254" s="187"/>
      <c r="R254" s="187"/>
      <c r="S254" s="187"/>
      <c r="T254" s="188"/>
      <c r="AT254" s="183" t="s">
        <v>151</v>
      </c>
      <c r="AU254" s="183" t="s">
        <v>87</v>
      </c>
      <c r="AV254" s="13" t="s">
        <v>85</v>
      </c>
      <c r="AW254" s="13" t="s">
        <v>33</v>
      </c>
      <c r="AX254" s="13" t="s">
        <v>77</v>
      </c>
      <c r="AY254" s="183" t="s">
        <v>143</v>
      </c>
    </row>
    <row r="255" spans="1:65" s="12" customFormat="1" x14ac:dyDescent="0.2">
      <c r="B255" s="173"/>
      <c r="D255" s="174" t="s">
        <v>151</v>
      </c>
      <c r="E255" s="175" t="s">
        <v>1</v>
      </c>
      <c r="F255" s="176" t="s">
        <v>409</v>
      </c>
      <c r="H255" s="177">
        <v>-6.39</v>
      </c>
      <c r="I255" s="178"/>
      <c r="L255" s="173"/>
      <c r="M255" s="179"/>
      <c r="N255" s="180"/>
      <c r="O255" s="180"/>
      <c r="P255" s="180"/>
      <c r="Q255" s="180"/>
      <c r="R255" s="180"/>
      <c r="S255" s="180"/>
      <c r="T255" s="181"/>
      <c r="AT255" s="175" t="s">
        <v>151</v>
      </c>
      <c r="AU255" s="175" t="s">
        <v>87</v>
      </c>
      <c r="AV255" s="12" t="s">
        <v>87</v>
      </c>
      <c r="AW255" s="12" t="s">
        <v>33</v>
      </c>
      <c r="AX255" s="12" t="s">
        <v>77</v>
      </c>
      <c r="AY255" s="175" t="s">
        <v>143</v>
      </c>
    </row>
    <row r="256" spans="1:65" s="13" customFormat="1" x14ac:dyDescent="0.2">
      <c r="B256" s="182"/>
      <c r="D256" s="174" t="s">
        <v>151</v>
      </c>
      <c r="E256" s="183" t="s">
        <v>1</v>
      </c>
      <c r="F256" s="184" t="s">
        <v>410</v>
      </c>
      <c r="H256" s="183" t="s">
        <v>1</v>
      </c>
      <c r="I256" s="185"/>
      <c r="L256" s="182"/>
      <c r="M256" s="186"/>
      <c r="N256" s="187"/>
      <c r="O256" s="187"/>
      <c r="P256" s="187"/>
      <c r="Q256" s="187"/>
      <c r="R256" s="187"/>
      <c r="S256" s="187"/>
      <c r="T256" s="188"/>
      <c r="AT256" s="183" t="s">
        <v>151</v>
      </c>
      <c r="AU256" s="183" t="s">
        <v>87</v>
      </c>
      <c r="AV256" s="13" t="s">
        <v>85</v>
      </c>
      <c r="AW256" s="13" t="s">
        <v>33</v>
      </c>
      <c r="AX256" s="13" t="s">
        <v>77</v>
      </c>
      <c r="AY256" s="183" t="s">
        <v>143</v>
      </c>
    </row>
    <row r="257" spans="1:65" s="12" customFormat="1" x14ac:dyDescent="0.2">
      <c r="B257" s="173"/>
      <c r="D257" s="174" t="s">
        <v>151</v>
      </c>
      <c r="E257" s="175" t="s">
        <v>1</v>
      </c>
      <c r="F257" s="176" t="s">
        <v>411</v>
      </c>
      <c r="H257" s="177">
        <v>-0.43</v>
      </c>
      <c r="I257" s="178"/>
      <c r="L257" s="173"/>
      <c r="M257" s="179"/>
      <c r="N257" s="180"/>
      <c r="O257" s="180"/>
      <c r="P257" s="180"/>
      <c r="Q257" s="180"/>
      <c r="R257" s="180"/>
      <c r="S257" s="180"/>
      <c r="T257" s="181"/>
      <c r="AT257" s="175" t="s">
        <v>151</v>
      </c>
      <c r="AU257" s="175" t="s">
        <v>87</v>
      </c>
      <c r="AV257" s="12" t="s">
        <v>87</v>
      </c>
      <c r="AW257" s="12" t="s">
        <v>33</v>
      </c>
      <c r="AX257" s="12" t="s">
        <v>77</v>
      </c>
      <c r="AY257" s="175" t="s">
        <v>143</v>
      </c>
    </row>
    <row r="258" spans="1:65" s="13" customFormat="1" x14ac:dyDescent="0.2">
      <c r="B258" s="182"/>
      <c r="D258" s="174" t="s">
        <v>151</v>
      </c>
      <c r="E258" s="183" t="s">
        <v>1</v>
      </c>
      <c r="F258" s="184" t="s">
        <v>412</v>
      </c>
      <c r="H258" s="183" t="s">
        <v>1</v>
      </c>
      <c r="I258" s="185"/>
      <c r="L258" s="182"/>
      <c r="M258" s="186"/>
      <c r="N258" s="187"/>
      <c r="O258" s="187"/>
      <c r="P258" s="187"/>
      <c r="Q258" s="187"/>
      <c r="R258" s="187"/>
      <c r="S258" s="187"/>
      <c r="T258" s="188"/>
      <c r="AT258" s="183" t="s">
        <v>151</v>
      </c>
      <c r="AU258" s="183" t="s">
        <v>87</v>
      </c>
      <c r="AV258" s="13" t="s">
        <v>85</v>
      </c>
      <c r="AW258" s="13" t="s">
        <v>33</v>
      </c>
      <c r="AX258" s="13" t="s">
        <v>77</v>
      </c>
      <c r="AY258" s="183" t="s">
        <v>143</v>
      </c>
    </row>
    <row r="259" spans="1:65" s="12" customFormat="1" x14ac:dyDescent="0.2">
      <c r="B259" s="173"/>
      <c r="D259" s="174" t="s">
        <v>151</v>
      </c>
      <c r="E259" s="175" t="s">
        <v>1</v>
      </c>
      <c r="F259" s="176" t="s">
        <v>413</v>
      </c>
      <c r="H259" s="177">
        <v>-2.9249999999999998</v>
      </c>
      <c r="I259" s="178"/>
      <c r="L259" s="173"/>
      <c r="M259" s="179"/>
      <c r="N259" s="180"/>
      <c r="O259" s="180"/>
      <c r="P259" s="180"/>
      <c r="Q259" s="180"/>
      <c r="R259" s="180"/>
      <c r="S259" s="180"/>
      <c r="T259" s="181"/>
      <c r="AT259" s="175" t="s">
        <v>151</v>
      </c>
      <c r="AU259" s="175" t="s">
        <v>87</v>
      </c>
      <c r="AV259" s="12" t="s">
        <v>87</v>
      </c>
      <c r="AW259" s="12" t="s">
        <v>33</v>
      </c>
      <c r="AX259" s="12" t="s">
        <v>77</v>
      </c>
      <c r="AY259" s="175" t="s">
        <v>143</v>
      </c>
    </row>
    <row r="260" spans="1:65" s="15" customFormat="1" x14ac:dyDescent="0.2">
      <c r="B260" s="199"/>
      <c r="D260" s="174" t="s">
        <v>151</v>
      </c>
      <c r="E260" s="200" t="s">
        <v>1</v>
      </c>
      <c r="F260" s="201" t="s">
        <v>245</v>
      </c>
      <c r="H260" s="202">
        <v>116.316</v>
      </c>
      <c r="I260" s="203"/>
      <c r="L260" s="199"/>
      <c r="M260" s="204"/>
      <c r="N260" s="205"/>
      <c r="O260" s="205"/>
      <c r="P260" s="205"/>
      <c r="Q260" s="205"/>
      <c r="R260" s="205"/>
      <c r="S260" s="205"/>
      <c r="T260" s="206"/>
      <c r="AT260" s="200" t="s">
        <v>151</v>
      </c>
      <c r="AU260" s="200" t="s">
        <v>87</v>
      </c>
      <c r="AV260" s="15" t="s">
        <v>142</v>
      </c>
      <c r="AW260" s="15" t="s">
        <v>33</v>
      </c>
      <c r="AX260" s="15" t="s">
        <v>85</v>
      </c>
      <c r="AY260" s="200" t="s">
        <v>143</v>
      </c>
    </row>
    <row r="261" spans="1:65" s="2" customFormat="1" ht="33" customHeight="1" x14ac:dyDescent="0.2">
      <c r="A261" s="33"/>
      <c r="B261" s="159"/>
      <c r="C261" s="160" t="s">
        <v>414</v>
      </c>
      <c r="D261" s="160" t="s">
        <v>144</v>
      </c>
      <c r="E261" s="161" t="s">
        <v>415</v>
      </c>
      <c r="F261" s="162" t="s">
        <v>416</v>
      </c>
      <c r="G261" s="163" t="s">
        <v>280</v>
      </c>
      <c r="H261" s="164">
        <v>29.721</v>
      </c>
      <c r="I261" s="165"/>
      <c r="J261" s="166">
        <f>ROUND(I261*H261,2)</f>
        <v>0</v>
      </c>
      <c r="K261" s="162" t="s">
        <v>148</v>
      </c>
      <c r="L261" s="34"/>
      <c r="M261" s="167" t="s">
        <v>1</v>
      </c>
      <c r="N261" s="168" t="s">
        <v>42</v>
      </c>
      <c r="O261" s="59"/>
      <c r="P261" s="169">
        <f>O261*H261</f>
        <v>0</v>
      </c>
      <c r="Q261" s="169">
        <v>0</v>
      </c>
      <c r="R261" s="169">
        <f>Q261*H261</f>
        <v>0</v>
      </c>
      <c r="S261" s="169">
        <v>0</v>
      </c>
      <c r="T261" s="170">
        <f>S261*H261</f>
        <v>0</v>
      </c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R261" s="171" t="s">
        <v>142</v>
      </c>
      <c r="AT261" s="171" t="s">
        <v>144</v>
      </c>
      <c r="AU261" s="171" t="s">
        <v>87</v>
      </c>
      <c r="AY261" s="18" t="s">
        <v>143</v>
      </c>
      <c r="BE261" s="172">
        <f>IF(N261="základní",J261,0)</f>
        <v>0</v>
      </c>
      <c r="BF261" s="172">
        <f>IF(N261="snížená",J261,0)</f>
        <v>0</v>
      </c>
      <c r="BG261" s="172">
        <f>IF(N261="zákl. přenesená",J261,0)</f>
        <v>0</v>
      </c>
      <c r="BH261" s="172">
        <f>IF(N261="sníž. přenesená",J261,0)</f>
        <v>0</v>
      </c>
      <c r="BI261" s="172">
        <f>IF(N261="nulová",J261,0)</f>
        <v>0</v>
      </c>
      <c r="BJ261" s="18" t="s">
        <v>85</v>
      </c>
      <c r="BK261" s="172">
        <f>ROUND(I261*H261,2)</f>
        <v>0</v>
      </c>
      <c r="BL261" s="18" t="s">
        <v>142</v>
      </c>
      <c r="BM261" s="171" t="s">
        <v>417</v>
      </c>
    </row>
    <row r="262" spans="1:65" s="13" customFormat="1" x14ac:dyDescent="0.2">
      <c r="B262" s="182"/>
      <c r="D262" s="174" t="s">
        <v>151</v>
      </c>
      <c r="E262" s="183" t="s">
        <v>1</v>
      </c>
      <c r="F262" s="184" t="s">
        <v>418</v>
      </c>
      <c r="H262" s="183" t="s">
        <v>1</v>
      </c>
      <c r="I262" s="185"/>
      <c r="L262" s="182"/>
      <c r="M262" s="186"/>
      <c r="N262" s="187"/>
      <c r="O262" s="187"/>
      <c r="P262" s="187"/>
      <c r="Q262" s="187"/>
      <c r="R262" s="187"/>
      <c r="S262" s="187"/>
      <c r="T262" s="188"/>
      <c r="AT262" s="183" t="s">
        <v>151</v>
      </c>
      <c r="AU262" s="183" t="s">
        <v>87</v>
      </c>
      <c r="AV262" s="13" t="s">
        <v>85</v>
      </c>
      <c r="AW262" s="13" t="s">
        <v>33</v>
      </c>
      <c r="AX262" s="13" t="s">
        <v>77</v>
      </c>
      <c r="AY262" s="183" t="s">
        <v>143</v>
      </c>
    </row>
    <row r="263" spans="1:65" s="12" customFormat="1" x14ac:dyDescent="0.2">
      <c r="B263" s="173"/>
      <c r="D263" s="174" t="s">
        <v>151</v>
      </c>
      <c r="E263" s="175" t="s">
        <v>1</v>
      </c>
      <c r="F263" s="176" t="s">
        <v>419</v>
      </c>
      <c r="H263" s="177">
        <v>31.95</v>
      </c>
      <c r="I263" s="178"/>
      <c r="L263" s="173"/>
      <c r="M263" s="179"/>
      <c r="N263" s="180"/>
      <c r="O263" s="180"/>
      <c r="P263" s="180"/>
      <c r="Q263" s="180"/>
      <c r="R263" s="180"/>
      <c r="S263" s="180"/>
      <c r="T263" s="181"/>
      <c r="AT263" s="175" t="s">
        <v>151</v>
      </c>
      <c r="AU263" s="175" t="s">
        <v>87</v>
      </c>
      <c r="AV263" s="12" t="s">
        <v>87</v>
      </c>
      <c r="AW263" s="12" t="s">
        <v>33</v>
      </c>
      <c r="AX263" s="12" t="s">
        <v>77</v>
      </c>
      <c r="AY263" s="175" t="s">
        <v>143</v>
      </c>
    </row>
    <row r="264" spans="1:65" s="13" customFormat="1" x14ac:dyDescent="0.2">
      <c r="B264" s="182"/>
      <c r="D264" s="174" t="s">
        <v>151</v>
      </c>
      <c r="E264" s="183" t="s">
        <v>1</v>
      </c>
      <c r="F264" s="184" t="s">
        <v>420</v>
      </c>
      <c r="H264" s="183" t="s">
        <v>1</v>
      </c>
      <c r="I264" s="185"/>
      <c r="L264" s="182"/>
      <c r="M264" s="186"/>
      <c r="N264" s="187"/>
      <c r="O264" s="187"/>
      <c r="P264" s="187"/>
      <c r="Q264" s="187"/>
      <c r="R264" s="187"/>
      <c r="S264" s="187"/>
      <c r="T264" s="188"/>
      <c r="AT264" s="183" t="s">
        <v>151</v>
      </c>
      <c r="AU264" s="183" t="s">
        <v>87</v>
      </c>
      <c r="AV264" s="13" t="s">
        <v>85</v>
      </c>
      <c r="AW264" s="13" t="s">
        <v>33</v>
      </c>
      <c r="AX264" s="13" t="s">
        <v>77</v>
      </c>
      <c r="AY264" s="183" t="s">
        <v>143</v>
      </c>
    </row>
    <row r="265" spans="1:65" s="12" customFormat="1" x14ac:dyDescent="0.2">
      <c r="B265" s="173"/>
      <c r="D265" s="174" t="s">
        <v>151</v>
      </c>
      <c r="E265" s="175" t="s">
        <v>1</v>
      </c>
      <c r="F265" s="176" t="s">
        <v>421</v>
      </c>
      <c r="H265" s="177">
        <v>-2.2290000000000001</v>
      </c>
      <c r="I265" s="178"/>
      <c r="L265" s="173"/>
      <c r="M265" s="179"/>
      <c r="N265" s="180"/>
      <c r="O265" s="180"/>
      <c r="P265" s="180"/>
      <c r="Q265" s="180"/>
      <c r="R265" s="180"/>
      <c r="S265" s="180"/>
      <c r="T265" s="181"/>
      <c r="AT265" s="175" t="s">
        <v>151</v>
      </c>
      <c r="AU265" s="175" t="s">
        <v>87</v>
      </c>
      <c r="AV265" s="12" t="s">
        <v>87</v>
      </c>
      <c r="AW265" s="12" t="s">
        <v>33</v>
      </c>
      <c r="AX265" s="12" t="s">
        <v>77</v>
      </c>
      <c r="AY265" s="175" t="s">
        <v>143</v>
      </c>
    </row>
    <row r="266" spans="1:65" s="15" customFormat="1" x14ac:dyDescent="0.2">
      <c r="B266" s="199"/>
      <c r="D266" s="174" t="s">
        <v>151</v>
      </c>
      <c r="E266" s="200" t="s">
        <v>1</v>
      </c>
      <c r="F266" s="201" t="s">
        <v>245</v>
      </c>
      <c r="H266" s="202">
        <v>29.721</v>
      </c>
      <c r="I266" s="203"/>
      <c r="L266" s="199"/>
      <c r="M266" s="204"/>
      <c r="N266" s="205"/>
      <c r="O266" s="205"/>
      <c r="P266" s="205"/>
      <c r="Q266" s="205"/>
      <c r="R266" s="205"/>
      <c r="S266" s="205"/>
      <c r="T266" s="206"/>
      <c r="AT266" s="200" t="s">
        <v>151</v>
      </c>
      <c r="AU266" s="200" t="s">
        <v>87</v>
      </c>
      <c r="AV266" s="15" t="s">
        <v>142</v>
      </c>
      <c r="AW266" s="15" t="s">
        <v>33</v>
      </c>
      <c r="AX266" s="15" t="s">
        <v>85</v>
      </c>
      <c r="AY266" s="200" t="s">
        <v>143</v>
      </c>
    </row>
    <row r="267" spans="1:65" s="2" customFormat="1" ht="16.5" customHeight="1" x14ac:dyDescent="0.2">
      <c r="A267" s="33"/>
      <c r="B267" s="159"/>
      <c r="C267" s="207" t="s">
        <v>422</v>
      </c>
      <c r="D267" s="207" t="s">
        <v>382</v>
      </c>
      <c r="E267" s="208" t="s">
        <v>423</v>
      </c>
      <c r="F267" s="209" t="s">
        <v>424</v>
      </c>
      <c r="G267" s="210" t="s">
        <v>385</v>
      </c>
      <c r="H267" s="211">
        <v>59.442</v>
      </c>
      <c r="I267" s="212"/>
      <c r="J267" s="213">
        <f>ROUND(I267*H267,2)</f>
        <v>0</v>
      </c>
      <c r="K267" s="209" t="s">
        <v>148</v>
      </c>
      <c r="L267" s="214"/>
      <c r="M267" s="215" t="s">
        <v>1</v>
      </c>
      <c r="N267" s="216" t="s">
        <v>42</v>
      </c>
      <c r="O267" s="59"/>
      <c r="P267" s="169">
        <f>O267*H267</f>
        <v>0</v>
      </c>
      <c r="Q267" s="169">
        <v>1</v>
      </c>
      <c r="R267" s="169">
        <f>Q267*H267</f>
        <v>59.442</v>
      </c>
      <c r="S267" s="169">
        <v>0</v>
      </c>
      <c r="T267" s="170">
        <f>S267*H267</f>
        <v>0</v>
      </c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R267" s="171" t="s">
        <v>184</v>
      </c>
      <c r="AT267" s="171" t="s">
        <v>382</v>
      </c>
      <c r="AU267" s="171" t="s">
        <v>87</v>
      </c>
      <c r="AY267" s="18" t="s">
        <v>143</v>
      </c>
      <c r="BE267" s="172">
        <f>IF(N267="základní",J267,0)</f>
        <v>0</v>
      </c>
      <c r="BF267" s="172">
        <f>IF(N267="snížená",J267,0)</f>
        <v>0</v>
      </c>
      <c r="BG267" s="172">
        <f>IF(N267="zákl. přenesená",J267,0)</f>
        <v>0</v>
      </c>
      <c r="BH267" s="172">
        <f>IF(N267="sníž. přenesená",J267,0)</f>
        <v>0</v>
      </c>
      <c r="BI267" s="172">
        <f>IF(N267="nulová",J267,0)</f>
        <v>0</v>
      </c>
      <c r="BJ267" s="18" t="s">
        <v>85</v>
      </c>
      <c r="BK267" s="172">
        <f>ROUND(I267*H267,2)</f>
        <v>0</v>
      </c>
      <c r="BL267" s="18" t="s">
        <v>142</v>
      </c>
      <c r="BM267" s="171" t="s">
        <v>425</v>
      </c>
    </row>
    <row r="268" spans="1:65" s="12" customFormat="1" x14ac:dyDescent="0.2">
      <c r="B268" s="173"/>
      <c r="D268" s="174" t="s">
        <v>151</v>
      </c>
      <c r="E268" s="175" t="s">
        <v>1</v>
      </c>
      <c r="F268" s="176" t="s">
        <v>426</v>
      </c>
      <c r="H268" s="177">
        <v>59.442</v>
      </c>
      <c r="I268" s="178"/>
      <c r="L268" s="173"/>
      <c r="M268" s="179"/>
      <c r="N268" s="180"/>
      <c r="O268" s="180"/>
      <c r="P268" s="180"/>
      <c r="Q268" s="180"/>
      <c r="R268" s="180"/>
      <c r="S268" s="180"/>
      <c r="T268" s="181"/>
      <c r="AT268" s="175" t="s">
        <v>151</v>
      </c>
      <c r="AU268" s="175" t="s">
        <v>87</v>
      </c>
      <c r="AV268" s="12" t="s">
        <v>87</v>
      </c>
      <c r="AW268" s="12" t="s">
        <v>33</v>
      </c>
      <c r="AX268" s="12" t="s">
        <v>85</v>
      </c>
      <c r="AY268" s="175" t="s">
        <v>143</v>
      </c>
    </row>
    <row r="269" spans="1:65" s="2" customFormat="1" ht="21.75" customHeight="1" x14ac:dyDescent="0.2">
      <c r="A269" s="33"/>
      <c r="B269" s="159"/>
      <c r="C269" s="160" t="s">
        <v>427</v>
      </c>
      <c r="D269" s="160" t="s">
        <v>144</v>
      </c>
      <c r="E269" s="161" t="s">
        <v>428</v>
      </c>
      <c r="F269" s="162" t="s">
        <v>429</v>
      </c>
      <c r="G269" s="163" t="s">
        <v>233</v>
      </c>
      <c r="H269" s="164">
        <v>6004.38</v>
      </c>
      <c r="I269" s="165"/>
      <c r="J269" s="166">
        <f>ROUND(I269*H269,2)</f>
        <v>0</v>
      </c>
      <c r="K269" s="162" t="s">
        <v>148</v>
      </c>
      <c r="L269" s="34"/>
      <c r="M269" s="167" t="s">
        <v>1</v>
      </c>
      <c r="N269" s="168" t="s">
        <v>42</v>
      </c>
      <c r="O269" s="59"/>
      <c r="P269" s="169">
        <f>O269*H269</f>
        <v>0</v>
      </c>
      <c r="Q269" s="169">
        <v>0</v>
      </c>
      <c r="R269" s="169">
        <f>Q269*H269</f>
        <v>0</v>
      </c>
      <c r="S269" s="169">
        <v>0</v>
      </c>
      <c r="T269" s="170">
        <f>S269*H269</f>
        <v>0</v>
      </c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R269" s="171" t="s">
        <v>142</v>
      </c>
      <c r="AT269" s="171" t="s">
        <v>144</v>
      </c>
      <c r="AU269" s="171" t="s">
        <v>87</v>
      </c>
      <c r="AY269" s="18" t="s">
        <v>143</v>
      </c>
      <c r="BE269" s="172">
        <f>IF(N269="základní",J269,0)</f>
        <v>0</v>
      </c>
      <c r="BF269" s="172">
        <f>IF(N269="snížená",J269,0)</f>
        <v>0</v>
      </c>
      <c r="BG269" s="172">
        <f>IF(N269="zákl. přenesená",J269,0)</f>
        <v>0</v>
      </c>
      <c r="BH269" s="172">
        <f>IF(N269="sníž. přenesená",J269,0)</f>
        <v>0</v>
      </c>
      <c r="BI269" s="172">
        <f>IF(N269="nulová",J269,0)</f>
        <v>0</v>
      </c>
      <c r="BJ269" s="18" t="s">
        <v>85</v>
      </c>
      <c r="BK269" s="172">
        <f>ROUND(I269*H269,2)</f>
        <v>0</v>
      </c>
      <c r="BL269" s="18" t="s">
        <v>142</v>
      </c>
      <c r="BM269" s="171" t="s">
        <v>430</v>
      </c>
    </row>
    <row r="270" spans="1:65" s="12" customFormat="1" x14ac:dyDescent="0.2">
      <c r="B270" s="173"/>
      <c r="D270" s="174" t="s">
        <v>151</v>
      </c>
      <c r="E270" s="175" t="s">
        <v>1</v>
      </c>
      <c r="F270" s="176" t="s">
        <v>431</v>
      </c>
      <c r="H270" s="177">
        <v>2181.88</v>
      </c>
      <c r="I270" s="178"/>
      <c r="L270" s="173"/>
      <c r="M270" s="179"/>
      <c r="N270" s="180"/>
      <c r="O270" s="180"/>
      <c r="P270" s="180"/>
      <c r="Q270" s="180"/>
      <c r="R270" s="180"/>
      <c r="S270" s="180"/>
      <c r="T270" s="181"/>
      <c r="AT270" s="175" t="s">
        <v>151</v>
      </c>
      <c r="AU270" s="175" t="s">
        <v>87</v>
      </c>
      <c r="AV270" s="12" t="s">
        <v>87</v>
      </c>
      <c r="AW270" s="12" t="s">
        <v>33</v>
      </c>
      <c r="AX270" s="12" t="s">
        <v>77</v>
      </c>
      <c r="AY270" s="175" t="s">
        <v>143</v>
      </c>
    </row>
    <row r="271" spans="1:65" s="12" customFormat="1" x14ac:dyDescent="0.2">
      <c r="B271" s="173"/>
      <c r="D271" s="174" t="s">
        <v>151</v>
      </c>
      <c r="E271" s="175" t="s">
        <v>1</v>
      </c>
      <c r="F271" s="176" t="s">
        <v>432</v>
      </c>
      <c r="H271" s="177">
        <v>3822.5</v>
      </c>
      <c r="I271" s="178"/>
      <c r="L271" s="173"/>
      <c r="M271" s="179"/>
      <c r="N271" s="180"/>
      <c r="O271" s="180"/>
      <c r="P271" s="180"/>
      <c r="Q271" s="180"/>
      <c r="R271" s="180"/>
      <c r="S271" s="180"/>
      <c r="T271" s="181"/>
      <c r="AT271" s="175" t="s">
        <v>151</v>
      </c>
      <c r="AU271" s="175" t="s">
        <v>87</v>
      </c>
      <c r="AV271" s="12" t="s">
        <v>87</v>
      </c>
      <c r="AW271" s="12" t="s">
        <v>33</v>
      </c>
      <c r="AX271" s="12" t="s">
        <v>77</v>
      </c>
      <c r="AY271" s="175" t="s">
        <v>143</v>
      </c>
    </row>
    <row r="272" spans="1:65" s="15" customFormat="1" x14ac:dyDescent="0.2">
      <c r="B272" s="199"/>
      <c r="D272" s="174" t="s">
        <v>151</v>
      </c>
      <c r="E272" s="200" t="s">
        <v>1</v>
      </c>
      <c r="F272" s="201" t="s">
        <v>245</v>
      </c>
      <c r="H272" s="202">
        <v>6004.38</v>
      </c>
      <c r="I272" s="203"/>
      <c r="L272" s="199"/>
      <c r="M272" s="204"/>
      <c r="N272" s="205"/>
      <c r="O272" s="205"/>
      <c r="P272" s="205"/>
      <c r="Q272" s="205"/>
      <c r="R272" s="205"/>
      <c r="S272" s="205"/>
      <c r="T272" s="206"/>
      <c r="AT272" s="200" t="s">
        <v>151</v>
      </c>
      <c r="AU272" s="200" t="s">
        <v>87</v>
      </c>
      <c r="AV272" s="15" t="s">
        <v>142</v>
      </c>
      <c r="AW272" s="15" t="s">
        <v>33</v>
      </c>
      <c r="AX272" s="15" t="s">
        <v>85</v>
      </c>
      <c r="AY272" s="200" t="s">
        <v>143</v>
      </c>
    </row>
    <row r="273" spans="1:65" s="2" customFormat="1" ht="21.75" customHeight="1" x14ac:dyDescent="0.2">
      <c r="A273" s="33"/>
      <c r="B273" s="159"/>
      <c r="C273" s="160" t="s">
        <v>433</v>
      </c>
      <c r="D273" s="160" t="s">
        <v>144</v>
      </c>
      <c r="E273" s="161" t="s">
        <v>434</v>
      </c>
      <c r="F273" s="162" t="s">
        <v>435</v>
      </c>
      <c r="G273" s="163" t="s">
        <v>233</v>
      </c>
      <c r="H273" s="164">
        <v>363.98</v>
      </c>
      <c r="I273" s="165"/>
      <c r="J273" s="166">
        <f>ROUND(I273*H273,2)</f>
        <v>0</v>
      </c>
      <c r="K273" s="162" t="s">
        <v>148</v>
      </c>
      <c r="L273" s="34"/>
      <c r="M273" s="167" t="s">
        <v>1</v>
      </c>
      <c r="N273" s="168" t="s">
        <v>42</v>
      </c>
      <c r="O273" s="59"/>
      <c r="P273" s="169">
        <f>O273*H273</f>
        <v>0</v>
      </c>
      <c r="Q273" s="169">
        <v>0</v>
      </c>
      <c r="R273" s="169">
        <f>Q273*H273</f>
        <v>0</v>
      </c>
      <c r="S273" s="169">
        <v>0</v>
      </c>
      <c r="T273" s="170">
        <f>S273*H273</f>
        <v>0</v>
      </c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R273" s="171" t="s">
        <v>142</v>
      </c>
      <c r="AT273" s="171" t="s">
        <v>144</v>
      </c>
      <c r="AU273" s="171" t="s">
        <v>87</v>
      </c>
      <c r="AY273" s="18" t="s">
        <v>143</v>
      </c>
      <c r="BE273" s="172">
        <f>IF(N273="základní",J273,0)</f>
        <v>0</v>
      </c>
      <c r="BF273" s="172">
        <f>IF(N273="snížená",J273,0)</f>
        <v>0</v>
      </c>
      <c r="BG273" s="172">
        <f>IF(N273="zákl. přenesená",J273,0)</f>
        <v>0</v>
      </c>
      <c r="BH273" s="172">
        <f>IF(N273="sníž. přenesená",J273,0)</f>
        <v>0</v>
      </c>
      <c r="BI273" s="172">
        <f>IF(N273="nulová",J273,0)</f>
        <v>0</v>
      </c>
      <c r="BJ273" s="18" t="s">
        <v>85</v>
      </c>
      <c r="BK273" s="172">
        <f>ROUND(I273*H273,2)</f>
        <v>0</v>
      </c>
      <c r="BL273" s="18" t="s">
        <v>142</v>
      </c>
      <c r="BM273" s="171" t="s">
        <v>436</v>
      </c>
    </row>
    <row r="274" spans="1:65" s="12" customFormat="1" x14ac:dyDescent="0.2">
      <c r="B274" s="173"/>
      <c r="D274" s="174" t="s">
        <v>151</v>
      </c>
      <c r="E274" s="175" t="s">
        <v>1</v>
      </c>
      <c r="F274" s="176" t="s">
        <v>437</v>
      </c>
      <c r="H274" s="177">
        <v>363.98</v>
      </c>
      <c r="I274" s="178"/>
      <c r="L274" s="173"/>
      <c r="M274" s="179"/>
      <c r="N274" s="180"/>
      <c r="O274" s="180"/>
      <c r="P274" s="180"/>
      <c r="Q274" s="180"/>
      <c r="R274" s="180"/>
      <c r="S274" s="180"/>
      <c r="T274" s="181"/>
      <c r="AT274" s="175" t="s">
        <v>151</v>
      </c>
      <c r="AU274" s="175" t="s">
        <v>87</v>
      </c>
      <c r="AV274" s="12" t="s">
        <v>87</v>
      </c>
      <c r="AW274" s="12" t="s">
        <v>33</v>
      </c>
      <c r="AX274" s="12" t="s">
        <v>85</v>
      </c>
      <c r="AY274" s="175" t="s">
        <v>143</v>
      </c>
    </row>
    <row r="275" spans="1:65" s="2" customFormat="1" ht="21.75" customHeight="1" x14ac:dyDescent="0.2">
      <c r="A275" s="33"/>
      <c r="B275" s="159"/>
      <c r="C275" s="160" t="s">
        <v>438</v>
      </c>
      <c r="D275" s="160" t="s">
        <v>144</v>
      </c>
      <c r="E275" s="161" t="s">
        <v>439</v>
      </c>
      <c r="F275" s="162" t="s">
        <v>440</v>
      </c>
      <c r="G275" s="163" t="s">
        <v>233</v>
      </c>
      <c r="H275" s="164">
        <v>2181.88</v>
      </c>
      <c r="I275" s="165"/>
      <c r="J275" s="166">
        <f>ROUND(I275*H275,2)</f>
        <v>0</v>
      </c>
      <c r="K275" s="162" t="s">
        <v>148</v>
      </c>
      <c r="L275" s="34"/>
      <c r="M275" s="167" t="s">
        <v>1</v>
      </c>
      <c r="N275" s="168" t="s">
        <v>42</v>
      </c>
      <c r="O275" s="59"/>
      <c r="P275" s="169">
        <f>O275*H275</f>
        <v>0</v>
      </c>
      <c r="Q275" s="169">
        <v>0</v>
      </c>
      <c r="R275" s="169">
        <f>Q275*H275</f>
        <v>0</v>
      </c>
      <c r="S275" s="169">
        <v>0</v>
      </c>
      <c r="T275" s="170">
        <f>S275*H275</f>
        <v>0</v>
      </c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R275" s="171" t="s">
        <v>142</v>
      </c>
      <c r="AT275" s="171" t="s">
        <v>144</v>
      </c>
      <c r="AU275" s="171" t="s">
        <v>87</v>
      </c>
      <c r="AY275" s="18" t="s">
        <v>143</v>
      </c>
      <c r="BE275" s="172">
        <f>IF(N275="základní",J275,0)</f>
        <v>0</v>
      </c>
      <c r="BF275" s="172">
        <f>IF(N275="snížená",J275,0)</f>
        <v>0</v>
      </c>
      <c r="BG275" s="172">
        <f>IF(N275="zákl. přenesená",J275,0)</f>
        <v>0</v>
      </c>
      <c r="BH275" s="172">
        <f>IF(N275="sníž. přenesená",J275,0)</f>
        <v>0</v>
      </c>
      <c r="BI275" s="172">
        <f>IF(N275="nulová",J275,0)</f>
        <v>0</v>
      </c>
      <c r="BJ275" s="18" t="s">
        <v>85</v>
      </c>
      <c r="BK275" s="172">
        <f>ROUND(I275*H275,2)</f>
        <v>0</v>
      </c>
      <c r="BL275" s="18" t="s">
        <v>142</v>
      </c>
      <c r="BM275" s="171" t="s">
        <v>441</v>
      </c>
    </row>
    <row r="276" spans="1:65" s="12" customFormat="1" x14ac:dyDescent="0.2">
      <c r="B276" s="173"/>
      <c r="D276" s="174" t="s">
        <v>151</v>
      </c>
      <c r="E276" s="175" t="s">
        <v>1</v>
      </c>
      <c r="F276" s="176" t="s">
        <v>442</v>
      </c>
      <c r="H276" s="177">
        <v>2181.88</v>
      </c>
      <c r="I276" s="178"/>
      <c r="L276" s="173"/>
      <c r="M276" s="179"/>
      <c r="N276" s="180"/>
      <c r="O276" s="180"/>
      <c r="P276" s="180"/>
      <c r="Q276" s="180"/>
      <c r="R276" s="180"/>
      <c r="S276" s="180"/>
      <c r="T276" s="181"/>
      <c r="AT276" s="175" t="s">
        <v>151</v>
      </c>
      <c r="AU276" s="175" t="s">
        <v>87</v>
      </c>
      <c r="AV276" s="12" t="s">
        <v>87</v>
      </c>
      <c r="AW276" s="12" t="s">
        <v>33</v>
      </c>
      <c r="AX276" s="12" t="s">
        <v>85</v>
      </c>
      <c r="AY276" s="175" t="s">
        <v>143</v>
      </c>
    </row>
    <row r="277" spans="1:65" s="2" customFormat="1" ht="21.75" customHeight="1" x14ac:dyDescent="0.2">
      <c r="A277" s="33"/>
      <c r="B277" s="159"/>
      <c r="C277" s="160" t="s">
        <v>443</v>
      </c>
      <c r="D277" s="160" t="s">
        <v>144</v>
      </c>
      <c r="E277" s="161" t="s">
        <v>444</v>
      </c>
      <c r="F277" s="162" t="s">
        <v>445</v>
      </c>
      <c r="G277" s="163" t="s">
        <v>233</v>
      </c>
      <c r="H277" s="164">
        <v>363.98</v>
      </c>
      <c r="I277" s="165"/>
      <c r="J277" s="166">
        <f>ROUND(I277*H277,2)</f>
        <v>0</v>
      </c>
      <c r="K277" s="162" t="s">
        <v>148</v>
      </c>
      <c r="L277" s="34"/>
      <c r="M277" s="167" t="s">
        <v>1</v>
      </c>
      <c r="N277" s="168" t="s">
        <v>42</v>
      </c>
      <c r="O277" s="59"/>
      <c r="P277" s="169">
        <f>O277*H277</f>
        <v>0</v>
      </c>
      <c r="Q277" s="169">
        <v>0</v>
      </c>
      <c r="R277" s="169">
        <f>Q277*H277</f>
        <v>0</v>
      </c>
      <c r="S277" s="169">
        <v>0</v>
      </c>
      <c r="T277" s="170">
        <f>S277*H277</f>
        <v>0</v>
      </c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R277" s="171" t="s">
        <v>142</v>
      </c>
      <c r="AT277" s="171" t="s">
        <v>144</v>
      </c>
      <c r="AU277" s="171" t="s">
        <v>87</v>
      </c>
      <c r="AY277" s="18" t="s">
        <v>143</v>
      </c>
      <c r="BE277" s="172">
        <f>IF(N277="základní",J277,0)</f>
        <v>0</v>
      </c>
      <c r="BF277" s="172">
        <f>IF(N277="snížená",J277,0)</f>
        <v>0</v>
      </c>
      <c r="BG277" s="172">
        <f>IF(N277="zákl. přenesená",J277,0)</f>
        <v>0</v>
      </c>
      <c r="BH277" s="172">
        <f>IF(N277="sníž. přenesená",J277,0)</f>
        <v>0</v>
      </c>
      <c r="BI277" s="172">
        <f>IF(N277="nulová",J277,0)</f>
        <v>0</v>
      </c>
      <c r="BJ277" s="18" t="s">
        <v>85</v>
      </c>
      <c r="BK277" s="172">
        <f>ROUND(I277*H277,2)</f>
        <v>0</v>
      </c>
      <c r="BL277" s="18" t="s">
        <v>142</v>
      </c>
      <c r="BM277" s="171" t="s">
        <v>446</v>
      </c>
    </row>
    <row r="278" spans="1:65" s="12" customFormat="1" x14ac:dyDescent="0.2">
      <c r="B278" s="173"/>
      <c r="D278" s="174" t="s">
        <v>151</v>
      </c>
      <c r="E278" s="175" t="s">
        <v>1</v>
      </c>
      <c r="F278" s="176" t="s">
        <v>447</v>
      </c>
      <c r="H278" s="177">
        <v>363.98</v>
      </c>
      <c r="I278" s="178"/>
      <c r="L278" s="173"/>
      <c r="M278" s="179"/>
      <c r="N278" s="180"/>
      <c r="O278" s="180"/>
      <c r="P278" s="180"/>
      <c r="Q278" s="180"/>
      <c r="R278" s="180"/>
      <c r="S278" s="180"/>
      <c r="T278" s="181"/>
      <c r="AT278" s="175" t="s">
        <v>151</v>
      </c>
      <c r="AU278" s="175" t="s">
        <v>87</v>
      </c>
      <c r="AV278" s="12" t="s">
        <v>87</v>
      </c>
      <c r="AW278" s="12" t="s">
        <v>33</v>
      </c>
      <c r="AX278" s="12" t="s">
        <v>85</v>
      </c>
      <c r="AY278" s="175" t="s">
        <v>143</v>
      </c>
    </row>
    <row r="279" spans="1:65" s="2" customFormat="1" ht="16.5" customHeight="1" x14ac:dyDescent="0.2">
      <c r="A279" s="33"/>
      <c r="B279" s="159"/>
      <c r="C279" s="207" t="s">
        <v>448</v>
      </c>
      <c r="D279" s="207" t="s">
        <v>382</v>
      </c>
      <c r="E279" s="208" t="s">
        <v>449</v>
      </c>
      <c r="F279" s="209" t="s">
        <v>450</v>
      </c>
      <c r="G279" s="210" t="s">
        <v>451</v>
      </c>
      <c r="H279" s="211">
        <v>76.376000000000005</v>
      </c>
      <c r="I279" s="212"/>
      <c r="J279" s="213">
        <f>ROUND(I279*H279,2)</f>
        <v>0</v>
      </c>
      <c r="K279" s="209" t="s">
        <v>148</v>
      </c>
      <c r="L279" s="214"/>
      <c r="M279" s="215" t="s">
        <v>1</v>
      </c>
      <c r="N279" s="216" t="s">
        <v>42</v>
      </c>
      <c r="O279" s="59"/>
      <c r="P279" s="169">
        <f>O279*H279</f>
        <v>0</v>
      </c>
      <c r="Q279" s="169">
        <v>1E-3</v>
      </c>
      <c r="R279" s="169">
        <f>Q279*H279</f>
        <v>7.6375999999999999E-2</v>
      </c>
      <c r="S279" s="169">
        <v>0</v>
      </c>
      <c r="T279" s="170">
        <f>S279*H279</f>
        <v>0</v>
      </c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R279" s="171" t="s">
        <v>184</v>
      </c>
      <c r="AT279" s="171" t="s">
        <v>382</v>
      </c>
      <c r="AU279" s="171" t="s">
        <v>87</v>
      </c>
      <c r="AY279" s="18" t="s">
        <v>143</v>
      </c>
      <c r="BE279" s="172">
        <f>IF(N279="základní",J279,0)</f>
        <v>0</v>
      </c>
      <c r="BF279" s="172">
        <f>IF(N279="snížená",J279,0)</f>
        <v>0</v>
      </c>
      <c r="BG279" s="172">
        <f>IF(N279="zákl. přenesená",J279,0)</f>
        <v>0</v>
      </c>
      <c r="BH279" s="172">
        <f>IF(N279="sníž. přenesená",J279,0)</f>
        <v>0</v>
      </c>
      <c r="BI279" s="172">
        <f>IF(N279="nulová",J279,0)</f>
        <v>0</v>
      </c>
      <c r="BJ279" s="18" t="s">
        <v>85</v>
      </c>
      <c r="BK279" s="172">
        <f>ROUND(I279*H279,2)</f>
        <v>0</v>
      </c>
      <c r="BL279" s="18" t="s">
        <v>142</v>
      </c>
      <c r="BM279" s="171" t="s">
        <v>452</v>
      </c>
    </row>
    <row r="280" spans="1:65" s="13" customFormat="1" x14ac:dyDescent="0.2">
      <c r="B280" s="182"/>
      <c r="D280" s="174" t="s">
        <v>151</v>
      </c>
      <c r="E280" s="183" t="s">
        <v>1</v>
      </c>
      <c r="F280" s="184" t="s">
        <v>453</v>
      </c>
      <c r="H280" s="183" t="s">
        <v>1</v>
      </c>
      <c r="I280" s="185"/>
      <c r="L280" s="182"/>
      <c r="M280" s="186"/>
      <c r="N280" s="187"/>
      <c r="O280" s="187"/>
      <c r="P280" s="187"/>
      <c r="Q280" s="187"/>
      <c r="R280" s="187"/>
      <c r="S280" s="187"/>
      <c r="T280" s="188"/>
      <c r="AT280" s="183" t="s">
        <v>151</v>
      </c>
      <c r="AU280" s="183" t="s">
        <v>87</v>
      </c>
      <c r="AV280" s="13" t="s">
        <v>85</v>
      </c>
      <c r="AW280" s="13" t="s">
        <v>33</v>
      </c>
      <c r="AX280" s="13" t="s">
        <v>77</v>
      </c>
      <c r="AY280" s="183" t="s">
        <v>143</v>
      </c>
    </row>
    <row r="281" spans="1:65" s="12" customFormat="1" x14ac:dyDescent="0.2">
      <c r="B281" s="173"/>
      <c r="D281" s="174" t="s">
        <v>151</v>
      </c>
      <c r="E281" s="175" t="s">
        <v>1</v>
      </c>
      <c r="F281" s="176" t="s">
        <v>454</v>
      </c>
      <c r="H281" s="177">
        <v>76.376000000000005</v>
      </c>
      <c r="I281" s="178"/>
      <c r="L281" s="173"/>
      <c r="M281" s="179"/>
      <c r="N281" s="180"/>
      <c r="O281" s="180"/>
      <c r="P281" s="180"/>
      <c r="Q281" s="180"/>
      <c r="R281" s="180"/>
      <c r="S281" s="180"/>
      <c r="T281" s="181"/>
      <c r="AT281" s="175" t="s">
        <v>151</v>
      </c>
      <c r="AU281" s="175" t="s">
        <v>87</v>
      </c>
      <c r="AV281" s="12" t="s">
        <v>87</v>
      </c>
      <c r="AW281" s="12" t="s">
        <v>33</v>
      </c>
      <c r="AX281" s="12" t="s">
        <v>85</v>
      </c>
      <c r="AY281" s="175" t="s">
        <v>143</v>
      </c>
    </row>
    <row r="282" spans="1:65" s="2" customFormat="1" ht="16.5" customHeight="1" x14ac:dyDescent="0.2">
      <c r="A282" s="33"/>
      <c r="B282" s="159"/>
      <c r="C282" s="160" t="s">
        <v>455</v>
      </c>
      <c r="D282" s="160" t="s">
        <v>144</v>
      </c>
      <c r="E282" s="161" t="s">
        <v>456</v>
      </c>
      <c r="F282" s="162" t="s">
        <v>457</v>
      </c>
      <c r="G282" s="163" t="s">
        <v>233</v>
      </c>
      <c r="H282" s="164">
        <v>8512.82</v>
      </c>
      <c r="I282" s="165"/>
      <c r="J282" s="166">
        <f>ROUND(I282*H282,2)</f>
        <v>0</v>
      </c>
      <c r="K282" s="162" t="s">
        <v>148</v>
      </c>
      <c r="L282" s="34"/>
      <c r="M282" s="167" t="s">
        <v>1</v>
      </c>
      <c r="N282" s="168" t="s">
        <v>42</v>
      </c>
      <c r="O282" s="59"/>
      <c r="P282" s="169">
        <f>O282*H282</f>
        <v>0</v>
      </c>
      <c r="Q282" s="169">
        <v>0</v>
      </c>
      <c r="R282" s="169">
        <f>Q282*H282</f>
        <v>0</v>
      </c>
      <c r="S282" s="169">
        <v>0</v>
      </c>
      <c r="T282" s="170">
        <f>S282*H282</f>
        <v>0</v>
      </c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R282" s="171" t="s">
        <v>142</v>
      </c>
      <c r="AT282" s="171" t="s">
        <v>144</v>
      </c>
      <c r="AU282" s="171" t="s">
        <v>87</v>
      </c>
      <c r="AY282" s="18" t="s">
        <v>143</v>
      </c>
      <c r="BE282" s="172">
        <f>IF(N282="základní",J282,0)</f>
        <v>0</v>
      </c>
      <c r="BF282" s="172">
        <f>IF(N282="snížená",J282,0)</f>
        <v>0</v>
      </c>
      <c r="BG282" s="172">
        <f>IF(N282="zákl. přenesená",J282,0)</f>
        <v>0</v>
      </c>
      <c r="BH282" s="172">
        <f>IF(N282="sníž. přenesená",J282,0)</f>
        <v>0</v>
      </c>
      <c r="BI282" s="172">
        <f>IF(N282="nulová",J282,0)</f>
        <v>0</v>
      </c>
      <c r="BJ282" s="18" t="s">
        <v>85</v>
      </c>
      <c r="BK282" s="172">
        <f>ROUND(I282*H282,2)</f>
        <v>0</v>
      </c>
      <c r="BL282" s="18" t="s">
        <v>142</v>
      </c>
      <c r="BM282" s="171" t="s">
        <v>458</v>
      </c>
    </row>
    <row r="283" spans="1:65" s="12" customFormat="1" x14ac:dyDescent="0.2">
      <c r="B283" s="173"/>
      <c r="D283" s="174" t="s">
        <v>151</v>
      </c>
      <c r="E283" s="175" t="s">
        <v>1</v>
      </c>
      <c r="F283" s="176" t="s">
        <v>459</v>
      </c>
      <c r="H283" s="177">
        <v>4553.51</v>
      </c>
      <c r="I283" s="178"/>
      <c r="L283" s="173"/>
      <c r="M283" s="179"/>
      <c r="N283" s="180"/>
      <c r="O283" s="180"/>
      <c r="P283" s="180"/>
      <c r="Q283" s="180"/>
      <c r="R283" s="180"/>
      <c r="S283" s="180"/>
      <c r="T283" s="181"/>
      <c r="AT283" s="175" t="s">
        <v>151</v>
      </c>
      <c r="AU283" s="175" t="s">
        <v>87</v>
      </c>
      <c r="AV283" s="12" t="s">
        <v>87</v>
      </c>
      <c r="AW283" s="12" t="s">
        <v>33</v>
      </c>
      <c r="AX283" s="12" t="s">
        <v>77</v>
      </c>
      <c r="AY283" s="175" t="s">
        <v>143</v>
      </c>
    </row>
    <row r="284" spans="1:65" s="12" customFormat="1" x14ac:dyDescent="0.2">
      <c r="B284" s="173"/>
      <c r="D284" s="174" t="s">
        <v>151</v>
      </c>
      <c r="E284" s="175" t="s">
        <v>1</v>
      </c>
      <c r="F284" s="176" t="s">
        <v>460</v>
      </c>
      <c r="H284" s="177">
        <v>3959.31</v>
      </c>
      <c r="I284" s="178"/>
      <c r="L284" s="173"/>
      <c r="M284" s="179"/>
      <c r="N284" s="180"/>
      <c r="O284" s="180"/>
      <c r="P284" s="180"/>
      <c r="Q284" s="180"/>
      <c r="R284" s="180"/>
      <c r="S284" s="180"/>
      <c r="T284" s="181"/>
      <c r="AT284" s="175" t="s">
        <v>151</v>
      </c>
      <c r="AU284" s="175" t="s">
        <v>87</v>
      </c>
      <c r="AV284" s="12" t="s">
        <v>87</v>
      </c>
      <c r="AW284" s="12" t="s">
        <v>33</v>
      </c>
      <c r="AX284" s="12" t="s">
        <v>77</v>
      </c>
      <c r="AY284" s="175" t="s">
        <v>143</v>
      </c>
    </row>
    <row r="285" spans="1:65" s="15" customFormat="1" x14ac:dyDescent="0.2">
      <c r="B285" s="199"/>
      <c r="D285" s="174" t="s">
        <v>151</v>
      </c>
      <c r="E285" s="200" t="s">
        <v>1</v>
      </c>
      <c r="F285" s="201" t="s">
        <v>245</v>
      </c>
      <c r="H285" s="202">
        <v>8512.82</v>
      </c>
      <c r="I285" s="203"/>
      <c r="L285" s="199"/>
      <c r="M285" s="204"/>
      <c r="N285" s="205"/>
      <c r="O285" s="205"/>
      <c r="P285" s="205"/>
      <c r="Q285" s="205"/>
      <c r="R285" s="205"/>
      <c r="S285" s="205"/>
      <c r="T285" s="206"/>
      <c r="AT285" s="200" t="s">
        <v>151</v>
      </c>
      <c r="AU285" s="200" t="s">
        <v>87</v>
      </c>
      <c r="AV285" s="15" t="s">
        <v>142</v>
      </c>
      <c r="AW285" s="15" t="s">
        <v>33</v>
      </c>
      <c r="AX285" s="15" t="s">
        <v>85</v>
      </c>
      <c r="AY285" s="200" t="s">
        <v>143</v>
      </c>
    </row>
    <row r="286" spans="1:65" s="2" customFormat="1" ht="16.5" customHeight="1" x14ac:dyDescent="0.2">
      <c r="A286" s="33"/>
      <c r="B286" s="159"/>
      <c r="C286" s="160" t="s">
        <v>461</v>
      </c>
      <c r="D286" s="160" t="s">
        <v>144</v>
      </c>
      <c r="E286" s="161" t="s">
        <v>462</v>
      </c>
      <c r="F286" s="162" t="s">
        <v>463</v>
      </c>
      <c r="G286" s="163" t="s">
        <v>233</v>
      </c>
      <c r="H286" s="164">
        <v>2181.88</v>
      </c>
      <c r="I286" s="165"/>
      <c r="J286" s="166">
        <f>ROUND(I286*H286,2)</f>
        <v>0</v>
      </c>
      <c r="K286" s="162" t="s">
        <v>148</v>
      </c>
      <c r="L286" s="34"/>
      <c r="M286" s="167" t="s">
        <v>1</v>
      </c>
      <c r="N286" s="168" t="s">
        <v>42</v>
      </c>
      <c r="O286" s="59"/>
      <c r="P286" s="169">
        <f>O286*H286</f>
        <v>0</v>
      </c>
      <c r="Q286" s="169">
        <v>0</v>
      </c>
      <c r="R286" s="169">
        <f>Q286*H286</f>
        <v>0</v>
      </c>
      <c r="S286" s="169">
        <v>0</v>
      </c>
      <c r="T286" s="170">
        <f>S286*H286</f>
        <v>0</v>
      </c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R286" s="171" t="s">
        <v>142</v>
      </c>
      <c r="AT286" s="171" t="s">
        <v>144</v>
      </c>
      <c r="AU286" s="171" t="s">
        <v>87</v>
      </c>
      <c r="AY286" s="18" t="s">
        <v>143</v>
      </c>
      <c r="BE286" s="172">
        <f>IF(N286="základní",J286,0)</f>
        <v>0</v>
      </c>
      <c r="BF286" s="172">
        <f>IF(N286="snížená",J286,0)</f>
        <v>0</v>
      </c>
      <c r="BG286" s="172">
        <f>IF(N286="zákl. přenesená",J286,0)</f>
        <v>0</v>
      </c>
      <c r="BH286" s="172">
        <f>IF(N286="sníž. přenesená",J286,0)</f>
        <v>0</v>
      </c>
      <c r="BI286" s="172">
        <f>IF(N286="nulová",J286,0)</f>
        <v>0</v>
      </c>
      <c r="BJ286" s="18" t="s">
        <v>85</v>
      </c>
      <c r="BK286" s="172">
        <f>ROUND(I286*H286,2)</f>
        <v>0</v>
      </c>
      <c r="BL286" s="18" t="s">
        <v>142</v>
      </c>
      <c r="BM286" s="171" t="s">
        <v>464</v>
      </c>
    </row>
    <row r="287" spans="1:65" s="12" customFormat="1" x14ac:dyDescent="0.2">
      <c r="B287" s="173"/>
      <c r="D287" s="174" t="s">
        <v>151</v>
      </c>
      <c r="E287" s="175" t="s">
        <v>1</v>
      </c>
      <c r="F287" s="176" t="s">
        <v>465</v>
      </c>
      <c r="H287" s="177">
        <v>2181.88</v>
      </c>
      <c r="I287" s="178"/>
      <c r="L287" s="173"/>
      <c r="M287" s="179"/>
      <c r="N287" s="180"/>
      <c r="O287" s="180"/>
      <c r="P287" s="180"/>
      <c r="Q287" s="180"/>
      <c r="R287" s="180"/>
      <c r="S287" s="180"/>
      <c r="T287" s="181"/>
      <c r="AT287" s="175" t="s">
        <v>151</v>
      </c>
      <c r="AU287" s="175" t="s">
        <v>87</v>
      </c>
      <c r="AV287" s="12" t="s">
        <v>87</v>
      </c>
      <c r="AW287" s="12" t="s">
        <v>33</v>
      </c>
      <c r="AX287" s="12" t="s">
        <v>85</v>
      </c>
      <c r="AY287" s="175" t="s">
        <v>143</v>
      </c>
    </row>
    <row r="288" spans="1:65" s="2" customFormat="1" ht="21.75" customHeight="1" x14ac:dyDescent="0.2">
      <c r="A288" s="33"/>
      <c r="B288" s="159"/>
      <c r="C288" s="160" t="s">
        <v>466</v>
      </c>
      <c r="D288" s="160" t="s">
        <v>144</v>
      </c>
      <c r="E288" s="161" t="s">
        <v>467</v>
      </c>
      <c r="F288" s="162" t="s">
        <v>468</v>
      </c>
      <c r="G288" s="163" t="s">
        <v>233</v>
      </c>
      <c r="H288" s="164">
        <v>363.98</v>
      </c>
      <c r="I288" s="165"/>
      <c r="J288" s="166">
        <f>ROUND(I288*H288,2)</f>
        <v>0</v>
      </c>
      <c r="K288" s="162" t="s">
        <v>148</v>
      </c>
      <c r="L288" s="34"/>
      <c r="M288" s="167" t="s">
        <v>1</v>
      </c>
      <c r="N288" s="168" t="s">
        <v>42</v>
      </c>
      <c r="O288" s="59"/>
      <c r="P288" s="169">
        <f>O288*H288</f>
        <v>0</v>
      </c>
      <c r="Q288" s="169">
        <v>0</v>
      </c>
      <c r="R288" s="169">
        <f>Q288*H288</f>
        <v>0</v>
      </c>
      <c r="S288" s="169">
        <v>0</v>
      </c>
      <c r="T288" s="170">
        <f>S288*H288</f>
        <v>0</v>
      </c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R288" s="171" t="s">
        <v>142</v>
      </c>
      <c r="AT288" s="171" t="s">
        <v>144</v>
      </c>
      <c r="AU288" s="171" t="s">
        <v>87</v>
      </c>
      <c r="AY288" s="18" t="s">
        <v>143</v>
      </c>
      <c r="BE288" s="172">
        <f>IF(N288="základní",J288,0)</f>
        <v>0</v>
      </c>
      <c r="BF288" s="172">
        <f>IF(N288="snížená",J288,0)</f>
        <v>0</v>
      </c>
      <c r="BG288" s="172">
        <f>IF(N288="zákl. přenesená",J288,0)</f>
        <v>0</v>
      </c>
      <c r="BH288" s="172">
        <f>IF(N288="sníž. přenesená",J288,0)</f>
        <v>0</v>
      </c>
      <c r="BI288" s="172">
        <f>IF(N288="nulová",J288,0)</f>
        <v>0</v>
      </c>
      <c r="BJ288" s="18" t="s">
        <v>85</v>
      </c>
      <c r="BK288" s="172">
        <f>ROUND(I288*H288,2)</f>
        <v>0</v>
      </c>
      <c r="BL288" s="18" t="s">
        <v>142</v>
      </c>
      <c r="BM288" s="171" t="s">
        <v>469</v>
      </c>
    </row>
    <row r="289" spans="1:65" s="12" customFormat="1" x14ac:dyDescent="0.2">
      <c r="B289" s="173"/>
      <c r="D289" s="174" t="s">
        <v>151</v>
      </c>
      <c r="E289" s="175" t="s">
        <v>1</v>
      </c>
      <c r="F289" s="176" t="s">
        <v>470</v>
      </c>
      <c r="H289" s="177">
        <v>363.98</v>
      </c>
      <c r="I289" s="178"/>
      <c r="L289" s="173"/>
      <c r="M289" s="179"/>
      <c r="N289" s="180"/>
      <c r="O289" s="180"/>
      <c r="P289" s="180"/>
      <c r="Q289" s="180"/>
      <c r="R289" s="180"/>
      <c r="S289" s="180"/>
      <c r="T289" s="181"/>
      <c r="AT289" s="175" t="s">
        <v>151</v>
      </c>
      <c r="AU289" s="175" t="s">
        <v>87</v>
      </c>
      <c r="AV289" s="12" t="s">
        <v>87</v>
      </c>
      <c r="AW289" s="12" t="s">
        <v>33</v>
      </c>
      <c r="AX289" s="12" t="s">
        <v>85</v>
      </c>
      <c r="AY289" s="175" t="s">
        <v>143</v>
      </c>
    </row>
    <row r="290" spans="1:65" s="2" customFormat="1" ht="16.5" customHeight="1" x14ac:dyDescent="0.2">
      <c r="A290" s="33"/>
      <c r="B290" s="159"/>
      <c r="C290" s="160" t="s">
        <v>471</v>
      </c>
      <c r="D290" s="160" t="s">
        <v>144</v>
      </c>
      <c r="E290" s="161" t="s">
        <v>472</v>
      </c>
      <c r="F290" s="162" t="s">
        <v>473</v>
      </c>
      <c r="G290" s="163" t="s">
        <v>280</v>
      </c>
      <c r="H290" s="164">
        <v>254.58600000000001</v>
      </c>
      <c r="I290" s="165"/>
      <c r="J290" s="166">
        <f>ROUND(I290*H290,2)</f>
        <v>0</v>
      </c>
      <c r="K290" s="162" t="s">
        <v>148</v>
      </c>
      <c r="L290" s="34"/>
      <c r="M290" s="167" t="s">
        <v>1</v>
      </c>
      <c r="N290" s="168" t="s">
        <v>42</v>
      </c>
      <c r="O290" s="59"/>
      <c r="P290" s="169">
        <f>O290*H290</f>
        <v>0</v>
      </c>
      <c r="Q290" s="169">
        <v>0</v>
      </c>
      <c r="R290" s="169">
        <f>Q290*H290</f>
        <v>0</v>
      </c>
      <c r="S290" s="169">
        <v>0</v>
      </c>
      <c r="T290" s="170">
        <f>S290*H290</f>
        <v>0</v>
      </c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R290" s="171" t="s">
        <v>142</v>
      </c>
      <c r="AT290" s="171" t="s">
        <v>144</v>
      </c>
      <c r="AU290" s="171" t="s">
        <v>87</v>
      </c>
      <c r="AY290" s="18" t="s">
        <v>143</v>
      </c>
      <c r="BE290" s="172">
        <f>IF(N290="základní",J290,0)</f>
        <v>0</v>
      </c>
      <c r="BF290" s="172">
        <f>IF(N290="snížená",J290,0)</f>
        <v>0</v>
      </c>
      <c r="BG290" s="172">
        <f>IF(N290="zákl. přenesená",J290,0)</f>
        <v>0</v>
      </c>
      <c r="BH290" s="172">
        <f>IF(N290="sníž. přenesená",J290,0)</f>
        <v>0</v>
      </c>
      <c r="BI290" s="172">
        <f>IF(N290="nulová",J290,0)</f>
        <v>0</v>
      </c>
      <c r="BJ290" s="18" t="s">
        <v>85</v>
      </c>
      <c r="BK290" s="172">
        <f>ROUND(I290*H290,2)</f>
        <v>0</v>
      </c>
      <c r="BL290" s="18" t="s">
        <v>142</v>
      </c>
      <c r="BM290" s="171" t="s">
        <v>474</v>
      </c>
    </row>
    <row r="291" spans="1:65" s="13" customFormat="1" x14ac:dyDescent="0.2">
      <c r="B291" s="182"/>
      <c r="D291" s="174" t="s">
        <v>151</v>
      </c>
      <c r="E291" s="183" t="s">
        <v>1</v>
      </c>
      <c r="F291" s="184" t="s">
        <v>475</v>
      </c>
      <c r="H291" s="183" t="s">
        <v>1</v>
      </c>
      <c r="I291" s="185"/>
      <c r="L291" s="182"/>
      <c r="M291" s="186"/>
      <c r="N291" s="187"/>
      <c r="O291" s="187"/>
      <c r="P291" s="187"/>
      <c r="Q291" s="187"/>
      <c r="R291" s="187"/>
      <c r="S291" s="187"/>
      <c r="T291" s="188"/>
      <c r="AT291" s="183" t="s">
        <v>151</v>
      </c>
      <c r="AU291" s="183" t="s">
        <v>87</v>
      </c>
      <c r="AV291" s="13" t="s">
        <v>85</v>
      </c>
      <c r="AW291" s="13" t="s">
        <v>33</v>
      </c>
      <c r="AX291" s="13" t="s">
        <v>77</v>
      </c>
      <c r="AY291" s="183" t="s">
        <v>143</v>
      </c>
    </row>
    <row r="292" spans="1:65" s="12" customFormat="1" x14ac:dyDescent="0.2">
      <c r="B292" s="173"/>
      <c r="D292" s="174" t="s">
        <v>151</v>
      </c>
      <c r="E292" s="175" t="s">
        <v>1</v>
      </c>
      <c r="F292" s="176" t="s">
        <v>476</v>
      </c>
      <c r="H292" s="177">
        <v>254.58600000000001</v>
      </c>
      <c r="I292" s="178"/>
      <c r="L292" s="173"/>
      <c r="M292" s="179"/>
      <c r="N292" s="180"/>
      <c r="O292" s="180"/>
      <c r="P292" s="180"/>
      <c r="Q292" s="180"/>
      <c r="R292" s="180"/>
      <c r="S292" s="180"/>
      <c r="T292" s="181"/>
      <c r="AT292" s="175" t="s">
        <v>151</v>
      </c>
      <c r="AU292" s="175" t="s">
        <v>87</v>
      </c>
      <c r="AV292" s="12" t="s">
        <v>87</v>
      </c>
      <c r="AW292" s="12" t="s">
        <v>33</v>
      </c>
      <c r="AX292" s="12" t="s">
        <v>85</v>
      </c>
      <c r="AY292" s="175" t="s">
        <v>143</v>
      </c>
    </row>
    <row r="293" spans="1:65" s="11" customFormat="1" ht="22.9" customHeight="1" x14ac:dyDescent="0.2">
      <c r="B293" s="148"/>
      <c r="D293" s="149" t="s">
        <v>76</v>
      </c>
      <c r="E293" s="197" t="s">
        <v>87</v>
      </c>
      <c r="F293" s="197" t="s">
        <v>477</v>
      </c>
      <c r="I293" s="151"/>
      <c r="J293" s="198">
        <f>BK293</f>
        <v>0</v>
      </c>
      <c r="L293" s="148"/>
      <c r="M293" s="153"/>
      <c r="N293" s="154"/>
      <c r="O293" s="154"/>
      <c r="P293" s="155">
        <f>SUM(P294:P302)</f>
        <v>0</v>
      </c>
      <c r="Q293" s="154"/>
      <c r="R293" s="155">
        <f>SUM(R294:R302)</f>
        <v>147.68383500000002</v>
      </c>
      <c r="S293" s="154"/>
      <c r="T293" s="156">
        <f>SUM(T294:T302)</f>
        <v>0</v>
      </c>
      <c r="AR293" s="149" t="s">
        <v>85</v>
      </c>
      <c r="AT293" s="157" t="s">
        <v>76</v>
      </c>
      <c r="AU293" s="157" t="s">
        <v>85</v>
      </c>
      <c r="AY293" s="149" t="s">
        <v>143</v>
      </c>
      <c r="BK293" s="158">
        <f>SUM(BK294:BK302)</f>
        <v>0</v>
      </c>
    </row>
    <row r="294" spans="1:65" s="2" customFormat="1" ht="21.75" customHeight="1" x14ac:dyDescent="0.2">
      <c r="A294" s="33"/>
      <c r="B294" s="159"/>
      <c r="C294" s="160" t="s">
        <v>478</v>
      </c>
      <c r="D294" s="160" t="s">
        <v>144</v>
      </c>
      <c r="E294" s="161" t="s">
        <v>479</v>
      </c>
      <c r="F294" s="162" t="s">
        <v>480</v>
      </c>
      <c r="G294" s="163" t="s">
        <v>280</v>
      </c>
      <c r="H294" s="164">
        <v>83.448999999999998</v>
      </c>
      <c r="I294" s="165"/>
      <c r="J294" s="166">
        <f>ROUND(I294*H294,2)</f>
        <v>0</v>
      </c>
      <c r="K294" s="162" t="s">
        <v>148</v>
      </c>
      <c r="L294" s="34"/>
      <c r="M294" s="167" t="s">
        <v>1</v>
      </c>
      <c r="N294" s="168" t="s">
        <v>42</v>
      </c>
      <c r="O294" s="59"/>
      <c r="P294" s="169">
        <f>O294*H294</f>
        <v>0</v>
      </c>
      <c r="Q294" s="169">
        <v>0</v>
      </c>
      <c r="R294" s="169">
        <f>Q294*H294</f>
        <v>0</v>
      </c>
      <c r="S294" s="169">
        <v>0</v>
      </c>
      <c r="T294" s="170">
        <f>S294*H294</f>
        <v>0</v>
      </c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R294" s="171" t="s">
        <v>142</v>
      </c>
      <c r="AT294" s="171" t="s">
        <v>144</v>
      </c>
      <c r="AU294" s="171" t="s">
        <v>87</v>
      </c>
      <c r="AY294" s="18" t="s">
        <v>143</v>
      </c>
      <c r="BE294" s="172">
        <f>IF(N294="základní",J294,0)</f>
        <v>0</v>
      </c>
      <c r="BF294" s="172">
        <f>IF(N294="snížená",J294,0)</f>
        <v>0</v>
      </c>
      <c r="BG294" s="172">
        <f>IF(N294="zákl. přenesená",J294,0)</f>
        <v>0</v>
      </c>
      <c r="BH294" s="172">
        <f>IF(N294="sníž. přenesená",J294,0)</f>
        <v>0</v>
      </c>
      <c r="BI294" s="172">
        <f>IF(N294="nulová",J294,0)</f>
        <v>0</v>
      </c>
      <c r="BJ294" s="18" t="s">
        <v>85</v>
      </c>
      <c r="BK294" s="172">
        <f>ROUND(I294*H294,2)</f>
        <v>0</v>
      </c>
      <c r="BL294" s="18" t="s">
        <v>142</v>
      </c>
      <c r="BM294" s="171" t="s">
        <v>481</v>
      </c>
    </row>
    <row r="295" spans="1:65" s="13" customFormat="1" x14ac:dyDescent="0.2">
      <c r="B295" s="182"/>
      <c r="D295" s="174" t="s">
        <v>151</v>
      </c>
      <c r="E295" s="183" t="s">
        <v>1</v>
      </c>
      <c r="F295" s="184" t="s">
        <v>482</v>
      </c>
      <c r="H295" s="183" t="s">
        <v>1</v>
      </c>
      <c r="I295" s="185"/>
      <c r="L295" s="182"/>
      <c r="M295" s="186"/>
      <c r="N295" s="187"/>
      <c r="O295" s="187"/>
      <c r="P295" s="187"/>
      <c r="Q295" s="187"/>
      <c r="R295" s="187"/>
      <c r="S295" s="187"/>
      <c r="T295" s="188"/>
      <c r="AT295" s="183" t="s">
        <v>151</v>
      </c>
      <c r="AU295" s="183" t="s">
        <v>87</v>
      </c>
      <c r="AV295" s="13" t="s">
        <v>85</v>
      </c>
      <c r="AW295" s="13" t="s">
        <v>33</v>
      </c>
      <c r="AX295" s="13" t="s">
        <v>77</v>
      </c>
      <c r="AY295" s="183" t="s">
        <v>143</v>
      </c>
    </row>
    <row r="296" spans="1:65" s="13" customFormat="1" x14ac:dyDescent="0.2">
      <c r="B296" s="182"/>
      <c r="D296" s="174" t="s">
        <v>151</v>
      </c>
      <c r="E296" s="183" t="s">
        <v>1</v>
      </c>
      <c r="F296" s="184" t="s">
        <v>483</v>
      </c>
      <c r="H296" s="183" t="s">
        <v>1</v>
      </c>
      <c r="I296" s="185"/>
      <c r="L296" s="182"/>
      <c r="M296" s="186"/>
      <c r="N296" s="187"/>
      <c r="O296" s="187"/>
      <c r="P296" s="187"/>
      <c r="Q296" s="187"/>
      <c r="R296" s="187"/>
      <c r="S296" s="187"/>
      <c r="T296" s="188"/>
      <c r="AT296" s="183" t="s">
        <v>151</v>
      </c>
      <c r="AU296" s="183" t="s">
        <v>87</v>
      </c>
      <c r="AV296" s="13" t="s">
        <v>85</v>
      </c>
      <c r="AW296" s="13" t="s">
        <v>33</v>
      </c>
      <c r="AX296" s="13" t="s">
        <v>77</v>
      </c>
      <c r="AY296" s="183" t="s">
        <v>143</v>
      </c>
    </row>
    <row r="297" spans="1:65" s="12" customFormat="1" x14ac:dyDescent="0.2">
      <c r="B297" s="173"/>
      <c r="D297" s="174" t="s">
        <v>151</v>
      </c>
      <c r="E297" s="175" t="s">
        <v>1</v>
      </c>
      <c r="F297" s="176" t="s">
        <v>484</v>
      </c>
      <c r="H297" s="177">
        <v>60.62</v>
      </c>
      <c r="I297" s="178"/>
      <c r="L297" s="173"/>
      <c r="M297" s="179"/>
      <c r="N297" s="180"/>
      <c r="O297" s="180"/>
      <c r="P297" s="180"/>
      <c r="Q297" s="180"/>
      <c r="R297" s="180"/>
      <c r="S297" s="180"/>
      <c r="T297" s="181"/>
      <c r="AT297" s="175" t="s">
        <v>151</v>
      </c>
      <c r="AU297" s="175" t="s">
        <v>87</v>
      </c>
      <c r="AV297" s="12" t="s">
        <v>87</v>
      </c>
      <c r="AW297" s="12" t="s">
        <v>33</v>
      </c>
      <c r="AX297" s="12" t="s">
        <v>77</v>
      </c>
      <c r="AY297" s="175" t="s">
        <v>143</v>
      </c>
    </row>
    <row r="298" spans="1:65" s="13" customFormat="1" x14ac:dyDescent="0.2">
      <c r="B298" s="182"/>
      <c r="D298" s="174" t="s">
        <v>151</v>
      </c>
      <c r="E298" s="183" t="s">
        <v>1</v>
      </c>
      <c r="F298" s="184" t="s">
        <v>485</v>
      </c>
      <c r="H298" s="183" t="s">
        <v>1</v>
      </c>
      <c r="I298" s="185"/>
      <c r="L298" s="182"/>
      <c r="M298" s="186"/>
      <c r="N298" s="187"/>
      <c r="O298" s="187"/>
      <c r="P298" s="187"/>
      <c r="Q298" s="187"/>
      <c r="R298" s="187"/>
      <c r="S298" s="187"/>
      <c r="T298" s="188"/>
      <c r="AT298" s="183" t="s">
        <v>151</v>
      </c>
      <c r="AU298" s="183" t="s">
        <v>87</v>
      </c>
      <c r="AV298" s="13" t="s">
        <v>85</v>
      </c>
      <c r="AW298" s="13" t="s">
        <v>33</v>
      </c>
      <c r="AX298" s="13" t="s">
        <v>77</v>
      </c>
      <c r="AY298" s="183" t="s">
        <v>143</v>
      </c>
    </row>
    <row r="299" spans="1:65" s="12" customFormat="1" x14ac:dyDescent="0.2">
      <c r="B299" s="173"/>
      <c r="D299" s="174" t="s">
        <v>151</v>
      </c>
      <c r="E299" s="175" t="s">
        <v>1</v>
      </c>
      <c r="F299" s="176" t="s">
        <v>486</v>
      </c>
      <c r="H299" s="177">
        <v>22.829000000000001</v>
      </c>
      <c r="I299" s="178"/>
      <c r="L299" s="173"/>
      <c r="M299" s="179"/>
      <c r="N299" s="180"/>
      <c r="O299" s="180"/>
      <c r="P299" s="180"/>
      <c r="Q299" s="180"/>
      <c r="R299" s="180"/>
      <c r="S299" s="180"/>
      <c r="T299" s="181"/>
      <c r="AT299" s="175" t="s">
        <v>151</v>
      </c>
      <c r="AU299" s="175" t="s">
        <v>87</v>
      </c>
      <c r="AV299" s="12" t="s">
        <v>87</v>
      </c>
      <c r="AW299" s="12" t="s">
        <v>33</v>
      </c>
      <c r="AX299" s="12" t="s">
        <v>77</v>
      </c>
      <c r="AY299" s="175" t="s">
        <v>143</v>
      </c>
    </row>
    <row r="300" spans="1:65" s="15" customFormat="1" x14ac:dyDescent="0.2">
      <c r="B300" s="199"/>
      <c r="D300" s="174" t="s">
        <v>151</v>
      </c>
      <c r="E300" s="200" t="s">
        <v>1</v>
      </c>
      <c r="F300" s="201" t="s">
        <v>245</v>
      </c>
      <c r="H300" s="202">
        <v>83.448999999999998</v>
      </c>
      <c r="I300" s="203"/>
      <c r="L300" s="199"/>
      <c r="M300" s="204"/>
      <c r="N300" s="205"/>
      <c r="O300" s="205"/>
      <c r="P300" s="205"/>
      <c r="Q300" s="205"/>
      <c r="R300" s="205"/>
      <c r="S300" s="205"/>
      <c r="T300" s="206"/>
      <c r="AT300" s="200" t="s">
        <v>151</v>
      </c>
      <c r="AU300" s="200" t="s">
        <v>87</v>
      </c>
      <c r="AV300" s="15" t="s">
        <v>142</v>
      </c>
      <c r="AW300" s="15" t="s">
        <v>33</v>
      </c>
      <c r="AX300" s="15" t="s">
        <v>85</v>
      </c>
      <c r="AY300" s="200" t="s">
        <v>143</v>
      </c>
    </row>
    <row r="301" spans="1:65" s="2" customFormat="1" ht="21.75" customHeight="1" x14ac:dyDescent="0.2">
      <c r="A301" s="33"/>
      <c r="B301" s="159"/>
      <c r="C301" s="160" t="s">
        <v>487</v>
      </c>
      <c r="D301" s="160" t="s">
        <v>144</v>
      </c>
      <c r="E301" s="161" t="s">
        <v>488</v>
      </c>
      <c r="F301" s="162" t="s">
        <v>489</v>
      </c>
      <c r="G301" s="163" t="s">
        <v>266</v>
      </c>
      <c r="H301" s="164">
        <v>721.5</v>
      </c>
      <c r="I301" s="165"/>
      <c r="J301" s="166">
        <f>ROUND(I301*H301,2)</f>
        <v>0</v>
      </c>
      <c r="K301" s="162" t="s">
        <v>148</v>
      </c>
      <c r="L301" s="34"/>
      <c r="M301" s="167" t="s">
        <v>1</v>
      </c>
      <c r="N301" s="168" t="s">
        <v>42</v>
      </c>
      <c r="O301" s="59"/>
      <c r="P301" s="169">
        <f>O301*H301</f>
        <v>0</v>
      </c>
      <c r="Q301" s="169">
        <v>0.20469000000000001</v>
      </c>
      <c r="R301" s="169">
        <f>Q301*H301</f>
        <v>147.68383500000002</v>
      </c>
      <c r="S301" s="169">
        <v>0</v>
      </c>
      <c r="T301" s="170">
        <f>S301*H301</f>
        <v>0</v>
      </c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R301" s="171" t="s">
        <v>142</v>
      </c>
      <c r="AT301" s="171" t="s">
        <v>144</v>
      </c>
      <c r="AU301" s="171" t="s">
        <v>87</v>
      </c>
      <c r="AY301" s="18" t="s">
        <v>143</v>
      </c>
      <c r="BE301" s="172">
        <f>IF(N301="základní",J301,0)</f>
        <v>0</v>
      </c>
      <c r="BF301" s="172">
        <f>IF(N301="snížená",J301,0)</f>
        <v>0</v>
      </c>
      <c r="BG301" s="172">
        <f>IF(N301="zákl. přenesená",J301,0)</f>
        <v>0</v>
      </c>
      <c r="BH301" s="172">
        <f>IF(N301="sníž. přenesená",J301,0)</f>
        <v>0</v>
      </c>
      <c r="BI301" s="172">
        <f>IF(N301="nulová",J301,0)</f>
        <v>0</v>
      </c>
      <c r="BJ301" s="18" t="s">
        <v>85</v>
      </c>
      <c r="BK301" s="172">
        <f>ROUND(I301*H301,2)</f>
        <v>0</v>
      </c>
      <c r="BL301" s="18" t="s">
        <v>142</v>
      </c>
      <c r="BM301" s="171" t="s">
        <v>490</v>
      </c>
    </row>
    <row r="302" spans="1:65" s="12" customFormat="1" x14ac:dyDescent="0.2">
      <c r="B302" s="173"/>
      <c r="D302" s="174" t="s">
        <v>151</v>
      </c>
      <c r="E302" s="175" t="s">
        <v>1</v>
      </c>
      <c r="F302" s="176" t="s">
        <v>491</v>
      </c>
      <c r="H302" s="177">
        <v>721.5</v>
      </c>
      <c r="I302" s="178"/>
      <c r="L302" s="173"/>
      <c r="M302" s="179"/>
      <c r="N302" s="180"/>
      <c r="O302" s="180"/>
      <c r="P302" s="180"/>
      <c r="Q302" s="180"/>
      <c r="R302" s="180"/>
      <c r="S302" s="180"/>
      <c r="T302" s="181"/>
      <c r="AT302" s="175" t="s">
        <v>151</v>
      </c>
      <c r="AU302" s="175" t="s">
        <v>87</v>
      </c>
      <c r="AV302" s="12" t="s">
        <v>87</v>
      </c>
      <c r="AW302" s="12" t="s">
        <v>33</v>
      </c>
      <c r="AX302" s="12" t="s">
        <v>85</v>
      </c>
      <c r="AY302" s="175" t="s">
        <v>143</v>
      </c>
    </row>
    <row r="303" spans="1:65" s="11" customFormat="1" ht="22.9" customHeight="1" x14ac:dyDescent="0.2">
      <c r="B303" s="148"/>
      <c r="D303" s="149" t="s">
        <v>76</v>
      </c>
      <c r="E303" s="197" t="s">
        <v>142</v>
      </c>
      <c r="F303" s="197" t="s">
        <v>492</v>
      </c>
      <c r="I303" s="151"/>
      <c r="J303" s="198">
        <f>BK303</f>
        <v>0</v>
      </c>
      <c r="L303" s="148"/>
      <c r="M303" s="153"/>
      <c r="N303" s="154"/>
      <c r="O303" s="154"/>
      <c r="P303" s="155">
        <f>SUM(P304:P322)</f>
        <v>0</v>
      </c>
      <c r="Q303" s="154"/>
      <c r="R303" s="155">
        <f>SUM(R304:R322)</f>
        <v>19.177205300000001</v>
      </c>
      <c r="S303" s="154"/>
      <c r="T303" s="156">
        <f>SUM(T304:T322)</f>
        <v>0</v>
      </c>
      <c r="AR303" s="149" t="s">
        <v>85</v>
      </c>
      <c r="AT303" s="157" t="s">
        <v>76</v>
      </c>
      <c r="AU303" s="157" t="s">
        <v>85</v>
      </c>
      <c r="AY303" s="149" t="s">
        <v>143</v>
      </c>
      <c r="BK303" s="158">
        <f>SUM(BK304:BK322)</f>
        <v>0</v>
      </c>
    </row>
    <row r="304" spans="1:65" s="2" customFormat="1" ht="16.5" customHeight="1" x14ac:dyDescent="0.2">
      <c r="A304" s="33"/>
      <c r="B304" s="159"/>
      <c r="C304" s="160" t="s">
        <v>493</v>
      </c>
      <c r="D304" s="160" t="s">
        <v>144</v>
      </c>
      <c r="E304" s="161" t="s">
        <v>494</v>
      </c>
      <c r="F304" s="162" t="s">
        <v>495</v>
      </c>
      <c r="G304" s="163" t="s">
        <v>280</v>
      </c>
      <c r="H304" s="164">
        <v>6.39</v>
      </c>
      <c r="I304" s="165"/>
      <c r="J304" s="166">
        <f>ROUND(I304*H304,2)</f>
        <v>0</v>
      </c>
      <c r="K304" s="162" t="s">
        <v>148</v>
      </c>
      <c r="L304" s="34"/>
      <c r="M304" s="167" t="s">
        <v>1</v>
      </c>
      <c r="N304" s="168" t="s">
        <v>42</v>
      </c>
      <c r="O304" s="59"/>
      <c r="P304" s="169">
        <f>O304*H304</f>
        <v>0</v>
      </c>
      <c r="Q304" s="169">
        <v>1.8907700000000001</v>
      </c>
      <c r="R304" s="169">
        <f>Q304*H304</f>
        <v>12.0820203</v>
      </c>
      <c r="S304" s="169">
        <v>0</v>
      </c>
      <c r="T304" s="170">
        <f>S304*H304</f>
        <v>0</v>
      </c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R304" s="171" t="s">
        <v>142</v>
      </c>
      <c r="AT304" s="171" t="s">
        <v>144</v>
      </c>
      <c r="AU304" s="171" t="s">
        <v>87</v>
      </c>
      <c r="AY304" s="18" t="s">
        <v>143</v>
      </c>
      <c r="BE304" s="172">
        <f>IF(N304="základní",J304,0)</f>
        <v>0</v>
      </c>
      <c r="BF304" s="172">
        <f>IF(N304="snížená",J304,0)</f>
        <v>0</v>
      </c>
      <c r="BG304" s="172">
        <f>IF(N304="zákl. přenesená",J304,0)</f>
        <v>0</v>
      </c>
      <c r="BH304" s="172">
        <f>IF(N304="sníž. přenesená",J304,0)</f>
        <v>0</v>
      </c>
      <c r="BI304" s="172">
        <f>IF(N304="nulová",J304,0)</f>
        <v>0</v>
      </c>
      <c r="BJ304" s="18" t="s">
        <v>85</v>
      </c>
      <c r="BK304" s="172">
        <f>ROUND(I304*H304,2)</f>
        <v>0</v>
      </c>
      <c r="BL304" s="18" t="s">
        <v>142</v>
      </c>
      <c r="BM304" s="171" t="s">
        <v>496</v>
      </c>
    </row>
    <row r="305" spans="1:65" s="13" customFormat="1" x14ac:dyDescent="0.2">
      <c r="B305" s="182"/>
      <c r="D305" s="174" t="s">
        <v>151</v>
      </c>
      <c r="E305" s="183" t="s">
        <v>1</v>
      </c>
      <c r="F305" s="184" t="s">
        <v>497</v>
      </c>
      <c r="H305" s="183" t="s">
        <v>1</v>
      </c>
      <c r="I305" s="185"/>
      <c r="L305" s="182"/>
      <c r="M305" s="186"/>
      <c r="N305" s="187"/>
      <c r="O305" s="187"/>
      <c r="P305" s="187"/>
      <c r="Q305" s="187"/>
      <c r="R305" s="187"/>
      <c r="S305" s="187"/>
      <c r="T305" s="188"/>
      <c r="AT305" s="183" t="s">
        <v>151</v>
      </c>
      <c r="AU305" s="183" t="s">
        <v>87</v>
      </c>
      <c r="AV305" s="13" t="s">
        <v>85</v>
      </c>
      <c r="AW305" s="13" t="s">
        <v>33</v>
      </c>
      <c r="AX305" s="13" t="s">
        <v>77</v>
      </c>
      <c r="AY305" s="183" t="s">
        <v>143</v>
      </c>
    </row>
    <row r="306" spans="1:65" s="12" customFormat="1" x14ac:dyDescent="0.2">
      <c r="B306" s="173"/>
      <c r="D306" s="174" t="s">
        <v>151</v>
      </c>
      <c r="E306" s="175" t="s">
        <v>1</v>
      </c>
      <c r="F306" s="176" t="s">
        <v>498</v>
      </c>
      <c r="H306" s="177">
        <v>6.39</v>
      </c>
      <c r="I306" s="178"/>
      <c r="L306" s="173"/>
      <c r="M306" s="179"/>
      <c r="N306" s="180"/>
      <c r="O306" s="180"/>
      <c r="P306" s="180"/>
      <c r="Q306" s="180"/>
      <c r="R306" s="180"/>
      <c r="S306" s="180"/>
      <c r="T306" s="181"/>
      <c r="AT306" s="175" t="s">
        <v>151</v>
      </c>
      <c r="AU306" s="175" t="s">
        <v>87</v>
      </c>
      <c r="AV306" s="12" t="s">
        <v>87</v>
      </c>
      <c r="AW306" s="12" t="s">
        <v>33</v>
      </c>
      <c r="AX306" s="12" t="s">
        <v>85</v>
      </c>
      <c r="AY306" s="175" t="s">
        <v>143</v>
      </c>
    </row>
    <row r="307" spans="1:65" s="2" customFormat="1" ht="16.5" customHeight="1" x14ac:dyDescent="0.2">
      <c r="A307" s="33"/>
      <c r="B307" s="159"/>
      <c r="C307" s="160" t="s">
        <v>499</v>
      </c>
      <c r="D307" s="160" t="s">
        <v>144</v>
      </c>
      <c r="E307" s="161" t="s">
        <v>500</v>
      </c>
      <c r="F307" s="162" t="s">
        <v>501</v>
      </c>
      <c r="G307" s="163" t="s">
        <v>502</v>
      </c>
      <c r="H307" s="164">
        <v>42</v>
      </c>
      <c r="I307" s="165"/>
      <c r="J307" s="166">
        <f>ROUND(I307*H307,2)</f>
        <v>0</v>
      </c>
      <c r="K307" s="162" t="s">
        <v>148</v>
      </c>
      <c r="L307" s="34"/>
      <c r="M307" s="167" t="s">
        <v>1</v>
      </c>
      <c r="N307" s="168" t="s">
        <v>42</v>
      </c>
      <c r="O307" s="59"/>
      <c r="P307" s="169">
        <f>O307*H307</f>
        <v>0</v>
      </c>
      <c r="Q307" s="169">
        <v>6.6E-3</v>
      </c>
      <c r="R307" s="169">
        <f>Q307*H307</f>
        <v>0.2772</v>
      </c>
      <c r="S307" s="169">
        <v>0</v>
      </c>
      <c r="T307" s="170">
        <f>S307*H307</f>
        <v>0</v>
      </c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R307" s="171" t="s">
        <v>142</v>
      </c>
      <c r="AT307" s="171" t="s">
        <v>144</v>
      </c>
      <c r="AU307" s="171" t="s">
        <v>87</v>
      </c>
      <c r="AY307" s="18" t="s">
        <v>143</v>
      </c>
      <c r="BE307" s="172">
        <f>IF(N307="základní",J307,0)</f>
        <v>0</v>
      </c>
      <c r="BF307" s="172">
        <f>IF(N307="snížená",J307,0)</f>
        <v>0</v>
      </c>
      <c r="BG307" s="172">
        <f>IF(N307="zákl. přenesená",J307,0)</f>
        <v>0</v>
      </c>
      <c r="BH307" s="172">
        <f>IF(N307="sníž. přenesená",J307,0)</f>
        <v>0</v>
      </c>
      <c r="BI307" s="172">
        <f>IF(N307="nulová",J307,0)</f>
        <v>0</v>
      </c>
      <c r="BJ307" s="18" t="s">
        <v>85</v>
      </c>
      <c r="BK307" s="172">
        <f>ROUND(I307*H307,2)</f>
        <v>0</v>
      </c>
      <c r="BL307" s="18" t="s">
        <v>142</v>
      </c>
      <c r="BM307" s="171" t="s">
        <v>503</v>
      </c>
    </row>
    <row r="308" spans="1:65" s="13" customFormat="1" x14ac:dyDescent="0.2">
      <c r="B308" s="182"/>
      <c r="D308" s="174" t="s">
        <v>151</v>
      </c>
      <c r="E308" s="183" t="s">
        <v>1</v>
      </c>
      <c r="F308" s="184" t="s">
        <v>504</v>
      </c>
      <c r="H308" s="183" t="s">
        <v>1</v>
      </c>
      <c r="I308" s="185"/>
      <c r="L308" s="182"/>
      <c r="M308" s="186"/>
      <c r="N308" s="187"/>
      <c r="O308" s="187"/>
      <c r="P308" s="187"/>
      <c r="Q308" s="187"/>
      <c r="R308" s="187"/>
      <c r="S308" s="187"/>
      <c r="T308" s="188"/>
      <c r="AT308" s="183" t="s">
        <v>151</v>
      </c>
      <c r="AU308" s="183" t="s">
        <v>87</v>
      </c>
      <c r="AV308" s="13" t="s">
        <v>85</v>
      </c>
      <c r="AW308" s="13" t="s">
        <v>33</v>
      </c>
      <c r="AX308" s="13" t="s">
        <v>77</v>
      </c>
      <c r="AY308" s="183" t="s">
        <v>143</v>
      </c>
    </row>
    <row r="309" spans="1:65" s="12" customFormat="1" x14ac:dyDescent="0.2">
      <c r="B309" s="173"/>
      <c r="D309" s="174" t="s">
        <v>151</v>
      </c>
      <c r="E309" s="175" t="s">
        <v>1</v>
      </c>
      <c r="F309" s="176" t="s">
        <v>505</v>
      </c>
      <c r="H309" s="177">
        <v>42</v>
      </c>
      <c r="I309" s="178"/>
      <c r="L309" s="173"/>
      <c r="M309" s="179"/>
      <c r="N309" s="180"/>
      <c r="O309" s="180"/>
      <c r="P309" s="180"/>
      <c r="Q309" s="180"/>
      <c r="R309" s="180"/>
      <c r="S309" s="180"/>
      <c r="T309" s="181"/>
      <c r="AT309" s="175" t="s">
        <v>151</v>
      </c>
      <c r="AU309" s="175" t="s">
        <v>87</v>
      </c>
      <c r="AV309" s="12" t="s">
        <v>87</v>
      </c>
      <c r="AW309" s="12" t="s">
        <v>33</v>
      </c>
      <c r="AX309" s="12" t="s">
        <v>85</v>
      </c>
      <c r="AY309" s="175" t="s">
        <v>143</v>
      </c>
    </row>
    <row r="310" spans="1:65" s="2" customFormat="1" ht="16.5" customHeight="1" x14ac:dyDescent="0.2">
      <c r="A310" s="33"/>
      <c r="B310" s="159"/>
      <c r="C310" s="207" t="s">
        <v>506</v>
      </c>
      <c r="D310" s="207" t="s">
        <v>382</v>
      </c>
      <c r="E310" s="208" t="s">
        <v>507</v>
      </c>
      <c r="F310" s="209" t="s">
        <v>508</v>
      </c>
      <c r="G310" s="210" t="s">
        <v>502</v>
      </c>
      <c r="H310" s="211">
        <v>21</v>
      </c>
      <c r="I310" s="212"/>
      <c r="J310" s="213">
        <f>ROUND(I310*H310,2)</f>
        <v>0</v>
      </c>
      <c r="K310" s="209" t="s">
        <v>148</v>
      </c>
      <c r="L310" s="214"/>
      <c r="M310" s="215" t="s">
        <v>1</v>
      </c>
      <c r="N310" s="216" t="s">
        <v>42</v>
      </c>
      <c r="O310" s="59"/>
      <c r="P310" s="169">
        <f>O310*H310</f>
        <v>0</v>
      </c>
      <c r="Q310" s="169">
        <v>2.7E-2</v>
      </c>
      <c r="R310" s="169">
        <f>Q310*H310</f>
        <v>0.56699999999999995</v>
      </c>
      <c r="S310" s="169">
        <v>0</v>
      </c>
      <c r="T310" s="170">
        <f>S310*H310</f>
        <v>0</v>
      </c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R310" s="171" t="s">
        <v>184</v>
      </c>
      <c r="AT310" s="171" t="s">
        <v>382</v>
      </c>
      <c r="AU310" s="171" t="s">
        <v>87</v>
      </c>
      <c r="AY310" s="18" t="s">
        <v>143</v>
      </c>
      <c r="BE310" s="172">
        <f>IF(N310="základní",J310,0)</f>
        <v>0</v>
      </c>
      <c r="BF310" s="172">
        <f>IF(N310="snížená",J310,0)</f>
        <v>0</v>
      </c>
      <c r="BG310" s="172">
        <f>IF(N310="zákl. přenesená",J310,0)</f>
        <v>0</v>
      </c>
      <c r="BH310" s="172">
        <f>IF(N310="sníž. přenesená",J310,0)</f>
        <v>0</v>
      </c>
      <c r="BI310" s="172">
        <f>IF(N310="nulová",J310,0)</f>
        <v>0</v>
      </c>
      <c r="BJ310" s="18" t="s">
        <v>85</v>
      </c>
      <c r="BK310" s="172">
        <f>ROUND(I310*H310,2)</f>
        <v>0</v>
      </c>
      <c r="BL310" s="18" t="s">
        <v>142</v>
      </c>
      <c r="BM310" s="171" t="s">
        <v>509</v>
      </c>
    </row>
    <row r="311" spans="1:65" s="2" customFormat="1" ht="16.5" customHeight="1" x14ac:dyDescent="0.2">
      <c r="A311" s="33"/>
      <c r="B311" s="159"/>
      <c r="C311" s="207" t="s">
        <v>510</v>
      </c>
      <c r="D311" s="207" t="s">
        <v>382</v>
      </c>
      <c r="E311" s="208" t="s">
        <v>511</v>
      </c>
      <c r="F311" s="209" t="s">
        <v>512</v>
      </c>
      <c r="G311" s="210" t="s">
        <v>502</v>
      </c>
      <c r="H311" s="211">
        <v>21</v>
      </c>
      <c r="I311" s="212"/>
      <c r="J311" s="213">
        <f>ROUND(I311*H311,2)</f>
        <v>0</v>
      </c>
      <c r="K311" s="209" t="s">
        <v>148</v>
      </c>
      <c r="L311" s="214"/>
      <c r="M311" s="215" t="s">
        <v>1</v>
      </c>
      <c r="N311" s="216" t="s">
        <v>42</v>
      </c>
      <c r="O311" s="59"/>
      <c r="P311" s="169">
        <f>O311*H311</f>
        <v>0</v>
      </c>
      <c r="Q311" s="169">
        <v>0.10299999999999999</v>
      </c>
      <c r="R311" s="169">
        <f>Q311*H311</f>
        <v>2.1629999999999998</v>
      </c>
      <c r="S311" s="169">
        <v>0</v>
      </c>
      <c r="T311" s="170">
        <f>S311*H311</f>
        <v>0</v>
      </c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R311" s="171" t="s">
        <v>184</v>
      </c>
      <c r="AT311" s="171" t="s">
        <v>382</v>
      </c>
      <c r="AU311" s="171" t="s">
        <v>87</v>
      </c>
      <c r="AY311" s="18" t="s">
        <v>143</v>
      </c>
      <c r="BE311" s="172">
        <f>IF(N311="základní",J311,0)</f>
        <v>0</v>
      </c>
      <c r="BF311" s="172">
        <f>IF(N311="snížená",J311,0)</f>
        <v>0</v>
      </c>
      <c r="BG311" s="172">
        <f>IF(N311="zákl. přenesená",J311,0)</f>
        <v>0</v>
      </c>
      <c r="BH311" s="172">
        <f>IF(N311="sníž. přenesená",J311,0)</f>
        <v>0</v>
      </c>
      <c r="BI311" s="172">
        <f>IF(N311="nulová",J311,0)</f>
        <v>0</v>
      </c>
      <c r="BJ311" s="18" t="s">
        <v>85</v>
      </c>
      <c r="BK311" s="172">
        <f>ROUND(I311*H311,2)</f>
        <v>0</v>
      </c>
      <c r="BL311" s="18" t="s">
        <v>142</v>
      </c>
      <c r="BM311" s="171" t="s">
        <v>513</v>
      </c>
    </row>
    <row r="312" spans="1:65" s="2" customFormat="1" ht="16.5" customHeight="1" x14ac:dyDescent="0.2">
      <c r="A312" s="33"/>
      <c r="B312" s="159"/>
      <c r="C312" s="160" t="s">
        <v>514</v>
      </c>
      <c r="D312" s="160" t="s">
        <v>144</v>
      </c>
      <c r="E312" s="161" t="s">
        <v>515</v>
      </c>
      <c r="F312" s="162" t="s">
        <v>516</v>
      </c>
      <c r="G312" s="163" t="s">
        <v>233</v>
      </c>
      <c r="H312" s="164">
        <v>5.5</v>
      </c>
      <c r="I312" s="165"/>
      <c r="J312" s="166">
        <f>ROUND(I312*H312,2)</f>
        <v>0</v>
      </c>
      <c r="K312" s="162" t="s">
        <v>148</v>
      </c>
      <c r="L312" s="34"/>
      <c r="M312" s="167" t="s">
        <v>1</v>
      </c>
      <c r="N312" s="168" t="s">
        <v>42</v>
      </c>
      <c r="O312" s="59"/>
      <c r="P312" s="169">
        <f>O312*H312</f>
        <v>0</v>
      </c>
      <c r="Q312" s="169">
        <v>0</v>
      </c>
      <c r="R312" s="169">
        <f>Q312*H312</f>
        <v>0</v>
      </c>
      <c r="S312" s="169">
        <v>0</v>
      </c>
      <c r="T312" s="170">
        <f>S312*H312</f>
        <v>0</v>
      </c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R312" s="171" t="s">
        <v>142</v>
      </c>
      <c r="AT312" s="171" t="s">
        <v>144</v>
      </c>
      <c r="AU312" s="171" t="s">
        <v>87</v>
      </c>
      <c r="AY312" s="18" t="s">
        <v>143</v>
      </c>
      <c r="BE312" s="172">
        <f>IF(N312="základní",J312,0)</f>
        <v>0</v>
      </c>
      <c r="BF312" s="172">
        <f>IF(N312="snížená",J312,0)</f>
        <v>0</v>
      </c>
      <c r="BG312" s="172">
        <f>IF(N312="zákl. přenesená",J312,0)</f>
        <v>0</v>
      </c>
      <c r="BH312" s="172">
        <f>IF(N312="sníž. přenesená",J312,0)</f>
        <v>0</v>
      </c>
      <c r="BI312" s="172">
        <f>IF(N312="nulová",J312,0)</f>
        <v>0</v>
      </c>
      <c r="BJ312" s="18" t="s">
        <v>85</v>
      </c>
      <c r="BK312" s="172">
        <f>ROUND(I312*H312,2)</f>
        <v>0</v>
      </c>
      <c r="BL312" s="18" t="s">
        <v>142</v>
      </c>
      <c r="BM312" s="171" t="s">
        <v>517</v>
      </c>
    </row>
    <row r="313" spans="1:65" s="12" customFormat="1" x14ac:dyDescent="0.2">
      <c r="B313" s="173"/>
      <c r="D313" s="174" t="s">
        <v>151</v>
      </c>
      <c r="E313" s="175" t="s">
        <v>1</v>
      </c>
      <c r="F313" s="176" t="s">
        <v>518</v>
      </c>
      <c r="H313" s="177">
        <v>2</v>
      </c>
      <c r="I313" s="178"/>
      <c r="L313" s="173"/>
      <c r="M313" s="179"/>
      <c r="N313" s="180"/>
      <c r="O313" s="180"/>
      <c r="P313" s="180"/>
      <c r="Q313" s="180"/>
      <c r="R313" s="180"/>
      <c r="S313" s="180"/>
      <c r="T313" s="181"/>
      <c r="AT313" s="175" t="s">
        <v>151</v>
      </c>
      <c r="AU313" s="175" t="s">
        <v>87</v>
      </c>
      <c r="AV313" s="12" t="s">
        <v>87</v>
      </c>
      <c r="AW313" s="12" t="s">
        <v>33</v>
      </c>
      <c r="AX313" s="12" t="s">
        <v>77</v>
      </c>
      <c r="AY313" s="175" t="s">
        <v>143</v>
      </c>
    </row>
    <row r="314" spans="1:65" s="12" customFormat="1" x14ac:dyDescent="0.2">
      <c r="B314" s="173"/>
      <c r="D314" s="174" t="s">
        <v>151</v>
      </c>
      <c r="E314" s="175" t="s">
        <v>1</v>
      </c>
      <c r="F314" s="176" t="s">
        <v>519</v>
      </c>
      <c r="H314" s="177">
        <v>3.5</v>
      </c>
      <c r="I314" s="178"/>
      <c r="L314" s="173"/>
      <c r="M314" s="179"/>
      <c r="N314" s="180"/>
      <c r="O314" s="180"/>
      <c r="P314" s="180"/>
      <c r="Q314" s="180"/>
      <c r="R314" s="180"/>
      <c r="S314" s="180"/>
      <c r="T314" s="181"/>
      <c r="AT314" s="175" t="s">
        <v>151</v>
      </c>
      <c r="AU314" s="175" t="s">
        <v>87</v>
      </c>
      <c r="AV314" s="12" t="s">
        <v>87</v>
      </c>
      <c r="AW314" s="12" t="s">
        <v>33</v>
      </c>
      <c r="AX314" s="12" t="s">
        <v>77</v>
      </c>
      <c r="AY314" s="175" t="s">
        <v>143</v>
      </c>
    </row>
    <row r="315" spans="1:65" s="15" customFormat="1" x14ac:dyDescent="0.2">
      <c r="B315" s="199"/>
      <c r="D315" s="174" t="s">
        <v>151</v>
      </c>
      <c r="E315" s="200" t="s">
        <v>1</v>
      </c>
      <c r="F315" s="201" t="s">
        <v>245</v>
      </c>
      <c r="H315" s="202">
        <v>5.5</v>
      </c>
      <c r="I315" s="203"/>
      <c r="L315" s="199"/>
      <c r="M315" s="204"/>
      <c r="N315" s="205"/>
      <c r="O315" s="205"/>
      <c r="P315" s="205"/>
      <c r="Q315" s="205"/>
      <c r="R315" s="205"/>
      <c r="S315" s="205"/>
      <c r="T315" s="206"/>
      <c r="AT315" s="200" t="s">
        <v>151</v>
      </c>
      <c r="AU315" s="200" t="s">
        <v>87</v>
      </c>
      <c r="AV315" s="15" t="s">
        <v>142</v>
      </c>
      <c r="AW315" s="15" t="s">
        <v>33</v>
      </c>
      <c r="AX315" s="15" t="s">
        <v>85</v>
      </c>
      <c r="AY315" s="200" t="s">
        <v>143</v>
      </c>
    </row>
    <row r="316" spans="1:65" s="2" customFormat="1" ht="21.75" customHeight="1" x14ac:dyDescent="0.2">
      <c r="A316" s="33"/>
      <c r="B316" s="159"/>
      <c r="C316" s="160" t="s">
        <v>520</v>
      </c>
      <c r="D316" s="160" t="s">
        <v>144</v>
      </c>
      <c r="E316" s="161" t="s">
        <v>521</v>
      </c>
      <c r="F316" s="162" t="s">
        <v>522</v>
      </c>
      <c r="G316" s="163" t="s">
        <v>280</v>
      </c>
      <c r="H316" s="164">
        <v>0.38400000000000001</v>
      </c>
      <c r="I316" s="165"/>
      <c r="J316" s="166">
        <f>ROUND(I316*H316,2)</f>
        <v>0</v>
      </c>
      <c r="K316" s="162" t="s">
        <v>148</v>
      </c>
      <c r="L316" s="34"/>
      <c r="M316" s="167" t="s">
        <v>1</v>
      </c>
      <c r="N316" s="168" t="s">
        <v>42</v>
      </c>
      <c r="O316" s="59"/>
      <c r="P316" s="169">
        <f>O316*H316</f>
        <v>0</v>
      </c>
      <c r="Q316" s="169">
        <v>0</v>
      </c>
      <c r="R316" s="169">
        <f>Q316*H316</f>
        <v>0</v>
      </c>
      <c r="S316" s="169">
        <v>0</v>
      </c>
      <c r="T316" s="170">
        <f>S316*H316</f>
        <v>0</v>
      </c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R316" s="171" t="s">
        <v>142</v>
      </c>
      <c r="AT316" s="171" t="s">
        <v>144</v>
      </c>
      <c r="AU316" s="171" t="s">
        <v>87</v>
      </c>
      <c r="AY316" s="18" t="s">
        <v>143</v>
      </c>
      <c r="BE316" s="172">
        <f>IF(N316="základní",J316,0)</f>
        <v>0</v>
      </c>
      <c r="BF316" s="172">
        <f>IF(N316="snížená",J316,0)</f>
        <v>0</v>
      </c>
      <c r="BG316" s="172">
        <f>IF(N316="zákl. přenesená",J316,0)</f>
        <v>0</v>
      </c>
      <c r="BH316" s="172">
        <f>IF(N316="sníž. přenesená",J316,0)</f>
        <v>0</v>
      </c>
      <c r="BI316" s="172">
        <f>IF(N316="nulová",J316,0)</f>
        <v>0</v>
      </c>
      <c r="BJ316" s="18" t="s">
        <v>85</v>
      </c>
      <c r="BK316" s="172">
        <f>ROUND(I316*H316,2)</f>
        <v>0</v>
      </c>
      <c r="BL316" s="18" t="s">
        <v>142</v>
      </c>
      <c r="BM316" s="171" t="s">
        <v>523</v>
      </c>
    </row>
    <row r="317" spans="1:65" s="13" customFormat="1" x14ac:dyDescent="0.2">
      <c r="B317" s="182"/>
      <c r="D317" s="174" t="s">
        <v>151</v>
      </c>
      <c r="E317" s="183" t="s">
        <v>1</v>
      </c>
      <c r="F317" s="184" t="s">
        <v>524</v>
      </c>
      <c r="H317" s="183" t="s">
        <v>1</v>
      </c>
      <c r="I317" s="185"/>
      <c r="L317" s="182"/>
      <c r="M317" s="186"/>
      <c r="N317" s="187"/>
      <c r="O317" s="187"/>
      <c r="P317" s="187"/>
      <c r="Q317" s="187"/>
      <c r="R317" s="187"/>
      <c r="S317" s="187"/>
      <c r="T317" s="188"/>
      <c r="AT317" s="183" t="s">
        <v>151</v>
      </c>
      <c r="AU317" s="183" t="s">
        <v>87</v>
      </c>
      <c r="AV317" s="13" t="s">
        <v>85</v>
      </c>
      <c r="AW317" s="13" t="s">
        <v>33</v>
      </c>
      <c r="AX317" s="13" t="s">
        <v>77</v>
      </c>
      <c r="AY317" s="183" t="s">
        <v>143</v>
      </c>
    </row>
    <row r="318" spans="1:65" s="12" customFormat="1" x14ac:dyDescent="0.2">
      <c r="B318" s="173"/>
      <c r="D318" s="174" t="s">
        <v>151</v>
      </c>
      <c r="E318" s="175" t="s">
        <v>1</v>
      </c>
      <c r="F318" s="176" t="s">
        <v>525</v>
      </c>
      <c r="H318" s="177">
        <v>0.38400000000000001</v>
      </c>
      <c r="I318" s="178"/>
      <c r="L318" s="173"/>
      <c r="M318" s="179"/>
      <c r="N318" s="180"/>
      <c r="O318" s="180"/>
      <c r="P318" s="180"/>
      <c r="Q318" s="180"/>
      <c r="R318" s="180"/>
      <c r="S318" s="180"/>
      <c r="T318" s="181"/>
      <c r="AT318" s="175" t="s">
        <v>151</v>
      </c>
      <c r="AU318" s="175" t="s">
        <v>87</v>
      </c>
      <c r="AV318" s="12" t="s">
        <v>87</v>
      </c>
      <c r="AW318" s="12" t="s">
        <v>33</v>
      </c>
      <c r="AX318" s="12" t="s">
        <v>85</v>
      </c>
      <c r="AY318" s="175" t="s">
        <v>143</v>
      </c>
    </row>
    <row r="319" spans="1:65" s="2" customFormat="1" ht="21.75" customHeight="1" x14ac:dyDescent="0.2">
      <c r="A319" s="33"/>
      <c r="B319" s="159"/>
      <c r="C319" s="160" t="s">
        <v>526</v>
      </c>
      <c r="D319" s="160" t="s">
        <v>144</v>
      </c>
      <c r="E319" s="161" t="s">
        <v>527</v>
      </c>
      <c r="F319" s="162" t="s">
        <v>528</v>
      </c>
      <c r="G319" s="163" t="s">
        <v>233</v>
      </c>
      <c r="H319" s="164">
        <v>5.5</v>
      </c>
      <c r="I319" s="165"/>
      <c r="J319" s="166">
        <f>ROUND(I319*H319,2)</f>
        <v>0</v>
      </c>
      <c r="K319" s="162" t="s">
        <v>148</v>
      </c>
      <c r="L319" s="34"/>
      <c r="M319" s="167" t="s">
        <v>1</v>
      </c>
      <c r="N319" s="168" t="s">
        <v>42</v>
      </c>
      <c r="O319" s="59"/>
      <c r="P319" s="169">
        <f>O319*H319</f>
        <v>0</v>
      </c>
      <c r="Q319" s="169">
        <v>0.74326999999999999</v>
      </c>
      <c r="R319" s="169">
        <f>Q319*H319</f>
        <v>4.0879849999999998</v>
      </c>
      <c r="S319" s="169">
        <v>0</v>
      </c>
      <c r="T319" s="170">
        <f>S319*H319</f>
        <v>0</v>
      </c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R319" s="171" t="s">
        <v>142</v>
      </c>
      <c r="AT319" s="171" t="s">
        <v>144</v>
      </c>
      <c r="AU319" s="171" t="s">
        <v>87</v>
      </c>
      <c r="AY319" s="18" t="s">
        <v>143</v>
      </c>
      <c r="BE319" s="172">
        <f>IF(N319="základní",J319,0)</f>
        <v>0</v>
      </c>
      <c r="BF319" s="172">
        <f>IF(N319="snížená",J319,0)</f>
        <v>0</v>
      </c>
      <c r="BG319" s="172">
        <f>IF(N319="zákl. přenesená",J319,0)</f>
        <v>0</v>
      </c>
      <c r="BH319" s="172">
        <f>IF(N319="sníž. přenesená",J319,0)</f>
        <v>0</v>
      </c>
      <c r="BI319" s="172">
        <f>IF(N319="nulová",J319,0)</f>
        <v>0</v>
      </c>
      <c r="BJ319" s="18" t="s">
        <v>85</v>
      </c>
      <c r="BK319" s="172">
        <f>ROUND(I319*H319,2)</f>
        <v>0</v>
      </c>
      <c r="BL319" s="18" t="s">
        <v>142</v>
      </c>
      <c r="BM319" s="171" t="s">
        <v>529</v>
      </c>
    </row>
    <row r="320" spans="1:65" s="12" customFormat="1" x14ac:dyDescent="0.2">
      <c r="B320" s="173"/>
      <c r="D320" s="174" t="s">
        <v>151</v>
      </c>
      <c r="E320" s="175" t="s">
        <v>1</v>
      </c>
      <c r="F320" s="176" t="s">
        <v>518</v>
      </c>
      <c r="H320" s="177">
        <v>2</v>
      </c>
      <c r="I320" s="178"/>
      <c r="L320" s="173"/>
      <c r="M320" s="179"/>
      <c r="N320" s="180"/>
      <c r="O320" s="180"/>
      <c r="P320" s="180"/>
      <c r="Q320" s="180"/>
      <c r="R320" s="180"/>
      <c r="S320" s="180"/>
      <c r="T320" s="181"/>
      <c r="AT320" s="175" t="s">
        <v>151</v>
      </c>
      <c r="AU320" s="175" t="s">
        <v>87</v>
      </c>
      <c r="AV320" s="12" t="s">
        <v>87</v>
      </c>
      <c r="AW320" s="12" t="s">
        <v>33</v>
      </c>
      <c r="AX320" s="12" t="s">
        <v>77</v>
      </c>
      <c r="AY320" s="175" t="s">
        <v>143</v>
      </c>
    </row>
    <row r="321" spans="1:65" s="12" customFormat="1" x14ac:dyDescent="0.2">
      <c r="B321" s="173"/>
      <c r="D321" s="174" t="s">
        <v>151</v>
      </c>
      <c r="E321" s="175" t="s">
        <v>1</v>
      </c>
      <c r="F321" s="176" t="s">
        <v>519</v>
      </c>
      <c r="H321" s="177">
        <v>3.5</v>
      </c>
      <c r="I321" s="178"/>
      <c r="L321" s="173"/>
      <c r="M321" s="179"/>
      <c r="N321" s="180"/>
      <c r="O321" s="180"/>
      <c r="P321" s="180"/>
      <c r="Q321" s="180"/>
      <c r="R321" s="180"/>
      <c r="S321" s="180"/>
      <c r="T321" s="181"/>
      <c r="AT321" s="175" t="s">
        <v>151</v>
      </c>
      <c r="AU321" s="175" t="s">
        <v>87</v>
      </c>
      <c r="AV321" s="12" t="s">
        <v>87</v>
      </c>
      <c r="AW321" s="12" t="s">
        <v>33</v>
      </c>
      <c r="AX321" s="12" t="s">
        <v>77</v>
      </c>
      <c r="AY321" s="175" t="s">
        <v>143</v>
      </c>
    </row>
    <row r="322" spans="1:65" s="15" customFormat="1" x14ac:dyDescent="0.2">
      <c r="B322" s="199"/>
      <c r="D322" s="174" t="s">
        <v>151</v>
      </c>
      <c r="E322" s="200" t="s">
        <v>1</v>
      </c>
      <c r="F322" s="201" t="s">
        <v>245</v>
      </c>
      <c r="H322" s="202">
        <v>5.5</v>
      </c>
      <c r="I322" s="203"/>
      <c r="L322" s="199"/>
      <c r="M322" s="204"/>
      <c r="N322" s="205"/>
      <c r="O322" s="205"/>
      <c r="P322" s="205"/>
      <c r="Q322" s="205"/>
      <c r="R322" s="205"/>
      <c r="S322" s="205"/>
      <c r="T322" s="206"/>
      <c r="AT322" s="200" t="s">
        <v>151</v>
      </c>
      <c r="AU322" s="200" t="s">
        <v>87</v>
      </c>
      <c r="AV322" s="15" t="s">
        <v>142</v>
      </c>
      <c r="AW322" s="15" t="s">
        <v>33</v>
      </c>
      <c r="AX322" s="15" t="s">
        <v>85</v>
      </c>
      <c r="AY322" s="200" t="s">
        <v>143</v>
      </c>
    </row>
    <row r="323" spans="1:65" s="11" customFormat="1" ht="22.9" customHeight="1" x14ac:dyDescent="0.2">
      <c r="B323" s="148"/>
      <c r="D323" s="149" t="s">
        <v>76</v>
      </c>
      <c r="E323" s="197" t="s">
        <v>167</v>
      </c>
      <c r="F323" s="197" t="s">
        <v>530</v>
      </c>
      <c r="I323" s="151"/>
      <c r="J323" s="198">
        <f>BK323</f>
        <v>0</v>
      </c>
      <c r="L323" s="148"/>
      <c r="M323" s="153"/>
      <c r="N323" s="154"/>
      <c r="O323" s="154"/>
      <c r="P323" s="155">
        <f>SUM(P324:P417)</f>
        <v>0</v>
      </c>
      <c r="Q323" s="154"/>
      <c r="R323" s="155">
        <f>SUM(R324:R417)</f>
        <v>299.00724860000003</v>
      </c>
      <c r="S323" s="154"/>
      <c r="T323" s="156">
        <f>SUM(T324:T417)</f>
        <v>0</v>
      </c>
      <c r="AR323" s="149" t="s">
        <v>85</v>
      </c>
      <c r="AT323" s="157" t="s">
        <v>76</v>
      </c>
      <c r="AU323" s="157" t="s">
        <v>85</v>
      </c>
      <c r="AY323" s="149" t="s">
        <v>143</v>
      </c>
      <c r="BK323" s="158">
        <f>SUM(BK324:BK417)</f>
        <v>0</v>
      </c>
    </row>
    <row r="324" spans="1:65" s="2" customFormat="1" ht="16.5" customHeight="1" x14ac:dyDescent="0.2">
      <c r="A324" s="33"/>
      <c r="B324" s="159"/>
      <c r="C324" s="160" t="s">
        <v>531</v>
      </c>
      <c r="D324" s="160" t="s">
        <v>144</v>
      </c>
      <c r="E324" s="161" t="s">
        <v>532</v>
      </c>
      <c r="F324" s="162" t="s">
        <v>533</v>
      </c>
      <c r="G324" s="163" t="s">
        <v>233</v>
      </c>
      <c r="H324" s="164">
        <v>2985.8</v>
      </c>
      <c r="I324" s="165"/>
      <c r="J324" s="166">
        <f>ROUND(I324*H324,2)</f>
        <v>0</v>
      </c>
      <c r="K324" s="162" t="s">
        <v>148</v>
      </c>
      <c r="L324" s="34"/>
      <c r="M324" s="167" t="s">
        <v>1</v>
      </c>
      <c r="N324" s="168" t="s">
        <v>42</v>
      </c>
      <c r="O324" s="59"/>
      <c r="P324" s="169">
        <f>O324*H324</f>
        <v>0</v>
      </c>
      <c r="Q324" s="169">
        <v>0</v>
      </c>
      <c r="R324" s="169">
        <f>Q324*H324</f>
        <v>0</v>
      </c>
      <c r="S324" s="169">
        <v>0</v>
      </c>
      <c r="T324" s="170">
        <f>S324*H324</f>
        <v>0</v>
      </c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R324" s="171" t="s">
        <v>142</v>
      </c>
      <c r="AT324" s="171" t="s">
        <v>144</v>
      </c>
      <c r="AU324" s="171" t="s">
        <v>87</v>
      </c>
      <c r="AY324" s="18" t="s">
        <v>143</v>
      </c>
      <c r="BE324" s="172">
        <f>IF(N324="základní",J324,0)</f>
        <v>0</v>
      </c>
      <c r="BF324" s="172">
        <f>IF(N324="snížená",J324,0)</f>
        <v>0</v>
      </c>
      <c r="BG324" s="172">
        <f>IF(N324="zákl. přenesená",J324,0)</f>
        <v>0</v>
      </c>
      <c r="BH324" s="172">
        <f>IF(N324="sníž. přenesená",J324,0)</f>
        <v>0</v>
      </c>
      <c r="BI324" s="172">
        <f>IF(N324="nulová",J324,0)</f>
        <v>0</v>
      </c>
      <c r="BJ324" s="18" t="s">
        <v>85</v>
      </c>
      <c r="BK324" s="172">
        <f>ROUND(I324*H324,2)</f>
        <v>0</v>
      </c>
      <c r="BL324" s="18" t="s">
        <v>142</v>
      </c>
      <c r="BM324" s="171" t="s">
        <v>534</v>
      </c>
    </row>
    <row r="325" spans="1:65" s="13" customFormat="1" x14ac:dyDescent="0.2">
      <c r="B325" s="182"/>
      <c r="D325" s="174" t="s">
        <v>151</v>
      </c>
      <c r="E325" s="183" t="s">
        <v>1</v>
      </c>
      <c r="F325" s="184" t="s">
        <v>535</v>
      </c>
      <c r="H325" s="183" t="s">
        <v>1</v>
      </c>
      <c r="I325" s="185"/>
      <c r="L325" s="182"/>
      <c r="M325" s="186"/>
      <c r="N325" s="187"/>
      <c r="O325" s="187"/>
      <c r="P325" s="187"/>
      <c r="Q325" s="187"/>
      <c r="R325" s="187"/>
      <c r="S325" s="187"/>
      <c r="T325" s="188"/>
      <c r="AT325" s="183" t="s">
        <v>151</v>
      </c>
      <c r="AU325" s="183" t="s">
        <v>87</v>
      </c>
      <c r="AV325" s="13" t="s">
        <v>85</v>
      </c>
      <c r="AW325" s="13" t="s">
        <v>33</v>
      </c>
      <c r="AX325" s="13" t="s">
        <v>77</v>
      </c>
      <c r="AY325" s="183" t="s">
        <v>143</v>
      </c>
    </row>
    <row r="326" spans="1:65" s="12" customFormat="1" x14ac:dyDescent="0.2">
      <c r="B326" s="173"/>
      <c r="D326" s="174" t="s">
        <v>151</v>
      </c>
      <c r="E326" s="175" t="s">
        <v>1</v>
      </c>
      <c r="F326" s="176" t="s">
        <v>536</v>
      </c>
      <c r="H326" s="177">
        <v>2985.8</v>
      </c>
      <c r="I326" s="178"/>
      <c r="L326" s="173"/>
      <c r="M326" s="179"/>
      <c r="N326" s="180"/>
      <c r="O326" s="180"/>
      <c r="P326" s="180"/>
      <c r="Q326" s="180"/>
      <c r="R326" s="180"/>
      <c r="S326" s="180"/>
      <c r="T326" s="181"/>
      <c r="AT326" s="175" t="s">
        <v>151</v>
      </c>
      <c r="AU326" s="175" t="s">
        <v>87</v>
      </c>
      <c r="AV326" s="12" t="s">
        <v>87</v>
      </c>
      <c r="AW326" s="12" t="s">
        <v>33</v>
      </c>
      <c r="AX326" s="12" t="s">
        <v>85</v>
      </c>
      <c r="AY326" s="175" t="s">
        <v>143</v>
      </c>
    </row>
    <row r="327" spans="1:65" s="2" customFormat="1" ht="16.5" customHeight="1" x14ac:dyDescent="0.2">
      <c r="A327" s="33"/>
      <c r="B327" s="159"/>
      <c r="C327" s="160" t="s">
        <v>537</v>
      </c>
      <c r="D327" s="160" t="s">
        <v>144</v>
      </c>
      <c r="E327" s="161" t="s">
        <v>538</v>
      </c>
      <c r="F327" s="162" t="s">
        <v>539</v>
      </c>
      <c r="G327" s="163" t="s">
        <v>233</v>
      </c>
      <c r="H327" s="164">
        <v>3404</v>
      </c>
      <c r="I327" s="165"/>
      <c r="J327" s="166">
        <f>ROUND(I327*H327,2)</f>
        <v>0</v>
      </c>
      <c r="K327" s="162" t="s">
        <v>148</v>
      </c>
      <c r="L327" s="34"/>
      <c r="M327" s="167" t="s">
        <v>1</v>
      </c>
      <c r="N327" s="168" t="s">
        <v>42</v>
      </c>
      <c r="O327" s="59"/>
      <c r="P327" s="169">
        <f>O327*H327</f>
        <v>0</v>
      </c>
      <c r="Q327" s="169">
        <v>0</v>
      </c>
      <c r="R327" s="169">
        <f>Q327*H327</f>
        <v>0</v>
      </c>
      <c r="S327" s="169">
        <v>0</v>
      </c>
      <c r="T327" s="170">
        <f>S327*H327</f>
        <v>0</v>
      </c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R327" s="171" t="s">
        <v>142</v>
      </c>
      <c r="AT327" s="171" t="s">
        <v>144</v>
      </c>
      <c r="AU327" s="171" t="s">
        <v>87</v>
      </c>
      <c r="AY327" s="18" t="s">
        <v>143</v>
      </c>
      <c r="BE327" s="172">
        <f>IF(N327="základní",J327,0)</f>
        <v>0</v>
      </c>
      <c r="BF327" s="172">
        <f>IF(N327="snížená",J327,0)</f>
        <v>0</v>
      </c>
      <c r="BG327" s="172">
        <f>IF(N327="zákl. přenesená",J327,0)</f>
        <v>0</v>
      </c>
      <c r="BH327" s="172">
        <f>IF(N327="sníž. přenesená",J327,0)</f>
        <v>0</v>
      </c>
      <c r="BI327" s="172">
        <f>IF(N327="nulová",J327,0)</f>
        <v>0</v>
      </c>
      <c r="BJ327" s="18" t="s">
        <v>85</v>
      </c>
      <c r="BK327" s="172">
        <f>ROUND(I327*H327,2)</f>
        <v>0</v>
      </c>
      <c r="BL327" s="18" t="s">
        <v>142</v>
      </c>
      <c r="BM327" s="171" t="s">
        <v>540</v>
      </c>
    </row>
    <row r="328" spans="1:65" s="13" customFormat="1" x14ac:dyDescent="0.2">
      <c r="B328" s="182"/>
      <c r="D328" s="174" t="s">
        <v>151</v>
      </c>
      <c r="E328" s="183" t="s">
        <v>1</v>
      </c>
      <c r="F328" s="184" t="s">
        <v>541</v>
      </c>
      <c r="H328" s="183" t="s">
        <v>1</v>
      </c>
      <c r="I328" s="185"/>
      <c r="L328" s="182"/>
      <c r="M328" s="186"/>
      <c r="N328" s="187"/>
      <c r="O328" s="187"/>
      <c r="P328" s="187"/>
      <c r="Q328" s="187"/>
      <c r="R328" s="187"/>
      <c r="S328" s="187"/>
      <c r="T328" s="188"/>
      <c r="AT328" s="183" t="s">
        <v>151</v>
      </c>
      <c r="AU328" s="183" t="s">
        <v>87</v>
      </c>
      <c r="AV328" s="13" t="s">
        <v>85</v>
      </c>
      <c r="AW328" s="13" t="s">
        <v>33</v>
      </c>
      <c r="AX328" s="13" t="s">
        <v>77</v>
      </c>
      <c r="AY328" s="183" t="s">
        <v>143</v>
      </c>
    </row>
    <row r="329" spans="1:65" s="12" customFormat="1" x14ac:dyDescent="0.2">
      <c r="B329" s="173"/>
      <c r="D329" s="174" t="s">
        <v>151</v>
      </c>
      <c r="E329" s="175" t="s">
        <v>1</v>
      </c>
      <c r="F329" s="176" t="s">
        <v>542</v>
      </c>
      <c r="H329" s="177">
        <v>2985.8</v>
      </c>
      <c r="I329" s="178"/>
      <c r="L329" s="173"/>
      <c r="M329" s="179"/>
      <c r="N329" s="180"/>
      <c r="O329" s="180"/>
      <c r="P329" s="180"/>
      <c r="Q329" s="180"/>
      <c r="R329" s="180"/>
      <c r="S329" s="180"/>
      <c r="T329" s="181"/>
      <c r="AT329" s="175" t="s">
        <v>151</v>
      </c>
      <c r="AU329" s="175" t="s">
        <v>87</v>
      </c>
      <c r="AV329" s="12" t="s">
        <v>87</v>
      </c>
      <c r="AW329" s="12" t="s">
        <v>33</v>
      </c>
      <c r="AX329" s="12" t="s">
        <v>77</v>
      </c>
      <c r="AY329" s="175" t="s">
        <v>143</v>
      </c>
    </row>
    <row r="330" spans="1:65" s="13" customFormat="1" x14ac:dyDescent="0.2">
      <c r="B330" s="182"/>
      <c r="D330" s="174" t="s">
        <v>151</v>
      </c>
      <c r="E330" s="183" t="s">
        <v>1</v>
      </c>
      <c r="F330" s="184" t="s">
        <v>541</v>
      </c>
      <c r="H330" s="183" t="s">
        <v>1</v>
      </c>
      <c r="I330" s="185"/>
      <c r="L330" s="182"/>
      <c r="M330" s="186"/>
      <c r="N330" s="187"/>
      <c r="O330" s="187"/>
      <c r="P330" s="187"/>
      <c r="Q330" s="187"/>
      <c r="R330" s="187"/>
      <c r="S330" s="187"/>
      <c r="T330" s="188"/>
      <c r="AT330" s="183" t="s">
        <v>151</v>
      </c>
      <c r="AU330" s="183" t="s">
        <v>87</v>
      </c>
      <c r="AV330" s="13" t="s">
        <v>85</v>
      </c>
      <c r="AW330" s="13" t="s">
        <v>33</v>
      </c>
      <c r="AX330" s="13" t="s">
        <v>77</v>
      </c>
      <c r="AY330" s="183" t="s">
        <v>143</v>
      </c>
    </row>
    <row r="331" spans="1:65" s="12" customFormat="1" x14ac:dyDescent="0.2">
      <c r="B331" s="173"/>
      <c r="D331" s="174" t="s">
        <v>151</v>
      </c>
      <c r="E331" s="175" t="s">
        <v>1</v>
      </c>
      <c r="F331" s="176" t="s">
        <v>543</v>
      </c>
      <c r="H331" s="177">
        <v>418.2</v>
      </c>
      <c r="I331" s="178"/>
      <c r="L331" s="173"/>
      <c r="M331" s="179"/>
      <c r="N331" s="180"/>
      <c r="O331" s="180"/>
      <c r="P331" s="180"/>
      <c r="Q331" s="180"/>
      <c r="R331" s="180"/>
      <c r="S331" s="180"/>
      <c r="T331" s="181"/>
      <c r="AT331" s="175" t="s">
        <v>151</v>
      </c>
      <c r="AU331" s="175" t="s">
        <v>87</v>
      </c>
      <c r="AV331" s="12" t="s">
        <v>87</v>
      </c>
      <c r="AW331" s="12" t="s">
        <v>33</v>
      </c>
      <c r="AX331" s="12" t="s">
        <v>77</v>
      </c>
      <c r="AY331" s="175" t="s">
        <v>143</v>
      </c>
    </row>
    <row r="332" spans="1:65" s="15" customFormat="1" x14ac:dyDescent="0.2">
      <c r="B332" s="199"/>
      <c r="D332" s="174" t="s">
        <v>151</v>
      </c>
      <c r="E332" s="200" t="s">
        <v>1</v>
      </c>
      <c r="F332" s="201" t="s">
        <v>245</v>
      </c>
      <c r="H332" s="202">
        <v>3404</v>
      </c>
      <c r="I332" s="203"/>
      <c r="L332" s="199"/>
      <c r="M332" s="204"/>
      <c r="N332" s="205"/>
      <c r="O332" s="205"/>
      <c r="P332" s="205"/>
      <c r="Q332" s="205"/>
      <c r="R332" s="205"/>
      <c r="S332" s="205"/>
      <c r="T332" s="206"/>
      <c r="AT332" s="200" t="s">
        <v>151</v>
      </c>
      <c r="AU332" s="200" t="s">
        <v>87</v>
      </c>
      <c r="AV332" s="15" t="s">
        <v>142</v>
      </c>
      <c r="AW332" s="15" t="s">
        <v>33</v>
      </c>
      <c r="AX332" s="15" t="s">
        <v>85</v>
      </c>
      <c r="AY332" s="200" t="s">
        <v>143</v>
      </c>
    </row>
    <row r="333" spans="1:65" s="2" customFormat="1" ht="16.5" customHeight="1" x14ac:dyDescent="0.2">
      <c r="A333" s="33"/>
      <c r="B333" s="159"/>
      <c r="C333" s="160" t="s">
        <v>544</v>
      </c>
      <c r="D333" s="160" t="s">
        <v>144</v>
      </c>
      <c r="E333" s="161" t="s">
        <v>545</v>
      </c>
      <c r="F333" s="162" t="s">
        <v>546</v>
      </c>
      <c r="G333" s="163" t="s">
        <v>233</v>
      </c>
      <c r="H333" s="164">
        <v>564</v>
      </c>
      <c r="I333" s="165"/>
      <c r="J333" s="166">
        <f>ROUND(I333*H333,2)</f>
        <v>0</v>
      </c>
      <c r="K333" s="162" t="s">
        <v>148</v>
      </c>
      <c r="L333" s="34"/>
      <c r="M333" s="167" t="s">
        <v>1</v>
      </c>
      <c r="N333" s="168" t="s">
        <v>42</v>
      </c>
      <c r="O333" s="59"/>
      <c r="P333" s="169">
        <f>O333*H333</f>
        <v>0</v>
      </c>
      <c r="Q333" s="169">
        <v>0</v>
      </c>
      <c r="R333" s="169">
        <f>Q333*H333</f>
        <v>0</v>
      </c>
      <c r="S333" s="169">
        <v>0</v>
      </c>
      <c r="T333" s="170">
        <f>S333*H333</f>
        <v>0</v>
      </c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R333" s="171" t="s">
        <v>142</v>
      </c>
      <c r="AT333" s="171" t="s">
        <v>144</v>
      </c>
      <c r="AU333" s="171" t="s">
        <v>87</v>
      </c>
      <c r="AY333" s="18" t="s">
        <v>143</v>
      </c>
      <c r="BE333" s="172">
        <f>IF(N333="základní",J333,0)</f>
        <v>0</v>
      </c>
      <c r="BF333" s="172">
        <f>IF(N333="snížená",J333,0)</f>
        <v>0</v>
      </c>
      <c r="BG333" s="172">
        <f>IF(N333="zákl. přenesená",J333,0)</f>
        <v>0</v>
      </c>
      <c r="BH333" s="172">
        <f>IF(N333="sníž. přenesená",J333,0)</f>
        <v>0</v>
      </c>
      <c r="BI333" s="172">
        <f>IF(N333="nulová",J333,0)</f>
        <v>0</v>
      </c>
      <c r="BJ333" s="18" t="s">
        <v>85</v>
      </c>
      <c r="BK333" s="172">
        <f>ROUND(I333*H333,2)</f>
        <v>0</v>
      </c>
      <c r="BL333" s="18" t="s">
        <v>142</v>
      </c>
      <c r="BM333" s="171" t="s">
        <v>547</v>
      </c>
    </row>
    <row r="334" spans="1:65" s="13" customFormat="1" x14ac:dyDescent="0.2">
      <c r="B334" s="182"/>
      <c r="D334" s="174" t="s">
        <v>151</v>
      </c>
      <c r="E334" s="183" t="s">
        <v>1</v>
      </c>
      <c r="F334" s="184" t="s">
        <v>548</v>
      </c>
      <c r="H334" s="183" t="s">
        <v>1</v>
      </c>
      <c r="I334" s="185"/>
      <c r="L334" s="182"/>
      <c r="M334" s="186"/>
      <c r="N334" s="187"/>
      <c r="O334" s="187"/>
      <c r="P334" s="187"/>
      <c r="Q334" s="187"/>
      <c r="R334" s="187"/>
      <c r="S334" s="187"/>
      <c r="T334" s="188"/>
      <c r="AT334" s="183" t="s">
        <v>151</v>
      </c>
      <c r="AU334" s="183" t="s">
        <v>87</v>
      </c>
      <c r="AV334" s="13" t="s">
        <v>85</v>
      </c>
      <c r="AW334" s="13" t="s">
        <v>33</v>
      </c>
      <c r="AX334" s="13" t="s">
        <v>77</v>
      </c>
      <c r="AY334" s="183" t="s">
        <v>143</v>
      </c>
    </row>
    <row r="335" spans="1:65" s="12" customFormat="1" x14ac:dyDescent="0.2">
      <c r="B335" s="173"/>
      <c r="D335" s="174" t="s">
        <v>151</v>
      </c>
      <c r="E335" s="175" t="s">
        <v>1</v>
      </c>
      <c r="F335" s="176" t="s">
        <v>549</v>
      </c>
      <c r="H335" s="177">
        <v>203</v>
      </c>
      <c r="I335" s="178"/>
      <c r="L335" s="173"/>
      <c r="M335" s="179"/>
      <c r="N335" s="180"/>
      <c r="O335" s="180"/>
      <c r="P335" s="180"/>
      <c r="Q335" s="180"/>
      <c r="R335" s="180"/>
      <c r="S335" s="180"/>
      <c r="T335" s="181"/>
      <c r="AT335" s="175" t="s">
        <v>151</v>
      </c>
      <c r="AU335" s="175" t="s">
        <v>87</v>
      </c>
      <c r="AV335" s="12" t="s">
        <v>87</v>
      </c>
      <c r="AW335" s="12" t="s">
        <v>33</v>
      </c>
      <c r="AX335" s="12" t="s">
        <v>77</v>
      </c>
      <c r="AY335" s="175" t="s">
        <v>143</v>
      </c>
    </row>
    <row r="336" spans="1:65" s="12" customFormat="1" x14ac:dyDescent="0.2">
      <c r="B336" s="173"/>
      <c r="D336" s="174" t="s">
        <v>151</v>
      </c>
      <c r="E336" s="175" t="s">
        <v>1</v>
      </c>
      <c r="F336" s="176" t="s">
        <v>550</v>
      </c>
      <c r="H336" s="177">
        <v>361</v>
      </c>
      <c r="I336" s="178"/>
      <c r="L336" s="173"/>
      <c r="M336" s="179"/>
      <c r="N336" s="180"/>
      <c r="O336" s="180"/>
      <c r="P336" s="180"/>
      <c r="Q336" s="180"/>
      <c r="R336" s="180"/>
      <c r="S336" s="180"/>
      <c r="T336" s="181"/>
      <c r="AT336" s="175" t="s">
        <v>151</v>
      </c>
      <c r="AU336" s="175" t="s">
        <v>87</v>
      </c>
      <c r="AV336" s="12" t="s">
        <v>87</v>
      </c>
      <c r="AW336" s="12" t="s">
        <v>33</v>
      </c>
      <c r="AX336" s="12" t="s">
        <v>77</v>
      </c>
      <c r="AY336" s="175" t="s">
        <v>143</v>
      </c>
    </row>
    <row r="337" spans="1:65" s="15" customFormat="1" x14ac:dyDescent="0.2">
      <c r="B337" s="199"/>
      <c r="D337" s="174" t="s">
        <v>151</v>
      </c>
      <c r="E337" s="200" t="s">
        <v>1</v>
      </c>
      <c r="F337" s="201" t="s">
        <v>245</v>
      </c>
      <c r="H337" s="202">
        <v>564</v>
      </c>
      <c r="I337" s="203"/>
      <c r="L337" s="199"/>
      <c r="M337" s="204"/>
      <c r="N337" s="205"/>
      <c r="O337" s="205"/>
      <c r="P337" s="205"/>
      <c r="Q337" s="205"/>
      <c r="R337" s="205"/>
      <c r="S337" s="205"/>
      <c r="T337" s="206"/>
      <c r="AT337" s="200" t="s">
        <v>151</v>
      </c>
      <c r="AU337" s="200" t="s">
        <v>87</v>
      </c>
      <c r="AV337" s="15" t="s">
        <v>142</v>
      </c>
      <c r="AW337" s="15" t="s">
        <v>33</v>
      </c>
      <c r="AX337" s="15" t="s">
        <v>85</v>
      </c>
      <c r="AY337" s="200" t="s">
        <v>143</v>
      </c>
    </row>
    <row r="338" spans="1:65" s="2" customFormat="1" ht="16.5" customHeight="1" x14ac:dyDescent="0.2">
      <c r="A338" s="33"/>
      <c r="B338" s="159"/>
      <c r="C338" s="160" t="s">
        <v>551</v>
      </c>
      <c r="D338" s="160" t="s">
        <v>144</v>
      </c>
      <c r="E338" s="161" t="s">
        <v>552</v>
      </c>
      <c r="F338" s="162" t="s">
        <v>553</v>
      </c>
      <c r="G338" s="163" t="s">
        <v>233</v>
      </c>
      <c r="H338" s="164">
        <v>21.8</v>
      </c>
      <c r="I338" s="165"/>
      <c r="J338" s="166">
        <f>ROUND(I338*H338,2)</f>
        <v>0</v>
      </c>
      <c r="K338" s="162" t="s">
        <v>148</v>
      </c>
      <c r="L338" s="34"/>
      <c r="M338" s="167" t="s">
        <v>1</v>
      </c>
      <c r="N338" s="168" t="s">
        <v>42</v>
      </c>
      <c r="O338" s="59"/>
      <c r="P338" s="169">
        <f>O338*H338</f>
        <v>0</v>
      </c>
      <c r="Q338" s="169">
        <v>0</v>
      </c>
      <c r="R338" s="169">
        <f>Q338*H338</f>
        <v>0</v>
      </c>
      <c r="S338" s="169">
        <v>0</v>
      </c>
      <c r="T338" s="170">
        <f>S338*H338</f>
        <v>0</v>
      </c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R338" s="171" t="s">
        <v>142</v>
      </c>
      <c r="AT338" s="171" t="s">
        <v>144</v>
      </c>
      <c r="AU338" s="171" t="s">
        <v>87</v>
      </c>
      <c r="AY338" s="18" t="s">
        <v>143</v>
      </c>
      <c r="BE338" s="172">
        <f>IF(N338="základní",J338,0)</f>
        <v>0</v>
      </c>
      <c r="BF338" s="172">
        <f>IF(N338="snížená",J338,0)</f>
        <v>0</v>
      </c>
      <c r="BG338" s="172">
        <f>IF(N338="zákl. přenesená",J338,0)</f>
        <v>0</v>
      </c>
      <c r="BH338" s="172">
        <f>IF(N338="sníž. přenesená",J338,0)</f>
        <v>0</v>
      </c>
      <c r="BI338" s="172">
        <f>IF(N338="nulová",J338,0)</f>
        <v>0</v>
      </c>
      <c r="BJ338" s="18" t="s">
        <v>85</v>
      </c>
      <c r="BK338" s="172">
        <f>ROUND(I338*H338,2)</f>
        <v>0</v>
      </c>
      <c r="BL338" s="18" t="s">
        <v>142</v>
      </c>
      <c r="BM338" s="171" t="s">
        <v>554</v>
      </c>
    </row>
    <row r="339" spans="1:65" s="13" customFormat="1" x14ac:dyDescent="0.2">
      <c r="B339" s="182"/>
      <c r="D339" s="174" t="s">
        <v>151</v>
      </c>
      <c r="E339" s="183" t="s">
        <v>1</v>
      </c>
      <c r="F339" s="184" t="s">
        <v>555</v>
      </c>
      <c r="H339" s="183" t="s">
        <v>1</v>
      </c>
      <c r="I339" s="185"/>
      <c r="L339" s="182"/>
      <c r="M339" s="186"/>
      <c r="N339" s="187"/>
      <c r="O339" s="187"/>
      <c r="P339" s="187"/>
      <c r="Q339" s="187"/>
      <c r="R339" s="187"/>
      <c r="S339" s="187"/>
      <c r="T339" s="188"/>
      <c r="AT339" s="183" t="s">
        <v>151</v>
      </c>
      <c r="AU339" s="183" t="s">
        <v>87</v>
      </c>
      <c r="AV339" s="13" t="s">
        <v>85</v>
      </c>
      <c r="AW339" s="13" t="s">
        <v>33</v>
      </c>
      <c r="AX339" s="13" t="s">
        <v>77</v>
      </c>
      <c r="AY339" s="183" t="s">
        <v>143</v>
      </c>
    </row>
    <row r="340" spans="1:65" s="12" customFormat="1" x14ac:dyDescent="0.2">
      <c r="B340" s="173"/>
      <c r="D340" s="174" t="s">
        <v>151</v>
      </c>
      <c r="E340" s="175" t="s">
        <v>1</v>
      </c>
      <c r="F340" s="176" t="s">
        <v>556</v>
      </c>
      <c r="H340" s="177">
        <v>21.8</v>
      </c>
      <c r="I340" s="178"/>
      <c r="L340" s="173"/>
      <c r="M340" s="179"/>
      <c r="N340" s="180"/>
      <c r="O340" s="180"/>
      <c r="P340" s="180"/>
      <c r="Q340" s="180"/>
      <c r="R340" s="180"/>
      <c r="S340" s="180"/>
      <c r="T340" s="181"/>
      <c r="AT340" s="175" t="s">
        <v>151</v>
      </c>
      <c r="AU340" s="175" t="s">
        <v>87</v>
      </c>
      <c r="AV340" s="12" t="s">
        <v>87</v>
      </c>
      <c r="AW340" s="12" t="s">
        <v>33</v>
      </c>
      <c r="AX340" s="12" t="s">
        <v>85</v>
      </c>
      <c r="AY340" s="175" t="s">
        <v>143</v>
      </c>
    </row>
    <row r="341" spans="1:65" s="2" customFormat="1" ht="21.75" customHeight="1" x14ac:dyDescent="0.2">
      <c r="A341" s="33"/>
      <c r="B341" s="159"/>
      <c r="C341" s="160" t="s">
        <v>557</v>
      </c>
      <c r="D341" s="160" t="s">
        <v>144</v>
      </c>
      <c r="E341" s="161" t="s">
        <v>558</v>
      </c>
      <c r="F341" s="162" t="s">
        <v>559</v>
      </c>
      <c r="G341" s="163" t="s">
        <v>233</v>
      </c>
      <c r="H341" s="164">
        <v>2985.8</v>
      </c>
      <c r="I341" s="165"/>
      <c r="J341" s="166">
        <f>ROUND(I341*H341,2)</f>
        <v>0</v>
      </c>
      <c r="K341" s="162" t="s">
        <v>148</v>
      </c>
      <c r="L341" s="34"/>
      <c r="M341" s="167" t="s">
        <v>1</v>
      </c>
      <c r="N341" s="168" t="s">
        <v>42</v>
      </c>
      <c r="O341" s="59"/>
      <c r="P341" s="169">
        <f>O341*H341</f>
        <v>0</v>
      </c>
      <c r="Q341" s="169">
        <v>0</v>
      </c>
      <c r="R341" s="169">
        <f>Q341*H341</f>
        <v>0</v>
      </c>
      <c r="S341" s="169">
        <v>0</v>
      </c>
      <c r="T341" s="170">
        <f>S341*H341</f>
        <v>0</v>
      </c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R341" s="171" t="s">
        <v>142</v>
      </c>
      <c r="AT341" s="171" t="s">
        <v>144</v>
      </c>
      <c r="AU341" s="171" t="s">
        <v>87</v>
      </c>
      <c r="AY341" s="18" t="s">
        <v>143</v>
      </c>
      <c r="BE341" s="172">
        <f>IF(N341="základní",J341,0)</f>
        <v>0</v>
      </c>
      <c r="BF341" s="172">
        <f>IF(N341="snížená",J341,0)</f>
        <v>0</v>
      </c>
      <c r="BG341" s="172">
        <f>IF(N341="zákl. přenesená",J341,0)</f>
        <v>0</v>
      </c>
      <c r="BH341" s="172">
        <f>IF(N341="sníž. přenesená",J341,0)</f>
        <v>0</v>
      </c>
      <c r="BI341" s="172">
        <f>IF(N341="nulová",J341,0)</f>
        <v>0</v>
      </c>
      <c r="BJ341" s="18" t="s">
        <v>85</v>
      </c>
      <c r="BK341" s="172">
        <f>ROUND(I341*H341,2)</f>
        <v>0</v>
      </c>
      <c r="BL341" s="18" t="s">
        <v>142</v>
      </c>
      <c r="BM341" s="171" t="s">
        <v>560</v>
      </c>
    </row>
    <row r="342" spans="1:65" s="13" customFormat="1" x14ac:dyDescent="0.2">
      <c r="B342" s="182"/>
      <c r="D342" s="174" t="s">
        <v>151</v>
      </c>
      <c r="E342" s="183" t="s">
        <v>1</v>
      </c>
      <c r="F342" s="184" t="s">
        <v>561</v>
      </c>
      <c r="H342" s="183" t="s">
        <v>1</v>
      </c>
      <c r="I342" s="185"/>
      <c r="L342" s="182"/>
      <c r="M342" s="186"/>
      <c r="N342" s="187"/>
      <c r="O342" s="187"/>
      <c r="P342" s="187"/>
      <c r="Q342" s="187"/>
      <c r="R342" s="187"/>
      <c r="S342" s="187"/>
      <c r="T342" s="188"/>
      <c r="AT342" s="183" t="s">
        <v>151</v>
      </c>
      <c r="AU342" s="183" t="s">
        <v>87</v>
      </c>
      <c r="AV342" s="13" t="s">
        <v>85</v>
      </c>
      <c r="AW342" s="13" t="s">
        <v>33</v>
      </c>
      <c r="AX342" s="13" t="s">
        <v>77</v>
      </c>
      <c r="AY342" s="183" t="s">
        <v>143</v>
      </c>
    </row>
    <row r="343" spans="1:65" s="12" customFormat="1" x14ac:dyDescent="0.2">
      <c r="B343" s="173"/>
      <c r="D343" s="174" t="s">
        <v>151</v>
      </c>
      <c r="E343" s="175" t="s">
        <v>1</v>
      </c>
      <c r="F343" s="176" t="s">
        <v>542</v>
      </c>
      <c r="H343" s="177">
        <v>2985.8</v>
      </c>
      <c r="I343" s="178"/>
      <c r="L343" s="173"/>
      <c r="M343" s="179"/>
      <c r="N343" s="180"/>
      <c r="O343" s="180"/>
      <c r="P343" s="180"/>
      <c r="Q343" s="180"/>
      <c r="R343" s="180"/>
      <c r="S343" s="180"/>
      <c r="T343" s="181"/>
      <c r="AT343" s="175" t="s">
        <v>151</v>
      </c>
      <c r="AU343" s="175" t="s">
        <v>87</v>
      </c>
      <c r="AV343" s="12" t="s">
        <v>87</v>
      </c>
      <c r="AW343" s="12" t="s">
        <v>33</v>
      </c>
      <c r="AX343" s="12" t="s">
        <v>85</v>
      </c>
      <c r="AY343" s="175" t="s">
        <v>143</v>
      </c>
    </row>
    <row r="344" spans="1:65" s="2" customFormat="1" ht="21.75" customHeight="1" x14ac:dyDescent="0.2">
      <c r="A344" s="33"/>
      <c r="B344" s="159"/>
      <c r="C344" s="160" t="s">
        <v>562</v>
      </c>
      <c r="D344" s="160" t="s">
        <v>144</v>
      </c>
      <c r="E344" s="161" t="s">
        <v>563</v>
      </c>
      <c r="F344" s="162" t="s">
        <v>564</v>
      </c>
      <c r="G344" s="163" t="s">
        <v>233</v>
      </c>
      <c r="H344" s="164">
        <v>30.2</v>
      </c>
      <c r="I344" s="165"/>
      <c r="J344" s="166">
        <f>ROUND(I344*H344,2)</f>
        <v>0</v>
      </c>
      <c r="K344" s="162" t="s">
        <v>148</v>
      </c>
      <c r="L344" s="34"/>
      <c r="M344" s="167" t="s">
        <v>1</v>
      </c>
      <c r="N344" s="168" t="s">
        <v>42</v>
      </c>
      <c r="O344" s="59"/>
      <c r="P344" s="169">
        <f>O344*H344</f>
        <v>0</v>
      </c>
      <c r="Q344" s="169">
        <v>0.49985000000000002</v>
      </c>
      <c r="R344" s="169">
        <f>Q344*H344</f>
        <v>15.095470000000001</v>
      </c>
      <c r="S344" s="169">
        <v>0</v>
      </c>
      <c r="T344" s="170">
        <f>S344*H344</f>
        <v>0</v>
      </c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R344" s="171" t="s">
        <v>142</v>
      </c>
      <c r="AT344" s="171" t="s">
        <v>144</v>
      </c>
      <c r="AU344" s="171" t="s">
        <v>87</v>
      </c>
      <c r="AY344" s="18" t="s">
        <v>143</v>
      </c>
      <c r="BE344" s="172">
        <f>IF(N344="základní",J344,0)</f>
        <v>0</v>
      </c>
      <c r="BF344" s="172">
        <f>IF(N344="snížená",J344,0)</f>
        <v>0</v>
      </c>
      <c r="BG344" s="172">
        <f>IF(N344="zákl. přenesená",J344,0)</f>
        <v>0</v>
      </c>
      <c r="BH344" s="172">
        <f>IF(N344="sníž. přenesená",J344,0)</f>
        <v>0</v>
      </c>
      <c r="BI344" s="172">
        <f>IF(N344="nulová",J344,0)</f>
        <v>0</v>
      </c>
      <c r="BJ344" s="18" t="s">
        <v>85</v>
      </c>
      <c r="BK344" s="172">
        <f>ROUND(I344*H344,2)</f>
        <v>0</v>
      </c>
      <c r="BL344" s="18" t="s">
        <v>142</v>
      </c>
      <c r="BM344" s="171" t="s">
        <v>565</v>
      </c>
    </row>
    <row r="345" spans="1:65" s="13" customFormat="1" x14ac:dyDescent="0.2">
      <c r="B345" s="182"/>
      <c r="D345" s="174" t="s">
        <v>151</v>
      </c>
      <c r="E345" s="183" t="s">
        <v>1</v>
      </c>
      <c r="F345" s="184" t="s">
        <v>566</v>
      </c>
      <c r="H345" s="183" t="s">
        <v>1</v>
      </c>
      <c r="I345" s="185"/>
      <c r="L345" s="182"/>
      <c r="M345" s="186"/>
      <c r="N345" s="187"/>
      <c r="O345" s="187"/>
      <c r="P345" s="187"/>
      <c r="Q345" s="187"/>
      <c r="R345" s="187"/>
      <c r="S345" s="187"/>
      <c r="T345" s="188"/>
      <c r="AT345" s="183" t="s">
        <v>151</v>
      </c>
      <c r="AU345" s="183" t="s">
        <v>87</v>
      </c>
      <c r="AV345" s="13" t="s">
        <v>85</v>
      </c>
      <c r="AW345" s="13" t="s">
        <v>33</v>
      </c>
      <c r="AX345" s="13" t="s">
        <v>77</v>
      </c>
      <c r="AY345" s="183" t="s">
        <v>143</v>
      </c>
    </row>
    <row r="346" spans="1:65" s="12" customFormat="1" x14ac:dyDescent="0.2">
      <c r="B346" s="173"/>
      <c r="D346" s="174" t="s">
        <v>151</v>
      </c>
      <c r="E346" s="175" t="s">
        <v>1</v>
      </c>
      <c r="F346" s="176" t="s">
        <v>567</v>
      </c>
      <c r="H346" s="177">
        <v>30.2</v>
      </c>
      <c r="I346" s="178"/>
      <c r="L346" s="173"/>
      <c r="M346" s="179"/>
      <c r="N346" s="180"/>
      <c r="O346" s="180"/>
      <c r="P346" s="180"/>
      <c r="Q346" s="180"/>
      <c r="R346" s="180"/>
      <c r="S346" s="180"/>
      <c r="T346" s="181"/>
      <c r="AT346" s="175" t="s">
        <v>151</v>
      </c>
      <c r="AU346" s="175" t="s">
        <v>87</v>
      </c>
      <c r="AV346" s="12" t="s">
        <v>87</v>
      </c>
      <c r="AW346" s="12" t="s">
        <v>33</v>
      </c>
      <c r="AX346" s="12" t="s">
        <v>85</v>
      </c>
      <c r="AY346" s="175" t="s">
        <v>143</v>
      </c>
    </row>
    <row r="347" spans="1:65" s="2" customFormat="1" ht="21.75" customHeight="1" x14ac:dyDescent="0.2">
      <c r="A347" s="33"/>
      <c r="B347" s="159"/>
      <c r="C347" s="160" t="s">
        <v>568</v>
      </c>
      <c r="D347" s="160" t="s">
        <v>144</v>
      </c>
      <c r="E347" s="161" t="s">
        <v>569</v>
      </c>
      <c r="F347" s="162" t="s">
        <v>570</v>
      </c>
      <c r="G347" s="163" t="s">
        <v>233</v>
      </c>
      <c r="H347" s="164">
        <v>57.2</v>
      </c>
      <c r="I347" s="165"/>
      <c r="J347" s="166">
        <f>ROUND(I347*H347,2)</f>
        <v>0</v>
      </c>
      <c r="K347" s="162" t="s">
        <v>148</v>
      </c>
      <c r="L347" s="34"/>
      <c r="M347" s="167" t="s">
        <v>1</v>
      </c>
      <c r="N347" s="168" t="s">
        <v>42</v>
      </c>
      <c r="O347" s="59"/>
      <c r="P347" s="169">
        <f>O347*H347</f>
        <v>0</v>
      </c>
      <c r="Q347" s="169">
        <v>0.46</v>
      </c>
      <c r="R347" s="169">
        <f>Q347*H347</f>
        <v>26.312000000000001</v>
      </c>
      <c r="S347" s="169">
        <v>0</v>
      </c>
      <c r="T347" s="170">
        <f>S347*H347</f>
        <v>0</v>
      </c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R347" s="171" t="s">
        <v>142</v>
      </c>
      <c r="AT347" s="171" t="s">
        <v>144</v>
      </c>
      <c r="AU347" s="171" t="s">
        <v>87</v>
      </c>
      <c r="AY347" s="18" t="s">
        <v>143</v>
      </c>
      <c r="BE347" s="172">
        <f>IF(N347="základní",J347,0)</f>
        <v>0</v>
      </c>
      <c r="BF347" s="172">
        <f>IF(N347="snížená",J347,0)</f>
        <v>0</v>
      </c>
      <c r="BG347" s="172">
        <f>IF(N347="zákl. přenesená",J347,0)</f>
        <v>0</v>
      </c>
      <c r="BH347" s="172">
        <f>IF(N347="sníž. přenesená",J347,0)</f>
        <v>0</v>
      </c>
      <c r="BI347" s="172">
        <f>IF(N347="nulová",J347,0)</f>
        <v>0</v>
      </c>
      <c r="BJ347" s="18" t="s">
        <v>85</v>
      </c>
      <c r="BK347" s="172">
        <f>ROUND(I347*H347,2)</f>
        <v>0</v>
      </c>
      <c r="BL347" s="18" t="s">
        <v>142</v>
      </c>
      <c r="BM347" s="171" t="s">
        <v>571</v>
      </c>
    </row>
    <row r="348" spans="1:65" s="13" customFormat="1" x14ac:dyDescent="0.2">
      <c r="B348" s="182"/>
      <c r="D348" s="174" t="s">
        <v>151</v>
      </c>
      <c r="E348" s="183" t="s">
        <v>1</v>
      </c>
      <c r="F348" s="184" t="s">
        <v>566</v>
      </c>
      <c r="H348" s="183" t="s">
        <v>1</v>
      </c>
      <c r="I348" s="185"/>
      <c r="L348" s="182"/>
      <c r="M348" s="186"/>
      <c r="N348" s="187"/>
      <c r="O348" s="187"/>
      <c r="P348" s="187"/>
      <c r="Q348" s="187"/>
      <c r="R348" s="187"/>
      <c r="S348" s="187"/>
      <c r="T348" s="188"/>
      <c r="AT348" s="183" t="s">
        <v>151</v>
      </c>
      <c r="AU348" s="183" t="s">
        <v>87</v>
      </c>
      <c r="AV348" s="13" t="s">
        <v>85</v>
      </c>
      <c r="AW348" s="13" t="s">
        <v>33</v>
      </c>
      <c r="AX348" s="13" t="s">
        <v>77</v>
      </c>
      <c r="AY348" s="183" t="s">
        <v>143</v>
      </c>
    </row>
    <row r="349" spans="1:65" s="12" customFormat="1" x14ac:dyDescent="0.2">
      <c r="B349" s="173"/>
      <c r="D349" s="174" t="s">
        <v>151</v>
      </c>
      <c r="E349" s="175" t="s">
        <v>1</v>
      </c>
      <c r="F349" s="176" t="s">
        <v>572</v>
      </c>
      <c r="H349" s="177">
        <v>30.2</v>
      </c>
      <c r="I349" s="178"/>
      <c r="L349" s="173"/>
      <c r="M349" s="179"/>
      <c r="N349" s="180"/>
      <c r="O349" s="180"/>
      <c r="P349" s="180"/>
      <c r="Q349" s="180"/>
      <c r="R349" s="180"/>
      <c r="S349" s="180"/>
      <c r="T349" s="181"/>
      <c r="AT349" s="175" t="s">
        <v>151</v>
      </c>
      <c r="AU349" s="175" t="s">
        <v>87</v>
      </c>
      <c r="AV349" s="12" t="s">
        <v>87</v>
      </c>
      <c r="AW349" s="12" t="s">
        <v>33</v>
      </c>
      <c r="AX349" s="12" t="s">
        <v>77</v>
      </c>
      <c r="AY349" s="175" t="s">
        <v>143</v>
      </c>
    </row>
    <row r="350" spans="1:65" s="13" customFormat="1" x14ac:dyDescent="0.2">
      <c r="B350" s="182"/>
      <c r="D350" s="174" t="s">
        <v>151</v>
      </c>
      <c r="E350" s="183" t="s">
        <v>1</v>
      </c>
      <c r="F350" s="184" t="s">
        <v>573</v>
      </c>
      <c r="H350" s="183" t="s">
        <v>1</v>
      </c>
      <c r="I350" s="185"/>
      <c r="L350" s="182"/>
      <c r="M350" s="186"/>
      <c r="N350" s="187"/>
      <c r="O350" s="187"/>
      <c r="P350" s="187"/>
      <c r="Q350" s="187"/>
      <c r="R350" s="187"/>
      <c r="S350" s="187"/>
      <c r="T350" s="188"/>
      <c r="AT350" s="183" t="s">
        <v>151</v>
      </c>
      <c r="AU350" s="183" t="s">
        <v>87</v>
      </c>
      <c r="AV350" s="13" t="s">
        <v>85</v>
      </c>
      <c r="AW350" s="13" t="s">
        <v>33</v>
      </c>
      <c r="AX350" s="13" t="s">
        <v>77</v>
      </c>
      <c r="AY350" s="183" t="s">
        <v>143</v>
      </c>
    </row>
    <row r="351" spans="1:65" s="12" customFormat="1" x14ac:dyDescent="0.2">
      <c r="B351" s="173"/>
      <c r="D351" s="174" t="s">
        <v>151</v>
      </c>
      <c r="E351" s="175" t="s">
        <v>1</v>
      </c>
      <c r="F351" s="176" t="s">
        <v>574</v>
      </c>
      <c r="H351" s="177">
        <v>15</v>
      </c>
      <c r="I351" s="178"/>
      <c r="L351" s="173"/>
      <c r="M351" s="179"/>
      <c r="N351" s="180"/>
      <c r="O351" s="180"/>
      <c r="P351" s="180"/>
      <c r="Q351" s="180"/>
      <c r="R351" s="180"/>
      <c r="S351" s="180"/>
      <c r="T351" s="181"/>
      <c r="AT351" s="175" t="s">
        <v>151</v>
      </c>
      <c r="AU351" s="175" t="s">
        <v>87</v>
      </c>
      <c r="AV351" s="12" t="s">
        <v>87</v>
      </c>
      <c r="AW351" s="12" t="s">
        <v>33</v>
      </c>
      <c r="AX351" s="12" t="s">
        <v>77</v>
      </c>
      <c r="AY351" s="175" t="s">
        <v>143</v>
      </c>
    </row>
    <row r="352" spans="1:65" s="13" customFormat="1" x14ac:dyDescent="0.2">
      <c r="B352" s="182"/>
      <c r="D352" s="174" t="s">
        <v>151</v>
      </c>
      <c r="E352" s="183" t="s">
        <v>1</v>
      </c>
      <c r="F352" s="184" t="s">
        <v>575</v>
      </c>
      <c r="H352" s="183" t="s">
        <v>1</v>
      </c>
      <c r="I352" s="185"/>
      <c r="L352" s="182"/>
      <c r="M352" s="186"/>
      <c r="N352" s="187"/>
      <c r="O352" s="187"/>
      <c r="P352" s="187"/>
      <c r="Q352" s="187"/>
      <c r="R352" s="187"/>
      <c r="S352" s="187"/>
      <c r="T352" s="188"/>
      <c r="AT352" s="183" t="s">
        <v>151</v>
      </c>
      <c r="AU352" s="183" t="s">
        <v>87</v>
      </c>
      <c r="AV352" s="13" t="s">
        <v>85</v>
      </c>
      <c r="AW352" s="13" t="s">
        <v>33</v>
      </c>
      <c r="AX352" s="13" t="s">
        <v>77</v>
      </c>
      <c r="AY352" s="183" t="s">
        <v>143</v>
      </c>
    </row>
    <row r="353" spans="1:65" s="12" customFormat="1" x14ac:dyDescent="0.2">
      <c r="B353" s="173"/>
      <c r="D353" s="174" t="s">
        <v>151</v>
      </c>
      <c r="E353" s="175" t="s">
        <v>1</v>
      </c>
      <c r="F353" s="176" t="s">
        <v>576</v>
      </c>
      <c r="H353" s="177">
        <v>12</v>
      </c>
      <c r="I353" s="178"/>
      <c r="L353" s="173"/>
      <c r="M353" s="179"/>
      <c r="N353" s="180"/>
      <c r="O353" s="180"/>
      <c r="P353" s="180"/>
      <c r="Q353" s="180"/>
      <c r="R353" s="180"/>
      <c r="S353" s="180"/>
      <c r="T353" s="181"/>
      <c r="AT353" s="175" t="s">
        <v>151</v>
      </c>
      <c r="AU353" s="175" t="s">
        <v>87</v>
      </c>
      <c r="AV353" s="12" t="s">
        <v>87</v>
      </c>
      <c r="AW353" s="12" t="s">
        <v>33</v>
      </c>
      <c r="AX353" s="12" t="s">
        <v>77</v>
      </c>
      <c r="AY353" s="175" t="s">
        <v>143</v>
      </c>
    </row>
    <row r="354" spans="1:65" s="15" customFormat="1" x14ac:dyDescent="0.2">
      <c r="B354" s="199"/>
      <c r="D354" s="174" t="s">
        <v>151</v>
      </c>
      <c r="E354" s="200" t="s">
        <v>1</v>
      </c>
      <c r="F354" s="201" t="s">
        <v>245</v>
      </c>
      <c r="H354" s="202">
        <v>57.2</v>
      </c>
      <c r="I354" s="203"/>
      <c r="L354" s="199"/>
      <c r="M354" s="204"/>
      <c r="N354" s="205"/>
      <c r="O354" s="205"/>
      <c r="P354" s="205"/>
      <c r="Q354" s="205"/>
      <c r="R354" s="205"/>
      <c r="S354" s="205"/>
      <c r="T354" s="206"/>
      <c r="AT354" s="200" t="s">
        <v>151</v>
      </c>
      <c r="AU354" s="200" t="s">
        <v>87</v>
      </c>
      <c r="AV354" s="15" t="s">
        <v>142</v>
      </c>
      <c r="AW354" s="15" t="s">
        <v>33</v>
      </c>
      <c r="AX354" s="15" t="s">
        <v>85</v>
      </c>
      <c r="AY354" s="200" t="s">
        <v>143</v>
      </c>
    </row>
    <row r="355" spans="1:65" s="2" customFormat="1" ht="21.75" customHeight="1" x14ac:dyDescent="0.2">
      <c r="A355" s="33"/>
      <c r="B355" s="159"/>
      <c r="C355" s="160" t="s">
        <v>577</v>
      </c>
      <c r="D355" s="160" t="s">
        <v>144</v>
      </c>
      <c r="E355" s="161" t="s">
        <v>578</v>
      </c>
      <c r="F355" s="162" t="s">
        <v>579</v>
      </c>
      <c r="G355" s="163" t="s">
        <v>233</v>
      </c>
      <c r="H355" s="164">
        <v>42.1</v>
      </c>
      <c r="I355" s="165"/>
      <c r="J355" s="166">
        <f>ROUND(I355*H355,2)</f>
        <v>0</v>
      </c>
      <c r="K355" s="162" t="s">
        <v>148</v>
      </c>
      <c r="L355" s="34"/>
      <c r="M355" s="167" t="s">
        <v>1</v>
      </c>
      <c r="N355" s="168" t="s">
        <v>42</v>
      </c>
      <c r="O355" s="59"/>
      <c r="P355" s="169">
        <f>O355*H355</f>
        <v>0</v>
      </c>
      <c r="Q355" s="169">
        <v>0.26375999999999999</v>
      </c>
      <c r="R355" s="169">
        <f>Q355*H355</f>
        <v>11.104296</v>
      </c>
      <c r="S355" s="169">
        <v>0</v>
      </c>
      <c r="T355" s="170">
        <f>S355*H355</f>
        <v>0</v>
      </c>
      <c r="U355" s="33"/>
      <c r="V355" s="33"/>
      <c r="W355" s="33"/>
      <c r="X355" s="33"/>
      <c r="Y355" s="33"/>
      <c r="Z355" s="33"/>
      <c r="AA355" s="33"/>
      <c r="AB355" s="33"/>
      <c r="AC355" s="33"/>
      <c r="AD355" s="33"/>
      <c r="AE355" s="33"/>
      <c r="AR355" s="171" t="s">
        <v>142</v>
      </c>
      <c r="AT355" s="171" t="s">
        <v>144</v>
      </c>
      <c r="AU355" s="171" t="s">
        <v>87</v>
      </c>
      <c r="AY355" s="18" t="s">
        <v>143</v>
      </c>
      <c r="BE355" s="172">
        <f>IF(N355="základní",J355,0)</f>
        <v>0</v>
      </c>
      <c r="BF355" s="172">
        <f>IF(N355="snížená",J355,0)</f>
        <v>0</v>
      </c>
      <c r="BG355" s="172">
        <f>IF(N355="zákl. přenesená",J355,0)</f>
        <v>0</v>
      </c>
      <c r="BH355" s="172">
        <f>IF(N355="sníž. přenesená",J355,0)</f>
        <v>0</v>
      </c>
      <c r="BI355" s="172">
        <f>IF(N355="nulová",J355,0)</f>
        <v>0</v>
      </c>
      <c r="BJ355" s="18" t="s">
        <v>85</v>
      </c>
      <c r="BK355" s="172">
        <f>ROUND(I355*H355,2)</f>
        <v>0</v>
      </c>
      <c r="BL355" s="18" t="s">
        <v>142</v>
      </c>
      <c r="BM355" s="171" t="s">
        <v>580</v>
      </c>
    </row>
    <row r="356" spans="1:65" s="13" customFormat="1" x14ac:dyDescent="0.2">
      <c r="B356" s="182"/>
      <c r="D356" s="174" t="s">
        <v>151</v>
      </c>
      <c r="E356" s="183" t="s">
        <v>1</v>
      </c>
      <c r="F356" s="184" t="s">
        <v>566</v>
      </c>
      <c r="H356" s="183" t="s">
        <v>1</v>
      </c>
      <c r="I356" s="185"/>
      <c r="L356" s="182"/>
      <c r="M356" s="186"/>
      <c r="N356" s="187"/>
      <c r="O356" s="187"/>
      <c r="P356" s="187"/>
      <c r="Q356" s="187"/>
      <c r="R356" s="187"/>
      <c r="S356" s="187"/>
      <c r="T356" s="188"/>
      <c r="AT356" s="183" t="s">
        <v>151</v>
      </c>
      <c r="AU356" s="183" t="s">
        <v>87</v>
      </c>
      <c r="AV356" s="13" t="s">
        <v>85</v>
      </c>
      <c r="AW356" s="13" t="s">
        <v>33</v>
      </c>
      <c r="AX356" s="13" t="s">
        <v>77</v>
      </c>
      <c r="AY356" s="183" t="s">
        <v>143</v>
      </c>
    </row>
    <row r="357" spans="1:65" s="12" customFormat="1" x14ac:dyDescent="0.2">
      <c r="B357" s="173"/>
      <c r="D357" s="174" t="s">
        <v>151</v>
      </c>
      <c r="E357" s="175" t="s">
        <v>1</v>
      </c>
      <c r="F357" s="176" t="s">
        <v>581</v>
      </c>
      <c r="H357" s="177">
        <v>42.1</v>
      </c>
      <c r="I357" s="178"/>
      <c r="L357" s="173"/>
      <c r="M357" s="179"/>
      <c r="N357" s="180"/>
      <c r="O357" s="180"/>
      <c r="P357" s="180"/>
      <c r="Q357" s="180"/>
      <c r="R357" s="180"/>
      <c r="S357" s="180"/>
      <c r="T357" s="181"/>
      <c r="AT357" s="175" t="s">
        <v>151</v>
      </c>
      <c r="AU357" s="175" t="s">
        <v>87</v>
      </c>
      <c r="AV357" s="12" t="s">
        <v>87</v>
      </c>
      <c r="AW357" s="12" t="s">
        <v>33</v>
      </c>
      <c r="AX357" s="12" t="s">
        <v>85</v>
      </c>
      <c r="AY357" s="175" t="s">
        <v>143</v>
      </c>
    </row>
    <row r="358" spans="1:65" s="2" customFormat="1" ht="16.5" customHeight="1" x14ac:dyDescent="0.2">
      <c r="A358" s="33"/>
      <c r="B358" s="159"/>
      <c r="C358" s="160" t="s">
        <v>582</v>
      </c>
      <c r="D358" s="160" t="s">
        <v>144</v>
      </c>
      <c r="E358" s="161" t="s">
        <v>583</v>
      </c>
      <c r="F358" s="162" t="s">
        <v>584</v>
      </c>
      <c r="G358" s="163" t="s">
        <v>233</v>
      </c>
      <c r="H358" s="164">
        <v>440</v>
      </c>
      <c r="I358" s="165"/>
      <c r="J358" s="166">
        <f>ROUND(I358*H358,2)</f>
        <v>0</v>
      </c>
      <c r="K358" s="162" t="s">
        <v>148</v>
      </c>
      <c r="L358" s="34"/>
      <c r="M358" s="167" t="s">
        <v>1</v>
      </c>
      <c r="N358" s="168" t="s">
        <v>42</v>
      </c>
      <c r="O358" s="59"/>
      <c r="P358" s="169">
        <f>O358*H358</f>
        <v>0</v>
      </c>
      <c r="Q358" s="169">
        <v>0</v>
      </c>
      <c r="R358" s="169">
        <f>Q358*H358</f>
        <v>0</v>
      </c>
      <c r="S358" s="169">
        <v>0</v>
      </c>
      <c r="T358" s="170">
        <f>S358*H358</f>
        <v>0</v>
      </c>
      <c r="U358" s="33"/>
      <c r="V358" s="33"/>
      <c r="W358" s="33"/>
      <c r="X358" s="33"/>
      <c r="Y358" s="33"/>
      <c r="Z358" s="33"/>
      <c r="AA358" s="33"/>
      <c r="AB358" s="33"/>
      <c r="AC358" s="33"/>
      <c r="AD358" s="33"/>
      <c r="AE358" s="33"/>
      <c r="AR358" s="171" t="s">
        <v>142</v>
      </c>
      <c r="AT358" s="171" t="s">
        <v>144</v>
      </c>
      <c r="AU358" s="171" t="s">
        <v>87</v>
      </c>
      <c r="AY358" s="18" t="s">
        <v>143</v>
      </c>
      <c r="BE358" s="172">
        <f>IF(N358="základní",J358,0)</f>
        <v>0</v>
      </c>
      <c r="BF358" s="172">
        <f>IF(N358="snížená",J358,0)</f>
        <v>0</v>
      </c>
      <c r="BG358" s="172">
        <f>IF(N358="zákl. přenesená",J358,0)</f>
        <v>0</v>
      </c>
      <c r="BH358" s="172">
        <f>IF(N358="sníž. přenesená",J358,0)</f>
        <v>0</v>
      </c>
      <c r="BI358" s="172">
        <f>IF(N358="nulová",J358,0)</f>
        <v>0</v>
      </c>
      <c r="BJ358" s="18" t="s">
        <v>85</v>
      </c>
      <c r="BK358" s="172">
        <f>ROUND(I358*H358,2)</f>
        <v>0</v>
      </c>
      <c r="BL358" s="18" t="s">
        <v>142</v>
      </c>
      <c r="BM358" s="171" t="s">
        <v>585</v>
      </c>
    </row>
    <row r="359" spans="1:65" s="13" customFormat="1" x14ac:dyDescent="0.2">
      <c r="B359" s="182"/>
      <c r="D359" s="174" t="s">
        <v>151</v>
      </c>
      <c r="E359" s="183" t="s">
        <v>1</v>
      </c>
      <c r="F359" s="184" t="s">
        <v>586</v>
      </c>
      <c r="H359" s="183" t="s">
        <v>1</v>
      </c>
      <c r="I359" s="185"/>
      <c r="L359" s="182"/>
      <c r="M359" s="186"/>
      <c r="N359" s="187"/>
      <c r="O359" s="187"/>
      <c r="P359" s="187"/>
      <c r="Q359" s="187"/>
      <c r="R359" s="187"/>
      <c r="S359" s="187"/>
      <c r="T359" s="188"/>
      <c r="AT359" s="183" t="s">
        <v>151</v>
      </c>
      <c r="AU359" s="183" t="s">
        <v>87</v>
      </c>
      <c r="AV359" s="13" t="s">
        <v>85</v>
      </c>
      <c r="AW359" s="13" t="s">
        <v>33</v>
      </c>
      <c r="AX359" s="13" t="s">
        <v>77</v>
      </c>
      <c r="AY359" s="183" t="s">
        <v>143</v>
      </c>
    </row>
    <row r="360" spans="1:65" s="12" customFormat="1" x14ac:dyDescent="0.2">
      <c r="B360" s="173"/>
      <c r="D360" s="174" t="s">
        <v>151</v>
      </c>
      <c r="E360" s="175" t="s">
        <v>1</v>
      </c>
      <c r="F360" s="176" t="s">
        <v>543</v>
      </c>
      <c r="H360" s="177">
        <v>418.2</v>
      </c>
      <c r="I360" s="178"/>
      <c r="L360" s="173"/>
      <c r="M360" s="179"/>
      <c r="N360" s="180"/>
      <c r="O360" s="180"/>
      <c r="P360" s="180"/>
      <c r="Q360" s="180"/>
      <c r="R360" s="180"/>
      <c r="S360" s="180"/>
      <c r="T360" s="181"/>
      <c r="AT360" s="175" t="s">
        <v>151</v>
      </c>
      <c r="AU360" s="175" t="s">
        <v>87</v>
      </c>
      <c r="AV360" s="12" t="s">
        <v>87</v>
      </c>
      <c r="AW360" s="12" t="s">
        <v>33</v>
      </c>
      <c r="AX360" s="12" t="s">
        <v>77</v>
      </c>
      <c r="AY360" s="175" t="s">
        <v>143</v>
      </c>
    </row>
    <row r="361" spans="1:65" s="12" customFormat="1" x14ac:dyDescent="0.2">
      <c r="B361" s="173"/>
      <c r="D361" s="174" t="s">
        <v>151</v>
      </c>
      <c r="E361" s="175" t="s">
        <v>1</v>
      </c>
      <c r="F361" s="176" t="s">
        <v>556</v>
      </c>
      <c r="H361" s="177">
        <v>21.8</v>
      </c>
      <c r="I361" s="178"/>
      <c r="L361" s="173"/>
      <c r="M361" s="179"/>
      <c r="N361" s="180"/>
      <c r="O361" s="180"/>
      <c r="P361" s="180"/>
      <c r="Q361" s="180"/>
      <c r="R361" s="180"/>
      <c r="S361" s="180"/>
      <c r="T361" s="181"/>
      <c r="AT361" s="175" t="s">
        <v>151</v>
      </c>
      <c r="AU361" s="175" t="s">
        <v>87</v>
      </c>
      <c r="AV361" s="12" t="s">
        <v>87</v>
      </c>
      <c r="AW361" s="12" t="s">
        <v>33</v>
      </c>
      <c r="AX361" s="12" t="s">
        <v>77</v>
      </c>
      <c r="AY361" s="175" t="s">
        <v>143</v>
      </c>
    </row>
    <row r="362" spans="1:65" s="15" customFormat="1" x14ac:dyDescent="0.2">
      <c r="B362" s="199"/>
      <c r="D362" s="174" t="s">
        <v>151</v>
      </c>
      <c r="E362" s="200" t="s">
        <v>1</v>
      </c>
      <c r="F362" s="201" t="s">
        <v>245</v>
      </c>
      <c r="H362" s="202">
        <v>440</v>
      </c>
      <c r="I362" s="203"/>
      <c r="L362" s="199"/>
      <c r="M362" s="204"/>
      <c r="N362" s="205"/>
      <c r="O362" s="205"/>
      <c r="P362" s="205"/>
      <c r="Q362" s="205"/>
      <c r="R362" s="205"/>
      <c r="S362" s="205"/>
      <c r="T362" s="206"/>
      <c r="AT362" s="200" t="s">
        <v>151</v>
      </c>
      <c r="AU362" s="200" t="s">
        <v>87</v>
      </c>
      <c r="AV362" s="15" t="s">
        <v>142</v>
      </c>
      <c r="AW362" s="15" t="s">
        <v>33</v>
      </c>
      <c r="AX362" s="15" t="s">
        <v>85</v>
      </c>
      <c r="AY362" s="200" t="s">
        <v>143</v>
      </c>
    </row>
    <row r="363" spans="1:65" s="2" customFormat="1" ht="21.75" customHeight="1" x14ac:dyDescent="0.2">
      <c r="A363" s="33"/>
      <c r="B363" s="159"/>
      <c r="C363" s="160" t="s">
        <v>587</v>
      </c>
      <c r="D363" s="160" t="s">
        <v>144</v>
      </c>
      <c r="E363" s="161" t="s">
        <v>588</v>
      </c>
      <c r="F363" s="162" t="s">
        <v>589</v>
      </c>
      <c r="G363" s="163" t="s">
        <v>233</v>
      </c>
      <c r="H363" s="164">
        <v>30.4</v>
      </c>
      <c r="I363" s="165"/>
      <c r="J363" s="166">
        <f>ROUND(I363*H363,2)</f>
        <v>0</v>
      </c>
      <c r="K363" s="162" t="s">
        <v>148</v>
      </c>
      <c r="L363" s="34"/>
      <c r="M363" s="167" t="s">
        <v>1</v>
      </c>
      <c r="N363" s="168" t="s">
        <v>42</v>
      </c>
      <c r="O363" s="59"/>
      <c r="P363" s="169">
        <f>O363*H363</f>
        <v>0</v>
      </c>
      <c r="Q363" s="169">
        <v>0.12966</v>
      </c>
      <c r="R363" s="169">
        <f>Q363*H363</f>
        <v>3.9416639999999998</v>
      </c>
      <c r="S363" s="169">
        <v>0</v>
      </c>
      <c r="T363" s="170">
        <f>S363*H363</f>
        <v>0</v>
      </c>
      <c r="U363" s="33"/>
      <c r="V363" s="33"/>
      <c r="W363" s="33"/>
      <c r="X363" s="33"/>
      <c r="Y363" s="33"/>
      <c r="Z363" s="33"/>
      <c r="AA363" s="33"/>
      <c r="AB363" s="33"/>
      <c r="AC363" s="33"/>
      <c r="AD363" s="33"/>
      <c r="AE363" s="33"/>
      <c r="AR363" s="171" t="s">
        <v>142</v>
      </c>
      <c r="AT363" s="171" t="s">
        <v>144</v>
      </c>
      <c r="AU363" s="171" t="s">
        <v>87</v>
      </c>
      <c r="AY363" s="18" t="s">
        <v>143</v>
      </c>
      <c r="BE363" s="172">
        <f>IF(N363="základní",J363,0)</f>
        <v>0</v>
      </c>
      <c r="BF363" s="172">
        <f>IF(N363="snížená",J363,0)</f>
        <v>0</v>
      </c>
      <c r="BG363" s="172">
        <f>IF(N363="zákl. přenesená",J363,0)</f>
        <v>0</v>
      </c>
      <c r="BH363" s="172">
        <f>IF(N363="sníž. přenesená",J363,0)</f>
        <v>0</v>
      </c>
      <c r="BI363" s="172">
        <f>IF(N363="nulová",J363,0)</f>
        <v>0</v>
      </c>
      <c r="BJ363" s="18" t="s">
        <v>85</v>
      </c>
      <c r="BK363" s="172">
        <f>ROUND(I363*H363,2)</f>
        <v>0</v>
      </c>
      <c r="BL363" s="18" t="s">
        <v>142</v>
      </c>
      <c r="BM363" s="171" t="s">
        <v>590</v>
      </c>
    </row>
    <row r="364" spans="1:65" s="13" customFormat="1" x14ac:dyDescent="0.2">
      <c r="B364" s="182"/>
      <c r="D364" s="174" t="s">
        <v>151</v>
      </c>
      <c r="E364" s="183" t="s">
        <v>1</v>
      </c>
      <c r="F364" s="184" t="s">
        <v>591</v>
      </c>
      <c r="H364" s="183" t="s">
        <v>1</v>
      </c>
      <c r="I364" s="185"/>
      <c r="L364" s="182"/>
      <c r="M364" s="186"/>
      <c r="N364" s="187"/>
      <c r="O364" s="187"/>
      <c r="P364" s="187"/>
      <c r="Q364" s="187"/>
      <c r="R364" s="187"/>
      <c r="S364" s="187"/>
      <c r="T364" s="188"/>
      <c r="AT364" s="183" t="s">
        <v>151</v>
      </c>
      <c r="AU364" s="183" t="s">
        <v>87</v>
      </c>
      <c r="AV364" s="13" t="s">
        <v>85</v>
      </c>
      <c r="AW364" s="13" t="s">
        <v>33</v>
      </c>
      <c r="AX364" s="13" t="s">
        <v>77</v>
      </c>
      <c r="AY364" s="183" t="s">
        <v>143</v>
      </c>
    </row>
    <row r="365" spans="1:65" s="12" customFormat="1" x14ac:dyDescent="0.2">
      <c r="B365" s="173"/>
      <c r="D365" s="174" t="s">
        <v>151</v>
      </c>
      <c r="E365" s="175" t="s">
        <v>1</v>
      </c>
      <c r="F365" s="176" t="s">
        <v>592</v>
      </c>
      <c r="H365" s="177">
        <v>30.4</v>
      </c>
      <c r="I365" s="178"/>
      <c r="L365" s="173"/>
      <c r="M365" s="179"/>
      <c r="N365" s="180"/>
      <c r="O365" s="180"/>
      <c r="P365" s="180"/>
      <c r="Q365" s="180"/>
      <c r="R365" s="180"/>
      <c r="S365" s="180"/>
      <c r="T365" s="181"/>
      <c r="AT365" s="175" t="s">
        <v>151</v>
      </c>
      <c r="AU365" s="175" t="s">
        <v>87</v>
      </c>
      <c r="AV365" s="12" t="s">
        <v>87</v>
      </c>
      <c r="AW365" s="12" t="s">
        <v>33</v>
      </c>
      <c r="AX365" s="12" t="s">
        <v>85</v>
      </c>
      <c r="AY365" s="175" t="s">
        <v>143</v>
      </c>
    </row>
    <row r="366" spans="1:65" s="2" customFormat="1" ht="21.75" customHeight="1" x14ac:dyDescent="0.2">
      <c r="A366" s="33"/>
      <c r="B366" s="159"/>
      <c r="C366" s="160" t="s">
        <v>593</v>
      </c>
      <c r="D366" s="160" t="s">
        <v>144</v>
      </c>
      <c r="E366" s="161" t="s">
        <v>588</v>
      </c>
      <c r="F366" s="162" t="s">
        <v>589</v>
      </c>
      <c r="G366" s="163" t="s">
        <v>233</v>
      </c>
      <c r="H366" s="164">
        <v>96.1</v>
      </c>
      <c r="I366" s="165"/>
      <c r="J366" s="166">
        <f>ROUND(I366*H366,2)</f>
        <v>0</v>
      </c>
      <c r="K366" s="162" t="s">
        <v>148</v>
      </c>
      <c r="L366" s="34"/>
      <c r="M366" s="167" t="s">
        <v>1</v>
      </c>
      <c r="N366" s="168" t="s">
        <v>42</v>
      </c>
      <c r="O366" s="59"/>
      <c r="P366" s="169">
        <f>O366*H366</f>
        <v>0</v>
      </c>
      <c r="Q366" s="169">
        <v>0.12966</v>
      </c>
      <c r="R366" s="169">
        <f>Q366*H366</f>
        <v>12.460325999999998</v>
      </c>
      <c r="S366" s="169">
        <v>0</v>
      </c>
      <c r="T366" s="170">
        <f>S366*H366</f>
        <v>0</v>
      </c>
      <c r="U366" s="33"/>
      <c r="V366" s="33"/>
      <c r="W366" s="33"/>
      <c r="X366" s="33"/>
      <c r="Y366" s="33"/>
      <c r="Z366" s="33"/>
      <c r="AA366" s="33"/>
      <c r="AB366" s="33"/>
      <c r="AC366" s="33"/>
      <c r="AD366" s="33"/>
      <c r="AE366" s="33"/>
      <c r="AR366" s="171" t="s">
        <v>142</v>
      </c>
      <c r="AT366" s="171" t="s">
        <v>144</v>
      </c>
      <c r="AU366" s="171" t="s">
        <v>87</v>
      </c>
      <c r="AY366" s="18" t="s">
        <v>143</v>
      </c>
      <c r="BE366" s="172">
        <f>IF(N366="základní",J366,0)</f>
        <v>0</v>
      </c>
      <c r="BF366" s="172">
        <f>IF(N366="snížená",J366,0)</f>
        <v>0</v>
      </c>
      <c r="BG366" s="172">
        <f>IF(N366="zákl. přenesená",J366,0)</f>
        <v>0</v>
      </c>
      <c r="BH366" s="172">
        <f>IF(N366="sníž. přenesená",J366,0)</f>
        <v>0</v>
      </c>
      <c r="BI366" s="172">
        <f>IF(N366="nulová",J366,0)</f>
        <v>0</v>
      </c>
      <c r="BJ366" s="18" t="s">
        <v>85</v>
      </c>
      <c r="BK366" s="172">
        <f>ROUND(I366*H366,2)</f>
        <v>0</v>
      </c>
      <c r="BL366" s="18" t="s">
        <v>142</v>
      </c>
      <c r="BM366" s="171" t="s">
        <v>594</v>
      </c>
    </row>
    <row r="367" spans="1:65" s="13" customFormat="1" x14ac:dyDescent="0.2">
      <c r="B367" s="182"/>
      <c r="D367" s="174" t="s">
        <v>151</v>
      </c>
      <c r="E367" s="183" t="s">
        <v>1</v>
      </c>
      <c r="F367" s="184" t="s">
        <v>566</v>
      </c>
      <c r="H367" s="183" t="s">
        <v>1</v>
      </c>
      <c r="I367" s="185"/>
      <c r="L367" s="182"/>
      <c r="M367" s="186"/>
      <c r="N367" s="187"/>
      <c r="O367" s="187"/>
      <c r="P367" s="187"/>
      <c r="Q367" s="187"/>
      <c r="R367" s="187"/>
      <c r="S367" s="187"/>
      <c r="T367" s="188"/>
      <c r="AT367" s="183" t="s">
        <v>151</v>
      </c>
      <c r="AU367" s="183" t="s">
        <v>87</v>
      </c>
      <c r="AV367" s="13" t="s">
        <v>85</v>
      </c>
      <c r="AW367" s="13" t="s">
        <v>33</v>
      </c>
      <c r="AX367" s="13" t="s">
        <v>77</v>
      </c>
      <c r="AY367" s="183" t="s">
        <v>143</v>
      </c>
    </row>
    <row r="368" spans="1:65" s="12" customFormat="1" x14ac:dyDescent="0.2">
      <c r="B368" s="173"/>
      <c r="D368" s="174" t="s">
        <v>151</v>
      </c>
      <c r="E368" s="175" t="s">
        <v>1</v>
      </c>
      <c r="F368" s="176" t="s">
        <v>595</v>
      </c>
      <c r="H368" s="177">
        <v>54</v>
      </c>
      <c r="I368" s="178"/>
      <c r="L368" s="173"/>
      <c r="M368" s="179"/>
      <c r="N368" s="180"/>
      <c r="O368" s="180"/>
      <c r="P368" s="180"/>
      <c r="Q368" s="180"/>
      <c r="R368" s="180"/>
      <c r="S368" s="180"/>
      <c r="T368" s="181"/>
      <c r="AT368" s="175" t="s">
        <v>151</v>
      </c>
      <c r="AU368" s="175" t="s">
        <v>87</v>
      </c>
      <c r="AV368" s="12" t="s">
        <v>87</v>
      </c>
      <c r="AW368" s="12" t="s">
        <v>33</v>
      </c>
      <c r="AX368" s="12" t="s">
        <v>77</v>
      </c>
      <c r="AY368" s="175" t="s">
        <v>143</v>
      </c>
    </row>
    <row r="369" spans="1:65" s="12" customFormat="1" x14ac:dyDescent="0.2">
      <c r="B369" s="173"/>
      <c r="D369" s="174" t="s">
        <v>151</v>
      </c>
      <c r="E369" s="175" t="s">
        <v>1</v>
      </c>
      <c r="F369" s="176" t="s">
        <v>596</v>
      </c>
      <c r="H369" s="177">
        <v>42.1</v>
      </c>
      <c r="I369" s="178"/>
      <c r="L369" s="173"/>
      <c r="M369" s="179"/>
      <c r="N369" s="180"/>
      <c r="O369" s="180"/>
      <c r="P369" s="180"/>
      <c r="Q369" s="180"/>
      <c r="R369" s="180"/>
      <c r="S369" s="180"/>
      <c r="T369" s="181"/>
      <c r="AT369" s="175" t="s">
        <v>151</v>
      </c>
      <c r="AU369" s="175" t="s">
        <v>87</v>
      </c>
      <c r="AV369" s="12" t="s">
        <v>87</v>
      </c>
      <c r="AW369" s="12" t="s">
        <v>33</v>
      </c>
      <c r="AX369" s="12" t="s">
        <v>77</v>
      </c>
      <c r="AY369" s="175" t="s">
        <v>143</v>
      </c>
    </row>
    <row r="370" spans="1:65" s="15" customFormat="1" x14ac:dyDescent="0.2">
      <c r="B370" s="199"/>
      <c r="D370" s="174" t="s">
        <v>151</v>
      </c>
      <c r="E370" s="200" t="s">
        <v>1</v>
      </c>
      <c r="F370" s="201" t="s">
        <v>245</v>
      </c>
      <c r="H370" s="202">
        <v>96.1</v>
      </c>
      <c r="I370" s="203"/>
      <c r="L370" s="199"/>
      <c r="M370" s="204"/>
      <c r="N370" s="205"/>
      <c r="O370" s="205"/>
      <c r="P370" s="205"/>
      <c r="Q370" s="205"/>
      <c r="R370" s="205"/>
      <c r="S370" s="205"/>
      <c r="T370" s="206"/>
      <c r="AT370" s="200" t="s">
        <v>151</v>
      </c>
      <c r="AU370" s="200" t="s">
        <v>87</v>
      </c>
      <c r="AV370" s="15" t="s">
        <v>142</v>
      </c>
      <c r="AW370" s="15" t="s">
        <v>33</v>
      </c>
      <c r="AX370" s="15" t="s">
        <v>85</v>
      </c>
      <c r="AY370" s="200" t="s">
        <v>143</v>
      </c>
    </row>
    <row r="371" spans="1:65" s="2" customFormat="1" ht="16.5" customHeight="1" x14ac:dyDescent="0.2">
      <c r="A371" s="33"/>
      <c r="B371" s="159"/>
      <c r="C371" s="160" t="s">
        <v>597</v>
      </c>
      <c r="D371" s="160" t="s">
        <v>144</v>
      </c>
      <c r="E371" s="161" t="s">
        <v>598</v>
      </c>
      <c r="F371" s="162" t="s">
        <v>599</v>
      </c>
      <c r="G371" s="163" t="s">
        <v>233</v>
      </c>
      <c r="H371" s="164">
        <v>3081.9</v>
      </c>
      <c r="I371" s="165"/>
      <c r="J371" s="166">
        <f>ROUND(I371*H371,2)</f>
        <v>0</v>
      </c>
      <c r="K371" s="162" t="s">
        <v>148</v>
      </c>
      <c r="L371" s="34"/>
      <c r="M371" s="167" t="s">
        <v>1</v>
      </c>
      <c r="N371" s="168" t="s">
        <v>42</v>
      </c>
      <c r="O371" s="59"/>
      <c r="P371" s="169">
        <f>O371*H371</f>
        <v>0</v>
      </c>
      <c r="Q371" s="169">
        <v>0</v>
      </c>
      <c r="R371" s="169">
        <f>Q371*H371</f>
        <v>0</v>
      </c>
      <c r="S371" s="169">
        <v>0</v>
      </c>
      <c r="T371" s="170">
        <f>S371*H371</f>
        <v>0</v>
      </c>
      <c r="U371" s="33"/>
      <c r="V371" s="33"/>
      <c r="W371" s="33"/>
      <c r="X371" s="33"/>
      <c r="Y371" s="33"/>
      <c r="Z371" s="33"/>
      <c r="AA371" s="33"/>
      <c r="AB371" s="33"/>
      <c r="AC371" s="33"/>
      <c r="AD371" s="33"/>
      <c r="AE371" s="33"/>
      <c r="AR371" s="171" t="s">
        <v>142</v>
      </c>
      <c r="AT371" s="171" t="s">
        <v>144</v>
      </c>
      <c r="AU371" s="171" t="s">
        <v>87</v>
      </c>
      <c r="AY371" s="18" t="s">
        <v>143</v>
      </c>
      <c r="BE371" s="172">
        <f>IF(N371="základní",J371,0)</f>
        <v>0</v>
      </c>
      <c r="BF371" s="172">
        <f>IF(N371="snížená",J371,0)</f>
        <v>0</v>
      </c>
      <c r="BG371" s="172">
        <f>IF(N371="zákl. přenesená",J371,0)</f>
        <v>0</v>
      </c>
      <c r="BH371" s="172">
        <f>IF(N371="sníž. přenesená",J371,0)</f>
        <v>0</v>
      </c>
      <c r="BI371" s="172">
        <f>IF(N371="nulová",J371,0)</f>
        <v>0</v>
      </c>
      <c r="BJ371" s="18" t="s">
        <v>85</v>
      </c>
      <c r="BK371" s="172">
        <f>ROUND(I371*H371,2)</f>
        <v>0</v>
      </c>
      <c r="BL371" s="18" t="s">
        <v>142</v>
      </c>
      <c r="BM371" s="171" t="s">
        <v>600</v>
      </c>
    </row>
    <row r="372" spans="1:65" s="13" customFormat="1" x14ac:dyDescent="0.2">
      <c r="B372" s="182"/>
      <c r="D372" s="174" t="s">
        <v>151</v>
      </c>
      <c r="E372" s="183" t="s">
        <v>1</v>
      </c>
      <c r="F372" s="184" t="s">
        <v>601</v>
      </c>
      <c r="H372" s="183" t="s">
        <v>1</v>
      </c>
      <c r="I372" s="185"/>
      <c r="L372" s="182"/>
      <c r="M372" s="186"/>
      <c r="N372" s="187"/>
      <c r="O372" s="187"/>
      <c r="P372" s="187"/>
      <c r="Q372" s="187"/>
      <c r="R372" s="187"/>
      <c r="S372" s="187"/>
      <c r="T372" s="188"/>
      <c r="AT372" s="183" t="s">
        <v>151</v>
      </c>
      <c r="AU372" s="183" t="s">
        <v>87</v>
      </c>
      <c r="AV372" s="13" t="s">
        <v>85</v>
      </c>
      <c r="AW372" s="13" t="s">
        <v>33</v>
      </c>
      <c r="AX372" s="13" t="s">
        <v>77</v>
      </c>
      <c r="AY372" s="183" t="s">
        <v>143</v>
      </c>
    </row>
    <row r="373" spans="1:65" s="12" customFormat="1" x14ac:dyDescent="0.2">
      <c r="B373" s="173"/>
      <c r="D373" s="174" t="s">
        <v>151</v>
      </c>
      <c r="E373" s="175" t="s">
        <v>1</v>
      </c>
      <c r="F373" s="176" t="s">
        <v>602</v>
      </c>
      <c r="H373" s="177">
        <v>2985.8</v>
      </c>
      <c r="I373" s="178"/>
      <c r="L373" s="173"/>
      <c r="M373" s="179"/>
      <c r="N373" s="180"/>
      <c r="O373" s="180"/>
      <c r="P373" s="180"/>
      <c r="Q373" s="180"/>
      <c r="R373" s="180"/>
      <c r="S373" s="180"/>
      <c r="T373" s="181"/>
      <c r="AT373" s="175" t="s">
        <v>151</v>
      </c>
      <c r="AU373" s="175" t="s">
        <v>87</v>
      </c>
      <c r="AV373" s="12" t="s">
        <v>87</v>
      </c>
      <c r="AW373" s="12" t="s">
        <v>33</v>
      </c>
      <c r="AX373" s="12" t="s">
        <v>77</v>
      </c>
      <c r="AY373" s="175" t="s">
        <v>143</v>
      </c>
    </row>
    <row r="374" spans="1:65" s="12" customFormat="1" x14ac:dyDescent="0.2">
      <c r="B374" s="173"/>
      <c r="D374" s="174" t="s">
        <v>151</v>
      </c>
      <c r="E374" s="175" t="s">
        <v>1</v>
      </c>
      <c r="F374" s="176" t="s">
        <v>603</v>
      </c>
      <c r="H374" s="177">
        <v>54</v>
      </c>
      <c r="I374" s="178"/>
      <c r="L374" s="173"/>
      <c r="M374" s="179"/>
      <c r="N374" s="180"/>
      <c r="O374" s="180"/>
      <c r="P374" s="180"/>
      <c r="Q374" s="180"/>
      <c r="R374" s="180"/>
      <c r="S374" s="180"/>
      <c r="T374" s="181"/>
      <c r="AT374" s="175" t="s">
        <v>151</v>
      </c>
      <c r="AU374" s="175" t="s">
        <v>87</v>
      </c>
      <c r="AV374" s="12" t="s">
        <v>87</v>
      </c>
      <c r="AW374" s="12" t="s">
        <v>33</v>
      </c>
      <c r="AX374" s="12" t="s">
        <v>77</v>
      </c>
      <c r="AY374" s="175" t="s">
        <v>143</v>
      </c>
    </row>
    <row r="375" spans="1:65" s="12" customFormat="1" x14ac:dyDescent="0.2">
      <c r="B375" s="173"/>
      <c r="D375" s="174" t="s">
        <v>151</v>
      </c>
      <c r="E375" s="175" t="s">
        <v>1</v>
      </c>
      <c r="F375" s="176" t="s">
        <v>604</v>
      </c>
      <c r="H375" s="177">
        <v>42.1</v>
      </c>
      <c r="I375" s="178"/>
      <c r="L375" s="173"/>
      <c r="M375" s="179"/>
      <c r="N375" s="180"/>
      <c r="O375" s="180"/>
      <c r="P375" s="180"/>
      <c r="Q375" s="180"/>
      <c r="R375" s="180"/>
      <c r="S375" s="180"/>
      <c r="T375" s="181"/>
      <c r="AT375" s="175" t="s">
        <v>151</v>
      </c>
      <c r="AU375" s="175" t="s">
        <v>87</v>
      </c>
      <c r="AV375" s="12" t="s">
        <v>87</v>
      </c>
      <c r="AW375" s="12" t="s">
        <v>33</v>
      </c>
      <c r="AX375" s="12" t="s">
        <v>77</v>
      </c>
      <c r="AY375" s="175" t="s">
        <v>143</v>
      </c>
    </row>
    <row r="376" spans="1:65" s="15" customFormat="1" x14ac:dyDescent="0.2">
      <c r="B376" s="199"/>
      <c r="D376" s="174" t="s">
        <v>151</v>
      </c>
      <c r="E376" s="200" t="s">
        <v>1</v>
      </c>
      <c r="F376" s="201" t="s">
        <v>245</v>
      </c>
      <c r="H376" s="202">
        <v>3081.9</v>
      </c>
      <c r="I376" s="203"/>
      <c r="L376" s="199"/>
      <c r="M376" s="204"/>
      <c r="N376" s="205"/>
      <c r="O376" s="205"/>
      <c r="P376" s="205"/>
      <c r="Q376" s="205"/>
      <c r="R376" s="205"/>
      <c r="S376" s="205"/>
      <c r="T376" s="206"/>
      <c r="AT376" s="200" t="s">
        <v>151</v>
      </c>
      <c r="AU376" s="200" t="s">
        <v>87</v>
      </c>
      <c r="AV376" s="15" t="s">
        <v>142</v>
      </c>
      <c r="AW376" s="15" t="s">
        <v>33</v>
      </c>
      <c r="AX376" s="15" t="s">
        <v>85</v>
      </c>
      <c r="AY376" s="200" t="s">
        <v>143</v>
      </c>
    </row>
    <row r="377" spans="1:65" s="2" customFormat="1" ht="16.5" customHeight="1" x14ac:dyDescent="0.2">
      <c r="A377" s="33"/>
      <c r="B377" s="159"/>
      <c r="C377" s="160" t="s">
        <v>605</v>
      </c>
      <c r="D377" s="160" t="s">
        <v>144</v>
      </c>
      <c r="E377" s="161" t="s">
        <v>606</v>
      </c>
      <c r="F377" s="162" t="s">
        <v>607</v>
      </c>
      <c r="G377" s="163" t="s">
        <v>233</v>
      </c>
      <c r="H377" s="164">
        <v>30.4</v>
      </c>
      <c r="I377" s="165"/>
      <c r="J377" s="166">
        <f>ROUND(I377*H377,2)</f>
        <v>0</v>
      </c>
      <c r="K377" s="162" t="s">
        <v>148</v>
      </c>
      <c r="L377" s="34"/>
      <c r="M377" s="167" t="s">
        <v>1</v>
      </c>
      <c r="N377" s="168" t="s">
        <v>42</v>
      </c>
      <c r="O377" s="59"/>
      <c r="P377" s="169">
        <f>O377*H377</f>
        <v>0</v>
      </c>
      <c r="Q377" s="169">
        <v>0</v>
      </c>
      <c r="R377" s="169">
        <f>Q377*H377</f>
        <v>0</v>
      </c>
      <c r="S377" s="169">
        <v>0</v>
      </c>
      <c r="T377" s="170">
        <f>S377*H377</f>
        <v>0</v>
      </c>
      <c r="U377" s="33"/>
      <c r="V377" s="33"/>
      <c r="W377" s="33"/>
      <c r="X377" s="33"/>
      <c r="Y377" s="33"/>
      <c r="Z377" s="33"/>
      <c r="AA377" s="33"/>
      <c r="AB377" s="33"/>
      <c r="AC377" s="33"/>
      <c r="AD377" s="33"/>
      <c r="AE377" s="33"/>
      <c r="AR377" s="171" t="s">
        <v>142</v>
      </c>
      <c r="AT377" s="171" t="s">
        <v>144</v>
      </c>
      <c r="AU377" s="171" t="s">
        <v>87</v>
      </c>
      <c r="AY377" s="18" t="s">
        <v>143</v>
      </c>
      <c r="BE377" s="172">
        <f>IF(N377="základní",J377,0)</f>
        <v>0</v>
      </c>
      <c r="BF377" s="172">
        <f>IF(N377="snížená",J377,0)</f>
        <v>0</v>
      </c>
      <c r="BG377" s="172">
        <f>IF(N377="zákl. přenesená",J377,0)</f>
        <v>0</v>
      </c>
      <c r="BH377" s="172">
        <f>IF(N377="sníž. přenesená",J377,0)</f>
        <v>0</v>
      </c>
      <c r="BI377" s="172">
        <f>IF(N377="nulová",J377,0)</f>
        <v>0</v>
      </c>
      <c r="BJ377" s="18" t="s">
        <v>85</v>
      </c>
      <c r="BK377" s="172">
        <f>ROUND(I377*H377,2)</f>
        <v>0</v>
      </c>
      <c r="BL377" s="18" t="s">
        <v>142</v>
      </c>
      <c r="BM377" s="171" t="s">
        <v>608</v>
      </c>
    </row>
    <row r="378" spans="1:65" s="13" customFormat="1" x14ac:dyDescent="0.2">
      <c r="B378" s="182"/>
      <c r="D378" s="174" t="s">
        <v>151</v>
      </c>
      <c r="E378" s="183" t="s">
        <v>1</v>
      </c>
      <c r="F378" s="184" t="s">
        <v>609</v>
      </c>
      <c r="H378" s="183" t="s">
        <v>1</v>
      </c>
      <c r="I378" s="185"/>
      <c r="L378" s="182"/>
      <c r="M378" s="186"/>
      <c r="N378" s="187"/>
      <c r="O378" s="187"/>
      <c r="P378" s="187"/>
      <c r="Q378" s="187"/>
      <c r="R378" s="187"/>
      <c r="S378" s="187"/>
      <c r="T378" s="188"/>
      <c r="AT378" s="183" t="s">
        <v>151</v>
      </c>
      <c r="AU378" s="183" t="s">
        <v>87</v>
      </c>
      <c r="AV378" s="13" t="s">
        <v>85</v>
      </c>
      <c r="AW378" s="13" t="s">
        <v>33</v>
      </c>
      <c r="AX378" s="13" t="s">
        <v>77</v>
      </c>
      <c r="AY378" s="183" t="s">
        <v>143</v>
      </c>
    </row>
    <row r="379" spans="1:65" s="12" customFormat="1" x14ac:dyDescent="0.2">
      <c r="B379" s="173"/>
      <c r="D379" s="174" t="s">
        <v>151</v>
      </c>
      <c r="E379" s="175" t="s">
        <v>1</v>
      </c>
      <c r="F379" s="176" t="s">
        <v>592</v>
      </c>
      <c r="H379" s="177">
        <v>30.4</v>
      </c>
      <c r="I379" s="178"/>
      <c r="L379" s="173"/>
      <c r="M379" s="179"/>
      <c r="N379" s="180"/>
      <c r="O379" s="180"/>
      <c r="P379" s="180"/>
      <c r="Q379" s="180"/>
      <c r="R379" s="180"/>
      <c r="S379" s="180"/>
      <c r="T379" s="181"/>
      <c r="AT379" s="175" t="s">
        <v>151</v>
      </c>
      <c r="AU379" s="175" t="s">
        <v>87</v>
      </c>
      <c r="AV379" s="12" t="s">
        <v>87</v>
      </c>
      <c r="AW379" s="12" t="s">
        <v>33</v>
      </c>
      <c r="AX379" s="12" t="s">
        <v>85</v>
      </c>
      <c r="AY379" s="175" t="s">
        <v>143</v>
      </c>
    </row>
    <row r="380" spans="1:65" s="2" customFormat="1" ht="21.75" customHeight="1" x14ac:dyDescent="0.2">
      <c r="A380" s="33"/>
      <c r="B380" s="159"/>
      <c r="C380" s="160" t="s">
        <v>610</v>
      </c>
      <c r="D380" s="160" t="s">
        <v>144</v>
      </c>
      <c r="E380" s="161" t="s">
        <v>611</v>
      </c>
      <c r="F380" s="162" t="s">
        <v>612</v>
      </c>
      <c r="G380" s="163" t="s">
        <v>233</v>
      </c>
      <c r="H380" s="164">
        <v>2985.8</v>
      </c>
      <c r="I380" s="165"/>
      <c r="J380" s="166">
        <f>ROUND(I380*H380,2)</f>
        <v>0</v>
      </c>
      <c r="K380" s="162" t="s">
        <v>148</v>
      </c>
      <c r="L380" s="34"/>
      <c r="M380" s="167" t="s">
        <v>1</v>
      </c>
      <c r="N380" s="168" t="s">
        <v>42</v>
      </c>
      <c r="O380" s="59"/>
      <c r="P380" s="169">
        <f>O380*H380</f>
        <v>0</v>
      </c>
      <c r="Q380" s="169">
        <v>0</v>
      </c>
      <c r="R380" s="169">
        <f>Q380*H380</f>
        <v>0</v>
      </c>
      <c r="S380" s="169">
        <v>0</v>
      </c>
      <c r="T380" s="170">
        <f>S380*H380</f>
        <v>0</v>
      </c>
      <c r="U380" s="33"/>
      <c r="V380" s="33"/>
      <c r="W380" s="33"/>
      <c r="X380" s="33"/>
      <c r="Y380" s="33"/>
      <c r="Z380" s="33"/>
      <c r="AA380" s="33"/>
      <c r="AB380" s="33"/>
      <c r="AC380" s="33"/>
      <c r="AD380" s="33"/>
      <c r="AE380" s="33"/>
      <c r="AR380" s="171" t="s">
        <v>142</v>
      </c>
      <c r="AT380" s="171" t="s">
        <v>144</v>
      </c>
      <c r="AU380" s="171" t="s">
        <v>87</v>
      </c>
      <c r="AY380" s="18" t="s">
        <v>143</v>
      </c>
      <c r="BE380" s="172">
        <f>IF(N380="základní",J380,0)</f>
        <v>0</v>
      </c>
      <c r="BF380" s="172">
        <f>IF(N380="snížená",J380,0)</f>
        <v>0</v>
      </c>
      <c r="BG380" s="172">
        <f>IF(N380="zákl. přenesená",J380,0)</f>
        <v>0</v>
      </c>
      <c r="BH380" s="172">
        <f>IF(N380="sníž. přenesená",J380,0)</f>
        <v>0</v>
      </c>
      <c r="BI380" s="172">
        <f>IF(N380="nulová",J380,0)</f>
        <v>0</v>
      </c>
      <c r="BJ380" s="18" t="s">
        <v>85</v>
      </c>
      <c r="BK380" s="172">
        <f>ROUND(I380*H380,2)</f>
        <v>0</v>
      </c>
      <c r="BL380" s="18" t="s">
        <v>142</v>
      </c>
      <c r="BM380" s="171" t="s">
        <v>613</v>
      </c>
    </row>
    <row r="381" spans="1:65" s="13" customFormat="1" x14ac:dyDescent="0.2">
      <c r="B381" s="182"/>
      <c r="D381" s="174" t="s">
        <v>151</v>
      </c>
      <c r="E381" s="183" t="s">
        <v>1</v>
      </c>
      <c r="F381" s="184" t="s">
        <v>614</v>
      </c>
      <c r="H381" s="183" t="s">
        <v>1</v>
      </c>
      <c r="I381" s="185"/>
      <c r="L381" s="182"/>
      <c r="M381" s="186"/>
      <c r="N381" s="187"/>
      <c r="O381" s="187"/>
      <c r="P381" s="187"/>
      <c r="Q381" s="187"/>
      <c r="R381" s="187"/>
      <c r="S381" s="187"/>
      <c r="T381" s="188"/>
      <c r="AT381" s="183" t="s">
        <v>151</v>
      </c>
      <c r="AU381" s="183" t="s">
        <v>87</v>
      </c>
      <c r="AV381" s="13" t="s">
        <v>85</v>
      </c>
      <c r="AW381" s="13" t="s">
        <v>33</v>
      </c>
      <c r="AX381" s="13" t="s">
        <v>77</v>
      </c>
      <c r="AY381" s="183" t="s">
        <v>143</v>
      </c>
    </row>
    <row r="382" spans="1:65" s="12" customFormat="1" x14ac:dyDescent="0.2">
      <c r="B382" s="173"/>
      <c r="D382" s="174" t="s">
        <v>151</v>
      </c>
      <c r="E382" s="175" t="s">
        <v>1</v>
      </c>
      <c r="F382" s="176" t="s">
        <v>615</v>
      </c>
      <c r="H382" s="177">
        <v>2985.8</v>
      </c>
      <c r="I382" s="178"/>
      <c r="L382" s="173"/>
      <c r="M382" s="179"/>
      <c r="N382" s="180"/>
      <c r="O382" s="180"/>
      <c r="P382" s="180"/>
      <c r="Q382" s="180"/>
      <c r="R382" s="180"/>
      <c r="S382" s="180"/>
      <c r="T382" s="181"/>
      <c r="AT382" s="175" t="s">
        <v>151</v>
      </c>
      <c r="AU382" s="175" t="s">
        <v>87</v>
      </c>
      <c r="AV382" s="12" t="s">
        <v>87</v>
      </c>
      <c r="AW382" s="12" t="s">
        <v>33</v>
      </c>
      <c r="AX382" s="12" t="s">
        <v>85</v>
      </c>
      <c r="AY382" s="175" t="s">
        <v>143</v>
      </c>
    </row>
    <row r="383" spans="1:65" s="2" customFormat="1" ht="33" customHeight="1" x14ac:dyDescent="0.2">
      <c r="A383" s="33"/>
      <c r="B383" s="159"/>
      <c r="C383" s="160" t="s">
        <v>616</v>
      </c>
      <c r="D383" s="160" t="s">
        <v>144</v>
      </c>
      <c r="E383" s="161" t="s">
        <v>617</v>
      </c>
      <c r="F383" s="162" t="s">
        <v>618</v>
      </c>
      <c r="G383" s="163" t="s">
        <v>233</v>
      </c>
      <c r="H383" s="164">
        <v>564</v>
      </c>
      <c r="I383" s="165"/>
      <c r="J383" s="166">
        <f>ROUND(I383*H383,2)</f>
        <v>0</v>
      </c>
      <c r="K383" s="162" t="s">
        <v>148</v>
      </c>
      <c r="L383" s="34"/>
      <c r="M383" s="167" t="s">
        <v>1</v>
      </c>
      <c r="N383" s="168" t="s">
        <v>42</v>
      </c>
      <c r="O383" s="59"/>
      <c r="P383" s="169">
        <f>O383*H383</f>
        <v>0</v>
      </c>
      <c r="Q383" s="169">
        <v>8.4250000000000005E-2</v>
      </c>
      <c r="R383" s="169">
        <f>Q383*H383</f>
        <v>47.517000000000003</v>
      </c>
      <c r="S383" s="169">
        <v>0</v>
      </c>
      <c r="T383" s="170">
        <f>S383*H383</f>
        <v>0</v>
      </c>
      <c r="U383" s="33"/>
      <c r="V383" s="33"/>
      <c r="W383" s="33"/>
      <c r="X383" s="33"/>
      <c r="Y383" s="33"/>
      <c r="Z383" s="33"/>
      <c r="AA383" s="33"/>
      <c r="AB383" s="33"/>
      <c r="AC383" s="33"/>
      <c r="AD383" s="33"/>
      <c r="AE383" s="33"/>
      <c r="AR383" s="171" t="s">
        <v>142</v>
      </c>
      <c r="AT383" s="171" t="s">
        <v>144</v>
      </c>
      <c r="AU383" s="171" t="s">
        <v>87</v>
      </c>
      <c r="AY383" s="18" t="s">
        <v>143</v>
      </c>
      <c r="BE383" s="172">
        <f>IF(N383="základní",J383,0)</f>
        <v>0</v>
      </c>
      <c r="BF383" s="172">
        <f>IF(N383="snížená",J383,0)</f>
        <v>0</v>
      </c>
      <c r="BG383" s="172">
        <f>IF(N383="zákl. přenesená",J383,0)</f>
        <v>0</v>
      </c>
      <c r="BH383" s="172">
        <f>IF(N383="sníž. přenesená",J383,0)</f>
        <v>0</v>
      </c>
      <c r="BI383" s="172">
        <f>IF(N383="nulová",J383,0)</f>
        <v>0</v>
      </c>
      <c r="BJ383" s="18" t="s">
        <v>85</v>
      </c>
      <c r="BK383" s="172">
        <f>ROUND(I383*H383,2)</f>
        <v>0</v>
      </c>
      <c r="BL383" s="18" t="s">
        <v>142</v>
      </c>
      <c r="BM383" s="171" t="s">
        <v>619</v>
      </c>
    </row>
    <row r="384" spans="1:65" s="12" customFormat="1" x14ac:dyDescent="0.2">
      <c r="B384" s="173"/>
      <c r="D384" s="174" t="s">
        <v>151</v>
      </c>
      <c r="E384" s="175" t="s">
        <v>1</v>
      </c>
      <c r="F384" s="176" t="s">
        <v>620</v>
      </c>
      <c r="H384" s="177">
        <v>203</v>
      </c>
      <c r="I384" s="178"/>
      <c r="L384" s="173"/>
      <c r="M384" s="179"/>
      <c r="N384" s="180"/>
      <c r="O384" s="180"/>
      <c r="P384" s="180"/>
      <c r="Q384" s="180"/>
      <c r="R384" s="180"/>
      <c r="S384" s="180"/>
      <c r="T384" s="181"/>
      <c r="AT384" s="175" t="s">
        <v>151</v>
      </c>
      <c r="AU384" s="175" t="s">
        <v>87</v>
      </c>
      <c r="AV384" s="12" t="s">
        <v>87</v>
      </c>
      <c r="AW384" s="12" t="s">
        <v>33</v>
      </c>
      <c r="AX384" s="12" t="s">
        <v>77</v>
      </c>
      <c r="AY384" s="175" t="s">
        <v>143</v>
      </c>
    </row>
    <row r="385" spans="1:65" s="12" customFormat="1" x14ac:dyDescent="0.2">
      <c r="B385" s="173"/>
      <c r="D385" s="174" t="s">
        <v>151</v>
      </c>
      <c r="E385" s="175" t="s">
        <v>1</v>
      </c>
      <c r="F385" s="176" t="s">
        <v>621</v>
      </c>
      <c r="H385" s="177">
        <v>361</v>
      </c>
      <c r="I385" s="178"/>
      <c r="L385" s="173"/>
      <c r="M385" s="179"/>
      <c r="N385" s="180"/>
      <c r="O385" s="180"/>
      <c r="P385" s="180"/>
      <c r="Q385" s="180"/>
      <c r="R385" s="180"/>
      <c r="S385" s="180"/>
      <c r="T385" s="181"/>
      <c r="AT385" s="175" t="s">
        <v>151</v>
      </c>
      <c r="AU385" s="175" t="s">
        <v>87</v>
      </c>
      <c r="AV385" s="12" t="s">
        <v>87</v>
      </c>
      <c r="AW385" s="12" t="s">
        <v>33</v>
      </c>
      <c r="AX385" s="12" t="s">
        <v>77</v>
      </c>
      <c r="AY385" s="175" t="s">
        <v>143</v>
      </c>
    </row>
    <row r="386" spans="1:65" s="15" customFormat="1" x14ac:dyDescent="0.2">
      <c r="B386" s="199"/>
      <c r="D386" s="174" t="s">
        <v>151</v>
      </c>
      <c r="E386" s="200" t="s">
        <v>1</v>
      </c>
      <c r="F386" s="201" t="s">
        <v>245</v>
      </c>
      <c r="H386" s="202">
        <v>564</v>
      </c>
      <c r="I386" s="203"/>
      <c r="L386" s="199"/>
      <c r="M386" s="204"/>
      <c r="N386" s="205"/>
      <c r="O386" s="205"/>
      <c r="P386" s="205"/>
      <c r="Q386" s="205"/>
      <c r="R386" s="205"/>
      <c r="S386" s="205"/>
      <c r="T386" s="206"/>
      <c r="AT386" s="200" t="s">
        <v>151</v>
      </c>
      <c r="AU386" s="200" t="s">
        <v>87</v>
      </c>
      <c r="AV386" s="15" t="s">
        <v>142</v>
      </c>
      <c r="AW386" s="15" t="s">
        <v>33</v>
      </c>
      <c r="AX386" s="15" t="s">
        <v>85</v>
      </c>
      <c r="AY386" s="200" t="s">
        <v>143</v>
      </c>
    </row>
    <row r="387" spans="1:65" s="2" customFormat="1" ht="16.5" customHeight="1" x14ac:dyDescent="0.2">
      <c r="A387" s="33"/>
      <c r="B387" s="159"/>
      <c r="C387" s="207" t="s">
        <v>622</v>
      </c>
      <c r="D387" s="207" t="s">
        <v>382</v>
      </c>
      <c r="E387" s="208" t="s">
        <v>623</v>
      </c>
      <c r="F387" s="209" t="s">
        <v>624</v>
      </c>
      <c r="G387" s="210" t="s">
        <v>233</v>
      </c>
      <c r="H387" s="211">
        <v>554.49</v>
      </c>
      <c r="I387" s="212"/>
      <c r="J387" s="213">
        <f>ROUND(I387*H387,2)</f>
        <v>0</v>
      </c>
      <c r="K387" s="209" t="s">
        <v>148</v>
      </c>
      <c r="L387" s="214"/>
      <c r="M387" s="215" t="s">
        <v>1</v>
      </c>
      <c r="N387" s="216" t="s">
        <v>42</v>
      </c>
      <c r="O387" s="59"/>
      <c r="P387" s="169">
        <f>O387*H387</f>
        <v>0</v>
      </c>
      <c r="Q387" s="169">
        <v>0.13100000000000001</v>
      </c>
      <c r="R387" s="169">
        <f>Q387*H387</f>
        <v>72.638190000000009</v>
      </c>
      <c r="S387" s="169">
        <v>0</v>
      </c>
      <c r="T387" s="170">
        <f>S387*H387</f>
        <v>0</v>
      </c>
      <c r="U387" s="33"/>
      <c r="V387" s="33"/>
      <c r="W387" s="33"/>
      <c r="X387" s="33"/>
      <c r="Y387" s="33"/>
      <c r="Z387" s="33"/>
      <c r="AA387" s="33"/>
      <c r="AB387" s="33"/>
      <c r="AC387" s="33"/>
      <c r="AD387" s="33"/>
      <c r="AE387" s="33"/>
      <c r="AR387" s="171" t="s">
        <v>184</v>
      </c>
      <c r="AT387" s="171" t="s">
        <v>382</v>
      </c>
      <c r="AU387" s="171" t="s">
        <v>87</v>
      </c>
      <c r="AY387" s="18" t="s">
        <v>143</v>
      </c>
      <c r="BE387" s="172">
        <f>IF(N387="základní",J387,0)</f>
        <v>0</v>
      </c>
      <c r="BF387" s="172">
        <f>IF(N387="snížená",J387,0)</f>
        <v>0</v>
      </c>
      <c r="BG387" s="172">
        <f>IF(N387="zákl. přenesená",J387,0)</f>
        <v>0</v>
      </c>
      <c r="BH387" s="172">
        <f>IF(N387="sníž. přenesená",J387,0)</f>
        <v>0</v>
      </c>
      <c r="BI387" s="172">
        <f>IF(N387="nulová",J387,0)</f>
        <v>0</v>
      </c>
      <c r="BJ387" s="18" t="s">
        <v>85</v>
      </c>
      <c r="BK387" s="172">
        <f>ROUND(I387*H387,2)</f>
        <v>0</v>
      </c>
      <c r="BL387" s="18" t="s">
        <v>142</v>
      </c>
      <c r="BM387" s="171" t="s">
        <v>625</v>
      </c>
    </row>
    <row r="388" spans="1:65" s="12" customFormat="1" x14ac:dyDescent="0.2">
      <c r="B388" s="173"/>
      <c r="D388" s="174" t="s">
        <v>151</v>
      </c>
      <c r="E388" s="175" t="s">
        <v>1</v>
      </c>
      <c r="F388" s="176" t="s">
        <v>626</v>
      </c>
      <c r="H388" s="177">
        <v>564</v>
      </c>
      <c r="I388" s="178"/>
      <c r="L388" s="173"/>
      <c r="M388" s="179"/>
      <c r="N388" s="180"/>
      <c r="O388" s="180"/>
      <c r="P388" s="180"/>
      <c r="Q388" s="180"/>
      <c r="R388" s="180"/>
      <c r="S388" s="180"/>
      <c r="T388" s="181"/>
      <c r="AT388" s="175" t="s">
        <v>151</v>
      </c>
      <c r="AU388" s="175" t="s">
        <v>87</v>
      </c>
      <c r="AV388" s="12" t="s">
        <v>87</v>
      </c>
      <c r="AW388" s="12" t="s">
        <v>33</v>
      </c>
      <c r="AX388" s="12" t="s">
        <v>77</v>
      </c>
      <c r="AY388" s="175" t="s">
        <v>143</v>
      </c>
    </row>
    <row r="389" spans="1:65" s="12" customFormat="1" x14ac:dyDescent="0.2">
      <c r="B389" s="173"/>
      <c r="D389" s="174" t="s">
        <v>151</v>
      </c>
      <c r="E389" s="175" t="s">
        <v>1</v>
      </c>
      <c r="F389" s="176" t="s">
        <v>627</v>
      </c>
      <c r="H389" s="177">
        <v>-15</v>
      </c>
      <c r="I389" s="178"/>
      <c r="L389" s="173"/>
      <c r="M389" s="179"/>
      <c r="N389" s="180"/>
      <c r="O389" s="180"/>
      <c r="P389" s="180"/>
      <c r="Q389" s="180"/>
      <c r="R389" s="180"/>
      <c r="S389" s="180"/>
      <c r="T389" s="181"/>
      <c r="AT389" s="175" t="s">
        <v>151</v>
      </c>
      <c r="AU389" s="175" t="s">
        <v>87</v>
      </c>
      <c r="AV389" s="12" t="s">
        <v>87</v>
      </c>
      <c r="AW389" s="12" t="s">
        <v>33</v>
      </c>
      <c r="AX389" s="12" t="s">
        <v>77</v>
      </c>
      <c r="AY389" s="175" t="s">
        <v>143</v>
      </c>
    </row>
    <row r="390" spans="1:65" s="15" customFormat="1" x14ac:dyDescent="0.2">
      <c r="B390" s="199"/>
      <c r="D390" s="174" t="s">
        <v>151</v>
      </c>
      <c r="E390" s="200" t="s">
        <v>1</v>
      </c>
      <c r="F390" s="201" t="s">
        <v>245</v>
      </c>
      <c r="H390" s="202">
        <v>549</v>
      </c>
      <c r="I390" s="203"/>
      <c r="L390" s="199"/>
      <c r="M390" s="204"/>
      <c r="N390" s="205"/>
      <c r="O390" s="205"/>
      <c r="P390" s="205"/>
      <c r="Q390" s="205"/>
      <c r="R390" s="205"/>
      <c r="S390" s="205"/>
      <c r="T390" s="206"/>
      <c r="AT390" s="200" t="s">
        <v>151</v>
      </c>
      <c r="AU390" s="200" t="s">
        <v>87</v>
      </c>
      <c r="AV390" s="15" t="s">
        <v>142</v>
      </c>
      <c r="AW390" s="15" t="s">
        <v>33</v>
      </c>
      <c r="AX390" s="15" t="s">
        <v>85</v>
      </c>
      <c r="AY390" s="200" t="s">
        <v>143</v>
      </c>
    </row>
    <row r="391" spans="1:65" s="13" customFormat="1" x14ac:dyDescent="0.2">
      <c r="B391" s="182"/>
      <c r="D391" s="174" t="s">
        <v>151</v>
      </c>
      <c r="E391" s="183" t="s">
        <v>1</v>
      </c>
      <c r="F391" s="184" t="s">
        <v>628</v>
      </c>
      <c r="H391" s="183" t="s">
        <v>1</v>
      </c>
      <c r="I391" s="185"/>
      <c r="L391" s="182"/>
      <c r="M391" s="186"/>
      <c r="N391" s="187"/>
      <c r="O391" s="187"/>
      <c r="P391" s="187"/>
      <c r="Q391" s="187"/>
      <c r="R391" s="187"/>
      <c r="S391" s="187"/>
      <c r="T391" s="188"/>
      <c r="AT391" s="183" t="s">
        <v>151</v>
      </c>
      <c r="AU391" s="183" t="s">
        <v>87</v>
      </c>
      <c r="AV391" s="13" t="s">
        <v>85</v>
      </c>
      <c r="AW391" s="13" t="s">
        <v>33</v>
      </c>
      <c r="AX391" s="13" t="s">
        <v>77</v>
      </c>
      <c r="AY391" s="183" t="s">
        <v>143</v>
      </c>
    </row>
    <row r="392" spans="1:65" s="12" customFormat="1" x14ac:dyDescent="0.2">
      <c r="B392" s="173"/>
      <c r="D392" s="174" t="s">
        <v>151</v>
      </c>
      <c r="F392" s="176" t="s">
        <v>629</v>
      </c>
      <c r="H392" s="177">
        <v>554.49</v>
      </c>
      <c r="I392" s="178"/>
      <c r="L392" s="173"/>
      <c r="M392" s="179"/>
      <c r="N392" s="180"/>
      <c r="O392" s="180"/>
      <c r="P392" s="180"/>
      <c r="Q392" s="180"/>
      <c r="R392" s="180"/>
      <c r="S392" s="180"/>
      <c r="T392" s="181"/>
      <c r="AT392" s="175" t="s">
        <v>151</v>
      </c>
      <c r="AU392" s="175" t="s">
        <v>87</v>
      </c>
      <c r="AV392" s="12" t="s">
        <v>87</v>
      </c>
      <c r="AW392" s="12" t="s">
        <v>3</v>
      </c>
      <c r="AX392" s="12" t="s">
        <v>85</v>
      </c>
      <c r="AY392" s="175" t="s">
        <v>143</v>
      </c>
    </row>
    <row r="393" spans="1:65" s="2" customFormat="1" ht="16.5" customHeight="1" x14ac:dyDescent="0.2">
      <c r="A393" s="33"/>
      <c r="B393" s="159"/>
      <c r="C393" s="207" t="s">
        <v>630</v>
      </c>
      <c r="D393" s="207" t="s">
        <v>382</v>
      </c>
      <c r="E393" s="208" t="s">
        <v>631</v>
      </c>
      <c r="F393" s="209" t="s">
        <v>632</v>
      </c>
      <c r="G393" s="210" t="s">
        <v>233</v>
      </c>
      <c r="H393" s="211">
        <v>15.45</v>
      </c>
      <c r="I393" s="212"/>
      <c r="J393" s="213">
        <f>ROUND(I393*H393,2)</f>
        <v>0</v>
      </c>
      <c r="K393" s="209" t="s">
        <v>148</v>
      </c>
      <c r="L393" s="214"/>
      <c r="M393" s="215" t="s">
        <v>1</v>
      </c>
      <c r="N393" s="216" t="s">
        <v>42</v>
      </c>
      <c r="O393" s="59"/>
      <c r="P393" s="169">
        <f>O393*H393</f>
        <v>0</v>
      </c>
      <c r="Q393" s="169">
        <v>0.13100000000000001</v>
      </c>
      <c r="R393" s="169">
        <f>Q393*H393</f>
        <v>2.0239500000000001</v>
      </c>
      <c r="S393" s="169">
        <v>0</v>
      </c>
      <c r="T393" s="170">
        <f>S393*H393</f>
        <v>0</v>
      </c>
      <c r="U393" s="33"/>
      <c r="V393" s="33"/>
      <c r="W393" s="33"/>
      <c r="X393" s="33"/>
      <c r="Y393" s="33"/>
      <c r="Z393" s="33"/>
      <c r="AA393" s="33"/>
      <c r="AB393" s="33"/>
      <c r="AC393" s="33"/>
      <c r="AD393" s="33"/>
      <c r="AE393" s="33"/>
      <c r="AR393" s="171" t="s">
        <v>184</v>
      </c>
      <c r="AT393" s="171" t="s">
        <v>382</v>
      </c>
      <c r="AU393" s="171" t="s">
        <v>87</v>
      </c>
      <c r="AY393" s="18" t="s">
        <v>143</v>
      </c>
      <c r="BE393" s="172">
        <f>IF(N393="základní",J393,0)</f>
        <v>0</v>
      </c>
      <c r="BF393" s="172">
        <f>IF(N393="snížená",J393,0)</f>
        <v>0</v>
      </c>
      <c r="BG393" s="172">
        <f>IF(N393="zákl. přenesená",J393,0)</f>
        <v>0</v>
      </c>
      <c r="BH393" s="172">
        <f>IF(N393="sníž. přenesená",J393,0)</f>
        <v>0</v>
      </c>
      <c r="BI393" s="172">
        <f>IF(N393="nulová",J393,0)</f>
        <v>0</v>
      </c>
      <c r="BJ393" s="18" t="s">
        <v>85</v>
      </c>
      <c r="BK393" s="172">
        <f>ROUND(I393*H393,2)</f>
        <v>0</v>
      </c>
      <c r="BL393" s="18" t="s">
        <v>142</v>
      </c>
      <c r="BM393" s="171" t="s">
        <v>633</v>
      </c>
    </row>
    <row r="394" spans="1:65" s="12" customFormat="1" x14ac:dyDescent="0.2">
      <c r="B394" s="173"/>
      <c r="D394" s="174" t="s">
        <v>151</v>
      </c>
      <c r="E394" s="175" t="s">
        <v>1</v>
      </c>
      <c r="F394" s="176" t="s">
        <v>634</v>
      </c>
      <c r="H394" s="177">
        <v>15</v>
      </c>
      <c r="I394" s="178"/>
      <c r="L394" s="173"/>
      <c r="M394" s="179"/>
      <c r="N394" s="180"/>
      <c r="O394" s="180"/>
      <c r="P394" s="180"/>
      <c r="Q394" s="180"/>
      <c r="R394" s="180"/>
      <c r="S394" s="180"/>
      <c r="T394" s="181"/>
      <c r="AT394" s="175" t="s">
        <v>151</v>
      </c>
      <c r="AU394" s="175" t="s">
        <v>87</v>
      </c>
      <c r="AV394" s="12" t="s">
        <v>87</v>
      </c>
      <c r="AW394" s="12" t="s">
        <v>33</v>
      </c>
      <c r="AX394" s="12" t="s">
        <v>85</v>
      </c>
      <c r="AY394" s="175" t="s">
        <v>143</v>
      </c>
    </row>
    <row r="395" spans="1:65" s="13" customFormat="1" x14ac:dyDescent="0.2">
      <c r="B395" s="182"/>
      <c r="D395" s="174" t="s">
        <v>151</v>
      </c>
      <c r="E395" s="183" t="s">
        <v>1</v>
      </c>
      <c r="F395" s="184" t="s">
        <v>635</v>
      </c>
      <c r="H395" s="183" t="s">
        <v>1</v>
      </c>
      <c r="I395" s="185"/>
      <c r="L395" s="182"/>
      <c r="M395" s="186"/>
      <c r="N395" s="187"/>
      <c r="O395" s="187"/>
      <c r="P395" s="187"/>
      <c r="Q395" s="187"/>
      <c r="R395" s="187"/>
      <c r="S395" s="187"/>
      <c r="T395" s="188"/>
      <c r="AT395" s="183" t="s">
        <v>151</v>
      </c>
      <c r="AU395" s="183" t="s">
        <v>87</v>
      </c>
      <c r="AV395" s="13" t="s">
        <v>85</v>
      </c>
      <c r="AW395" s="13" t="s">
        <v>33</v>
      </c>
      <c r="AX395" s="13" t="s">
        <v>77</v>
      </c>
      <c r="AY395" s="183" t="s">
        <v>143</v>
      </c>
    </row>
    <row r="396" spans="1:65" s="12" customFormat="1" x14ac:dyDescent="0.2">
      <c r="B396" s="173"/>
      <c r="D396" s="174" t="s">
        <v>151</v>
      </c>
      <c r="F396" s="176" t="s">
        <v>636</v>
      </c>
      <c r="H396" s="177">
        <v>15.45</v>
      </c>
      <c r="I396" s="178"/>
      <c r="L396" s="173"/>
      <c r="M396" s="179"/>
      <c r="N396" s="180"/>
      <c r="O396" s="180"/>
      <c r="P396" s="180"/>
      <c r="Q396" s="180"/>
      <c r="R396" s="180"/>
      <c r="S396" s="180"/>
      <c r="T396" s="181"/>
      <c r="AT396" s="175" t="s">
        <v>151</v>
      </c>
      <c r="AU396" s="175" t="s">
        <v>87</v>
      </c>
      <c r="AV396" s="12" t="s">
        <v>87</v>
      </c>
      <c r="AW396" s="12" t="s">
        <v>3</v>
      </c>
      <c r="AX396" s="12" t="s">
        <v>85</v>
      </c>
      <c r="AY396" s="175" t="s">
        <v>143</v>
      </c>
    </row>
    <row r="397" spans="1:65" s="2" customFormat="1" ht="33" customHeight="1" x14ac:dyDescent="0.2">
      <c r="A397" s="33"/>
      <c r="B397" s="159"/>
      <c r="C397" s="160" t="s">
        <v>637</v>
      </c>
      <c r="D397" s="160" t="s">
        <v>144</v>
      </c>
      <c r="E397" s="161" t="s">
        <v>638</v>
      </c>
      <c r="F397" s="162" t="s">
        <v>639</v>
      </c>
      <c r="G397" s="163" t="s">
        <v>233</v>
      </c>
      <c r="H397" s="164">
        <v>442.2</v>
      </c>
      <c r="I397" s="165"/>
      <c r="J397" s="166">
        <f>ROUND(I397*H397,2)</f>
        <v>0</v>
      </c>
      <c r="K397" s="162" t="s">
        <v>148</v>
      </c>
      <c r="L397" s="34"/>
      <c r="M397" s="167" t="s">
        <v>1</v>
      </c>
      <c r="N397" s="168" t="s">
        <v>42</v>
      </c>
      <c r="O397" s="59"/>
      <c r="P397" s="169">
        <f>O397*H397</f>
        <v>0</v>
      </c>
      <c r="Q397" s="169">
        <v>0.10362</v>
      </c>
      <c r="R397" s="169">
        <f>Q397*H397</f>
        <v>45.820763999999997</v>
      </c>
      <c r="S397" s="169">
        <v>0</v>
      </c>
      <c r="T397" s="170">
        <f>S397*H397</f>
        <v>0</v>
      </c>
      <c r="U397" s="33"/>
      <c r="V397" s="33"/>
      <c r="W397" s="33"/>
      <c r="X397" s="33"/>
      <c r="Y397" s="33"/>
      <c r="Z397" s="33"/>
      <c r="AA397" s="33"/>
      <c r="AB397" s="33"/>
      <c r="AC397" s="33"/>
      <c r="AD397" s="33"/>
      <c r="AE397" s="33"/>
      <c r="AR397" s="171" t="s">
        <v>142</v>
      </c>
      <c r="AT397" s="171" t="s">
        <v>144</v>
      </c>
      <c r="AU397" s="171" t="s">
        <v>87</v>
      </c>
      <c r="AY397" s="18" t="s">
        <v>143</v>
      </c>
      <c r="BE397" s="172">
        <f>IF(N397="základní",J397,0)</f>
        <v>0</v>
      </c>
      <c r="BF397" s="172">
        <f>IF(N397="snížená",J397,0)</f>
        <v>0</v>
      </c>
      <c r="BG397" s="172">
        <f>IF(N397="zákl. přenesená",J397,0)</f>
        <v>0</v>
      </c>
      <c r="BH397" s="172">
        <f>IF(N397="sníž. přenesená",J397,0)</f>
        <v>0</v>
      </c>
      <c r="BI397" s="172">
        <f>IF(N397="nulová",J397,0)</f>
        <v>0</v>
      </c>
      <c r="BJ397" s="18" t="s">
        <v>85</v>
      </c>
      <c r="BK397" s="172">
        <f>ROUND(I397*H397,2)</f>
        <v>0</v>
      </c>
      <c r="BL397" s="18" t="s">
        <v>142</v>
      </c>
      <c r="BM397" s="171" t="s">
        <v>640</v>
      </c>
    </row>
    <row r="398" spans="1:65" s="12" customFormat="1" x14ac:dyDescent="0.2">
      <c r="B398" s="173"/>
      <c r="D398" s="174" t="s">
        <v>151</v>
      </c>
      <c r="E398" s="175" t="s">
        <v>1</v>
      </c>
      <c r="F398" s="176" t="s">
        <v>641</v>
      </c>
      <c r="H398" s="177">
        <v>21.8</v>
      </c>
      <c r="I398" s="178"/>
      <c r="L398" s="173"/>
      <c r="M398" s="179"/>
      <c r="N398" s="180"/>
      <c r="O398" s="180"/>
      <c r="P398" s="180"/>
      <c r="Q398" s="180"/>
      <c r="R398" s="180"/>
      <c r="S398" s="180"/>
      <c r="T398" s="181"/>
      <c r="AT398" s="175" t="s">
        <v>151</v>
      </c>
      <c r="AU398" s="175" t="s">
        <v>87</v>
      </c>
      <c r="AV398" s="12" t="s">
        <v>87</v>
      </c>
      <c r="AW398" s="12" t="s">
        <v>33</v>
      </c>
      <c r="AX398" s="12" t="s">
        <v>77</v>
      </c>
      <c r="AY398" s="175" t="s">
        <v>143</v>
      </c>
    </row>
    <row r="399" spans="1:65" s="12" customFormat="1" x14ac:dyDescent="0.2">
      <c r="B399" s="173"/>
      <c r="D399" s="174" t="s">
        <v>151</v>
      </c>
      <c r="E399" s="175" t="s">
        <v>1</v>
      </c>
      <c r="F399" s="176" t="s">
        <v>642</v>
      </c>
      <c r="H399" s="177">
        <v>418.2</v>
      </c>
      <c r="I399" s="178"/>
      <c r="L399" s="173"/>
      <c r="M399" s="179"/>
      <c r="N399" s="180"/>
      <c r="O399" s="180"/>
      <c r="P399" s="180"/>
      <c r="Q399" s="180"/>
      <c r="R399" s="180"/>
      <c r="S399" s="180"/>
      <c r="T399" s="181"/>
      <c r="AT399" s="175" t="s">
        <v>151</v>
      </c>
      <c r="AU399" s="175" t="s">
        <v>87</v>
      </c>
      <c r="AV399" s="12" t="s">
        <v>87</v>
      </c>
      <c r="AW399" s="12" t="s">
        <v>33</v>
      </c>
      <c r="AX399" s="12" t="s">
        <v>77</v>
      </c>
      <c r="AY399" s="175" t="s">
        <v>143</v>
      </c>
    </row>
    <row r="400" spans="1:65" s="12" customFormat="1" x14ac:dyDescent="0.2">
      <c r="B400" s="173"/>
      <c r="D400" s="174" t="s">
        <v>151</v>
      </c>
      <c r="E400" s="175" t="s">
        <v>1</v>
      </c>
      <c r="F400" s="176" t="s">
        <v>643</v>
      </c>
      <c r="H400" s="177">
        <v>2.2000000000000002</v>
      </c>
      <c r="I400" s="178"/>
      <c r="L400" s="173"/>
      <c r="M400" s="179"/>
      <c r="N400" s="180"/>
      <c r="O400" s="180"/>
      <c r="P400" s="180"/>
      <c r="Q400" s="180"/>
      <c r="R400" s="180"/>
      <c r="S400" s="180"/>
      <c r="T400" s="181"/>
      <c r="AT400" s="175" t="s">
        <v>151</v>
      </c>
      <c r="AU400" s="175" t="s">
        <v>87</v>
      </c>
      <c r="AV400" s="12" t="s">
        <v>87</v>
      </c>
      <c r="AW400" s="12" t="s">
        <v>33</v>
      </c>
      <c r="AX400" s="12" t="s">
        <v>77</v>
      </c>
      <c r="AY400" s="175" t="s">
        <v>143</v>
      </c>
    </row>
    <row r="401" spans="1:65" s="15" customFormat="1" x14ac:dyDescent="0.2">
      <c r="B401" s="199"/>
      <c r="D401" s="174" t="s">
        <v>151</v>
      </c>
      <c r="E401" s="200" t="s">
        <v>1</v>
      </c>
      <c r="F401" s="201" t="s">
        <v>245</v>
      </c>
      <c r="H401" s="202">
        <v>442.2</v>
      </c>
      <c r="I401" s="203"/>
      <c r="L401" s="199"/>
      <c r="M401" s="204"/>
      <c r="N401" s="205"/>
      <c r="O401" s="205"/>
      <c r="P401" s="205"/>
      <c r="Q401" s="205"/>
      <c r="R401" s="205"/>
      <c r="S401" s="205"/>
      <c r="T401" s="206"/>
      <c r="AT401" s="200" t="s">
        <v>151</v>
      </c>
      <c r="AU401" s="200" t="s">
        <v>87</v>
      </c>
      <c r="AV401" s="15" t="s">
        <v>142</v>
      </c>
      <c r="AW401" s="15" t="s">
        <v>33</v>
      </c>
      <c r="AX401" s="15" t="s">
        <v>85</v>
      </c>
      <c r="AY401" s="200" t="s">
        <v>143</v>
      </c>
    </row>
    <row r="402" spans="1:65" s="2" customFormat="1" ht="16.5" customHeight="1" x14ac:dyDescent="0.2">
      <c r="A402" s="33"/>
      <c r="B402" s="159"/>
      <c r="C402" s="207" t="s">
        <v>644</v>
      </c>
      <c r="D402" s="207" t="s">
        <v>382</v>
      </c>
      <c r="E402" s="208" t="s">
        <v>645</v>
      </c>
      <c r="F402" s="209" t="s">
        <v>646</v>
      </c>
      <c r="G402" s="210" t="s">
        <v>233</v>
      </c>
      <c r="H402" s="211">
        <v>418.34199999999998</v>
      </c>
      <c r="I402" s="212"/>
      <c r="J402" s="213">
        <f>ROUND(I402*H402,2)</f>
        <v>0</v>
      </c>
      <c r="K402" s="209" t="s">
        <v>1</v>
      </c>
      <c r="L402" s="214"/>
      <c r="M402" s="215" t="s">
        <v>1</v>
      </c>
      <c r="N402" s="216" t="s">
        <v>42</v>
      </c>
      <c r="O402" s="59"/>
      <c r="P402" s="169">
        <f>O402*H402</f>
        <v>0</v>
      </c>
      <c r="Q402" s="169">
        <v>0.1363</v>
      </c>
      <c r="R402" s="169">
        <f>Q402*H402</f>
        <v>57.020014600000003</v>
      </c>
      <c r="S402" s="169">
        <v>0</v>
      </c>
      <c r="T402" s="170">
        <f>S402*H402</f>
        <v>0</v>
      </c>
      <c r="U402" s="33"/>
      <c r="V402" s="33"/>
      <c r="W402" s="33"/>
      <c r="X402" s="33"/>
      <c r="Y402" s="33"/>
      <c r="Z402" s="33"/>
      <c r="AA402" s="33"/>
      <c r="AB402" s="33"/>
      <c r="AC402" s="33"/>
      <c r="AD402" s="33"/>
      <c r="AE402" s="33"/>
      <c r="AR402" s="171" t="s">
        <v>184</v>
      </c>
      <c r="AT402" s="171" t="s">
        <v>382</v>
      </c>
      <c r="AU402" s="171" t="s">
        <v>87</v>
      </c>
      <c r="AY402" s="18" t="s">
        <v>143</v>
      </c>
      <c r="BE402" s="172">
        <f>IF(N402="základní",J402,0)</f>
        <v>0</v>
      </c>
      <c r="BF402" s="172">
        <f>IF(N402="snížená",J402,0)</f>
        <v>0</v>
      </c>
      <c r="BG402" s="172">
        <f>IF(N402="zákl. přenesená",J402,0)</f>
        <v>0</v>
      </c>
      <c r="BH402" s="172">
        <f>IF(N402="sníž. přenesená",J402,0)</f>
        <v>0</v>
      </c>
      <c r="BI402" s="172">
        <f>IF(N402="nulová",J402,0)</f>
        <v>0</v>
      </c>
      <c r="BJ402" s="18" t="s">
        <v>85</v>
      </c>
      <c r="BK402" s="172">
        <f>ROUND(I402*H402,2)</f>
        <v>0</v>
      </c>
      <c r="BL402" s="18" t="s">
        <v>142</v>
      </c>
      <c r="BM402" s="171" t="s">
        <v>647</v>
      </c>
    </row>
    <row r="403" spans="1:65" s="12" customFormat="1" x14ac:dyDescent="0.2">
      <c r="B403" s="173"/>
      <c r="D403" s="174" t="s">
        <v>151</v>
      </c>
      <c r="E403" s="175" t="s">
        <v>1</v>
      </c>
      <c r="F403" s="176" t="s">
        <v>648</v>
      </c>
      <c r="H403" s="177">
        <v>418.2</v>
      </c>
      <c r="I403" s="178"/>
      <c r="L403" s="173"/>
      <c r="M403" s="179"/>
      <c r="N403" s="180"/>
      <c r="O403" s="180"/>
      <c r="P403" s="180"/>
      <c r="Q403" s="180"/>
      <c r="R403" s="180"/>
      <c r="S403" s="180"/>
      <c r="T403" s="181"/>
      <c r="AT403" s="175" t="s">
        <v>151</v>
      </c>
      <c r="AU403" s="175" t="s">
        <v>87</v>
      </c>
      <c r="AV403" s="12" t="s">
        <v>87</v>
      </c>
      <c r="AW403" s="12" t="s">
        <v>33</v>
      </c>
      <c r="AX403" s="12" t="s">
        <v>77</v>
      </c>
      <c r="AY403" s="175" t="s">
        <v>143</v>
      </c>
    </row>
    <row r="404" spans="1:65" s="12" customFormat="1" x14ac:dyDescent="0.2">
      <c r="B404" s="173"/>
      <c r="D404" s="174" t="s">
        <v>151</v>
      </c>
      <c r="E404" s="175" t="s">
        <v>1</v>
      </c>
      <c r="F404" s="176" t="s">
        <v>649</v>
      </c>
      <c r="H404" s="177">
        <v>-4</v>
      </c>
      <c r="I404" s="178"/>
      <c r="L404" s="173"/>
      <c r="M404" s="179"/>
      <c r="N404" s="180"/>
      <c r="O404" s="180"/>
      <c r="P404" s="180"/>
      <c r="Q404" s="180"/>
      <c r="R404" s="180"/>
      <c r="S404" s="180"/>
      <c r="T404" s="181"/>
      <c r="AT404" s="175" t="s">
        <v>151</v>
      </c>
      <c r="AU404" s="175" t="s">
        <v>87</v>
      </c>
      <c r="AV404" s="12" t="s">
        <v>87</v>
      </c>
      <c r="AW404" s="12" t="s">
        <v>33</v>
      </c>
      <c r="AX404" s="12" t="s">
        <v>77</v>
      </c>
      <c r="AY404" s="175" t="s">
        <v>143</v>
      </c>
    </row>
    <row r="405" spans="1:65" s="15" customFormat="1" x14ac:dyDescent="0.2">
      <c r="B405" s="199"/>
      <c r="D405" s="174" t="s">
        <v>151</v>
      </c>
      <c r="E405" s="200" t="s">
        <v>1</v>
      </c>
      <c r="F405" s="201" t="s">
        <v>245</v>
      </c>
      <c r="H405" s="202">
        <v>414.2</v>
      </c>
      <c r="I405" s="203"/>
      <c r="L405" s="199"/>
      <c r="M405" s="204"/>
      <c r="N405" s="205"/>
      <c r="O405" s="205"/>
      <c r="P405" s="205"/>
      <c r="Q405" s="205"/>
      <c r="R405" s="205"/>
      <c r="S405" s="205"/>
      <c r="T405" s="206"/>
      <c r="AT405" s="200" t="s">
        <v>151</v>
      </c>
      <c r="AU405" s="200" t="s">
        <v>87</v>
      </c>
      <c r="AV405" s="15" t="s">
        <v>142</v>
      </c>
      <c r="AW405" s="15" t="s">
        <v>33</v>
      </c>
      <c r="AX405" s="15" t="s">
        <v>85</v>
      </c>
      <c r="AY405" s="200" t="s">
        <v>143</v>
      </c>
    </row>
    <row r="406" spans="1:65" s="13" customFormat="1" x14ac:dyDescent="0.2">
      <c r="B406" s="182"/>
      <c r="D406" s="174" t="s">
        <v>151</v>
      </c>
      <c r="E406" s="183" t="s">
        <v>1</v>
      </c>
      <c r="F406" s="184" t="s">
        <v>628</v>
      </c>
      <c r="H406" s="183" t="s">
        <v>1</v>
      </c>
      <c r="I406" s="185"/>
      <c r="L406" s="182"/>
      <c r="M406" s="186"/>
      <c r="N406" s="187"/>
      <c r="O406" s="187"/>
      <c r="P406" s="187"/>
      <c r="Q406" s="187"/>
      <c r="R406" s="187"/>
      <c r="S406" s="187"/>
      <c r="T406" s="188"/>
      <c r="AT406" s="183" t="s">
        <v>151</v>
      </c>
      <c r="AU406" s="183" t="s">
        <v>87</v>
      </c>
      <c r="AV406" s="13" t="s">
        <v>85</v>
      </c>
      <c r="AW406" s="13" t="s">
        <v>33</v>
      </c>
      <c r="AX406" s="13" t="s">
        <v>77</v>
      </c>
      <c r="AY406" s="183" t="s">
        <v>143</v>
      </c>
    </row>
    <row r="407" spans="1:65" s="12" customFormat="1" x14ac:dyDescent="0.2">
      <c r="B407" s="173"/>
      <c r="D407" s="174" t="s">
        <v>151</v>
      </c>
      <c r="F407" s="176" t="s">
        <v>650</v>
      </c>
      <c r="H407" s="177">
        <v>418.34199999999998</v>
      </c>
      <c r="I407" s="178"/>
      <c r="L407" s="173"/>
      <c r="M407" s="179"/>
      <c r="N407" s="180"/>
      <c r="O407" s="180"/>
      <c r="P407" s="180"/>
      <c r="Q407" s="180"/>
      <c r="R407" s="180"/>
      <c r="S407" s="180"/>
      <c r="T407" s="181"/>
      <c r="AT407" s="175" t="s">
        <v>151</v>
      </c>
      <c r="AU407" s="175" t="s">
        <v>87</v>
      </c>
      <c r="AV407" s="12" t="s">
        <v>87</v>
      </c>
      <c r="AW407" s="12" t="s">
        <v>3</v>
      </c>
      <c r="AX407" s="12" t="s">
        <v>85</v>
      </c>
      <c r="AY407" s="175" t="s">
        <v>143</v>
      </c>
    </row>
    <row r="408" spans="1:65" s="2" customFormat="1" ht="16.5" customHeight="1" x14ac:dyDescent="0.2">
      <c r="A408" s="33"/>
      <c r="B408" s="159"/>
      <c r="C408" s="207" t="s">
        <v>651</v>
      </c>
      <c r="D408" s="207" t="s">
        <v>382</v>
      </c>
      <c r="E408" s="208" t="s">
        <v>652</v>
      </c>
      <c r="F408" s="209" t="s">
        <v>653</v>
      </c>
      <c r="G408" s="210" t="s">
        <v>233</v>
      </c>
      <c r="H408" s="211">
        <v>26.574000000000002</v>
      </c>
      <c r="I408" s="212"/>
      <c r="J408" s="213">
        <f>ROUND(I408*H408,2)</f>
        <v>0</v>
      </c>
      <c r="K408" s="209" t="s">
        <v>148</v>
      </c>
      <c r="L408" s="214"/>
      <c r="M408" s="215" t="s">
        <v>1</v>
      </c>
      <c r="N408" s="216" t="s">
        <v>42</v>
      </c>
      <c r="O408" s="59"/>
      <c r="P408" s="169">
        <f>O408*H408</f>
        <v>0</v>
      </c>
      <c r="Q408" s="169">
        <v>0.17599999999999999</v>
      </c>
      <c r="R408" s="169">
        <f>Q408*H408</f>
        <v>4.6770240000000003</v>
      </c>
      <c r="S408" s="169">
        <v>0</v>
      </c>
      <c r="T408" s="170">
        <f>S408*H408</f>
        <v>0</v>
      </c>
      <c r="U408" s="33"/>
      <c r="V408" s="33"/>
      <c r="W408" s="33"/>
      <c r="X408" s="33"/>
      <c r="Y408" s="33"/>
      <c r="Z408" s="33"/>
      <c r="AA408" s="33"/>
      <c r="AB408" s="33"/>
      <c r="AC408" s="33"/>
      <c r="AD408" s="33"/>
      <c r="AE408" s="33"/>
      <c r="AR408" s="171" t="s">
        <v>184</v>
      </c>
      <c r="AT408" s="171" t="s">
        <v>382</v>
      </c>
      <c r="AU408" s="171" t="s">
        <v>87</v>
      </c>
      <c r="AY408" s="18" t="s">
        <v>143</v>
      </c>
      <c r="BE408" s="172">
        <f>IF(N408="základní",J408,0)</f>
        <v>0</v>
      </c>
      <c r="BF408" s="172">
        <f>IF(N408="snížená",J408,0)</f>
        <v>0</v>
      </c>
      <c r="BG408" s="172">
        <f>IF(N408="zákl. přenesená",J408,0)</f>
        <v>0</v>
      </c>
      <c r="BH408" s="172">
        <f>IF(N408="sníž. přenesená",J408,0)</f>
        <v>0</v>
      </c>
      <c r="BI408" s="172">
        <f>IF(N408="nulová",J408,0)</f>
        <v>0</v>
      </c>
      <c r="BJ408" s="18" t="s">
        <v>85</v>
      </c>
      <c r="BK408" s="172">
        <f>ROUND(I408*H408,2)</f>
        <v>0</v>
      </c>
      <c r="BL408" s="18" t="s">
        <v>142</v>
      </c>
      <c r="BM408" s="171" t="s">
        <v>654</v>
      </c>
    </row>
    <row r="409" spans="1:65" s="12" customFormat="1" x14ac:dyDescent="0.2">
      <c r="B409" s="173"/>
      <c r="D409" s="174" t="s">
        <v>151</v>
      </c>
      <c r="E409" s="175" t="s">
        <v>1</v>
      </c>
      <c r="F409" s="176" t="s">
        <v>655</v>
      </c>
      <c r="H409" s="177">
        <v>21.8</v>
      </c>
      <c r="I409" s="178"/>
      <c r="L409" s="173"/>
      <c r="M409" s="179"/>
      <c r="N409" s="180"/>
      <c r="O409" s="180"/>
      <c r="P409" s="180"/>
      <c r="Q409" s="180"/>
      <c r="R409" s="180"/>
      <c r="S409" s="180"/>
      <c r="T409" s="181"/>
      <c r="AT409" s="175" t="s">
        <v>151</v>
      </c>
      <c r="AU409" s="175" t="s">
        <v>87</v>
      </c>
      <c r="AV409" s="12" t="s">
        <v>87</v>
      </c>
      <c r="AW409" s="12" t="s">
        <v>33</v>
      </c>
      <c r="AX409" s="12" t="s">
        <v>77</v>
      </c>
      <c r="AY409" s="175" t="s">
        <v>143</v>
      </c>
    </row>
    <row r="410" spans="1:65" s="12" customFormat="1" x14ac:dyDescent="0.2">
      <c r="B410" s="173"/>
      <c r="D410" s="174" t="s">
        <v>151</v>
      </c>
      <c r="E410" s="175" t="s">
        <v>1</v>
      </c>
      <c r="F410" s="176" t="s">
        <v>656</v>
      </c>
      <c r="H410" s="177">
        <v>4</v>
      </c>
      <c r="I410" s="178"/>
      <c r="L410" s="173"/>
      <c r="M410" s="179"/>
      <c r="N410" s="180"/>
      <c r="O410" s="180"/>
      <c r="P410" s="180"/>
      <c r="Q410" s="180"/>
      <c r="R410" s="180"/>
      <c r="S410" s="180"/>
      <c r="T410" s="181"/>
      <c r="AT410" s="175" t="s">
        <v>151</v>
      </c>
      <c r="AU410" s="175" t="s">
        <v>87</v>
      </c>
      <c r="AV410" s="12" t="s">
        <v>87</v>
      </c>
      <c r="AW410" s="12" t="s">
        <v>33</v>
      </c>
      <c r="AX410" s="12" t="s">
        <v>77</v>
      </c>
      <c r="AY410" s="175" t="s">
        <v>143</v>
      </c>
    </row>
    <row r="411" spans="1:65" s="15" customFormat="1" x14ac:dyDescent="0.2">
      <c r="B411" s="199"/>
      <c r="D411" s="174" t="s">
        <v>151</v>
      </c>
      <c r="E411" s="200" t="s">
        <v>1</v>
      </c>
      <c r="F411" s="201" t="s">
        <v>245</v>
      </c>
      <c r="H411" s="202">
        <v>25.8</v>
      </c>
      <c r="I411" s="203"/>
      <c r="L411" s="199"/>
      <c r="M411" s="204"/>
      <c r="N411" s="205"/>
      <c r="O411" s="205"/>
      <c r="P411" s="205"/>
      <c r="Q411" s="205"/>
      <c r="R411" s="205"/>
      <c r="S411" s="205"/>
      <c r="T411" s="206"/>
      <c r="AT411" s="200" t="s">
        <v>151</v>
      </c>
      <c r="AU411" s="200" t="s">
        <v>87</v>
      </c>
      <c r="AV411" s="15" t="s">
        <v>142</v>
      </c>
      <c r="AW411" s="15" t="s">
        <v>33</v>
      </c>
      <c r="AX411" s="15" t="s">
        <v>85</v>
      </c>
      <c r="AY411" s="200" t="s">
        <v>143</v>
      </c>
    </row>
    <row r="412" spans="1:65" s="13" customFormat="1" x14ac:dyDescent="0.2">
      <c r="B412" s="182"/>
      <c r="D412" s="174" t="s">
        <v>151</v>
      </c>
      <c r="E412" s="183" t="s">
        <v>1</v>
      </c>
      <c r="F412" s="184" t="s">
        <v>635</v>
      </c>
      <c r="H412" s="183" t="s">
        <v>1</v>
      </c>
      <c r="I412" s="185"/>
      <c r="L412" s="182"/>
      <c r="M412" s="186"/>
      <c r="N412" s="187"/>
      <c r="O412" s="187"/>
      <c r="P412" s="187"/>
      <c r="Q412" s="187"/>
      <c r="R412" s="187"/>
      <c r="S412" s="187"/>
      <c r="T412" s="188"/>
      <c r="AT412" s="183" t="s">
        <v>151</v>
      </c>
      <c r="AU412" s="183" t="s">
        <v>87</v>
      </c>
      <c r="AV412" s="13" t="s">
        <v>85</v>
      </c>
      <c r="AW412" s="13" t="s">
        <v>33</v>
      </c>
      <c r="AX412" s="13" t="s">
        <v>77</v>
      </c>
      <c r="AY412" s="183" t="s">
        <v>143</v>
      </c>
    </row>
    <row r="413" spans="1:65" s="12" customFormat="1" x14ac:dyDescent="0.2">
      <c r="B413" s="173"/>
      <c r="D413" s="174" t="s">
        <v>151</v>
      </c>
      <c r="F413" s="176" t="s">
        <v>657</v>
      </c>
      <c r="H413" s="177">
        <v>26.574000000000002</v>
      </c>
      <c r="I413" s="178"/>
      <c r="L413" s="173"/>
      <c r="M413" s="179"/>
      <c r="N413" s="180"/>
      <c r="O413" s="180"/>
      <c r="P413" s="180"/>
      <c r="Q413" s="180"/>
      <c r="R413" s="180"/>
      <c r="S413" s="180"/>
      <c r="T413" s="181"/>
      <c r="AT413" s="175" t="s">
        <v>151</v>
      </c>
      <c r="AU413" s="175" t="s">
        <v>87</v>
      </c>
      <c r="AV413" s="12" t="s">
        <v>87</v>
      </c>
      <c r="AW413" s="12" t="s">
        <v>3</v>
      </c>
      <c r="AX413" s="12" t="s">
        <v>85</v>
      </c>
      <c r="AY413" s="175" t="s">
        <v>143</v>
      </c>
    </row>
    <row r="414" spans="1:65" s="2" customFormat="1" ht="16.5" customHeight="1" x14ac:dyDescent="0.2">
      <c r="A414" s="33"/>
      <c r="B414" s="159"/>
      <c r="C414" s="207" t="s">
        <v>658</v>
      </c>
      <c r="D414" s="207" t="s">
        <v>382</v>
      </c>
      <c r="E414" s="208" t="s">
        <v>659</v>
      </c>
      <c r="F414" s="209" t="s">
        <v>660</v>
      </c>
      <c r="G414" s="210" t="s">
        <v>233</v>
      </c>
      <c r="H414" s="211">
        <v>2.266</v>
      </c>
      <c r="I414" s="212"/>
      <c r="J414" s="213">
        <f>ROUND(I414*H414,2)</f>
        <v>0</v>
      </c>
      <c r="K414" s="209" t="s">
        <v>148</v>
      </c>
      <c r="L414" s="214"/>
      <c r="M414" s="215" t="s">
        <v>1</v>
      </c>
      <c r="N414" s="216" t="s">
        <v>42</v>
      </c>
      <c r="O414" s="59"/>
      <c r="P414" s="169">
        <f>O414*H414</f>
        <v>0</v>
      </c>
      <c r="Q414" s="169">
        <v>0.17499999999999999</v>
      </c>
      <c r="R414" s="169">
        <f>Q414*H414</f>
        <v>0.39654999999999996</v>
      </c>
      <c r="S414" s="169">
        <v>0</v>
      </c>
      <c r="T414" s="170">
        <f>S414*H414</f>
        <v>0</v>
      </c>
      <c r="U414" s="33"/>
      <c r="V414" s="33"/>
      <c r="W414" s="33"/>
      <c r="X414" s="33"/>
      <c r="Y414" s="33"/>
      <c r="Z414" s="33"/>
      <c r="AA414" s="33"/>
      <c r="AB414" s="33"/>
      <c r="AC414" s="33"/>
      <c r="AD414" s="33"/>
      <c r="AE414" s="33"/>
      <c r="AR414" s="171" t="s">
        <v>184</v>
      </c>
      <c r="AT414" s="171" t="s">
        <v>382</v>
      </c>
      <c r="AU414" s="171" t="s">
        <v>87</v>
      </c>
      <c r="AY414" s="18" t="s">
        <v>143</v>
      </c>
      <c r="BE414" s="172">
        <f>IF(N414="základní",J414,0)</f>
        <v>0</v>
      </c>
      <c r="BF414" s="172">
        <f>IF(N414="snížená",J414,0)</f>
        <v>0</v>
      </c>
      <c r="BG414" s="172">
        <f>IF(N414="zákl. přenesená",J414,0)</f>
        <v>0</v>
      </c>
      <c r="BH414" s="172">
        <f>IF(N414="sníž. přenesená",J414,0)</f>
        <v>0</v>
      </c>
      <c r="BI414" s="172">
        <f>IF(N414="nulová",J414,0)</f>
        <v>0</v>
      </c>
      <c r="BJ414" s="18" t="s">
        <v>85</v>
      </c>
      <c r="BK414" s="172">
        <f>ROUND(I414*H414,2)</f>
        <v>0</v>
      </c>
      <c r="BL414" s="18" t="s">
        <v>142</v>
      </c>
      <c r="BM414" s="171" t="s">
        <v>661</v>
      </c>
    </row>
    <row r="415" spans="1:65" s="12" customFormat="1" x14ac:dyDescent="0.2">
      <c r="B415" s="173"/>
      <c r="D415" s="174" t="s">
        <v>151</v>
      </c>
      <c r="E415" s="175" t="s">
        <v>1</v>
      </c>
      <c r="F415" s="176" t="s">
        <v>662</v>
      </c>
      <c r="H415" s="177">
        <v>2.2000000000000002</v>
      </c>
      <c r="I415" s="178"/>
      <c r="L415" s="173"/>
      <c r="M415" s="179"/>
      <c r="N415" s="180"/>
      <c r="O415" s="180"/>
      <c r="P415" s="180"/>
      <c r="Q415" s="180"/>
      <c r="R415" s="180"/>
      <c r="S415" s="180"/>
      <c r="T415" s="181"/>
      <c r="AT415" s="175" t="s">
        <v>151</v>
      </c>
      <c r="AU415" s="175" t="s">
        <v>87</v>
      </c>
      <c r="AV415" s="12" t="s">
        <v>87</v>
      </c>
      <c r="AW415" s="12" t="s">
        <v>33</v>
      </c>
      <c r="AX415" s="12" t="s">
        <v>85</v>
      </c>
      <c r="AY415" s="175" t="s">
        <v>143</v>
      </c>
    </row>
    <row r="416" spans="1:65" s="13" customFormat="1" x14ac:dyDescent="0.2">
      <c r="B416" s="182"/>
      <c r="D416" s="174" t="s">
        <v>151</v>
      </c>
      <c r="E416" s="183" t="s">
        <v>1</v>
      </c>
      <c r="F416" s="184" t="s">
        <v>635</v>
      </c>
      <c r="H416" s="183" t="s">
        <v>1</v>
      </c>
      <c r="I416" s="185"/>
      <c r="L416" s="182"/>
      <c r="M416" s="186"/>
      <c r="N416" s="187"/>
      <c r="O416" s="187"/>
      <c r="P416" s="187"/>
      <c r="Q416" s="187"/>
      <c r="R416" s="187"/>
      <c r="S416" s="187"/>
      <c r="T416" s="188"/>
      <c r="AT416" s="183" t="s">
        <v>151</v>
      </c>
      <c r="AU416" s="183" t="s">
        <v>87</v>
      </c>
      <c r="AV416" s="13" t="s">
        <v>85</v>
      </c>
      <c r="AW416" s="13" t="s">
        <v>33</v>
      </c>
      <c r="AX416" s="13" t="s">
        <v>77</v>
      </c>
      <c r="AY416" s="183" t="s">
        <v>143</v>
      </c>
    </row>
    <row r="417" spans="1:65" s="12" customFormat="1" x14ac:dyDescent="0.2">
      <c r="B417" s="173"/>
      <c r="D417" s="174" t="s">
        <v>151</v>
      </c>
      <c r="F417" s="176" t="s">
        <v>663</v>
      </c>
      <c r="H417" s="177">
        <v>2.266</v>
      </c>
      <c r="I417" s="178"/>
      <c r="L417" s="173"/>
      <c r="M417" s="179"/>
      <c r="N417" s="180"/>
      <c r="O417" s="180"/>
      <c r="P417" s="180"/>
      <c r="Q417" s="180"/>
      <c r="R417" s="180"/>
      <c r="S417" s="180"/>
      <c r="T417" s="181"/>
      <c r="AT417" s="175" t="s">
        <v>151</v>
      </c>
      <c r="AU417" s="175" t="s">
        <v>87</v>
      </c>
      <c r="AV417" s="12" t="s">
        <v>87</v>
      </c>
      <c r="AW417" s="12" t="s">
        <v>3</v>
      </c>
      <c r="AX417" s="12" t="s">
        <v>85</v>
      </c>
      <c r="AY417" s="175" t="s">
        <v>143</v>
      </c>
    </row>
    <row r="418" spans="1:65" s="11" customFormat="1" ht="22.9" customHeight="1" x14ac:dyDescent="0.2">
      <c r="B418" s="148"/>
      <c r="D418" s="149" t="s">
        <v>76</v>
      </c>
      <c r="E418" s="197" t="s">
        <v>184</v>
      </c>
      <c r="F418" s="197" t="s">
        <v>664</v>
      </c>
      <c r="I418" s="151"/>
      <c r="J418" s="198">
        <f>BK418</f>
        <v>0</v>
      </c>
      <c r="L418" s="148"/>
      <c r="M418" s="153"/>
      <c r="N418" s="154"/>
      <c r="O418" s="154"/>
      <c r="P418" s="155">
        <f>SUM(P419:P445)</f>
        <v>0</v>
      </c>
      <c r="Q418" s="154"/>
      <c r="R418" s="155">
        <f>SUM(R419:R445)</f>
        <v>22.131119999999996</v>
      </c>
      <c r="S418" s="154"/>
      <c r="T418" s="156">
        <f>SUM(T419:T445)</f>
        <v>0</v>
      </c>
      <c r="AR418" s="149" t="s">
        <v>85</v>
      </c>
      <c r="AT418" s="157" t="s">
        <v>76</v>
      </c>
      <c r="AU418" s="157" t="s">
        <v>85</v>
      </c>
      <c r="AY418" s="149" t="s">
        <v>143</v>
      </c>
      <c r="BK418" s="158">
        <f>SUM(BK419:BK445)</f>
        <v>0</v>
      </c>
    </row>
    <row r="419" spans="1:65" s="2" customFormat="1" ht="21.75" customHeight="1" x14ac:dyDescent="0.2">
      <c r="A419" s="33"/>
      <c r="B419" s="159"/>
      <c r="C419" s="160" t="s">
        <v>665</v>
      </c>
      <c r="D419" s="160" t="s">
        <v>144</v>
      </c>
      <c r="E419" s="161" t="s">
        <v>666</v>
      </c>
      <c r="F419" s="162" t="s">
        <v>667</v>
      </c>
      <c r="G419" s="163" t="s">
        <v>266</v>
      </c>
      <c r="H419" s="164">
        <v>71</v>
      </c>
      <c r="I419" s="165"/>
      <c r="J419" s="166">
        <f>ROUND(I419*H419,2)</f>
        <v>0</v>
      </c>
      <c r="K419" s="162" t="s">
        <v>148</v>
      </c>
      <c r="L419" s="34"/>
      <c r="M419" s="167" t="s">
        <v>1</v>
      </c>
      <c r="N419" s="168" t="s">
        <v>42</v>
      </c>
      <c r="O419" s="59"/>
      <c r="P419" s="169">
        <f>O419*H419</f>
        <v>0</v>
      </c>
      <c r="Q419" s="169">
        <v>3.9300000000000003E-3</v>
      </c>
      <c r="R419" s="169">
        <f>Q419*H419</f>
        <v>0.27903</v>
      </c>
      <c r="S419" s="169">
        <v>0</v>
      </c>
      <c r="T419" s="170">
        <f>S419*H419</f>
        <v>0</v>
      </c>
      <c r="U419" s="33"/>
      <c r="V419" s="33"/>
      <c r="W419" s="33"/>
      <c r="X419" s="33"/>
      <c r="Y419" s="33"/>
      <c r="Z419" s="33"/>
      <c r="AA419" s="33"/>
      <c r="AB419" s="33"/>
      <c r="AC419" s="33"/>
      <c r="AD419" s="33"/>
      <c r="AE419" s="33"/>
      <c r="AR419" s="171" t="s">
        <v>142</v>
      </c>
      <c r="AT419" s="171" t="s">
        <v>144</v>
      </c>
      <c r="AU419" s="171" t="s">
        <v>87</v>
      </c>
      <c r="AY419" s="18" t="s">
        <v>143</v>
      </c>
      <c r="BE419" s="172">
        <f>IF(N419="základní",J419,0)</f>
        <v>0</v>
      </c>
      <c r="BF419" s="172">
        <f>IF(N419="snížená",J419,0)</f>
        <v>0</v>
      </c>
      <c r="BG419" s="172">
        <f>IF(N419="zákl. přenesená",J419,0)</f>
        <v>0</v>
      </c>
      <c r="BH419" s="172">
        <f>IF(N419="sníž. přenesená",J419,0)</f>
        <v>0</v>
      </c>
      <c r="BI419" s="172">
        <f>IF(N419="nulová",J419,0)</f>
        <v>0</v>
      </c>
      <c r="BJ419" s="18" t="s">
        <v>85</v>
      </c>
      <c r="BK419" s="172">
        <f>ROUND(I419*H419,2)</f>
        <v>0</v>
      </c>
      <c r="BL419" s="18" t="s">
        <v>142</v>
      </c>
      <c r="BM419" s="171" t="s">
        <v>668</v>
      </c>
    </row>
    <row r="420" spans="1:65" s="12" customFormat="1" x14ac:dyDescent="0.2">
      <c r="B420" s="173"/>
      <c r="D420" s="174" t="s">
        <v>151</v>
      </c>
      <c r="E420" s="175" t="s">
        <v>1</v>
      </c>
      <c r="F420" s="176" t="s">
        <v>669</v>
      </c>
      <c r="H420" s="177">
        <v>71</v>
      </c>
      <c r="I420" s="178"/>
      <c r="L420" s="173"/>
      <c r="M420" s="179"/>
      <c r="N420" s="180"/>
      <c r="O420" s="180"/>
      <c r="P420" s="180"/>
      <c r="Q420" s="180"/>
      <c r="R420" s="180"/>
      <c r="S420" s="180"/>
      <c r="T420" s="181"/>
      <c r="AT420" s="175" t="s">
        <v>151</v>
      </c>
      <c r="AU420" s="175" t="s">
        <v>87</v>
      </c>
      <c r="AV420" s="12" t="s">
        <v>87</v>
      </c>
      <c r="AW420" s="12" t="s">
        <v>33</v>
      </c>
      <c r="AX420" s="12" t="s">
        <v>85</v>
      </c>
      <c r="AY420" s="175" t="s">
        <v>143</v>
      </c>
    </row>
    <row r="421" spans="1:65" s="13" customFormat="1" x14ac:dyDescent="0.2">
      <c r="B421" s="182"/>
      <c r="D421" s="174" t="s">
        <v>151</v>
      </c>
      <c r="E421" s="183" t="s">
        <v>1</v>
      </c>
      <c r="F421" s="184" t="s">
        <v>670</v>
      </c>
      <c r="H421" s="183" t="s">
        <v>1</v>
      </c>
      <c r="I421" s="185"/>
      <c r="L421" s="182"/>
      <c r="M421" s="186"/>
      <c r="N421" s="187"/>
      <c r="O421" s="187"/>
      <c r="P421" s="187"/>
      <c r="Q421" s="187"/>
      <c r="R421" s="187"/>
      <c r="S421" s="187"/>
      <c r="T421" s="188"/>
      <c r="AT421" s="183" t="s">
        <v>151</v>
      </c>
      <c r="AU421" s="183" t="s">
        <v>87</v>
      </c>
      <c r="AV421" s="13" t="s">
        <v>85</v>
      </c>
      <c r="AW421" s="13" t="s">
        <v>33</v>
      </c>
      <c r="AX421" s="13" t="s">
        <v>77</v>
      </c>
      <c r="AY421" s="183" t="s">
        <v>143</v>
      </c>
    </row>
    <row r="422" spans="1:65" s="2" customFormat="1" ht="16.5" customHeight="1" x14ac:dyDescent="0.2">
      <c r="A422" s="33"/>
      <c r="B422" s="159"/>
      <c r="C422" s="160" t="s">
        <v>671</v>
      </c>
      <c r="D422" s="160" t="s">
        <v>144</v>
      </c>
      <c r="E422" s="161" t="s">
        <v>672</v>
      </c>
      <c r="F422" s="162" t="s">
        <v>673</v>
      </c>
      <c r="G422" s="163" t="s">
        <v>502</v>
      </c>
      <c r="H422" s="164">
        <v>1</v>
      </c>
      <c r="I422" s="165"/>
      <c r="J422" s="166">
        <f>ROUND(I422*H422,2)</f>
        <v>0</v>
      </c>
      <c r="K422" s="162" t="s">
        <v>148</v>
      </c>
      <c r="L422" s="34"/>
      <c r="M422" s="167" t="s">
        <v>1</v>
      </c>
      <c r="N422" s="168" t="s">
        <v>42</v>
      </c>
      <c r="O422" s="59"/>
      <c r="P422" s="169">
        <f>O422*H422</f>
        <v>0</v>
      </c>
      <c r="Q422" s="169">
        <v>1.29291</v>
      </c>
      <c r="R422" s="169">
        <f>Q422*H422</f>
        <v>1.29291</v>
      </c>
      <c r="S422" s="169">
        <v>0</v>
      </c>
      <c r="T422" s="170">
        <f>S422*H422</f>
        <v>0</v>
      </c>
      <c r="U422" s="33"/>
      <c r="V422" s="33"/>
      <c r="W422" s="33"/>
      <c r="X422" s="33"/>
      <c r="Y422" s="33"/>
      <c r="Z422" s="33"/>
      <c r="AA422" s="33"/>
      <c r="AB422" s="33"/>
      <c r="AC422" s="33"/>
      <c r="AD422" s="33"/>
      <c r="AE422" s="33"/>
      <c r="AR422" s="171" t="s">
        <v>142</v>
      </c>
      <c r="AT422" s="171" t="s">
        <v>144</v>
      </c>
      <c r="AU422" s="171" t="s">
        <v>87</v>
      </c>
      <c r="AY422" s="18" t="s">
        <v>143</v>
      </c>
      <c r="BE422" s="172">
        <f>IF(N422="základní",J422,0)</f>
        <v>0</v>
      </c>
      <c r="BF422" s="172">
        <f>IF(N422="snížená",J422,0)</f>
        <v>0</v>
      </c>
      <c r="BG422" s="172">
        <f>IF(N422="zákl. přenesená",J422,0)</f>
        <v>0</v>
      </c>
      <c r="BH422" s="172">
        <f>IF(N422="sníž. přenesená",J422,0)</f>
        <v>0</v>
      </c>
      <c r="BI422" s="172">
        <f>IF(N422="nulová",J422,0)</f>
        <v>0</v>
      </c>
      <c r="BJ422" s="18" t="s">
        <v>85</v>
      </c>
      <c r="BK422" s="172">
        <f>ROUND(I422*H422,2)</f>
        <v>0</v>
      </c>
      <c r="BL422" s="18" t="s">
        <v>142</v>
      </c>
      <c r="BM422" s="171" t="s">
        <v>674</v>
      </c>
    </row>
    <row r="423" spans="1:65" s="12" customFormat="1" x14ac:dyDescent="0.2">
      <c r="B423" s="173"/>
      <c r="D423" s="174" t="s">
        <v>151</v>
      </c>
      <c r="E423" s="175" t="s">
        <v>1</v>
      </c>
      <c r="F423" s="176" t="s">
        <v>201</v>
      </c>
      <c r="H423" s="177">
        <v>1</v>
      </c>
      <c r="I423" s="178"/>
      <c r="L423" s="173"/>
      <c r="M423" s="179"/>
      <c r="N423" s="180"/>
      <c r="O423" s="180"/>
      <c r="P423" s="180"/>
      <c r="Q423" s="180"/>
      <c r="R423" s="180"/>
      <c r="S423" s="180"/>
      <c r="T423" s="181"/>
      <c r="AT423" s="175" t="s">
        <v>151</v>
      </c>
      <c r="AU423" s="175" t="s">
        <v>87</v>
      </c>
      <c r="AV423" s="12" t="s">
        <v>87</v>
      </c>
      <c r="AW423" s="12" t="s">
        <v>33</v>
      </c>
      <c r="AX423" s="12" t="s">
        <v>85</v>
      </c>
      <c r="AY423" s="175" t="s">
        <v>143</v>
      </c>
    </row>
    <row r="424" spans="1:65" s="2" customFormat="1" ht="16.5" customHeight="1" x14ac:dyDescent="0.2">
      <c r="A424" s="33"/>
      <c r="B424" s="159"/>
      <c r="C424" s="160" t="s">
        <v>675</v>
      </c>
      <c r="D424" s="160" t="s">
        <v>144</v>
      </c>
      <c r="E424" s="161" t="s">
        <v>676</v>
      </c>
      <c r="F424" s="162" t="s">
        <v>677</v>
      </c>
      <c r="G424" s="163" t="s">
        <v>502</v>
      </c>
      <c r="H424" s="164">
        <v>21</v>
      </c>
      <c r="I424" s="165"/>
      <c r="J424" s="166">
        <f>ROUND(I424*H424,2)</f>
        <v>0</v>
      </c>
      <c r="K424" s="162" t="s">
        <v>148</v>
      </c>
      <c r="L424" s="34"/>
      <c r="M424" s="167" t="s">
        <v>1</v>
      </c>
      <c r="N424" s="168" t="s">
        <v>42</v>
      </c>
      <c r="O424" s="59"/>
      <c r="P424" s="169">
        <f>O424*H424</f>
        <v>0</v>
      </c>
      <c r="Q424" s="169">
        <v>0.14494000000000001</v>
      </c>
      <c r="R424" s="169">
        <f>Q424*H424</f>
        <v>3.0437400000000001</v>
      </c>
      <c r="S424" s="169">
        <v>0</v>
      </c>
      <c r="T424" s="170">
        <f>S424*H424</f>
        <v>0</v>
      </c>
      <c r="U424" s="33"/>
      <c r="V424" s="33"/>
      <c r="W424" s="33"/>
      <c r="X424" s="33"/>
      <c r="Y424" s="33"/>
      <c r="Z424" s="33"/>
      <c r="AA424" s="33"/>
      <c r="AB424" s="33"/>
      <c r="AC424" s="33"/>
      <c r="AD424" s="33"/>
      <c r="AE424" s="33"/>
      <c r="AR424" s="171" t="s">
        <v>142</v>
      </c>
      <c r="AT424" s="171" t="s">
        <v>144</v>
      </c>
      <c r="AU424" s="171" t="s">
        <v>87</v>
      </c>
      <c r="AY424" s="18" t="s">
        <v>143</v>
      </c>
      <c r="BE424" s="172">
        <f>IF(N424="základní",J424,0)</f>
        <v>0</v>
      </c>
      <c r="BF424" s="172">
        <f>IF(N424="snížená",J424,0)</f>
        <v>0</v>
      </c>
      <c r="BG424" s="172">
        <f>IF(N424="zákl. přenesená",J424,0)</f>
        <v>0</v>
      </c>
      <c r="BH424" s="172">
        <f>IF(N424="sníž. přenesená",J424,0)</f>
        <v>0</v>
      </c>
      <c r="BI424" s="172">
        <f>IF(N424="nulová",J424,0)</f>
        <v>0</v>
      </c>
      <c r="BJ424" s="18" t="s">
        <v>85</v>
      </c>
      <c r="BK424" s="172">
        <f>ROUND(I424*H424,2)</f>
        <v>0</v>
      </c>
      <c r="BL424" s="18" t="s">
        <v>142</v>
      </c>
      <c r="BM424" s="171" t="s">
        <v>678</v>
      </c>
    </row>
    <row r="425" spans="1:65" s="13" customFormat="1" x14ac:dyDescent="0.2">
      <c r="B425" s="182"/>
      <c r="D425" s="174" t="s">
        <v>151</v>
      </c>
      <c r="E425" s="183" t="s">
        <v>1</v>
      </c>
      <c r="F425" s="184" t="s">
        <v>679</v>
      </c>
      <c r="H425" s="183" t="s">
        <v>1</v>
      </c>
      <c r="I425" s="185"/>
      <c r="L425" s="182"/>
      <c r="M425" s="186"/>
      <c r="N425" s="187"/>
      <c r="O425" s="187"/>
      <c r="P425" s="187"/>
      <c r="Q425" s="187"/>
      <c r="R425" s="187"/>
      <c r="S425" s="187"/>
      <c r="T425" s="188"/>
      <c r="AT425" s="183" t="s">
        <v>151</v>
      </c>
      <c r="AU425" s="183" t="s">
        <v>87</v>
      </c>
      <c r="AV425" s="13" t="s">
        <v>85</v>
      </c>
      <c r="AW425" s="13" t="s">
        <v>33</v>
      </c>
      <c r="AX425" s="13" t="s">
        <v>77</v>
      </c>
      <c r="AY425" s="183" t="s">
        <v>143</v>
      </c>
    </row>
    <row r="426" spans="1:65" s="12" customFormat="1" x14ac:dyDescent="0.2">
      <c r="B426" s="173"/>
      <c r="D426" s="174" t="s">
        <v>151</v>
      </c>
      <c r="E426" s="175" t="s">
        <v>1</v>
      </c>
      <c r="F426" s="176" t="s">
        <v>680</v>
      </c>
      <c r="H426" s="177">
        <v>18</v>
      </c>
      <c r="I426" s="178"/>
      <c r="L426" s="173"/>
      <c r="M426" s="179"/>
      <c r="N426" s="180"/>
      <c r="O426" s="180"/>
      <c r="P426" s="180"/>
      <c r="Q426" s="180"/>
      <c r="R426" s="180"/>
      <c r="S426" s="180"/>
      <c r="T426" s="181"/>
      <c r="AT426" s="175" t="s">
        <v>151</v>
      </c>
      <c r="AU426" s="175" t="s">
        <v>87</v>
      </c>
      <c r="AV426" s="12" t="s">
        <v>87</v>
      </c>
      <c r="AW426" s="12" t="s">
        <v>33</v>
      </c>
      <c r="AX426" s="12" t="s">
        <v>77</v>
      </c>
      <c r="AY426" s="175" t="s">
        <v>143</v>
      </c>
    </row>
    <row r="427" spans="1:65" s="12" customFormat="1" x14ac:dyDescent="0.2">
      <c r="B427" s="173"/>
      <c r="D427" s="174" t="s">
        <v>151</v>
      </c>
      <c r="E427" s="175" t="s">
        <v>1</v>
      </c>
      <c r="F427" s="176" t="s">
        <v>681</v>
      </c>
      <c r="H427" s="177">
        <v>3</v>
      </c>
      <c r="I427" s="178"/>
      <c r="L427" s="173"/>
      <c r="M427" s="179"/>
      <c r="N427" s="180"/>
      <c r="O427" s="180"/>
      <c r="P427" s="180"/>
      <c r="Q427" s="180"/>
      <c r="R427" s="180"/>
      <c r="S427" s="180"/>
      <c r="T427" s="181"/>
      <c r="AT427" s="175" t="s">
        <v>151</v>
      </c>
      <c r="AU427" s="175" t="s">
        <v>87</v>
      </c>
      <c r="AV427" s="12" t="s">
        <v>87</v>
      </c>
      <c r="AW427" s="12" t="s">
        <v>33</v>
      </c>
      <c r="AX427" s="12" t="s">
        <v>77</v>
      </c>
      <c r="AY427" s="175" t="s">
        <v>143</v>
      </c>
    </row>
    <row r="428" spans="1:65" s="15" customFormat="1" x14ac:dyDescent="0.2">
      <c r="B428" s="199"/>
      <c r="D428" s="174" t="s">
        <v>151</v>
      </c>
      <c r="E428" s="200" t="s">
        <v>1</v>
      </c>
      <c r="F428" s="201" t="s">
        <v>245</v>
      </c>
      <c r="H428" s="202">
        <v>21</v>
      </c>
      <c r="I428" s="203"/>
      <c r="L428" s="199"/>
      <c r="M428" s="204"/>
      <c r="N428" s="205"/>
      <c r="O428" s="205"/>
      <c r="P428" s="205"/>
      <c r="Q428" s="205"/>
      <c r="R428" s="205"/>
      <c r="S428" s="205"/>
      <c r="T428" s="206"/>
      <c r="AT428" s="200" t="s">
        <v>151</v>
      </c>
      <c r="AU428" s="200" t="s">
        <v>87</v>
      </c>
      <c r="AV428" s="15" t="s">
        <v>142</v>
      </c>
      <c r="AW428" s="15" t="s">
        <v>33</v>
      </c>
      <c r="AX428" s="15" t="s">
        <v>85</v>
      </c>
      <c r="AY428" s="200" t="s">
        <v>143</v>
      </c>
    </row>
    <row r="429" spans="1:65" s="13" customFormat="1" x14ac:dyDescent="0.2">
      <c r="B429" s="182"/>
      <c r="D429" s="174" t="s">
        <v>151</v>
      </c>
      <c r="E429" s="183" t="s">
        <v>1</v>
      </c>
      <c r="F429" s="184" t="s">
        <v>682</v>
      </c>
      <c r="H429" s="183" t="s">
        <v>1</v>
      </c>
      <c r="I429" s="185"/>
      <c r="L429" s="182"/>
      <c r="M429" s="186"/>
      <c r="N429" s="187"/>
      <c r="O429" s="187"/>
      <c r="P429" s="187"/>
      <c r="Q429" s="187"/>
      <c r="R429" s="187"/>
      <c r="S429" s="187"/>
      <c r="T429" s="188"/>
      <c r="AT429" s="183" t="s">
        <v>151</v>
      </c>
      <c r="AU429" s="183" t="s">
        <v>87</v>
      </c>
      <c r="AV429" s="13" t="s">
        <v>85</v>
      </c>
      <c r="AW429" s="13" t="s">
        <v>33</v>
      </c>
      <c r="AX429" s="13" t="s">
        <v>77</v>
      </c>
      <c r="AY429" s="183" t="s">
        <v>143</v>
      </c>
    </row>
    <row r="430" spans="1:65" s="2" customFormat="1" ht="16.5" customHeight="1" x14ac:dyDescent="0.2">
      <c r="A430" s="33"/>
      <c r="B430" s="159"/>
      <c r="C430" s="207" t="s">
        <v>683</v>
      </c>
      <c r="D430" s="207" t="s">
        <v>382</v>
      </c>
      <c r="E430" s="208" t="s">
        <v>684</v>
      </c>
      <c r="F430" s="209" t="s">
        <v>685</v>
      </c>
      <c r="G430" s="210" t="s">
        <v>502</v>
      </c>
      <c r="H430" s="211">
        <v>21</v>
      </c>
      <c r="I430" s="212"/>
      <c r="J430" s="213">
        <f>ROUND(I430*H430,2)</f>
        <v>0</v>
      </c>
      <c r="K430" s="209" t="s">
        <v>148</v>
      </c>
      <c r="L430" s="214"/>
      <c r="M430" s="215" t="s">
        <v>1</v>
      </c>
      <c r="N430" s="216" t="s">
        <v>42</v>
      </c>
      <c r="O430" s="59"/>
      <c r="P430" s="169">
        <f>O430*H430</f>
        <v>0</v>
      </c>
      <c r="Q430" s="169">
        <v>8.6999999999999994E-2</v>
      </c>
      <c r="R430" s="169">
        <f>Q430*H430</f>
        <v>1.827</v>
      </c>
      <c r="S430" s="169">
        <v>0</v>
      </c>
      <c r="T430" s="170">
        <f>S430*H430</f>
        <v>0</v>
      </c>
      <c r="U430" s="33"/>
      <c r="V430" s="33"/>
      <c r="W430" s="33"/>
      <c r="X430" s="33"/>
      <c r="Y430" s="33"/>
      <c r="Z430" s="33"/>
      <c r="AA430" s="33"/>
      <c r="AB430" s="33"/>
      <c r="AC430" s="33"/>
      <c r="AD430" s="33"/>
      <c r="AE430" s="33"/>
      <c r="AR430" s="171" t="s">
        <v>184</v>
      </c>
      <c r="AT430" s="171" t="s">
        <v>382</v>
      </c>
      <c r="AU430" s="171" t="s">
        <v>87</v>
      </c>
      <c r="AY430" s="18" t="s">
        <v>143</v>
      </c>
      <c r="BE430" s="172">
        <f>IF(N430="základní",J430,0)</f>
        <v>0</v>
      </c>
      <c r="BF430" s="172">
        <f>IF(N430="snížená",J430,0)</f>
        <v>0</v>
      </c>
      <c r="BG430" s="172">
        <f>IF(N430="zákl. přenesená",J430,0)</f>
        <v>0</v>
      </c>
      <c r="BH430" s="172">
        <f>IF(N430="sníž. přenesená",J430,0)</f>
        <v>0</v>
      </c>
      <c r="BI430" s="172">
        <f>IF(N430="nulová",J430,0)</f>
        <v>0</v>
      </c>
      <c r="BJ430" s="18" t="s">
        <v>85</v>
      </c>
      <c r="BK430" s="172">
        <f>ROUND(I430*H430,2)</f>
        <v>0</v>
      </c>
      <c r="BL430" s="18" t="s">
        <v>142</v>
      </c>
      <c r="BM430" s="171" t="s">
        <v>686</v>
      </c>
    </row>
    <row r="431" spans="1:65" s="12" customFormat="1" x14ac:dyDescent="0.2">
      <c r="B431" s="173"/>
      <c r="D431" s="174" t="s">
        <v>151</v>
      </c>
      <c r="E431" s="175" t="s">
        <v>1</v>
      </c>
      <c r="F431" s="176" t="s">
        <v>687</v>
      </c>
      <c r="H431" s="177">
        <v>21</v>
      </c>
      <c r="I431" s="178"/>
      <c r="L431" s="173"/>
      <c r="M431" s="179"/>
      <c r="N431" s="180"/>
      <c r="O431" s="180"/>
      <c r="P431" s="180"/>
      <c r="Q431" s="180"/>
      <c r="R431" s="180"/>
      <c r="S431" s="180"/>
      <c r="T431" s="181"/>
      <c r="AT431" s="175" t="s">
        <v>151</v>
      </c>
      <c r="AU431" s="175" t="s">
        <v>87</v>
      </c>
      <c r="AV431" s="12" t="s">
        <v>87</v>
      </c>
      <c r="AW431" s="12" t="s">
        <v>33</v>
      </c>
      <c r="AX431" s="12" t="s">
        <v>85</v>
      </c>
      <c r="AY431" s="175" t="s">
        <v>143</v>
      </c>
    </row>
    <row r="432" spans="1:65" s="2" customFormat="1" ht="16.5" customHeight="1" x14ac:dyDescent="0.2">
      <c r="A432" s="33"/>
      <c r="B432" s="159"/>
      <c r="C432" s="207" t="s">
        <v>688</v>
      </c>
      <c r="D432" s="207" t="s">
        <v>382</v>
      </c>
      <c r="E432" s="208" t="s">
        <v>689</v>
      </c>
      <c r="F432" s="209" t="s">
        <v>690</v>
      </c>
      <c r="G432" s="210" t="s">
        <v>502</v>
      </c>
      <c r="H432" s="211">
        <v>21</v>
      </c>
      <c r="I432" s="212"/>
      <c r="J432" s="213">
        <f>ROUND(I432*H432,2)</f>
        <v>0</v>
      </c>
      <c r="K432" s="209" t="s">
        <v>148</v>
      </c>
      <c r="L432" s="214"/>
      <c r="M432" s="215" t="s">
        <v>1</v>
      </c>
      <c r="N432" s="216" t="s">
        <v>42</v>
      </c>
      <c r="O432" s="59"/>
      <c r="P432" s="169">
        <f>O432*H432</f>
        <v>0</v>
      </c>
      <c r="Q432" s="169">
        <v>0.12</v>
      </c>
      <c r="R432" s="169">
        <f>Q432*H432</f>
        <v>2.52</v>
      </c>
      <c r="S432" s="169">
        <v>0</v>
      </c>
      <c r="T432" s="170">
        <f>S432*H432</f>
        <v>0</v>
      </c>
      <c r="U432" s="33"/>
      <c r="V432" s="33"/>
      <c r="W432" s="33"/>
      <c r="X432" s="33"/>
      <c r="Y432" s="33"/>
      <c r="Z432" s="33"/>
      <c r="AA432" s="33"/>
      <c r="AB432" s="33"/>
      <c r="AC432" s="33"/>
      <c r="AD432" s="33"/>
      <c r="AE432" s="33"/>
      <c r="AR432" s="171" t="s">
        <v>184</v>
      </c>
      <c r="AT432" s="171" t="s">
        <v>382</v>
      </c>
      <c r="AU432" s="171" t="s">
        <v>87</v>
      </c>
      <c r="AY432" s="18" t="s">
        <v>143</v>
      </c>
      <c r="BE432" s="172">
        <f>IF(N432="základní",J432,0)</f>
        <v>0</v>
      </c>
      <c r="BF432" s="172">
        <f>IF(N432="snížená",J432,0)</f>
        <v>0</v>
      </c>
      <c r="BG432" s="172">
        <f>IF(N432="zákl. přenesená",J432,0)</f>
        <v>0</v>
      </c>
      <c r="BH432" s="172">
        <f>IF(N432="sníž. přenesená",J432,0)</f>
        <v>0</v>
      </c>
      <c r="BI432" s="172">
        <f>IF(N432="nulová",J432,0)</f>
        <v>0</v>
      </c>
      <c r="BJ432" s="18" t="s">
        <v>85</v>
      </c>
      <c r="BK432" s="172">
        <f>ROUND(I432*H432,2)</f>
        <v>0</v>
      </c>
      <c r="BL432" s="18" t="s">
        <v>142</v>
      </c>
      <c r="BM432" s="171" t="s">
        <v>691</v>
      </c>
    </row>
    <row r="433" spans="1:65" s="12" customFormat="1" x14ac:dyDescent="0.2">
      <c r="B433" s="173"/>
      <c r="D433" s="174" t="s">
        <v>151</v>
      </c>
      <c r="E433" s="175" t="s">
        <v>1</v>
      </c>
      <c r="F433" s="176" t="s">
        <v>687</v>
      </c>
      <c r="H433" s="177">
        <v>21</v>
      </c>
      <c r="I433" s="178"/>
      <c r="L433" s="173"/>
      <c r="M433" s="179"/>
      <c r="N433" s="180"/>
      <c r="O433" s="180"/>
      <c r="P433" s="180"/>
      <c r="Q433" s="180"/>
      <c r="R433" s="180"/>
      <c r="S433" s="180"/>
      <c r="T433" s="181"/>
      <c r="AT433" s="175" t="s">
        <v>151</v>
      </c>
      <c r="AU433" s="175" t="s">
        <v>87</v>
      </c>
      <c r="AV433" s="12" t="s">
        <v>87</v>
      </c>
      <c r="AW433" s="12" t="s">
        <v>33</v>
      </c>
      <c r="AX433" s="12" t="s">
        <v>85</v>
      </c>
      <c r="AY433" s="175" t="s">
        <v>143</v>
      </c>
    </row>
    <row r="434" spans="1:65" s="2" customFormat="1" ht="16.5" customHeight="1" x14ac:dyDescent="0.2">
      <c r="A434" s="33"/>
      <c r="B434" s="159"/>
      <c r="C434" s="207" t="s">
        <v>692</v>
      </c>
      <c r="D434" s="207" t="s">
        <v>382</v>
      </c>
      <c r="E434" s="208" t="s">
        <v>693</v>
      </c>
      <c r="F434" s="209" t="s">
        <v>694</v>
      </c>
      <c r="G434" s="210" t="s">
        <v>502</v>
      </c>
      <c r="H434" s="211">
        <v>21</v>
      </c>
      <c r="I434" s="212"/>
      <c r="J434" s="213">
        <f>ROUND(I434*H434,2)</f>
        <v>0</v>
      </c>
      <c r="K434" s="209" t="s">
        <v>1</v>
      </c>
      <c r="L434" s="214"/>
      <c r="M434" s="215" t="s">
        <v>1</v>
      </c>
      <c r="N434" s="216" t="s">
        <v>42</v>
      </c>
      <c r="O434" s="59"/>
      <c r="P434" s="169">
        <f>O434*H434</f>
        <v>0</v>
      </c>
      <c r="Q434" s="169">
        <v>0.17</v>
      </c>
      <c r="R434" s="169">
        <f>Q434*H434</f>
        <v>3.5700000000000003</v>
      </c>
      <c r="S434" s="169">
        <v>0</v>
      </c>
      <c r="T434" s="170">
        <f>S434*H434</f>
        <v>0</v>
      </c>
      <c r="U434" s="33"/>
      <c r="V434" s="33"/>
      <c r="W434" s="33"/>
      <c r="X434" s="33"/>
      <c r="Y434" s="33"/>
      <c r="Z434" s="33"/>
      <c r="AA434" s="33"/>
      <c r="AB434" s="33"/>
      <c r="AC434" s="33"/>
      <c r="AD434" s="33"/>
      <c r="AE434" s="33"/>
      <c r="AR434" s="171" t="s">
        <v>184</v>
      </c>
      <c r="AT434" s="171" t="s">
        <v>382</v>
      </c>
      <c r="AU434" s="171" t="s">
        <v>87</v>
      </c>
      <c r="AY434" s="18" t="s">
        <v>143</v>
      </c>
      <c r="BE434" s="172">
        <f>IF(N434="základní",J434,0)</f>
        <v>0</v>
      </c>
      <c r="BF434" s="172">
        <f>IF(N434="snížená",J434,0)</f>
        <v>0</v>
      </c>
      <c r="BG434" s="172">
        <f>IF(N434="zákl. přenesená",J434,0)</f>
        <v>0</v>
      </c>
      <c r="BH434" s="172">
        <f>IF(N434="sníž. přenesená",J434,0)</f>
        <v>0</v>
      </c>
      <c r="BI434" s="172">
        <f>IF(N434="nulová",J434,0)</f>
        <v>0</v>
      </c>
      <c r="BJ434" s="18" t="s">
        <v>85</v>
      </c>
      <c r="BK434" s="172">
        <f>ROUND(I434*H434,2)</f>
        <v>0</v>
      </c>
      <c r="BL434" s="18" t="s">
        <v>142</v>
      </c>
      <c r="BM434" s="171" t="s">
        <v>695</v>
      </c>
    </row>
    <row r="435" spans="1:65" s="12" customFormat="1" x14ac:dyDescent="0.2">
      <c r="B435" s="173"/>
      <c r="D435" s="174" t="s">
        <v>151</v>
      </c>
      <c r="E435" s="175" t="s">
        <v>1</v>
      </c>
      <c r="F435" s="176" t="s">
        <v>687</v>
      </c>
      <c r="H435" s="177">
        <v>21</v>
      </c>
      <c r="I435" s="178"/>
      <c r="L435" s="173"/>
      <c r="M435" s="179"/>
      <c r="N435" s="180"/>
      <c r="O435" s="180"/>
      <c r="P435" s="180"/>
      <c r="Q435" s="180"/>
      <c r="R435" s="180"/>
      <c r="S435" s="180"/>
      <c r="T435" s="181"/>
      <c r="AT435" s="175" t="s">
        <v>151</v>
      </c>
      <c r="AU435" s="175" t="s">
        <v>87</v>
      </c>
      <c r="AV435" s="12" t="s">
        <v>87</v>
      </c>
      <c r="AW435" s="12" t="s">
        <v>33</v>
      </c>
      <c r="AX435" s="12" t="s">
        <v>85</v>
      </c>
      <c r="AY435" s="175" t="s">
        <v>143</v>
      </c>
    </row>
    <row r="436" spans="1:65" s="2" customFormat="1" ht="16.5" customHeight="1" x14ac:dyDescent="0.2">
      <c r="A436" s="33"/>
      <c r="B436" s="159"/>
      <c r="C436" s="207" t="s">
        <v>696</v>
      </c>
      <c r="D436" s="207" t="s">
        <v>382</v>
      </c>
      <c r="E436" s="208" t="s">
        <v>697</v>
      </c>
      <c r="F436" s="209" t="s">
        <v>698</v>
      </c>
      <c r="G436" s="210" t="s">
        <v>502</v>
      </c>
      <c r="H436" s="211">
        <v>21</v>
      </c>
      <c r="I436" s="212"/>
      <c r="J436" s="213">
        <f>ROUND(I436*H436,2)</f>
        <v>0</v>
      </c>
      <c r="K436" s="209" t="s">
        <v>148</v>
      </c>
      <c r="L436" s="214"/>
      <c r="M436" s="215" t="s">
        <v>1</v>
      </c>
      <c r="N436" s="216" t="s">
        <v>42</v>
      </c>
      <c r="O436" s="59"/>
      <c r="P436" s="169">
        <f>O436*H436</f>
        <v>0</v>
      </c>
      <c r="Q436" s="169">
        <v>0.17499999999999999</v>
      </c>
      <c r="R436" s="169">
        <f>Q436*H436</f>
        <v>3.6749999999999998</v>
      </c>
      <c r="S436" s="169">
        <v>0</v>
      </c>
      <c r="T436" s="170">
        <f>S436*H436</f>
        <v>0</v>
      </c>
      <c r="U436" s="33"/>
      <c r="V436" s="33"/>
      <c r="W436" s="33"/>
      <c r="X436" s="33"/>
      <c r="Y436" s="33"/>
      <c r="Z436" s="33"/>
      <c r="AA436" s="33"/>
      <c r="AB436" s="33"/>
      <c r="AC436" s="33"/>
      <c r="AD436" s="33"/>
      <c r="AE436" s="33"/>
      <c r="AR436" s="171" t="s">
        <v>184</v>
      </c>
      <c r="AT436" s="171" t="s">
        <v>382</v>
      </c>
      <c r="AU436" s="171" t="s">
        <v>87</v>
      </c>
      <c r="AY436" s="18" t="s">
        <v>143</v>
      </c>
      <c r="BE436" s="172">
        <f>IF(N436="základní",J436,0)</f>
        <v>0</v>
      </c>
      <c r="BF436" s="172">
        <f>IF(N436="snížená",J436,0)</f>
        <v>0</v>
      </c>
      <c r="BG436" s="172">
        <f>IF(N436="zákl. přenesená",J436,0)</f>
        <v>0</v>
      </c>
      <c r="BH436" s="172">
        <f>IF(N436="sníž. přenesená",J436,0)</f>
        <v>0</v>
      </c>
      <c r="BI436" s="172">
        <f>IF(N436="nulová",J436,0)</f>
        <v>0</v>
      </c>
      <c r="BJ436" s="18" t="s">
        <v>85</v>
      </c>
      <c r="BK436" s="172">
        <f>ROUND(I436*H436,2)</f>
        <v>0</v>
      </c>
      <c r="BL436" s="18" t="s">
        <v>142</v>
      </c>
      <c r="BM436" s="171" t="s">
        <v>699</v>
      </c>
    </row>
    <row r="437" spans="1:65" s="12" customFormat="1" x14ac:dyDescent="0.2">
      <c r="B437" s="173"/>
      <c r="D437" s="174" t="s">
        <v>151</v>
      </c>
      <c r="E437" s="175" t="s">
        <v>1</v>
      </c>
      <c r="F437" s="176" t="s">
        <v>687</v>
      </c>
      <c r="H437" s="177">
        <v>21</v>
      </c>
      <c r="I437" s="178"/>
      <c r="L437" s="173"/>
      <c r="M437" s="179"/>
      <c r="N437" s="180"/>
      <c r="O437" s="180"/>
      <c r="P437" s="180"/>
      <c r="Q437" s="180"/>
      <c r="R437" s="180"/>
      <c r="S437" s="180"/>
      <c r="T437" s="181"/>
      <c r="AT437" s="175" t="s">
        <v>151</v>
      </c>
      <c r="AU437" s="175" t="s">
        <v>87</v>
      </c>
      <c r="AV437" s="12" t="s">
        <v>87</v>
      </c>
      <c r="AW437" s="12" t="s">
        <v>33</v>
      </c>
      <c r="AX437" s="12" t="s">
        <v>85</v>
      </c>
      <c r="AY437" s="175" t="s">
        <v>143</v>
      </c>
    </row>
    <row r="438" spans="1:65" s="2" customFormat="1" ht="16.5" customHeight="1" x14ac:dyDescent="0.2">
      <c r="A438" s="33"/>
      <c r="B438" s="159"/>
      <c r="C438" s="160" t="s">
        <v>700</v>
      </c>
      <c r="D438" s="160" t="s">
        <v>144</v>
      </c>
      <c r="E438" s="161" t="s">
        <v>701</v>
      </c>
      <c r="F438" s="162" t="s">
        <v>702</v>
      </c>
      <c r="G438" s="163" t="s">
        <v>502</v>
      </c>
      <c r="H438" s="164">
        <v>21</v>
      </c>
      <c r="I438" s="165"/>
      <c r="J438" s="166">
        <f>ROUND(I438*H438,2)</f>
        <v>0</v>
      </c>
      <c r="K438" s="162" t="s">
        <v>148</v>
      </c>
      <c r="L438" s="34"/>
      <c r="M438" s="167" t="s">
        <v>1</v>
      </c>
      <c r="N438" s="168" t="s">
        <v>42</v>
      </c>
      <c r="O438" s="59"/>
      <c r="P438" s="169">
        <f>O438*H438</f>
        <v>0</v>
      </c>
      <c r="Q438" s="169">
        <v>0.21734000000000001</v>
      </c>
      <c r="R438" s="169">
        <f>Q438*H438</f>
        <v>4.5641400000000001</v>
      </c>
      <c r="S438" s="169">
        <v>0</v>
      </c>
      <c r="T438" s="170">
        <f>S438*H438</f>
        <v>0</v>
      </c>
      <c r="U438" s="33"/>
      <c r="V438" s="33"/>
      <c r="W438" s="33"/>
      <c r="X438" s="33"/>
      <c r="Y438" s="33"/>
      <c r="Z438" s="33"/>
      <c r="AA438" s="33"/>
      <c r="AB438" s="33"/>
      <c r="AC438" s="33"/>
      <c r="AD438" s="33"/>
      <c r="AE438" s="33"/>
      <c r="AR438" s="171" t="s">
        <v>142</v>
      </c>
      <c r="AT438" s="171" t="s">
        <v>144</v>
      </c>
      <c r="AU438" s="171" t="s">
        <v>87</v>
      </c>
      <c r="AY438" s="18" t="s">
        <v>143</v>
      </c>
      <c r="BE438" s="172">
        <f>IF(N438="základní",J438,0)</f>
        <v>0</v>
      </c>
      <c r="BF438" s="172">
        <f>IF(N438="snížená",J438,0)</f>
        <v>0</v>
      </c>
      <c r="BG438" s="172">
        <f>IF(N438="zákl. přenesená",J438,0)</f>
        <v>0</v>
      </c>
      <c r="BH438" s="172">
        <f>IF(N438="sníž. přenesená",J438,0)</f>
        <v>0</v>
      </c>
      <c r="BI438" s="172">
        <f>IF(N438="nulová",J438,0)</f>
        <v>0</v>
      </c>
      <c r="BJ438" s="18" t="s">
        <v>85</v>
      </c>
      <c r="BK438" s="172">
        <f>ROUND(I438*H438,2)</f>
        <v>0</v>
      </c>
      <c r="BL438" s="18" t="s">
        <v>142</v>
      </c>
      <c r="BM438" s="171" t="s">
        <v>703</v>
      </c>
    </row>
    <row r="439" spans="1:65" s="12" customFormat="1" x14ac:dyDescent="0.2">
      <c r="B439" s="173"/>
      <c r="D439" s="174" t="s">
        <v>151</v>
      </c>
      <c r="E439" s="175" t="s">
        <v>1</v>
      </c>
      <c r="F439" s="176" t="s">
        <v>704</v>
      </c>
      <c r="H439" s="177">
        <v>21</v>
      </c>
      <c r="I439" s="178"/>
      <c r="L439" s="173"/>
      <c r="M439" s="179"/>
      <c r="N439" s="180"/>
      <c r="O439" s="180"/>
      <c r="P439" s="180"/>
      <c r="Q439" s="180"/>
      <c r="R439" s="180"/>
      <c r="S439" s="180"/>
      <c r="T439" s="181"/>
      <c r="AT439" s="175" t="s">
        <v>151</v>
      </c>
      <c r="AU439" s="175" t="s">
        <v>87</v>
      </c>
      <c r="AV439" s="12" t="s">
        <v>87</v>
      </c>
      <c r="AW439" s="12" t="s">
        <v>33</v>
      </c>
      <c r="AX439" s="12" t="s">
        <v>85</v>
      </c>
      <c r="AY439" s="175" t="s">
        <v>143</v>
      </c>
    </row>
    <row r="440" spans="1:65" s="2" customFormat="1" ht="16.5" customHeight="1" x14ac:dyDescent="0.2">
      <c r="A440" s="33"/>
      <c r="B440" s="159"/>
      <c r="C440" s="207" t="s">
        <v>705</v>
      </c>
      <c r="D440" s="207" t="s">
        <v>382</v>
      </c>
      <c r="E440" s="208" t="s">
        <v>706</v>
      </c>
      <c r="F440" s="209" t="s">
        <v>707</v>
      </c>
      <c r="G440" s="210" t="s">
        <v>502</v>
      </c>
      <c r="H440" s="211">
        <v>21</v>
      </c>
      <c r="I440" s="212"/>
      <c r="J440" s="213">
        <f>ROUND(I440*H440,2)</f>
        <v>0</v>
      </c>
      <c r="K440" s="209" t="s">
        <v>148</v>
      </c>
      <c r="L440" s="214"/>
      <c r="M440" s="215" t="s">
        <v>1</v>
      </c>
      <c r="N440" s="216" t="s">
        <v>42</v>
      </c>
      <c r="O440" s="59"/>
      <c r="P440" s="169">
        <f>O440*H440</f>
        <v>0</v>
      </c>
      <c r="Q440" s="169">
        <v>8.5000000000000006E-3</v>
      </c>
      <c r="R440" s="169">
        <f>Q440*H440</f>
        <v>0.17850000000000002</v>
      </c>
      <c r="S440" s="169">
        <v>0</v>
      </c>
      <c r="T440" s="170">
        <f>S440*H440</f>
        <v>0</v>
      </c>
      <c r="U440" s="33"/>
      <c r="V440" s="33"/>
      <c r="W440" s="33"/>
      <c r="X440" s="33"/>
      <c r="Y440" s="33"/>
      <c r="Z440" s="33"/>
      <c r="AA440" s="33"/>
      <c r="AB440" s="33"/>
      <c r="AC440" s="33"/>
      <c r="AD440" s="33"/>
      <c r="AE440" s="33"/>
      <c r="AR440" s="171" t="s">
        <v>184</v>
      </c>
      <c r="AT440" s="171" t="s">
        <v>382</v>
      </c>
      <c r="AU440" s="171" t="s">
        <v>87</v>
      </c>
      <c r="AY440" s="18" t="s">
        <v>143</v>
      </c>
      <c r="BE440" s="172">
        <f>IF(N440="základní",J440,0)</f>
        <v>0</v>
      </c>
      <c r="BF440" s="172">
        <f>IF(N440="snížená",J440,0)</f>
        <v>0</v>
      </c>
      <c r="BG440" s="172">
        <f>IF(N440="zákl. přenesená",J440,0)</f>
        <v>0</v>
      </c>
      <c r="BH440" s="172">
        <f>IF(N440="sníž. přenesená",J440,0)</f>
        <v>0</v>
      </c>
      <c r="BI440" s="172">
        <f>IF(N440="nulová",J440,0)</f>
        <v>0</v>
      </c>
      <c r="BJ440" s="18" t="s">
        <v>85</v>
      </c>
      <c r="BK440" s="172">
        <f>ROUND(I440*H440,2)</f>
        <v>0</v>
      </c>
      <c r="BL440" s="18" t="s">
        <v>142</v>
      </c>
      <c r="BM440" s="171" t="s">
        <v>708</v>
      </c>
    </row>
    <row r="441" spans="1:65" s="12" customFormat="1" x14ac:dyDescent="0.2">
      <c r="B441" s="173"/>
      <c r="D441" s="174" t="s">
        <v>151</v>
      </c>
      <c r="E441" s="175" t="s">
        <v>1</v>
      </c>
      <c r="F441" s="176" t="s">
        <v>709</v>
      </c>
      <c r="H441" s="177">
        <v>21</v>
      </c>
      <c r="I441" s="178"/>
      <c r="L441" s="173"/>
      <c r="M441" s="179"/>
      <c r="N441" s="180"/>
      <c r="O441" s="180"/>
      <c r="P441" s="180"/>
      <c r="Q441" s="180"/>
      <c r="R441" s="180"/>
      <c r="S441" s="180"/>
      <c r="T441" s="181"/>
      <c r="AT441" s="175" t="s">
        <v>151</v>
      </c>
      <c r="AU441" s="175" t="s">
        <v>87</v>
      </c>
      <c r="AV441" s="12" t="s">
        <v>87</v>
      </c>
      <c r="AW441" s="12" t="s">
        <v>33</v>
      </c>
      <c r="AX441" s="12" t="s">
        <v>85</v>
      </c>
      <c r="AY441" s="175" t="s">
        <v>143</v>
      </c>
    </row>
    <row r="442" spans="1:65" s="2" customFormat="1" ht="16.5" customHeight="1" x14ac:dyDescent="0.2">
      <c r="A442" s="33"/>
      <c r="B442" s="159"/>
      <c r="C442" s="207" t="s">
        <v>710</v>
      </c>
      <c r="D442" s="207" t="s">
        <v>382</v>
      </c>
      <c r="E442" s="208" t="s">
        <v>711</v>
      </c>
      <c r="F442" s="209" t="s">
        <v>712</v>
      </c>
      <c r="G442" s="210" t="s">
        <v>502</v>
      </c>
      <c r="H442" s="211">
        <v>18</v>
      </c>
      <c r="I442" s="212"/>
      <c r="J442" s="213">
        <f>ROUND(I442*H442,2)</f>
        <v>0</v>
      </c>
      <c r="K442" s="209" t="s">
        <v>148</v>
      </c>
      <c r="L442" s="214"/>
      <c r="M442" s="215" t="s">
        <v>1</v>
      </c>
      <c r="N442" s="216" t="s">
        <v>42</v>
      </c>
      <c r="O442" s="59"/>
      <c r="P442" s="169">
        <f>O442*H442</f>
        <v>0</v>
      </c>
      <c r="Q442" s="169">
        <v>5.0599999999999999E-2</v>
      </c>
      <c r="R442" s="169">
        <f>Q442*H442</f>
        <v>0.91079999999999994</v>
      </c>
      <c r="S442" s="169">
        <v>0</v>
      </c>
      <c r="T442" s="170">
        <f>S442*H442</f>
        <v>0</v>
      </c>
      <c r="U442" s="33"/>
      <c r="V442" s="33"/>
      <c r="W442" s="33"/>
      <c r="X442" s="33"/>
      <c r="Y442" s="33"/>
      <c r="Z442" s="33"/>
      <c r="AA442" s="33"/>
      <c r="AB442" s="33"/>
      <c r="AC442" s="33"/>
      <c r="AD442" s="33"/>
      <c r="AE442" s="33"/>
      <c r="AR442" s="171" t="s">
        <v>184</v>
      </c>
      <c r="AT442" s="171" t="s">
        <v>382</v>
      </c>
      <c r="AU442" s="171" t="s">
        <v>87</v>
      </c>
      <c r="AY442" s="18" t="s">
        <v>143</v>
      </c>
      <c r="BE442" s="172">
        <f>IF(N442="základní",J442,0)</f>
        <v>0</v>
      </c>
      <c r="BF442" s="172">
        <f>IF(N442="snížená",J442,0)</f>
        <v>0</v>
      </c>
      <c r="BG442" s="172">
        <f>IF(N442="zákl. přenesená",J442,0)</f>
        <v>0</v>
      </c>
      <c r="BH442" s="172">
        <f>IF(N442="sníž. přenesená",J442,0)</f>
        <v>0</v>
      </c>
      <c r="BI442" s="172">
        <f>IF(N442="nulová",J442,0)</f>
        <v>0</v>
      </c>
      <c r="BJ442" s="18" t="s">
        <v>85</v>
      </c>
      <c r="BK442" s="172">
        <f>ROUND(I442*H442,2)</f>
        <v>0</v>
      </c>
      <c r="BL442" s="18" t="s">
        <v>142</v>
      </c>
      <c r="BM442" s="171" t="s">
        <v>713</v>
      </c>
    </row>
    <row r="443" spans="1:65" s="12" customFormat="1" x14ac:dyDescent="0.2">
      <c r="B443" s="173"/>
      <c r="D443" s="174" t="s">
        <v>151</v>
      </c>
      <c r="E443" s="175" t="s">
        <v>1</v>
      </c>
      <c r="F443" s="176" t="s">
        <v>714</v>
      </c>
      <c r="H443" s="177">
        <v>18</v>
      </c>
      <c r="I443" s="178"/>
      <c r="L443" s="173"/>
      <c r="M443" s="179"/>
      <c r="N443" s="180"/>
      <c r="O443" s="180"/>
      <c r="P443" s="180"/>
      <c r="Q443" s="180"/>
      <c r="R443" s="180"/>
      <c r="S443" s="180"/>
      <c r="T443" s="181"/>
      <c r="AT443" s="175" t="s">
        <v>151</v>
      </c>
      <c r="AU443" s="175" t="s">
        <v>87</v>
      </c>
      <c r="AV443" s="12" t="s">
        <v>87</v>
      </c>
      <c r="AW443" s="12" t="s">
        <v>33</v>
      </c>
      <c r="AX443" s="12" t="s">
        <v>85</v>
      </c>
      <c r="AY443" s="175" t="s">
        <v>143</v>
      </c>
    </row>
    <row r="444" spans="1:65" s="2" customFormat="1" ht="16.5" customHeight="1" x14ac:dyDescent="0.2">
      <c r="A444" s="33"/>
      <c r="B444" s="159"/>
      <c r="C444" s="207" t="s">
        <v>715</v>
      </c>
      <c r="D444" s="207" t="s">
        <v>382</v>
      </c>
      <c r="E444" s="208" t="s">
        <v>716</v>
      </c>
      <c r="F444" s="209" t="s">
        <v>717</v>
      </c>
      <c r="G444" s="210" t="s">
        <v>197</v>
      </c>
      <c r="H444" s="211">
        <v>3</v>
      </c>
      <c r="I444" s="212"/>
      <c r="J444" s="213">
        <f>ROUND(I444*H444,2)</f>
        <v>0</v>
      </c>
      <c r="K444" s="209" t="s">
        <v>1</v>
      </c>
      <c r="L444" s="214"/>
      <c r="M444" s="215" t="s">
        <v>1</v>
      </c>
      <c r="N444" s="216" t="s">
        <v>42</v>
      </c>
      <c r="O444" s="59"/>
      <c r="P444" s="169">
        <f>O444*H444</f>
        <v>0</v>
      </c>
      <c r="Q444" s="169">
        <v>0.09</v>
      </c>
      <c r="R444" s="169">
        <f>Q444*H444</f>
        <v>0.27</v>
      </c>
      <c r="S444" s="169">
        <v>0</v>
      </c>
      <c r="T444" s="170">
        <f>S444*H444</f>
        <v>0</v>
      </c>
      <c r="U444" s="33"/>
      <c r="V444" s="33"/>
      <c r="W444" s="33"/>
      <c r="X444" s="33"/>
      <c r="Y444" s="33"/>
      <c r="Z444" s="33"/>
      <c r="AA444" s="33"/>
      <c r="AB444" s="33"/>
      <c r="AC444" s="33"/>
      <c r="AD444" s="33"/>
      <c r="AE444" s="33"/>
      <c r="AR444" s="171" t="s">
        <v>184</v>
      </c>
      <c r="AT444" s="171" t="s">
        <v>382</v>
      </c>
      <c r="AU444" s="171" t="s">
        <v>87</v>
      </c>
      <c r="AY444" s="18" t="s">
        <v>143</v>
      </c>
      <c r="BE444" s="172">
        <f>IF(N444="základní",J444,0)</f>
        <v>0</v>
      </c>
      <c r="BF444" s="172">
        <f>IF(N444="snížená",J444,0)</f>
        <v>0</v>
      </c>
      <c r="BG444" s="172">
        <f>IF(N444="zákl. přenesená",J444,0)</f>
        <v>0</v>
      </c>
      <c r="BH444" s="172">
        <f>IF(N444="sníž. přenesená",J444,0)</f>
        <v>0</v>
      </c>
      <c r="BI444" s="172">
        <f>IF(N444="nulová",J444,0)</f>
        <v>0</v>
      </c>
      <c r="BJ444" s="18" t="s">
        <v>85</v>
      </c>
      <c r="BK444" s="172">
        <f>ROUND(I444*H444,2)</f>
        <v>0</v>
      </c>
      <c r="BL444" s="18" t="s">
        <v>142</v>
      </c>
      <c r="BM444" s="171" t="s">
        <v>718</v>
      </c>
    </row>
    <row r="445" spans="1:65" s="12" customFormat="1" x14ac:dyDescent="0.2">
      <c r="B445" s="173"/>
      <c r="D445" s="174" t="s">
        <v>151</v>
      </c>
      <c r="E445" s="175" t="s">
        <v>1</v>
      </c>
      <c r="F445" s="176" t="s">
        <v>719</v>
      </c>
      <c r="H445" s="177">
        <v>3</v>
      </c>
      <c r="I445" s="178"/>
      <c r="L445" s="173"/>
      <c r="M445" s="179"/>
      <c r="N445" s="180"/>
      <c r="O445" s="180"/>
      <c r="P445" s="180"/>
      <c r="Q445" s="180"/>
      <c r="R445" s="180"/>
      <c r="S445" s="180"/>
      <c r="T445" s="181"/>
      <c r="AT445" s="175" t="s">
        <v>151</v>
      </c>
      <c r="AU445" s="175" t="s">
        <v>87</v>
      </c>
      <c r="AV445" s="12" t="s">
        <v>87</v>
      </c>
      <c r="AW445" s="12" t="s">
        <v>33</v>
      </c>
      <c r="AX445" s="12" t="s">
        <v>85</v>
      </c>
      <c r="AY445" s="175" t="s">
        <v>143</v>
      </c>
    </row>
    <row r="446" spans="1:65" s="11" customFormat="1" ht="22.9" customHeight="1" x14ac:dyDescent="0.2">
      <c r="B446" s="148"/>
      <c r="D446" s="149" t="s">
        <v>76</v>
      </c>
      <c r="E446" s="197" t="s">
        <v>190</v>
      </c>
      <c r="F446" s="197" t="s">
        <v>720</v>
      </c>
      <c r="I446" s="151"/>
      <c r="J446" s="198">
        <f>BK446</f>
        <v>0</v>
      </c>
      <c r="L446" s="148"/>
      <c r="M446" s="153"/>
      <c r="N446" s="154"/>
      <c r="O446" s="154"/>
      <c r="P446" s="155">
        <f>SUM(P447:P514)</f>
        <v>0</v>
      </c>
      <c r="Q446" s="154"/>
      <c r="R446" s="155">
        <f>SUM(R447:R514)</f>
        <v>518.94589152000003</v>
      </c>
      <c r="S446" s="154"/>
      <c r="T446" s="156">
        <f>SUM(T447:T514)</f>
        <v>1.8520000000000001</v>
      </c>
      <c r="AR446" s="149" t="s">
        <v>85</v>
      </c>
      <c r="AT446" s="157" t="s">
        <v>76</v>
      </c>
      <c r="AU446" s="157" t="s">
        <v>85</v>
      </c>
      <c r="AY446" s="149" t="s">
        <v>143</v>
      </c>
      <c r="BK446" s="158">
        <f>SUM(BK447:BK514)</f>
        <v>0</v>
      </c>
    </row>
    <row r="447" spans="1:65" s="2" customFormat="1" ht="16.5" customHeight="1" x14ac:dyDescent="0.2">
      <c r="A447" s="33"/>
      <c r="B447" s="159"/>
      <c r="C447" s="160" t="s">
        <v>721</v>
      </c>
      <c r="D447" s="160" t="s">
        <v>144</v>
      </c>
      <c r="E447" s="161" t="s">
        <v>722</v>
      </c>
      <c r="F447" s="162" t="s">
        <v>723</v>
      </c>
      <c r="G447" s="163" t="s">
        <v>502</v>
      </c>
      <c r="H447" s="164">
        <v>2</v>
      </c>
      <c r="I447" s="165"/>
      <c r="J447" s="166">
        <f>ROUND(I447*H447,2)</f>
        <v>0</v>
      </c>
      <c r="K447" s="162" t="s">
        <v>148</v>
      </c>
      <c r="L447" s="34"/>
      <c r="M447" s="167" t="s">
        <v>1</v>
      </c>
      <c r="N447" s="168" t="s">
        <v>42</v>
      </c>
      <c r="O447" s="59"/>
      <c r="P447" s="169">
        <f>O447*H447</f>
        <v>0</v>
      </c>
      <c r="Q447" s="169">
        <v>6.9999999999999999E-4</v>
      </c>
      <c r="R447" s="169">
        <f>Q447*H447</f>
        <v>1.4E-3</v>
      </c>
      <c r="S447" s="169">
        <v>0</v>
      </c>
      <c r="T447" s="170">
        <f>S447*H447</f>
        <v>0</v>
      </c>
      <c r="U447" s="33"/>
      <c r="V447" s="33"/>
      <c r="W447" s="33"/>
      <c r="X447" s="33"/>
      <c r="Y447" s="33"/>
      <c r="Z447" s="33"/>
      <c r="AA447" s="33"/>
      <c r="AB447" s="33"/>
      <c r="AC447" s="33"/>
      <c r="AD447" s="33"/>
      <c r="AE447" s="33"/>
      <c r="AR447" s="171" t="s">
        <v>142</v>
      </c>
      <c r="AT447" s="171" t="s">
        <v>144</v>
      </c>
      <c r="AU447" s="171" t="s">
        <v>87</v>
      </c>
      <c r="AY447" s="18" t="s">
        <v>143</v>
      </c>
      <c r="BE447" s="172">
        <f>IF(N447="základní",J447,0)</f>
        <v>0</v>
      </c>
      <c r="BF447" s="172">
        <f>IF(N447="snížená",J447,0)</f>
        <v>0</v>
      </c>
      <c r="BG447" s="172">
        <f>IF(N447="zákl. přenesená",J447,0)</f>
        <v>0</v>
      </c>
      <c r="BH447" s="172">
        <f>IF(N447="sníž. přenesená",J447,0)</f>
        <v>0</v>
      </c>
      <c r="BI447" s="172">
        <f>IF(N447="nulová",J447,0)</f>
        <v>0</v>
      </c>
      <c r="BJ447" s="18" t="s">
        <v>85</v>
      </c>
      <c r="BK447" s="172">
        <f>ROUND(I447*H447,2)</f>
        <v>0</v>
      </c>
      <c r="BL447" s="18" t="s">
        <v>142</v>
      </c>
      <c r="BM447" s="171" t="s">
        <v>724</v>
      </c>
    </row>
    <row r="448" spans="1:65" s="12" customFormat="1" x14ac:dyDescent="0.2">
      <c r="B448" s="173"/>
      <c r="D448" s="174" t="s">
        <v>151</v>
      </c>
      <c r="E448" s="175" t="s">
        <v>1</v>
      </c>
      <c r="F448" s="176" t="s">
        <v>725</v>
      </c>
      <c r="H448" s="177">
        <v>2</v>
      </c>
      <c r="I448" s="178"/>
      <c r="L448" s="173"/>
      <c r="M448" s="179"/>
      <c r="N448" s="180"/>
      <c r="O448" s="180"/>
      <c r="P448" s="180"/>
      <c r="Q448" s="180"/>
      <c r="R448" s="180"/>
      <c r="S448" s="180"/>
      <c r="T448" s="181"/>
      <c r="AT448" s="175" t="s">
        <v>151</v>
      </c>
      <c r="AU448" s="175" t="s">
        <v>87</v>
      </c>
      <c r="AV448" s="12" t="s">
        <v>87</v>
      </c>
      <c r="AW448" s="12" t="s">
        <v>33</v>
      </c>
      <c r="AX448" s="12" t="s">
        <v>85</v>
      </c>
      <c r="AY448" s="175" t="s">
        <v>143</v>
      </c>
    </row>
    <row r="449" spans="1:65" s="2" customFormat="1" ht="16.5" customHeight="1" x14ac:dyDescent="0.2">
      <c r="A449" s="33"/>
      <c r="B449" s="159"/>
      <c r="C449" s="207" t="s">
        <v>726</v>
      </c>
      <c r="D449" s="207" t="s">
        <v>382</v>
      </c>
      <c r="E449" s="208" t="s">
        <v>727</v>
      </c>
      <c r="F449" s="209" t="s">
        <v>728</v>
      </c>
      <c r="G449" s="210" t="s">
        <v>502</v>
      </c>
      <c r="H449" s="211">
        <v>1</v>
      </c>
      <c r="I449" s="212"/>
      <c r="J449" s="213">
        <f>ROUND(I449*H449,2)</f>
        <v>0</v>
      </c>
      <c r="K449" s="209" t="s">
        <v>148</v>
      </c>
      <c r="L449" s="214"/>
      <c r="M449" s="215" t="s">
        <v>1</v>
      </c>
      <c r="N449" s="216" t="s">
        <v>42</v>
      </c>
      <c r="O449" s="59"/>
      <c r="P449" s="169">
        <f>O449*H449</f>
        <v>0</v>
      </c>
      <c r="Q449" s="169">
        <v>2.5000000000000001E-3</v>
      </c>
      <c r="R449" s="169">
        <f>Q449*H449</f>
        <v>2.5000000000000001E-3</v>
      </c>
      <c r="S449" s="169">
        <v>0</v>
      </c>
      <c r="T449" s="170">
        <f>S449*H449</f>
        <v>0</v>
      </c>
      <c r="U449" s="33"/>
      <c r="V449" s="33"/>
      <c r="W449" s="33"/>
      <c r="X449" s="33"/>
      <c r="Y449" s="33"/>
      <c r="Z449" s="33"/>
      <c r="AA449" s="33"/>
      <c r="AB449" s="33"/>
      <c r="AC449" s="33"/>
      <c r="AD449" s="33"/>
      <c r="AE449" s="33"/>
      <c r="AR449" s="171" t="s">
        <v>184</v>
      </c>
      <c r="AT449" s="171" t="s">
        <v>382</v>
      </c>
      <c r="AU449" s="171" t="s">
        <v>87</v>
      </c>
      <c r="AY449" s="18" t="s">
        <v>143</v>
      </c>
      <c r="BE449" s="172">
        <f>IF(N449="základní",J449,0)</f>
        <v>0</v>
      </c>
      <c r="BF449" s="172">
        <f>IF(N449="snížená",J449,0)</f>
        <v>0</v>
      </c>
      <c r="BG449" s="172">
        <f>IF(N449="zákl. přenesená",J449,0)</f>
        <v>0</v>
      </c>
      <c r="BH449" s="172">
        <f>IF(N449="sníž. přenesená",J449,0)</f>
        <v>0</v>
      </c>
      <c r="BI449" s="172">
        <f>IF(N449="nulová",J449,0)</f>
        <v>0</v>
      </c>
      <c r="BJ449" s="18" t="s">
        <v>85</v>
      </c>
      <c r="BK449" s="172">
        <f>ROUND(I449*H449,2)</f>
        <v>0</v>
      </c>
      <c r="BL449" s="18" t="s">
        <v>142</v>
      </c>
      <c r="BM449" s="171" t="s">
        <v>729</v>
      </c>
    </row>
    <row r="450" spans="1:65" s="12" customFormat="1" x14ac:dyDescent="0.2">
      <c r="B450" s="173"/>
      <c r="D450" s="174" t="s">
        <v>151</v>
      </c>
      <c r="E450" s="175" t="s">
        <v>1</v>
      </c>
      <c r="F450" s="176" t="s">
        <v>730</v>
      </c>
      <c r="H450" s="177">
        <v>1</v>
      </c>
      <c r="I450" s="178"/>
      <c r="L450" s="173"/>
      <c r="M450" s="179"/>
      <c r="N450" s="180"/>
      <c r="O450" s="180"/>
      <c r="P450" s="180"/>
      <c r="Q450" s="180"/>
      <c r="R450" s="180"/>
      <c r="S450" s="180"/>
      <c r="T450" s="181"/>
      <c r="AT450" s="175" t="s">
        <v>151</v>
      </c>
      <c r="AU450" s="175" t="s">
        <v>87</v>
      </c>
      <c r="AV450" s="12" t="s">
        <v>87</v>
      </c>
      <c r="AW450" s="12" t="s">
        <v>33</v>
      </c>
      <c r="AX450" s="12" t="s">
        <v>85</v>
      </c>
      <c r="AY450" s="175" t="s">
        <v>143</v>
      </c>
    </row>
    <row r="451" spans="1:65" s="2" customFormat="1" ht="16.5" customHeight="1" x14ac:dyDescent="0.2">
      <c r="A451" s="33"/>
      <c r="B451" s="159"/>
      <c r="C451" s="207" t="s">
        <v>731</v>
      </c>
      <c r="D451" s="207" t="s">
        <v>382</v>
      </c>
      <c r="E451" s="208" t="s">
        <v>732</v>
      </c>
      <c r="F451" s="209" t="s">
        <v>733</v>
      </c>
      <c r="G451" s="210" t="s">
        <v>502</v>
      </c>
      <c r="H451" s="211">
        <v>1</v>
      </c>
      <c r="I451" s="212"/>
      <c r="J451" s="213">
        <f>ROUND(I451*H451,2)</f>
        <v>0</v>
      </c>
      <c r="K451" s="209" t="s">
        <v>148</v>
      </c>
      <c r="L451" s="214"/>
      <c r="M451" s="215" t="s">
        <v>1</v>
      </c>
      <c r="N451" s="216" t="s">
        <v>42</v>
      </c>
      <c r="O451" s="59"/>
      <c r="P451" s="169">
        <f>O451*H451</f>
        <v>0</v>
      </c>
      <c r="Q451" s="169">
        <v>4.0000000000000001E-3</v>
      </c>
      <c r="R451" s="169">
        <f>Q451*H451</f>
        <v>4.0000000000000001E-3</v>
      </c>
      <c r="S451" s="169">
        <v>0</v>
      </c>
      <c r="T451" s="170">
        <f>S451*H451</f>
        <v>0</v>
      </c>
      <c r="U451" s="33"/>
      <c r="V451" s="33"/>
      <c r="W451" s="33"/>
      <c r="X451" s="33"/>
      <c r="Y451" s="33"/>
      <c r="Z451" s="33"/>
      <c r="AA451" s="33"/>
      <c r="AB451" s="33"/>
      <c r="AC451" s="33"/>
      <c r="AD451" s="33"/>
      <c r="AE451" s="33"/>
      <c r="AR451" s="171" t="s">
        <v>184</v>
      </c>
      <c r="AT451" s="171" t="s">
        <v>382</v>
      </c>
      <c r="AU451" s="171" t="s">
        <v>87</v>
      </c>
      <c r="AY451" s="18" t="s">
        <v>143</v>
      </c>
      <c r="BE451" s="172">
        <f>IF(N451="základní",J451,0)</f>
        <v>0</v>
      </c>
      <c r="BF451" s="172">
        <f>IF(N451="snížená",J451,0)</f>
        <v>0</v>
      </c>
      <c r="BG451" s="172">
        <f>IF(N451="zákl. přenesená",J451,0)</f>
        <v>0</v>
      </c>
      <c r="BH451" s="172">
        <f>IF(N451="sníž. přenesená",J451,0)</f>
        <v>0</v>
      </c>
      <c r="BI451" s="172">
        <f>IF(N451="nulová",J451,0)</f>
        <v>0</v>
      </c>
      <c r="BJ451" s="18" t="s">
        <v>85</v>
      </c>
      <c r="BK451" s="172">
        <f>ROUND(I451*H451,2)</f>
        <v>0</v>
      </c>
      <c r="BL451" s="18" t="s">
        <v>142</v>
      </c>
      <c r="BM451" s="171" t="s">
        <v>734</v>
      </c>
    </row>
    <row r="452" spans="1:65" s="12" customFormat="1" x14ac:dyDescent="0.2">
      <c r="B452" s="173"/>
      <c r="D452" s="174" t="s">
        <v>151</v>
      </c>
      <c r="E452" s="175" t="s">
        <v>1</v>
      </c>
      <c r="F452" s="176" t="s">
        <v>730</v>
      </c>
      <c r="H452" s="177">
        <v>1</v>
      </c>
      <c r="I452" s="178"/>
      <c r="L452" s="173"/>
      <c r="M452" s="179"/>
      <c r="N452" s="180"/>
      <c r="O452" s="180"/>
      <c r="P452" s="180"/>
      <c r="Q452" s="180"/>
      <c r="R452" s="180"/>
      <c r="S452" s="180"/>
      <c r="T452" s="181"/>
      <c r="AT452" s="175" t="s">
        <v>151</v>
      </c>
      <c r="AU452" s="175" t="s">
        <v>87</v>
      </c>
      <c r="AV452" s="12" t="s">
        <v>87</v>
      </c>
      <c r="AW452" s="12" t="s">
        <v>33</v>
      </c>
      <c r="AX452" s="12" t="s">
        <v>85</v>
      </c>
      <c r="AY452" s="175" t="s">
        <v>143</v>
      </c>
    </row>
    <row r="453" spans="1:65" s="2" customFormat="1" ht="16.5" customHeight="1" x14ac:dyDescent="0.2">
      <c r="A453" s="33"/>
      <c r="B453" s="159"/>
      <c r="C453" s="160" t="s">
        <v>735</v>
      </c>
      <c r="D453" s="160" t="s">
        <v>144</v>
      </c>
      <c r="E453" s="161" t="s">
        <v>736</v>
      </c>
      <c r="F453" s="162" t="s">
        <v>737</v>
      </c>
      <c r="G453" s="163" t="s">
        <v>502</v>
      </c>
      <c r="H453" s="164">
        <v>4</v>
      </c>
      <c r="I453" s="165"/>
      <c r="J453" s="166">
        <f>ROUND(I453*H453,2)</f>
        <v>0</v>
      </c>
      <c r="K453" s="162" t="s">
        <v>148</v>
      </c>
      <c r="L453" s="34"/>
      <c r="M453" s="167" t="s">
        <v>1</v>
      </c>
      <c r="N453" s="168" t="s">
        <v>42</v>
      </c>
      <c r="O453" s="59"/>
      <c r="P453" s="169">
        <f>O453*H453</f>
        <v>0</v>
      </c>
      <c r="Q453" s="169">
        <v>1.0499999999999999E-3</v>
      </c>
      <c r="R453" s="169">
        <f>Q453*H453</f>
        <v>4.1999999999999997E-3</v>
      </c>
      <c r="S453" s="169">
        <v>0</v>
      </c>
      <c r="T453" s="170">
        <f>S453*H453</f>
        <v>0</v>
      </c>
      <c r="U453" s="33"/>
      <c r="V453" s="33"/>
      <c r="W453" s="33"/>
      <c r="X453" s="33"/>
      <c r="Y453" s="33"/>
      <c r="Z453" s="33"/>
      <c r="AA453" s="33"/>
      <c r="AB453" s="33"/>
      <c r="AC453" s="33"/>
      <c r="AD453" s="33"/>
      <c r="AE453" s="33"/>
      <c r="AR453" s="171" t="s">
        <v>142</v>
      </c>
      <c r="AT453" s="171" t="s">
        <v>144</v>
      </c>
      <c r="AU453" s="171" t="s">
        <v>87</v>
      </c>
      <c r="AY453" s="18" t="s">
        <v>143</v>
      </c>
      <c r="BE453" s="172">
        <f>IF(N453="základní",J453,0)</f>
        <v>0</v>
      </c>
      <c r="BF453" s="172">
        <f>IF(N453="snížená",J453,0)</f>
        <v>0</v>
      </c>
      <c r="BG453" s="172">
        <f>IF(N453="zákl. přenesená",J453,0)</f>
        <v>0</v>
      </c>
      <c r="BH453" s="172">
        <f>IF(N453="sníž. přenesená",J453,0)</f>
        <v>0</v>
      </c>
      <c r="BI453" s="172">
        <f>IF(N453="nulová",J453,0)</f>
        <v>0</v>
      </c>
      <c r="BJ453" s="18" t="s">
        <v>85</v>
      </c>
      <c r="BK453" s="172">
        <f>ROUND(I453*H453,2)</f>
        <v>0</v>
      </c>
      <c r="BL453" s="18" t="s">
        <v>142</v>
      </c>
      <c r="BM453" s="171" t="s">
        <v>738</v>
      </c>
    </row>
    <row r="454" spans="1:65" s="12" customFormat="1" x14ac:dyDescent="0.2">
      <c r="B454" s="173"/>
      <c r="D454" s="174" t="s">
        <v>151</v>
      </c>
      <c r="E454" s="175" t="s">
        <v>1</v>
      </c>
      <c r="F454" s="176" t="s">
        <v>739</v>
      </c>
      <c r="H454" s="177">
        <v>4</v>
      </c>
      <c r="I454" s="178"/>
      <c r="L454" s="173"/>
      <c r="M454" s="179"/>
      <c r="N454" s="180"/>
      <c r="O454" s="180"/>
      <c r="P454" s="180"/>
      <c r="Q454" s="180"/>
      <c r="R454" s="180"/>
      <c r="S454" s="180"/>
      <c r="T454" s="181"/>
      <c r="AT454" s="175" t="s">
        <v>151</v>
      </c>
      <c r="AU454" s="175" t="s">
        <v>87</v>
      </c>
      <c r="AV454" s="12" t="s">
        <v>87</v>
      </c>
      <c r="AW454" s="12" t="s">
        <v>33</v>
      </c>
      <c r="AX454" s="12" t="s">
        <v>85</v>
      </c>
      <c r="AY454" s="175" t="s">
        <v>143</v>
      </c>
    </row>
    <row r="455" spans="1:65" s="2" customFormat="1" ht="16.5" customHeight="1" x14ac:dyDescent="0.2">
      <c r="A455" s="33"/>
      <c r="B455" s="159"/>
      <c r="C455" s="207" t="s">
        <v>740</v>
      </c>
      <c r="D455" s="207" t="s">
        <v>382</v>
      </c>
      <c r="E455" s="208" t="s">
        <v>741</v>
      </c>
      <c r="F455" s="209" t="s">
        <v>742</v>
      </c>
      <c r="G455" s="210" t="s">
        <v>502</v>
      </c>
      <c r="H455" s="211">
        <v>4</v>
      </c>
      <c r="I455" s="212"/>
      <c r="J455" s="213">
        <f>ROUND(I455*H455,2)</f>
        <v>0</v>
      </c>
      <c r="K455" s="209" t="s">
        <v>148</v>
      </c>
      <c r="L455" s="214"/>
      <c r="M455" s="215" t="s">
        <v>1</v>
      </c>
      <c r="N455" s="216" t="s">
        <v>42</v>
      </c>
      <c r="O455" s="59"/>
      <c r="P455" s="169">
        <f>O455*H455</f>
        <v>0</v>
      </c>
      <c r="Q455" s="169">
        <v>1.5599999999999999E-2</v>
      </c>
      <c r="R455" s="169">
        <f>Q455*H455</f>
        <v>6.2399999999999997E-2</v>
      </c>
      <c r="S455" s="169">
        <v>0</v>
      </c>
      <c r="T455" s="170">
        <f>S455*H455</f>
        <v>0</v>
      </c>
      <c r="U455" s="33"/>
      <c r="V455" s="33"/>
      <c r="W455" s="33"/>
      <c r="X455" s="33"/>
      <c r="Y455" s="33"/>
      <c r="Z455" s="33"/>
      <c r="AA455" s="33"/>
      <c r="AB455" s="33"/>
      <c r="AC455" s="33"/>
      <c r="AD455" s="33"/>
      <c r="AE455" s="33"/>
      <c r="AR455" s="171" t="s">
        <v>184</v>
      </c>
      <c r="AT455" s="171" t="s">
        <v>382</v>
      </c>
      <c r="AU455" s="171" t="s">
        <v>87</v>
      </c>
      <c r="AY455" s="18" t="s">
        <v>143</v>
      </c>
      <c r="BE455" s="172">
        <f>IF(N455="základní",J455,0)</f>
        <v>0</v>
      </c>
      <c r="BF455" s="172">
        <f>IF(N455="snížená",J455,0)</f>
        <v>0</v>
      </c>
      <c r="BG455" s="172">
        <f>IF(N455="zákl. přenesená",J455,0)</f>
        <v>0</v>
      </c>
      <c r="BH455" s="172">
        <f>IF(N455="sníž. přenesená",J455,0)</f>
        <v>0</v>
      </c>
      <c r="BI455" s="172">
        <f>IF(N455="nulová",J455,0)</f>
        <v>0</v>
      </c>
      <c r="BJ455" s="18" t="s">
        <v>85</v>
      </c>
      <c r="BK455" s="172">
        <f>ROUND(I455*H455,2)</f>
        <v>0</v>
      </c>
      <c r="BL455" s="18" t="s">
        <v>142</v>
      </c>
      <c r="BM455" s="171" t="s">
        <v>743</v>
      </c>
    </row>
    <row r="456" spans="1:65" s="12" customFormat="1" x14ac:dyDescent="0.2">
      <c r="B456" s="173"/>
      <c r="D456" s="174" t="s">
        <v>151</v>
      </c>
      <c r="E456" s="175" t="s">
        <v>1</v>
      </c>
      <c r="F456" s="176" t="s">
        <v>744</v>
      </c>
      <c r="H456" s="177">
        <v>4</v>
      </c>
      <c r="I456" s="178"/>
      <c r="L456" s="173"/>
      <c r="M456" s="179"/>
      <c r="N456" s="180"/>
      <c r="O456" s="180"/>
      <c r="P456" s="180"/>
      <c r="Q456" s="180"/>
      <c r="R456" s="180"/>
      <c r="S456" s="180"/>
      <c r="T456" s="181"/>
      <c r="AT456" s="175" t="s">
        <v>151</v>
      </c>
      <c r="AU456" s="175" t="s">
        <v>87</v>
      </c>
      <c r="AV456" s="12" t="s">
        <v>87</v>
      </c>
      <c r="AW456" s="12" t="s">
        <v>33</v>
      </c>
      <c r="AX456" s="12" t="s">
        <v>85</v>
      </c>
      <c r="AY456" s="175" t="s">
        <v>143</v>
      </c>
    </row>
    <row r="457" spans="1:65" s="2" customFormat="1" ht="16.5" customHeight="1" x14ac:dyDescent="0.2">
      <c r="A457" s="33"/>
      <c r="B457" s="159"/>
      <c r="C457" s="160" t="s">
        <v>745</v>
      </c>
      <c r="D457" s="160" t="s">
        <v>144</v>
      </c>
      <c r="E457" s="161" t="s">
        <v>746</v>
      </c>
      <c r="F457" s="162" t="s">
        <v>747</v>
      </c>
      <c r="G457" s="163" t="s">
        <v>502</v>
      </c>
      <c r="H457" s="164">
        <v>8</v>
      </c>
      <c r="I457" s="165"/>
      <c r="J457" s="166">
        <f>ROUND(I457*H457,2)</f>
        <v>0</v>
      </c>
      <c r="K457" s="162" t="s">
        <v>148</v>
      </c>
      <c r="L457" s="34"/>
      <c r="M457" s="167" t="s">
        <v>1</v>
      </c>
      <c r="N457" s="168" t="s">
        <v>42</v>
      </c>
      <c r="O457" s="59"/>
      <c r="P457" s="169">
        <f>O457*H457</f>
        <v>0</v>
      </c>
      <c r="Q457" s="169">
        <v>0.11241</v>
      </c>
      <c r="R457" s="169">
        <f>Q457*H457</f>
        <v>0.89927999999999997</v>
      </c>
      <c r="S457" s="169">
        <v>0</v>
      </c>
      <c r="T457" s="170">
        <f>S457*H457</f>
        <v>0</v>
      </c>
      <c r="U457" s="33"/>
      <c r="V457" s="33"/>
      <c r="W457" s="33"/>
      <c r="X457" s="33"/>
      <c r="Y457" s="33"/>
      <c r="Z457" s="33"/>
      <c r="AA457" s="33"/>
      <c r="AB457" s="33"/>
      <c r="AC457" s="33"/>
      <c r="AD457" s="33"/>
      <c r="AE457" s="33"/>
      <c r="AR457" s="171" t="s">
        <v>142</v>
      </c>
      <c r="AT457" s="171" t="s">
        <v>144</v>
      </c>
      <c r="AU457" s="171" t="s">
        <v>87</v>
      </c>
      <c r="AY457" s="18" t="s">
        <v>143</v>
      </c>
      <c r="BE457" s="172">
        <f>IF(N457="základní",J457,0)</f>
        <v>0</v>
      </c>
      <c r="BF457" s="172">
        <f>IF(N457="snížená",J457,0)</f>
        <v>0</v>
      </c>
      <c r="BG457" s="172">
        <f>IF(N457="zákl. přenesená",J457,0)</f>
        <v>0</v>
      </c>
      <c r="BH457" s="172">
        <f>IF(N457="sníž. přenesená",J457,0)</f>
        <v>0</v>
      </c>
      <c r="BI457" s="172">
        <f>IF(N457="nulová",J457,0)</f>
        <v>0</v>
      </c>
      <c r="BJ457" s="18" t="s">
        <v>85</v>
      </c>
      <c r="BK457" s="172">
        <f>ROUND(I457*H457,2)</f>
        <v>0</v>
      </c>
      <c r="BL457" s="18" t="s">
        <v>142</v>
      </c>
      <c r="BM457" s="171" t="s">
        <v>748</v>
      </c>
    </row>
    <row r="458" spans="1:65" s="12" customFormat="1" x14ac:dyDescent="0.2">
      <c r="B458" s="173"/>
      <c r="D458" s="174" t="s">
        <v>151</v>
      </c>
      <c r="E458" s="175" t="s">
        <v>1</v>
      </c>
      <c r="F458" s="176" t="s">
        <v>749</v>
      </c>
      <c r="H458" s="177">
        <v>6</v>
      </c>
      <c r="I458" s="178"/>
      <c r="L458" s="173"/>
      <c r="M458" s="179"/>
      <c r="N458" s="180"/>
      <c r="O458" s="180"/>
      <c r="P458" s="180"/>
      <c r="Q458" s="180"/>
      <c r="R458" s="180"/>
      <c r="S458" s="180"/>
      <c r="T458" s="181"/>
      <c r="AT458" s="175" t="s">
        <v>151</v>
      </c>
      <c r="AU458" s="175" t="s">
        <v>87</v>
      </c>
      <c r="AV458" s="12" t="s">
        <v>87</v>
      </c>
      <c r="AW458" s="12" t="s">
        <v>33</v>
      </c>
      <c r="AX458" s="12" t="s">
        <v>77</v>
      </c>
      <c r="AY458" s="175" t="s">
        <v>143</v>
      </c>
    </row>
    <row r="459" spans="1:65" s="12" customFormat="1" x14ac:dyDescent="0.2">
      <c r="B459" s="173"/>
      <c r="D459" s="174" t="s">
        <v>151</v>
      </c>
      <c r="E459" s="175" t="s">
        <v>1</v>
      </c>
      <c r="F459" s="176" t="s">
        <v>750</v>
      </c>
      <c r="H459" s="177">
        <v>2</v>
      </c>
      <c r="I459" s="178"/>
      <c r="L459" s="173"/>
      <c r="M459" s="179"/>
      <c r="N459" s="180"/>
      <c r="O459" s="180"/>
      <c r="P459" s="180"/>
      <c r="Q459" s="180"/>
      <c r="R459" s="180"/>
      <c r="S459" s="180"/>
      <c r="T459" s="181"/>
      <c r="AT459" s="175" t="s">
        <v>151</v>
      </c>
      <c r="AU459" s="175" t="s">
        <v>87</v>
      </c>
      <c r="AV459" s="12" t="s">
        <v>87</v>
      </c>
      <c r="AW459" s="12" t="s">
        <v>33</v>
      </c>
      <c r="AX459" s="12" t="s">
        <v>77</v>
      </c>
      <c r="AY459" s="175" t="s">
        <v>143</v>
      </c>
    </row>
    <row r="460" spans="1:65" s="15" customFormat="1" x14ac:dyDescent="0.2">
      <c r="B460" s="199"/>
      <c r="D460" s="174" t="s">
        <v>151</v>
      </c>
      <c r="E460" s="200" t="s">
        <v>1</v>
      </c>
      <c r="F460" s="201" t="s">
        <v>245</v>
      </c>
      <c r="H460" s="202">
        <v>8</v>
      </c>
      <c r="I460" s="203"/>
      <c r="L460" s="199"/>
      <c r="M460" s="204"/>
      <c r="N460" s="205"/>
      <c r="O460" s="205"/>
      <c r="P460" s="205"/>
      <c r="Q460" s="205"/>
      <c r="R460" s="205"/>
      <c r="S460" s="205"/>
      <c r="T460" s="206"/>
      <c r="AT460" s="200" t="s">
        <v>151</v>
      </c>
      <c r="AU460" s="200" t="s">
        <v>87</v>
      </c>
      <c r="AV460" s="15" t="s">
        <v>142</v>
      </c>
      <c r="AW460" s="15" t="s">
        <v>33</v>
      </c>
      <c r="AX460" s="15" t="s">
        <v>85</v>
      </c>
      <c r="AY460" s="200" t="s">
        <v>143</v>
      </c>
    </row>
    <row r="461" spans="1:65" s="2" customFormat="1" ht="16.5" customHeight="1" x14ac:dyDescent="0.2">
      <c r="A461" s="33"/>
      <c r="B461" s="159"/>
      <c r="C461" s="207" t="s">
        <v>751</v>
      </c>
      <c r="D461" s="207" t="s">
        <v>382</v>
      </c>
      <c r="E461" s="208" t="s">
        <v>752</v>
      </c>
      <c r="F461" s="209" t="s">
        <v>753</v>
      </c>
      <c r="G461" s="210" t="s">
        <v>502</v>
      </c>
      <c r="H461" s="211">
        <v>6</v>
      </c>
      <c r="I461" s="212"/>
      <c r="J461" s="213">
        <f>ROUND(I461*H461,2)</f>
        <v>0</v>
      </c>
      <c r="K461" s="209" t="s">
        <v>148</v>
      </c>
      <c r="L461" s="214"/>
      <c r="M461" s="215" t="s">
        <v>1</v>
      </c>
      <c r="N461" s="216" t="s">
        <v>42</v>
      </c>
      <c r="O461" s="59"/>
      <c r="P461" s="169">
        <f>O461*H461</f>
        <v>0</v>
      </c>
      <c r="Q461" s="169">
        <v>6.1000000000000004E-3</v>
      </c>
      <c r="R461" s="169">
        <f>Q461*H461</f>
        <v>3.6600000000000001E-2</v>
      </c>
      <c r="S461" s="169">
        <v>0</v>
      </c>
      <c r="T461" s="170">
        <f>S461*H461</f>
        <v>0</v>
      </c>
      <c r="U461" s="33"/>
      <c r="V461" s="33"/>
      <c r="W461" s="33"/>
      <c r="X461" s="33"/>
      <c r="Y461" s="33"/>
      <c r="Z461" s="33"/>
      <c r="AA461" s="33"/>
      <c r="AB461" s="33"/>
      <c r="AC461" s="33"/>
      <c r="AD461" s="33"/>
      <c r="AE461" s="33"/>
      <c r="AR461" s="171" t="s">
        <v>184</v>
      </c>
      <c r="AT461" s="171" t="s">
        <v>382</v>
      </c>
      <c r="AU461" s="171" t="s">
        <v>87</v>
      </c>
      <c r="AY461" s="18" t="s">
        <v>143</v>
      </c>
      <c r="BE461" s="172">
        <f>IF(N461="základní",J461,0)</f>
        <v>0</v>
      </c>
      <c r="BF461" s="172">
        <f>IF(N461="snížená",J461,0)</f>
        <v>0</v>
      </c>
      <c r="BG461" s="172">
        <f>IF(N461="zákl. přenesená",J461,0)</f>
        <v>0</v>
      </c>
      <c r="BH461" s="172">
        <f>IF(N461="sníž. přenesená",J461,0)</f>
        <v>0</v>
      </c>
      <c r="BI461" s="172">
        <f>IF(N461="nulová",J461,0)</f>
        <v>0</v>
      </c>
      <c r="BJ461" s="18" t="s">
        <v>85</v>
      </c>
      <c r="BK461" s="172">
        <f>ROUND(I461*H461,2)</f>
        <v>0</v>
      </c>
      <c r="BL461" s="18" t="s">
        <v>142</v>
      </c>
      <c r="BM461" s="171" t="s">
        <v>754</v>
      </c>
    </row>
    <row r="462" spans="1:65" s="12" customFormat="1" x14ac:dyDescent="0.2">
      <c r="B462" s="173"/>
      <c r="D462" s="174" t="s">
        <v>151</v>
      </c>
      <c r="E462" s="175" t="s">
        <v>1</v>
      </c>
      <c r="F462" s="176" t="s">
        <v>755</v>
      </c>
      <c r="H462" s="177">
        <v>6</v>
      </c>
      <c r="I462" s="178"/>
      <c r="L462" s="173"/>
      <c r="M462" s="179"/>
      <c r="N462" s="180"/>
      <c r="O462" s="180"/>
      <c r="P462" s="180"/>
      <c r="Q462" s="180"/>
      <c r="R462" s="180"/>
      <c r="S462" s="180"/>
      <c r="T462" s="181"/>
      <c r="AT462" s="175" t="s">
        <v>151</v>
      </c>
      <c r="AU462" s="175" t="s">
        <v>87</v>
      </c>
      <c r="AV462" s="12" t="s">
        <v>87</v>
      </c>
      <c r="AW462" s="12" t="s">
        <v>33</v>
      </c>
      <c r="AX462" s="12" t="s">
        <v>85</v>
      </c>
      <c r="AY462" s="175" t="s">
        <v>143</v>
      </c>
    </row>
    <row r="463" spans="1:65" s="2" customFormat="1" ht="16.5" customHeight="1" x14ac:dyDescent="0.2">
      <c r="A463" s="33"/>
      <c r="B463" s="159"/>
      <c r="C463" s="160" t="s">
        <v>756</v>
      </c>
      <c r="D463" s="160" t="s">
        <v>144</v>
      </c>
      <c r="E463" s="161" t="s">
        <v>757</v>
      </c>
      <c r="F463" s="162" t="s">
        <v>758</v>
      </c>
      <c r="G463" s="163" t="s">
        <v>266</v>
      </c>
      <c r="H463" s="164">
        <v>132.69999999999999</v>
      </c>
      <c r="I463" s="165"/>
      <c r="J463" s="166">
        <f>ROUND(I463*H463,2)</f>
        <v>0</v>
      </c>
      <c r="K463" s="162" t="s">
        <v>148</v>
      </c>
      <c r="L463" s="34"/>
      <c r="M463" s="167" t="s">
        <v>1</v>
      </c>
      <c r="N463" s="168" t="s">
        <v>42</v>
      </c>
      <c r="O463" s="59"/>
      <c r="P463" s="169">
        <f>O463*H463</f>
        <v>0</v>
      </c>
      <c r="Q463" s="169">
        <v>1.1E-4</v>
      </c>
      <c r="R463" s="169">
        <f>Q463*H463</f>
        <v>1.4596999999999999E-2</v>
      </c>
      <c r="S463" s="169">
        <v>0</v>
      </c>
      <c r="T463" s="170">
        <f>S463*H463</f>
        <v>0</v>
      </c>
      <c r="U463" s="33"/>
      <c r="V463" s="33"/>
      <c r="W463" s="33"/>
      <c r="X463" s="33"/>
      <c r="Y463" s="33"/>
      <c r="Z463" s="33"/>
      <c r="AA463" s="33"/>
      <c r="AB463" s="33"/>
      <c r="AC463" s="33"/>
      <c r="AD463" s="33"/>
      <c r="AE463" s="33"/>
      <c r="AR463" s="171" t="s">
        <v>142</v>
      </c>
      <c r="AT463" s="171" t="s">
        <v>144</v>
      </c>
      <c r="AU463" s="171" t="s">
        <v>87</v>
      </c>
      <c r="AY463" s="18" t="s">
        <v>143</v>
      </c>
      <c r="BE463" s="172">
        <f>IF(N463="základní",J463,0)</f>
        <v>0</v>
      </c>
      <c r="BF463" s="172">
        <f>IF(N463="snížená",J463,0)</f>
        <v>0</v>
      </c>
      <c r="BG463" s="172">
        <f>IF(N463="zákl. přenesená",J463,0)</f>
        <v>0</v>
      </c>
      <c r="BH463" s="172">
        <f>IF(N463="sníž. přenesená",J463,0)</f>
        <v>0</v>
      </c>
      <c r="BI463" s="172">
        <f>IF(N463="nulová",J463,0)</f>
        <v>0</v>
      </c>
      <c r="BJ463" s="18" t="s">
        <v>85</v>
      </c>
      <c r="BK463" s="172">
        <f>ROUND(I463*H463,2)</f>
        <v>0</v>
      </c>
      <c r="BL463" s="18" t="s">
        <v>142</v>
      </c>
      <c r="BM463" s="171" t="s">
        <v>759</v>
      </c>
    </row>
    <row r="464" spans="1:65" s="12" customFormat="1" x14ac:dyDescent="0.2">
      <c r="B464" s="173"/>
      <c r="D464" s="174" t="s">
        <v>151</v>
      </c>
      <c r="E464" s="175" t="s">
        <v>1</v>
      </c>
      <c r="F464" s="176" t="s">
        <v>760</v>
      </c>
      <c r="H464" s="177">
        <v>132.69999999999999</v>
      </c>
      <c r="I464" s="178"/>
      <c r="L464" s="173"/>
      <c r="M464" s="179"/>
      <c r="N464" s="180"/>
      <c r="O464" s="180"/>
      <c r="P464" s="180"/>
      <c r="Q464" s="180"/>
      <c r="R464" s="180"/>
      <c r="S464" s="180"/>
      <c r="T464" s="181"/>
      <c r="AT464" s="175" t="s">
        <v>151</v>
      </c>
      <c r="AU464" s="175" t="s">
        <v>87</v>
      </c>
      <c r="AV464" s="12" t="s">
        <v>87</v>
      </c>
      <c r="AW464" s="12" t="s">
        <v>33</v>
      </c>
      <c r="AX464" s="12" t="s">
        <v>85</v>
      </c>
      <c r="AY464" s="175" t="s">
        <v>143</v>
      </c>
    </row>
    <row r="465" spans="1:65" s="2" customFormat="1" ht="16.5" customHeight="1" x14ac:dyDescent="0.2">
      <c r="A465" s="33"/>
      <c r="B465" s="159"/>
      <c r="C465" s="160" t="s">
        <v>761</v>
      </c>
      <c r="D465" s="160" t="s">
        <v>144</v>
      </c>
      <c r="E465" s="161" t="s">
        <v>762</v>
      </c>
      <c r="F465" s="162" t="s">
        <v>763</v>
      </c>
      <c r="G465" s="163" t="s">
        <v>266</v>
      </c>
      <c r="H465" s="164">
        <v>45.2</v>
      </c>
      <c r="I465" s="165"/>
      <c r="J465" s="166">
        <f>ROUND(I465*H465,2)</f>
        <v>0</v>
      </c>
      <c r="K465" s="162" t="s">
        <v>148</v>
      </c>
      <c r="L465" s="34"/>
      <c r="M465" s="167" t="s">
        <v>1</v>
      </c>
      <c r="N465" s="168" t="s">
        <v>42</v>
      </c>
      <c r="O465" s="59"/>
      <c r="P465" s="169">
        <f>O465*H465</f>
        <v>0</v>
      </c>
      <c r="Q465" s="169">
        <v>1.1E-4</v>
      </c>
      <c r="R465" s="169">
        <f>Q465*H465</f>
        <v>4.9720000000000007E-3</v>
      </c>
      <c r="S465" s="169">
        <v>0</v>
      </c>
      <c r="T465" s="170">
        <f>S465*H465</f>
        <v>0</v>
      </c>
      <c r="U465" s="33"/>
      <c r="V465" s="33"/>
      <c r="W465" s="33"/>
      <c r="X465" s="33"/>
      <c r="Y465" s="33"/>
      <c r="Z465" s="33"/>
      <c r="AA465" s="33"/>
      <c r="AB465" s="33"/>
      <c r="AC465" s="33"/>
      <c r="AD465" s="33"/>
      <c r="AE465" s="33"/>
      <c r="AR465" s="171" t="s">
        <v>142</v>
      </c>
      <c r="AT465" s="171" t="s">
        <v>144</v>
      </c>
      <c r="AU465" s="171" t="s">
        <v>87</v>
      </c>
      <c r="AY465" s="18" t="s">
        <v>143</v>
      </c>
      <c r="BE465" s="172">
        <f>IF(N465="základní",J465,0)</f>
        <v>0</v>
      </c>
      <c r="BF465" s="172">
        <f>IF(N465="snížená",J465,0)</f>
        <v>0</v>
      </c>
      <c r="BG465" s="172">
        <f>IF(N465="zákl. přenesená",J465,0)</f>
        <v>0</v>
      </c>
      <c r="BH465" s="172">
        <f>IF(N465="sníž. přenesená",J465,0)</f>
        <v>0</v>
      </c>
      <c r="BI465" s="172">
        <f>IF(N465="nulová",J465,0)</f>
        <v>0</v>
      </c>
      <c r="BJ465" s="18" t="s">
        <v>85</v>
      </c>
      <c r="BK465" s="172">
        <f>ROUND(I465*H465,2)</f>
        <v>0</v>
      </c>
      <c r="BL465" s="18" t="s">
        <v>142</v>
      </c>
      <c r="BM465" s="171" t="s">
        <v>764</v>
      </c>
    </row>
    <row r="466" spans="1:65" s="12" customFormat="1" x14ac:dyDescent="0.2">
      <c r="B466" s="173"/>
      <c r="D466" s="174" t="s">
        <v>151</v>
      </c>
      <c r="E466" s="175" t="s">
        <v>1</v>
      </c>
      <c r="F466" s="176" t="s">
        <v>765</v>
      </c>
      <c r="H466" s="177">
        <v>11.5</v>
      </c>
      <c r="I466" s="178"/>
      <c r="L466" s="173"/>
      <c r="M466" s="179"/>
      <c r="N466" s="180"/>
      <c r="O466" s="180"/>
      <c r="P466" s="180"/>
      <c r="Q466" s="180"/>
      <c r="R466" s="180"/>
      <c r="S466" s="180"/>
      <c r="T466" s="181"/>
      <c r="AT466" s="175" t="s">
        <v>151</v>
      </c>
      <c r="AU466" s="175" t="s">
        <v>87</v>
      </c>
      <c r="AV466" s="12" t="s">
        <v>87</v>
      </c>
      <c r="AW466" s="12" t="s">
        <v>33</v>
      </c>
      <c r="AX466" s="12" t="s">
        <v>77</v>
      </c>
      <c r="AY466" s="175" t="s">
        <v>143</v>
      </c>
    </row>
    <row r="467" spans="1:65" s="12" customFormat="1" x14ac:dyDescent="0.2">
      <c r="B467" s="173"/>
      <c r="D467" s="174" t="s">
        <v>151</v>
      </c>
      <c r="E467" s="175" t="s">
        <v>1</v>
      </c>
      <c r="F467" s="176" t="s">
        <v>766</v>
      </c>
      <c r="H467" s="177">
        <v>33.700000000000003</v>
      </c>
      <c r="I467" s="178"/>
      <c r="L467" s="173"/>
      <c r="M467" s="179"/>
      <c r="N467" s="180"/>
      <c r="O467" s="180"/>
      <c r="P467" s="180"/>
      <c r="Q467" s="180"/>
      <c r="R467" s="180"/>
      <c r="S467" s="180"/>
      <c r="T467" s="181"/>
      <c r="AT467" s="175" t="s">
        <v>151</v>
      </c>
      <c r="AU467" s="175" t="s">
        <v>87</v>
      </c>
      <c r="AV467" s="12" t="s">
        <v>87</v>
      </c>
      <c r="AW467" s="12" t="s">
        <v>33</v>
      </c>
      <c r="AX467" s="12" t="s">
        <v>77</v>
      </c>
      <c r="AY467" s="175" t="s">
        <v>143</v>
      </c>
    </row>
    <row r="468" spans="1:65" s="15" customFormat="1" x14ac:dyDescent="0.2">
      <c r="B468" s="199"/>
      <c r="D468" s="174" t="s">
        <v>151</v>
      </c>
      <c r="E468" s="200" t="s">
        <v>1</v>
      </c>
      <c r="F468" s="201" t="s">
        <v>245</v>
      </c>
      <c r="H468" s="202">
        <v>45.2</v>
      </c>
      <c r="I468" s="203"/>
      <c r="L468" s="199"/>
      <c r="M468" s="204"/>
      <c r="N468" s="205"/>
      <c r="O468" s="205"/>
      <c r="P468" s="205"/>
      <c r="Q468" s="205"/>
      <c r="R468" s="205"/>
      <c r="S468" s="205"/>
      <c r="T468" s="206"/>
      <c r="AT468" s="200" t="s">
        <v>151</v>
      </c>
      <c r="AU468" s="200" t="s">
        <v>87</v>
      </c>
      <c r="AV468" s="15" t="s">
        <v>142</v>
      </c>
      <c r="AW468" s="15" t="s">
        <v>33</v>
      </c>
      <c r="AX468" s="15" t="s">
        <v>85</v>
      </c>
      <c r="AY468" s="200" t="s">
        <v>143</v>
      </c>
    </row>
    <row r="469" spans="1:65" s="2" customFormat="1" ht="21.75" customHeight="1" x14ac:dyDescent="0.2">
      <c r="A469" s="33"/>
      <c r="B469" s="159"/>
      <c r="C469" s="160" t="s">
        <v>767</v>
      </c>
      <c r="D469" s="160" t="s">
        <v>144</v>
      </c>
      <c r="E469" s="161" t="s">
        <v>768</v>
      </c>
      <c r="F469" s="162" t="s">
        <v>769</v>
      </c>
      <c r="G469" s="163" t="s">
        <v>266</v>
      </c>
      <c r="H469" s="164">
        <v>177.9</v>
      </c>
      <c r="I469" s="165"/>
      <c r="J469" s="166">
        <f>ROUND(I469*H469,2)</f>
        <v>0</v>
      </c>
      <c r="K469" s="162" t="s">
        <v>148</v>
      </c>
      <c r="L469" s="34"/>
      <c r="M469" s="167" t="s">
        <v>1</v>
      </c>
      <c r="N469" s="168" t="s">
        <v>42</v>
      </c>
      <c r="O469" s="59"/>
      <c r="P469" s="169">
        <f>O469*H469</f>
        <v>0</v>
      </c>
      <c r="Q469" s="169">
        <v>0</v>
      </c>
      <c r="R469" s="169">
        <f>Q469*H469</f>
        <v>0</v>
      </c>
      <c r="S469" s="169">
        <v>0</v>
      </c>
      <c r="T469" s="170">
        <f>S469*H469</f>
        <v>0</v>
      </c>
      <c r="U469" s="33"/>
      <c r="V469" s="33"/>
      <c r="W469" s="33"/>
      <c r="X469" s="33"/>
      <c r="Y469" s="33"/>
      <c r="Z469" s="33"/>
      <c r="AA469" s="33"/>
      <c r="AB469" s="33"/>
      <c r="AC469" s="33"/>
      <c r="AD469" s="33"/>
      <c r="AE469" s="33"/>
      <c r="AR469" s="171" t="s">
        <v>142</v>
      </c>
      <c r="AT469" s="171" t="s">
        <v>144</v>
      </c>
      <c r="AU469" s="171" t="s">
        <v>87</v>
      </c>
      <c r="AY469" s="18" t="s">
        <v>143</v>
      </c>
      <c r="BE469" s="172">
        <f>IF(N469="základní",J469,0)</f>
        <v>0</v>
      </c>
      <c r="BF469" s="172">
        <f>IF(N469="snížená",J469,0)</f>
        <v>0</v>
      </c>
      <c r="BG469" s="172">
        <f>IF(N469="zákl. přenesená",J469,0)</f>
        <v>0</v>
      </c>
      <c r="BH469" s="172">
        <f>IF(N469="sníž. přenesená",J469,0)</f>
        <v>0</v>
      </c>
      <c r="BI469" s="172">
        <f>IF(N469="nulová",J469,0)</f>
        <v>0</v>
      </c>
      <c r="BJ469" s="18" t="s">
        <v>85</v>
      </c>
      <c r="BK469" s="172">
        <f>ROUND(I469*H469,2)</f>
        <v>0</v>
      </c>
      <c r="BL469" s="18" t="s">
        <v>142</v>
      </c>
      <c r="BM469" s="171" t="s">
        <v>770</v>
      </c>
    </row>
    <row r="470" spans="1:65" s="12" customFormat="1" x14ac:dyDescent="0.2">
      <c r="B470" s="173"/>
      <c r="D470" s="174" t="s">
        <v>151</v>
      </c>
      <c r="E470" s="175" t="s">
        <v>1</v>
      </c>
      <c r="F470" s="176" t="s">
        <v>771</v>
      </c>
      <c r="H470" s="177">
        <v>177.9</v>
      </c>
      <c r="I470" s="178"/>
      <c r="L470" s="173"/>
      <c r="M470" s="179"/>
      <c r="N470" s="180"/>
      <c r="O470" s="180"/>
      <c r="P470" s="180"/>
      <c r="Q470" s="180"/>
      <c r="R470" s="180"/>
      <c r="S470" s="180"/>
      <c r="T470" s="181"/>
      <c r="AT470" s="175" t="s">
        <v>151</v>
      </c>
      <c r="AU470" s="175" t="s">
        <v>87</v>
      </c>
      <c r="AV470" s="12" t="s">
        <v>87</v>
      </c>
      <c r="AW470" s="12" t="s">
        <v>33</v>
      </c>
      <c r="AX470" s="12" t="s">
        <v>85</v>
      </c>
      <c r="AY470" s="175" t="s">
        <v>143</v>
      </c>
    </row>
    <row r="471" spans="1:65" s="2" customFormat="1" ht="21.75" customHeight="1" x14ac:dyDescent="0.2">
      <c r="A471" s="33"/>
      <c r="B471" s="159"/>
      <c r="C471" s="160" t="s">
        <v>772</v>
      </c>
      <c r="D471" s="160" t="s">
        <v>144</v>
      </c>
      <c r="E471" s="161" t="s">
        <v>773</v>
      </c>
      <c r="F471" s="162" t="s">
        <v>774</v>
      </c>
      <c r="G471" s="163" t="s">
        <v>266</v>
      </c>
      <c r="H471" s="164">
        <v>1421.4</v>
      </c>
      <c r="I471" s="165"/>
      <c r="J471" s="166">
        <f>ROUND(I471*H471,2)</f>
        <v>0</v>
      </c>
      <c r="K471" s="162" t="s">
        <v>148</v>
      </c>
      <c r="L471" s="34"/>
      <c r="M471" s="167" t="s">
        <v>1</v>
      </c>
      <c r="N471" s="168" t="s">
        <v>42</v>
      </c>
      <c r="O471" s="59"/>
      <c r="P471" s="169">
        <f>O471*H471</f>
        <v>0</v>
      </c>
      <c r="Q471" s="169">
        <v>0.15540000000000001</v>
      </c>
      <c r="R471" s="169">
        <f>Q471*H471</f>
        <v>220.88556000000003</v>
      </c>
      <c r="S471" s="169">
        <v>0</v>
      </c>
      <c r="T471" s="170">
        <f>S471*H471</f>
        <v>0</v>
      </c>
      <c r="U471" s="33"/>
      <c r="V471" s="33"/>
      <c r="W471" s="33"/>
      <c r="X471" s="33"/>
      <c r="Y471" s="33"/>
      <c r="Z471" s="33"/>
      <c r="AA471" s="33"/>
      <c r="AB471" s="33"/>
      <c r="AC471" s="33"/>
      <c r="AD471" s="33"/>
      <c r="AE471" s="33"/>
      <c r="AR471" s="171" t="s">
        <v>142</v>
      </c>
      <c r="AT471" s="171" t="s">
        <v>144</v>
      </c>
      <c r="AU471" s="171" t="s">
        <v>87</v>
      </c>
      <c r="AY471" s="18" t="s">
        <v>143</v>
      </c>
      <c r="BE471" s="172">
        <f>IF(N471="základní",J471,0)</f>
        <v>0</v>
      </c>
      <c r="BF471" s="172">
        <f>IF(N471="snížená",J471,0)</f>
        <v>0</v>
      </c>
      <c r="BG471" s="172">
        <f>IF(N471="zákl. přenesená",J471,0)</f>
        <v>0</v>
      </c>
      <c r="BH471" s="172">
        <f>IF(N471="sníž. přenesená",J471,0)</f>
        <v>0</v>
      </c>
      <c r="BI471" s="172">
        <f>IF(N471="nulová",J471,0)</f>
        <v>0</v>
      </c>
      <c r="BJ471" s="18" t="s">
        <v>85</v>
      </c>
      <c r="BK471" s="172">
        <f>ROUND(I471*H471,2)</f>
        <v>0</v>
      </c>
      <c r="BL471" s="18" t="s">
        <v>142</v>
      </c>
      <c r="BM471" s="171" t="s">
        <v>775</v>
      </c>
    </row>
    <row r="472" spans="1:65" s="12" customFormat="1" x14ac:dyDescent="0.2">
      <c r="B472" s="173"/>
      <c r="D472" s="174" t="s">
        <v>151</v>
      </c>
      <c r="E472" s="175" t="s">
        <v>1</v>
      </c>
      <c r="F472" s="176" t="s">
        <v>776</v>
      </c>
      <c r="H472" s="177">
        <v>1421.4</v>
      </c>
      <c r="I472" s="178"/>
      <c r="L472" s="173"/>
      <c r="M472" s="179"/>
      <c r="N472" s="180"/>
      <c r="O472" s="180"/>
      <c r="P472" s="180"/>
      <c r="Q472" s="180"/>
      <c r="R472" s="180"/>
      <c r="S472" s="180"/>
      <c r="T472" s="181"/>
      <c r="AT472" s="175" t="s">
        <v>151</v>
      </c>
      <c r="AU472" s="175" t="s">
        <v>87</v>
      </c>
      <c r="AV472" s="12" t="s">
        <v>87</v>
      </c>
      <c r="AW472" s="12" t="s">
        <v>33</v>
      </c>
      <c r="AX472" s="12" t="s">
        <v>85</v>
      </c>
      <c r="AY472" s="175" t="s">
        <v>143</v>
      </c>
    </row>
    <row r="473" spans="1:65" s="2" customFormat="1" ht="16.5" customHeight="1" x14ac:dyDescent="0.2">
      <c r="A473" s="33"/>
      <c r="B473" s="159"/>
      <c r="C473" s="207" t="s">
        <v>777</v>
      </c>
      <c r="D473" s="207" t="s">
        <v>382</v>
      </c>
      <c r="E473" s="208" t="s">
        <v>778</v>
      </c>
      <c r="F473" s="209" t="s">
        <v>779</v>
      </c>
      <c r="G473" s="210" t="s">
        <v>266</v>
      </c>
      <c r="H473" s="211">
        <v>1421.4</v>
      </c>
      <c r="I473" s="212"/>
      <c r="J473" s="213">
        <f>ROUND(I473*H473,2)</f>
        <v>0</v>
      </c>
      <c r="K473" s="209" t="s">
        <v>148</v>
      </c>
      <c r="L473" s="214"/>
      <c r="M473" s="215" t="s">
        <v>1</v>
      </c>
      <c r="N473" s="216" t="s">
        <v>42</v>
      </c>
      <c r="O473" s="59"/>
      <c r="P473" s="169">
        <f>O473*H473</f>
        <v>0</v>
      </c>
      <c r="Q473" s="169">
        <v>0.08</v>
      </c>
      <c r="R473" s="169">
        <f>Q473*H473</f>
        <v>113.712</v>
      </c>
      <c r="S473" s="169">
        <v>0</v>
      </c>
      <c r="T473" s="170">
        <f>S473*H473</f>
        <v>0</v>
      </c>
      <c r="U473" s="33"/>
      <c r="V473" s="33"/>
      <c r="W473" s="33"/>
      <c r="X473" s="33"/>
      <c r="Y473" s="33"/>
      <c r="Z473" s="33"/>
      <c r="AA473" s="33"/>
      <c r="AB473" s="33"/>
      <c r="AC473" s="33"/>
      <c r="AD473" s="33"/>
      <c r="AE473" s="33"/>
      <c r="AR473" s="171" t="s">
        <v>184</v>
      </c>
      <c r="AT473" s="171" t="s">
        <v>382</v>
      </c>
      <c r="AU473" s="171" t="s">
        <v>87</v>
      </c>
      <c r="AY473" s="18" t="s">
        <v>143</v>
      </c>
      <c r="BE473" s="172">
        <f>IF(N473="základní",J473,0)</f>
        <v>0</v>
      </c>
      <c r="BF473" s="172">
        <f>IF(N473="snížená",J473,0)</f>
        <v>0</v>
      </c>
      <c r="BG473" s="172">
        <f>IF(N473="zákl. přenesená",J473,0)</f>
        <v>0</v>
      </c>
      <c r="BH473" s="172">
        <f>IF(N473="sníž. přenesená",J473,0)</f>
        <v>0</v>
      </c>
      <c r="BI473" s="172">
        <f>IF(N473="nulová",J473,0)</f>
        <v>0</v>
      </c>
      <c r="BJ473" s="18" t="s">
        <v>85</v>
      </c>
      <c r="BK473" s="172">
        <f>ROUND(I473*H473,2)</f>
        <v>0</v>
      </c>
      <c r="BL473" s="18" t="s">
        <v>142</v>
      </c>
      <c r="BM473" s="171" t="s">
        <v>780</v>
      </c>
    </row>
    <row r="474" spans="1:65" s="12" customFormat="1" x14ac:dyDescent="0.2">
      <c r="B474" s="173"/>
      <c r="D474" s="174" t="s">
        <v>151</v>
      </c>
      <c r="E474" s="175" t="s">
        <v>1</v>
      </c>
      <c r="F474" s="176" t="s">
        <v>781</v>
      </c>
      <c r="H474" s="177">
        <v>1421.4</v>
      </c>
      <c r="I474" s="178"/>
      <c r="L474" s="173"/>
      <c r="M474" s="179"/>
      <c r="N474" s="180"/>
      <c r="O474" s="180"/>
      <c r="P474" s="180"/>
      <c r="Q474" s="180"/>
      <c r="R474" s="180"/>
      <c r="S474" s="180"/>
      <c r="T474" s="181"/>
      <c r="AT474" s="175" t="s">
        <v>151</v>
      </c>
      <c r="AU474" s="175" t="s">
        <v>87</v>
      </c>
      <c r="AV474" s="12" t="s">
        <v>87</v>
      </c>
      <c r="AW474" s="12" t="s">
        <v>33</v>
      </c>
      <c r="AX474" s="12" t="s">
        <v>85</v>
      </c>
      <c r="AY474" s="175" t="s">
        <v>143</v>
      </c>
    </row>
    <row r="475" spans="1:65" s="13" customFormat="1" x14ac:dyDescent="0.2">
      <c r="B475" s="182"/>
      <c r="D475" s="174" t="s">
        <v>151</v>
      </c>
      <c r="E475" s="183" t="s">
        <v>1</v>
      </c>
      <c r="F475" s="184" t="s">
        <v>782</v>
      </c>
      <c r="H475" s="183" t="s">
        <v>1</v>
      </c>
      <c r="I475" s="185"/>
      <c r="L475" s="182"/>
      <c r="M475" s="186"/>
      <c r="N475" s="187"/>
      <c r="O475" s="187"/>
      <c r="P475" s="187"/>
      <c r="Q475" s="187"/>
      <c r="R475" s="187"/>
      <c r="S475" s="187"/>
      <c r="T475" s="188"/>
      <c r="AT475" s="183" t="s">
        <v>151</v>
      </c>
      <c r="AU475" s="183" t="s">
        <v>87</v>
      </c>
      <c r="AV475" s="13" t="s">
        <v>85</v>
      </c>
      <c r="AW475" s="13" t="s">
        <v>33</v>
      </c>
      <c r="AX475" s="13" t="s">
        <v>77</v>
      </c>
      <c r="AY475" s="183" t="s">
        <v>143</v>
      </c>
    </row>
    <row r="476" spans="1:65" s="13" customFormat="1" x14ac:dyDescent="0.2">
      <c r="B476" s="182"/>
      <c r="D476" s="174" t="s">
        <v>151</v>
      </c>
      <c r="E476" s="183" t="s">
        <v>1</v>
      </c>
      <c r="F476" s="184" t="s">
        <v>783</v>
      </c>
      <c r="H476" s="183" t="s">
        <v>1</v>
      </c>
      <c r="I476" s="185"/>
      <c r="L476" s="182"/>
      <c r="M476" s="186"/>
      <c r="N476" s="187"/>
      <c r="O476" s="187"/>
      <c r="P476" s="187"/>
      <c r="Q476" s="187"/>
      <c r="R476" s="187"/>
      <c r="S476" s="187"/>
      <c r="T476" s="188"/>
      <c r="AT476" s="183" t="s">
        <v>151</v>
      </c>
      <c r="AU476" s="183" t="s">
        <v>87</v>
      </c>
      <c r="AV476" s="13" t="s">
        <v>85</v>
      </c>
      <c r="AW476" s="13" t="s">
        <v>33</v>
      </c>
      <c r="AX476" s="13" t="s">
        <v>77</v>
      </c>
      <c r="AY476" s="183" t="s">
        <v>143</v>
      </c>
    </row>
    <row r="477" spans="1:65" s="2" customFormat="1" ht="21.75" customHeight="1" x14ac:dyDescent="0.2">
      <c r="A477" s="33"/>
      <c r="B477" s="159"/>
      <c r="C477" s="160" t="s">
        <v>784</v>
      </c>
      <c r="D477" s="160" t="s">
        <v>144</v>
      </c>
      <c r="E477" s="161" t="s">
        <v>785</v>
      </c>
      <c r="F477" s="162" t="s">
        <v>786</v>
      </c>
      <c r="G477" s="163" t="s">
        <v>266</v>
      </c>
      <c r="H477" s="164">
        <v>958.9</v>
      </c>
      <c r="I477" s="165"/>
      <c r="J477" s="166">
        <f>ROUND(I477*H477,2)</f>
        <v>0</v>
      </c>
      <c r="K477" s="162" t="s">
        <v>148</v>
      </c>
      <c r="L477" s="34"/>
      <c r="M477" s="167" t="s">
        <v>1</v>
      </c>
      <c r="N477" s="168" t="s">
        <v>42</v>
      </c>
      <c r="O477" s="59"/>
      <c r="P477" s="169">
        <f>O477*H477</f>
        <v>0</v>
      </c>
      <c r="Q477" s="169">
        <v>0.1295</v>
      </c>
      <c r="R477" s="169">
        <f>Q477*H477</f>
        <v>124.17755</v>
      </c>
      <c r="S477" s="169">
        <v>0</v>
      </c>
      <c r="T477" s="170">
        <f>S477*H477</f>
        <v>0</v>
      </c>
      <c r="U477" s="33"/>
      <c r="V477" s="33"/>
      <c r="W477" s="33"/>
      <c r="X477" s="33"/>
      <c r="Y477" s="33"/>
      <c r="Z477" s="33"/>
      <c r="AA477" s="33"/>
      <c r="AB477" s="33"/>
      <c r="AC477" s="33"/>
      <c r="AD477" s="33"/>
      <c r="AE477" s="33"/>
      <c r="AR477" s="171" t="s">
        <v>142</v>
      </c>
      <c r="AT477" s="171" t="s">
        <v>144</v>
      </c>
      <c r="AU477" s="171" t="s">
        <v>87</v>
      </c>
      <c r="AY477" s="18" t="s">
        <v>143</v>
      </c>
      <c r="BE477" s="172">
        <f>IF(N477="základní",J477,0)</f>
        <v>0</v>
      </c>
      <c r="BF477" s="172">
        <f>IF(N477="snížená",J477,0)</f>
        <v>0</v>
      </c>
      <c r="BG477" s="172">
        <f>IF(N477="zákl. přenesená",J477,0)</f>
        <v>0</v>
      </c>
      <c r="BH477" s="172">
        <f>IF(N477="sníž. přenesená",J477,0)</f>
        <v>0</v>
      </c>
      <c r="BI477" s="172">
        <f>IF(N477="nulová",J477,0)</f>
        <v>0</v>
      </c>
      <c r="BJ477" s="18" t="s">
        <v>85</v>
      </c>
      <c r="BK477" s="172">
        <f>ROUND(I477*H477,2)</f>
        <v>0</v>
      </c>
      <c r="BL477" s="18" t="s">
        <v>142</v>
      </c>
      <c r="BM477" s="171" t="s">
        <v>787</v>
      </c>
    </row>
    <row r="478" spans="1:65" s="12" customFormat="1" x14ac:dyDescent="0.2">
      <c r="B478" s="173"/>
      <c r="D478" s="174" t="s">
        <v>151</v>
      </c>
      <c r="E478" s="175" t="s">
        <v>1</v>
      </c>
      <c r="F478" s="176" t="s">
        <v>788</v>
      </c>
      <c r="H478" s="177">
        <v>489.7</v>
      </c>
      <c r="I478" s="178"/>
      <c r="L478" s="173"/>
      <c r="M478" s="179"/>
      <c r="N478" s="180"/>
      <c r="O478" s="180"/>
      <c r="P478" s="180"/>
      <c r="Q478" s="180"/>
      <c r="R478" s="180"/>
      <c r="S478" s="180"/>
      <c r="T478" s="181"/>
      <c r="AT478" s="175" t="s">
        <v>151</v>
      </c>
      <c r="AU478" s="175" t="s">
        <v>87</v>
      </c>
      <c r="AV478" s="12" t="s">
        <v>87</v>
      </c>
      <c r="AW478" s="12" t="s">
        <v>33</v>
      </c>
      <c r="AX478" s="12" t="s">
        <v>77</v>
      </c>
      <c r="AY478" s="175" t="s">
        <v>143</v>
      </c>
    </row>
    <row r="479" spans="1:65" s="12" customFormat="1" x14ac:dyDescent="0.2">
      <c r="B479" s="173"/>
      <c r="D479" s="174" t="s">
        <v>151</v>
      </c>
      <c r="E479" s="175" t="s">
        <v>1</v>
      </c>
      <c r="F479" s="176" t="s">
        <v>789</v>
      </c>
      <c r="H479" s="177">
        <v>10.6</v>
      </c>
      <c r="I479" s="178"/>
      <c r="L479" s="173"/>
      <c r="M479" s="179"/>
      <c r="N479" s="180"/>
      <c r="O479" s="180"/>
      <c r="P479" s="180"/>
      <c r="Q479" s="180"/>
      <c r="R479" s="180"/>
      <c r="S479" s="180"/>
      <c r="T479" s="181"/>
      <c r="AT479" s="175" t="s">
        <v>151</v>
      </c>
      <c r="AU479" s="175" t="s">
        <v>87</v>
      </c>
      <c r="AV479" s="12" t="s">
        <v>87</v>
      </c>
      <c r="AW479" s="12" t="s">
        <v>33</v>
      </c>
      <c r="AX479" s="12" t="s">
        <v>77</v>
      </c>
      <c r="AY479" s="175" t="s">
        <v>143</v>
      </c>
    </row>
    <row r="480" spans="1:65" s="12" customFormat="1" x14ac:dyDescent="0.2">
      <c r="B480" s="173"/>
      <c r="D480" s="174" t="s">
        <v>151</v>
      </c>
      <c r="E480" s="175" t="s">
        <v>1</v>
      </c>
      <c r="F480" s="176" t="s">
        <v>790</v>
      </c>
      <c r="H480" s="177">
        <v>458.6</v>
      </c>
      <c r="I480" s="178"/>
      <c r="L480" s="173"/>
      <c r="M480" s="179"/>
      <c r="N480" s="180"/>
      <c r="O480" s="180"/>
      <c r="P480" s="180"/>
      <c r="Q480" s="180"/>
      <c r="R480" s="180"/>
      <c r="S480" s="180"/>
      <c r="T480" s="181"/>
      <c r="AT480" s="175" t="s">
        <v>151</v>
      </c>
      <c r="AU480" s="175" t="s">
        <v>87</v>
      </c>
      <c r="AV480" s="12" t="s">
        <v>87</v>
      </c>
      <c r="AW480" s="12" t="s">
        <v>33</v>
      </c>
      <c r="AX480" s="12" t="s">
        <v>77</v>
      </c>
      <c r="AY480" s="175" t="s">
        <v>143</v>
      </c>
    </row>
    <row r="481" spans="1:65" s="15" customFormat="1" x14ac:dyDescent="0.2">
      <c r="B481" s="199"/>
      <c r="D481" s="174" t="s">
        <v>151</v>
      </c>
      <c r="E481" s="200" t="s">
        <v>1</v>
      </c>
      <c r="F481" s="201" t="s">
        <v>245</v>
      </c>
      <c r="H481" s="202">
        <v>958.9</v>
      </c>
      <c r="I481" s="203"/>
      <c r="L481" s="199"/>
      <c r="M481" s="204"/>
      <c r="N481" s="205"/>
      <c r="O481" s="205"/>
      <c r="P481" s="205"/>
      <c r="Q481" s="205"/>
      <c r="R481" s="205"/>
      <c r="S481" s="205"/>
      <c r="T481" s="206"/>
      <c r="AT481" s="200" t="s">
        <v>151</v>
      </c>
      <c r="AU481" s="200" t="s">
        <v>87</v>
      </c>
      <c r="AV481" s="15" t="s">
        <v>142</v>
      </c>
      <c r="AW481" s="15" t="s">
        <v>33</v>
      </c>
      <c r="AX481" s="15" t="s">
        <v>85</v>
      </c>
      <c r="AY481" s="200" t="s">
        <v>143</v>
      </c>
    </row>
    <row r="482" spans="1:65" s="2" customFormat="1" ht="16.5" customHeight="1" x14ac:dyDescent="0.2">
      <c r="A482" s="33"/>
      <c r="B482" s="159"/>
      <c r="C482" s="207" t="s">
        <v>791</v>
      </c>
      <c r="D482" s="207" t="s">
        <v>382</v>
      </c>
      <c r="E482" s="208" t="s">
        <v>792</v>
      </c>
      <c r="F482" s="209" t="s">
        <v>793</v>
      </c>
      <c r="G482" s="210" t="s">
        <v>266</v>
      </c>
      <c r="H482" s="211">
        <v>489.7</v>
      </c>
      <c r="I482" s="212"/>
      <c r="J482" s="213">
        <f>ROUND(I482*H482,2)</f>
        <v>0</v>
      </c>
      <c r="K482" s="209" t="s">
        <v>148</v>
      </c>
      <c r="L482" s="214"/>
      <c r="M482" s="215" t="s">
        <v>1</v>
      </c>
      <c r="N482" s="216" t="s">
        <v>42</v>
      </c>
      <c r="O482" s="59"/>
      <c r="P482" s="169">
        <f>O482*H482</f>
        <v>0</v>
      </c>
      <c r="Q482" s="169">
        <v>5.6120000000000003E-2</v>
      </c>
      <c r="R482" s="169">
        <f>Q482*H482</f>
        <v>27.481964000000001</v>
      </c>
      <c r="S482" s="169">
        <v>0</v>
      </c>
      <c r="T482" s="170">
        <f>S482*H482</f>
        <v>0</v>
      </c>
      <c r="U482" s="33"/>
      <c r="V482" s="33"/>
      <c r="W482" s="33"/>
      <c r="X482" s="33"/>
      <c r="Y482" s="33"/>
      <c r="Z482" s="33"/>
      <c r="AA482" s="33"/>
      <c r="AB482" s="33"/>
      <c r="AC482" s="33"/>
      <c r="AD482" s="33"/>
      <c r="AE482" s="33"/>
      <c r="AR482" s="171" t="s">
        <v>184</v>
      </c>
      <c r="AT482" s="171" t="s">
        <v>382</v>
      </c>
      <c r="AU482" s="171" t="s">
        <v>87</v>
      </c>
      <c r="AY482" s="18" t="s">
        <v>143</v>
      </c>
      <c r="BE482" s="172">
        <f>IF(N482="základní",J482,0)</f>
        <v>0</v>
      </c>
      <c r="BF482" s="172">
        <f>IF(N482="snížená",J482,0)</f>
        <v>0</v>
      </c>
      <c r="BG482" s="172">
        <f>IF(N482="zákl. přenesená",J482,0)</f>
        <v>0</v>
      </c>
      <c r="BH482" s="172">
        <f>IF(N482="sníž. přenesená",J482,0)</f>
        <v>0</v>
      </c>
      <c r="BI482" s="172">
        <f>IF(N482="nulová",J482,0)</f>
        <v>0</v>
      </c>
      <c r="BJ482" s="18" t="s">
        <v>85</v>
      </c>
      <c r="BK482" s="172">
        <f>ROUND(I482*H482,2)</f>
        <v>0</v>
      </c>
      <c r="BL482" s="18" t="s">
        <v>142</v>
      </c>
      <c r="BM482" s="171" t="s">
        <v>794</v>
      </c>
    </row>
    <row r="483" spans="1:65" s="12" customFormat="1" x14ac:dyDescent="0.2">
      <c r="B483" s="173"/>
      <c r="D483" s="174" t="s">
        <v>151</v>
      </c>
      <c r="E483" s="175" t="s">
        <v>1</v>
      </c>
      <c r="F483" s="176" t="s">
        <v>795</v>
      </c>
      <c r="H483" s="177">
        <v>489.7</v>
      </c>
      <c r="I483" s="178"/>
      <c r="L483" s="173"/>
      <c r="M483" s="179"/>
      <c r="N483" s="180"/>
      <c r="O483" s="180"/>
      <c r="P483" s="180"/>
      <c r="Q483" s="180"/>
      <c r="R483" s="180"/>
      <c r="S483" s="180"/>
      <c r="T483" s="181"/>
      <c r="AT483" s="175" t="s">
        <v>151</v>
      </c>
      <c r="AU483" s="175" t="s">
        <v>87</v>
      </c>
      <c r="AV483" s="12" t="s">
        <v>87</v>
      </c>
      <c r="AW483" s="12" t="s">
        <v>33</v>
      </c>
      <c r="AX483" s="12" t="s">
        <v>85</v>
      </c>
      <c r="AY483" s="175" t="s">
        <v>143</v>
      </c>
    </row>
    <row r="484" spans="1:65" s="2" customFormat="1" ht="16.5" customHeight="1" x14ac:dyDescent="0.2">
      <c r="A484" s="33"/>
      <c r="B484" s="159"/>
      <c r="C484" s="207" t="s">
        <v>796</v>
      </c>
      <c r="D484" s="207" t="s">
        <v>382</v>
      </c>
      <c r="E484" s="208" t="s">
        <v>797</v>
      </c>
      <c r="F484" s="209" t="s">
        <v>798</v>
      </c>
      <c r="G484" s="210" t="s">
        <v>266</v>
      </c>
      <c r="H484" s="211">
        <v>458.6</v>
      </c>
      <c r="I484" s="212"/>
      <c r="J484" s="213">
        <f>ROUND(I484*H484,2)</f>
        <v>0</v>
      </c>
      <c r="K484" s="209" t="s">
        <v>148</v>
      </c>
      <c r="L484" s="214"/>
      <c r="M484" s="215" t="s">
        <v>1</v>
      </c>
      <c r="N484" s="216" t="s">
        <v>42</v>
      </c>
      <c r="O484" s="59"/>
      <c r="P484" s="169">
        <f>O484*H484</f>
        <v>0</v>
      </c>
      <c r="Q484" s="169">
        <v>4.4999999999999998E-2</v>
      </c>
      <c r="R484" s="169">
        <f>Q484*H484</f>
        <v>20.637</v>
      </c>
      <c r="S484" s="169">
        <v>0</v>
      </c>
      <c r="T484" s="170">
        <f>S484*H484</f>
        <v>0</v>
      </c>
      <c r="U484" s="33"/>
      <c r="V484" s="33"/>
      <c r="W484" s="33"/>
      <c r="X484" s="33"/>
      <c r="Y484" s="33"/>
      <c r="Z484" s="33"/>
      <c r="AA484" s="33"/>
      <c r="AB484" s="33"/>
      <c r="AC484" s="33"/>
      <c r="AD484" s="33"/>
      <c r="AE484" s="33"/>
      <c r="AR484" s="171" t="s">
        <v>184</v>
      </c>
      <c r="AT484" s="171" t="s">
        <v>382</v>
      </c>
      <c r="AU484" s="171" t="s">
        <v>87</v>
      </c>
      <c r="AY484" s="18" t="s">
        <v>143</v>
      </c>
      <c r="BE484" s="172">
        <f>IF(N484="základní",J484,0)</f>
        <v>0</v>
      </c>
      <c r="BF484" s="172">
        <f>IF(N484="snížená",J484,0)</f>
        <v>0</v>
      </c>
      <c r="BG484" s="172">
        <f>IF(N484="zákl. přenesená",J484,0)</f>
        <v>0</v>
      </c>
      <c r="BH484" s="172">
        <f>IF(N484="sníž. přenesená",J484,0)</f>
        <v>0</v>
      </c>
      <c r="BI484" s="172">
        <f>IF(N484="nulová",J484,0)</f>
        <v>0</v>
      </c>
      <c r="BJ484" s="18" t="s">
        <v>85</v>
      </c>
      <c r="BK484" s="172">
        <f>ROUND(I484*H484,2)</f>
        <v>0</v>
      </c>
      <c r="BL484" s="18" t="s">
        <v>142</v>
      </c>
      <c r="BM484" s="171" t="s">
        <v>799</v>
      </c>
    </row>
    <row r="485" spans="1:65" s="12" customFormat="1" x14ac:dyDescent="0.2">
      <c r="B485" s="173"/>
      <c r="D485" s="174" t="s">
        <v>151</v>
      </c>
      <c r="E485" s="175" t="s">
        <v>1</v>
      </c>
      <c r="F485" s="176" t="s">
        <v>800</v>
      </c>
      <c r="H485" s="177">
        <v>458.6</v>
      </c>
      <c r="I485" s="178"/>
      <c r="L485" s="173"/>
      <c r="M485" s="179"/>
      <c r="N485" s="180"/>
      <c r="O485" s="180"/>
      <c r="P485" s="180"/>
      <c r="Q485" s="180"/>
      <c r="R485" s="180"/>
      <c r="S485" s="180"/>
      <c r="T485" s="181"/>
      <c r="AT485" s="175" t="s">
        <v>151</v>
      </c>
      <c r="AU485" s="175" t="s">
        <v>87</v>
      </c>
      <c r="AV485" s="12" t="s">
        <v>87</v>
      </c>
      <c r="AW485" s="12" t="s">
        <v>33</v>
      </c>
      <c r="AX485" s="12" t="s">
        <v>85</v>
      </c>
      <c r="AY485" s="175" t="s">
        <v>143</v>
      </c>
    </row>
    <row r="486" spans="1:65" s="2" customFormat="1" ht="16.5" customHeight="1" x14ac:dyDescent="0.2">
      <c r="A486" s="33"/>
      <c r="B486" s="159"/>
      <c r="C486" s="160" t="s">
        <v>801</v>
      </c>
      <c r="D486" s="160" t="s">
        <v>144</v>
      </c>
      <c r="E486" s="161" t="s">
        <v>802</v>
      </c>
      <c r="F486" s="162" t="s">
        <v>803</v>
      </c>
      <c r="G486" s="163" t="s">
        <v>266</v>
      </c>
      <c r="H486" s="164">
        <v>177.3</v>
      </c>
      <c r="I486" s="165"/>
      <c r="J486" s="166">
        <f>ROUND(I486*H486,2)</f>
        <v>0</v>
      </c>
      <c r="K486" s="162" t="s">
        <v>148</v>
      </c>
      <c r="L486" s="34"/>
      <c r="M486" s="167" t="s">
        <v>1</v>
      </c>
      <c r="N486" s="168" t="s">
        <v>42</v>
      </c>
      <c r="O486" s="59"/>
      <c r="P486" s="169">
        <f>O486*H486</f>
        <v>0</v>
      </c>
      <c r="Q486" s="169">
        <v>0</v>
      </c>
      <c r="R486" s="169">
        <f>Q486*H486</f>
        <v>0</v>
      </c>
      <c r="S486" s="169">
        <v>0</v>
      </c>
      <c r="T486" s="170">
        <f>S486*H486</f>
        <v>0</v>
      </c>
      <c r="U486" s="33"/>
      <c r="V486" s="33"/>
      <c r="W486" s="33"/>
      <c r="X486" s="33"/>
      <c r="Y486" s="33"/>
      <c r="Z486" s="33"/>
      <c r="AA486" s="33"/>
      <c r="AB486" s="33"/>
      <c r="AC486" s="33"/>
      <c r="AD486" s="33"/>
      <c r="AE486" s="33"/>
      <c r="AR486" s="171" t="s">
        <v>142</v>
      </c>
      <c r="AT486" s="171" t="s">
        <v>144</v>
      </c>
      <c r="AU486" s="171" t="s">
        <v>87</v>
      </c>
      <c r="AY486" s="18" t="s">
        <v>143</v>
      </c>
      <c r="BE486" s="172">
        <f>IF(N486="základní",J486,0)</f>
        <v>0</v>
      </c>
      <c r="BF486" s="172">
        <f>IF(N486="snížená",J486,0)</f>
        <v>0</v>
      </c>
      <c r="BG486" s="172">
        <f>IF(N486="zákl. přenesená",J486,0)</f>
        <v>0</v>
      </c>
      <c r="BH486" s="172">
        <f>IF(N486="sníž. přenesená",J486,0)</f>
        <v>0</v>
      </c>
      <c r="BI486" s="172">
        <f>IF(N486="nulová",J486,0)</f>
        <v>0</v>
      </c>
      <c r="BJ486" s="18" t="s">
        <v>85</v>
      </c>
      <c r="BK486" s="172">
        <f>ROUND(I486*H486,2)</f>
        <v>0</v>
      </c>
      <c r="BL486" s="18" t="s">
        <v>142</v>
      </c>
      <c r="BM486" s="171" t="s">
        <v>804</v>
      </c>
    </row>
    <row r="487" spans="1:65" s="12" customFormat="1" x14ac:dyDescent="0.2">
      <c r="B487" s="173"/>
      <c r="D487" s="174" t="s">
        <v>151</v>
      </c>
      <c r="E487" s="175" t="s">
        <v>1</v>
      </c>
      <c r="F487" s="176" t="s">
        <v>805</v>
      </c>
      <c r="H487" s="177">
        <v>177.3</v>
      </c>
      <c r="I487" s="178"/>
      <c r="L487" s="173"/>
      <c r="M487" s="179"/>
      <c r="N487" s="180"/>
      <c r="O487" s="180"/>
      <c r="P487" s="180"/>
      <c r="Q487" s="180"/>
      <c r="R487" s="180"/>
      <c r="S487" s="180"/>
      <c r="T487" s="181"/>
      <c r="AT487" s="175" t="s">
        <v>151</v>
      </c>
      <c r="AU487" s="175" t="s">
        <v>87</v>
      </c>
      <c r="AV487" s="12" t="s">
        <v>87</v>
      </c>
      <c r="AW487" s="12" t="s">
        <v>33</v>
      </c>
      <c r="AX487" s="12" t="s">
        <v>85</v>
      </c>
      <c r="AY487" s="175" t="s">
        <v>143</v>
      </c>
    </row>
    <row r="488" spans="1:65" s="2" customFormat="1" ht="21.75" customHeight="1" x14ac:dyDescent="0.2">
      <c r="A488" s="33"/>
      <c r="B488" s="159"/>
      <c r="C488" s="160" t="s">
        <v>806</v>
      </c>
      <c r="D488" s="160" t="s">
        <v>144</v>
      </c>
      <c r="E488" s="161" t="s">
        <v>807</v>
      </c>
      <c r="F488" s="162" t="s">
        <v>808</v>
      </c>
      <c r="G488" s="163" t="s">
        <v>266</v>
      </c>
      <c r="H488" s="164">
        <v>177.3</v>
      </c>
      <c r="I488" s="165"/>
      <c r="J488" s="166">
        <f>ROUND(I488*H488,2)</f>
        <v>0</v>
      </c>
      <c r="K488" s="162" t="s">
        <v>148</v>
      </c>
      <c r="L488" s="34"/>
      <c r="M488" s="167" t="s">
        <v>1</v>
      </c>
      <c r="N488" s="168" t="s">
        <v>42</v>
      </c>
      <c r="O488" s="59"/>
      <c r="P488" s="169">
        <f>O488*H488</f>
        <v>0</v>
      </c>
      <c r="Q488" s="169">
        <v>2.7999999999999998E-4</v>
      </c>
      <c r="R488" s="169">
        <f>Q488*H488</f>
        <v>4.9644000000000001E-2</v>
      </c>
      <c r="S488" s="169">
        <v>0</v>
      </c>
      <c r="T488" s="170">
        <f>S488*H488</f>
        <v>0</v>
      </c>
      <c r="U488" s="33"/>
      <c r="V488" s="33"/>
      <c r="W488" s="33"/>
      <c r="X488" s="33"/>
      <c r="Y488" s="33"/>
      <c r="Z488" s="33"/>
      <c r="AA488" s="33"/>
      <c r="AB488" s="33"/>
      <c r="AC488" s="33"/>
      <c r="AD488" s="33"/>
      <c r="AE488" s="33"/>
      <c r="AR488" s="171" t="s">
        <v>142</v>
      </c>
      <c r="AT488" s="171" t="s">
        <v>144</v>
      </c>
      <c r="AU488" s="171" t="s">
        <v>87</v>
      </c>
      <c r="AY488" s="18" t="s">
        <v>143</v>
      </c>
      <c r="BE488" s="172">
        <f>IF(N488="základní",J488,0)</f>
        <v>0</v>
      </c>
      <c r="BF488" s="172">
        <f>IF(N488="snížená",J488,0)</f>
        <v>0</v>
      </c>
      <c r="BG488" s="172">
        <f>IF(N488="zákl. přenesená",J488,0)</f>
        <v>0</v>
      </c>
      <c r="BH488" s="172">
        <f>IF(N488="sníž. přenesená",J488,0)</f>
        <v>0</v>
      </c>
      <c r="BI488" s="172">
        <f>IF(N488="nulová",J488,0)</f>
        <v>0</v>
      </c>
      <c r="BJ488" s="18" t="s">
        <v>85</v>
      </c>
      <c r="BK488" s="172">
        <f>ROUND(I488*H488,2)</f>
        <v>0</v>
      </c>
      <c r="BL488" s="18" t="s">
        <v>142</v>
      </c>
      <c r="BM488" s="171" t="s">
        <v>809</v>
      </c>
    </row>
    <row r="489" spans="1:65" s="12" customFormat="1" x14ac:dyDescent="0.2">
      <c r="B489" s="173"/>
      <c r="D489" s="174" t="s">
        <v>151</v>
      </c>
      <c r="E489" s="175" t="s">
        <v>1</v>
      </c>
      <c r="F489" s="176" t="s">
        <v>805</v>
      </c>
      <c r="H489" s="177">
        <v>177.3</v>
      </c>
      <c r="I489" s="178"/>
      <c r="L489" s="173"/>
      <c r="M489" s="179"/>
      <c r="N489" s="180"/>
      <c r="O489" s="180"/>
      <c r="P489" s="180"/>
      <c r="Q489" s="180"/>
      <c r="R489" s="180"/>
      <c r="S489" s="180"/>
      <c r="T489" s="181"/>
      <c r="AT489" s="175" t="s">
        <v>151</v>
      </c>
      <c r="AU489" s="175" t="s">
        <v>87</v>
      </c>
      <c r="AV489" s="12" t="s">
        <v>87</v>
      </c>
      <c r="AW489" s="12" t="s">
        <v>33</v>
      </c>
      <c r="AX489" s="12" t="s">
        <v>85</v>
      </c>
      <c r="AY489" s="175" t="s">
        <v>143</v>
      </c>
    </row>
    <row r="490" spans="1:65" s="2" customFormat="1" ht="16.5" customHeight="1" x14ac:dyDescent="0.2">
      <c r="A490" s="33"/>
      <c r="B490" s="159"/>
      <c r="C490" s="160" t="s">
        <v>88</v>
      </c>
      <c r="D490" s="160" t="s">
        <v>144</v>
      </c>
      <c r="E490" s="161" t="s">
        <v>810</v>
      </c>
      <c r="F490" s="162" t="s">
        <v>811</v>
      </c>
      <c r="G490" s="163" t="s">
        <v>502</v>
      </c>
      <c r="H490" s="164">
        <v>1</v>
      </c>
      <c r="I490" s="165"/>
      <c r="J490" s="166">
        <f>ROUND(I490*H490,2)</f>
        <v>0</v>
      </c>
      <c r="K490" s="162" t="s">
        <v>148</v>
      </c>
      <c r="L490" s="34"/>
      <c r="M490" s="167" t="s">
        <v>1</v>
      </c>
      <c r="N490" s="168" t="s">
        <v>42</v>
      </c>
      <c r="O490" s="59"/>
      <c r="P490" s="169">
        <f>O490*H490</f>
        <v>0</v>
      </c>
      <c r="Q490" s="169">
        <v>9.2261500000000005</v>
      </c>
      <c r="R490" s="169">
        <f>Q490*H490</f>
        <v>9.2261500000000005</v>
      </c>
      <c r="S490" s="169">
        <v>0</v>
      </c>
      <c r="T490" s="170">
        <f>S490*H490</f>
        <v>0</v>
      </c>
      <c r="U490" s="33"/>
      <c r="V490" s="33"/>
      <c r="W490" s="33"/>
      <c r="X490" s="33"/>
      <c r="Y490" s="33"/>
      <c r="Z490" s="33"/>
      <c r="AA490" s="33"/>
      <c r="AB490" s="33"/>
      <c r="AC490" s="33"/>
      <c r="AD490" s="33"/>
      <c r="AE490" s="33"/>
      <c r="AR490" s="171" t="s">
        <v>142</v>
      </c>
      <c r="AT490" s="171" t="s">
        <v>144</v>
      </c>
      <c r="AU490" s="171" t="s">
        <v>87</v>
      </c>
      <c r="AY490" s="18" t="s">
        <v>143</v>
      </c>
      <c r="BE490" s="172">
        <f>IF(N490="základní",J490,0)</f>
        <v>0</v>
      </c>
      <c r="BF490" s="172">
        <f>IF(N490="snížená",J490,0)</f>
        <v>0</v>
      </c>
      <c r="BG490" s="172">
        <f>IF(N490="zákl. přenesená",J490,0)</f>
        <v>0</v>
      </c>
      <c r="BH490" s="172">
        <f>IF(N490="sníž. přenesená",J490,0)</f>
        <v>0</v>
      </c>
      <c r="BI490" s="172">
        <f>IF(N490="nulová",J490,0)</f>
        <v>0</v>
      </c>
      <c r="BJ490" s="18" t="s">
        <v>85</v>
      </c>
      <c r="BK490" s="172">
        <f>ROUND(I490*H490,2)</f>
        <v>0</v>
      </c>
      <c r="BL490" s="18" t="s">
        <v>142</v>
      </c>
      <c r="BM490" s="171" t="s">
        <v>812</v>
      </c>
    </row>
    <row r="491" spans="1:65" s="13" customFormat="1" x14ac:dyDescent="0.2">
      <c r="B491" s="182"/>
      <c r="D491" s="174" t="s">
        <v>151</v>
      </c>
      <c r="E491" s="183" t="s">
        <v>1</v>
      </c>
      <c r="F491" s="184" t="s">
        <v>813</v>
      </c>
      <c r="H491" s="183" t="s">
        <v>1</v>
      </c>
      <c r="I491" s="185"/>
      <c r="L491" s="182"/>
      <c r="M491" s="186"/>
      <c r="N491" s="187"/>
      <c r="O491" s="187"/>
      <c r="P491" s="187"/>
      <c r="Q491" s="187"/>
      <c r="R491" s="187"/>
      <c r="S491" s="187"/>
      <c r="T491" s="188"/>
      <c r="AT491" s="183" t="s">
        <v>151</v>
      </c>
      <c r="AU491" s="183" t="s">
        <v>87</v>
      </c>
      <c r="AV491" s="13" t="s">
        <v>85</v>
      </c>
      <c r="AW491" s="13" t="s">
        <v>33</v>
      </c>
      <c r="AX491" s="13" t="s">
        <v>77</v>
      </c>
      <c r="AY491" s="183" t="s">
        <v>143</v>
      </c>
    </row>
    <row r="492" spans="1:65" s="12" customFormat="1" x14ac:dyDescent="0.2">
      <c r="B492" s="173"/>
      <c r="D492" s="174" t="s">
        <v>151</v>
      </c>
      <c r="E492" s="175" t="s">
        <v>1</v>
      </c>
      <c r="F492" s="176" t="s">
        <v>201</v>
      </c>
      <c r="H492" s="177">
        <v>1</v>
      </c>
      <c r="I492" s="178"/>
      <c r="L492" s="173"/>
      <c r="M492" s="179"/>
      <c r="N492" s="180"/>
      <c r="O492" s="180"/>
      <c r="P492" s="180"/>
      <c r="Q492" s="180"/>
      <c r="R492" s="180"/>
      <c r="S492" s="180"/>
      <c r="T492" s="181"/>
      <c r="AT492" s="175" t="s">
        <v>151</v>
      </c>
      <c r="AU492" s="175" t="s">
        <v>87</v>
      </c>
      <c r="AV492" s="12" t="s">
        <v>87</v>
      </c>
      <c r="AW492" s="12" t="s">
        <v>33</v>
      </c>
      <c r="AX492" s="12" t="s">
        <v>85</v>
      </c>
      <c r="AY492" s="175" t="s">
        <v>143</v>
      </c>
    </row>
    <row r="493" spans="1:65" s="13" customFormat="1" x14ac:dyDescent="0.2">
      <c r="B493" s="182"/>
      <c r="D493" s="174" t="s">
        <v>151</v>
      </c>
      <c r="E493" s="183" t="s">
        <v>1</v>
      </c>
      <c r="F493" s="184" t="s">
        <v>814</v>
      </c>
      <c r="H493" s="183" t="s">
        <v>1</v>
      </c>
      <c r="I493" s="185"/>
      <c r="L493" s="182"/>
      <c r="M493" s="186"/>
      <c r="N493" s="187"/>
      <c r="O493" s="187"/>
      <c r="P493" s="187"/>
      <c r="Q493" s="187"/>
      <c r="R493" s="187"/>
      <c r="S493" s="187"/>
      <c r="T493" s="188"/>
      <c r="AT493" s="183" t="s">
        <v>151</v>
      </c>
      <c r="AU493" s="183" t="s">
        <v>87</v>
      </c>
      <c r="AV493" s="13" t="s">
        <v>85</v>
      </c>
      <c r="AW493" s="13" t="s">
        <v>33</v>
      </c>
      <c r="AX493" s="13" t="s">
        <v>77</v>
      </c>
      <c r="AY493" s="183" t="s">
        <v>143</v>
      </c>
    </row>
    <row r="494" spans="1:65" s="2" customFormat="1" ht="21.75" customHeight="1" x14ac:dyDescent="0.2">
      <c r="A494" s="33"/>
      <c r="B494" s="159"/>
      <c r="C494" s="160" t="s">
        <v>815</v>
      </c>
      <c r="D494" s="160" t="s">
        <v>144</v>
      </c>
      <c r="E494" s="161" t="s">
        <v>816</v>
      </c>
      <c r="F494" s="162" t="s">
        <v>817</v>
      </c>
      <c r="G494" s="163" t="s">
        <v>233</v>
      </c>
      <c r="H494" s="164">
        <v>54</v>
      </c>
      <c r="I494" s="165"/>
      <c r="J494" s="166">
        <f>ROUND(I494*H494,2)</f>
        <v>0</v>
      </c>
      <c r="K494" s="162" t="s">
        <v>148</v>
      </c>
      <c r="L494" s="34"/>
      <c r="M494" s="167" t="s">
        <v>1</v>
      </c>
      <c r="N494" s="168" t="s">
        <v>42</v>
      </c>
      <c r="O494" s="59"/>
      <c r="P494" s="169">
        <f>O494*H494</f>
        <v>0</v>
      </c>
      <c r="Q494" s="169">
        <v>1.98E-3</v>
      </c>
      <c r="R494" s="169">
        <f>Q494*H494</f>
        <v>0.10692</v>
      </c>
      <c r="S494" s="169">
        <v>0</v>
      </c>
      <c r="T494" s="170">
        <f>S494*H494</f>
        <v>0</v>
      </c>
      <c r="U494" s="33"/>
      <c r="V494" s="33"/>
      <c r="W494" s="33"/>
      <c r="X494" s="33"/>
      <c r="Y494" s="33"/>
      <c r="Z494" s="33"/>
      <c r="AA494" s="33"/>
      <c r="AB494" s="33"/>
      <c r="AC494" s="33"/>
      <c r="AD494" s="33"/>
      <c r="AE494" s="33"/>
      <c r="AR494" s="171" t="s">
        <v>142</v>
      </c>
      <c r="AT494" s="171" t="s">
        <v>144</v>
      </c>
      <c r="AU494" s="171" t="s">
        <v>87</v>
      </c>
      <c r="AY494" s="18" t="s">
        <v>143</v>
      </c>
      <c r="BE494" s="172">
        <f>IF(N494="základní",J494,0)</f>
        <v>0</v>
      </c>
      <c r="BF494" s="172">
        <f>IF(N494="snížená",J494,0)</f>
        <v>0</v>
      </c>
      <c r="BG494" s="172">
        <f>IF(N494="zákl. přenesená",J494,0)</f>
        <v>0</v>
      </c>
      <c r="BH494" s="172">
        <f>IF(N494="sníž. přenesená",J494,0)</f>
        <v>0</v>
      </c>
      <c r="BI494" s="172">
        <f>IF(N494="nulová",J494,0)</f>
        <v>0</v>
      </c>
      <c r="BJ494" s="18" t="s">
        <v>85</v>
      </c>
      <c r="BK494" s="172">
        <f>ROUND(I494*H494,2)</f>
        <v>0</v>
      </c>
      <c r="BL494" s="18" t="s">
        <v>142</v>
      </c>
      <c r="BM494" s="171" t="s">
        <v>818</v>
      </c>
    </row>
    <row r="495" spans="1:65" s="13" customFormat="1" x14ac:dyDescent="0.2">
      <c r="B495" s="182"/>
      <c r="D495" s="174" t="s">
        <v>151</v>
      </c>
      <c r="E495" s="183" t="s">
        <v>1</v>
      </c>
      <c r="F495" s="184" t="s">
        <v>819</v>
      </c>
      <c r="H495" s="183" t="s">
        <v>1</v>
      </c>
      <c r="I495" s="185"/>
      <c r="L495" s="182"/>
      <c r="M495" s="186"/>
      <c r="N495" s="187"/>
      <c r="O495" s="187"/>
      <c r="P495" s="187"/>
      <c r="Q495" s="187"/>
      <c r="R495" s="187"/>
      <c r="S495" s="187"/>
      <c r="T495" s="188"/>
      <c r="AT495" s="183" t="s">
        <v>151</v>
      </c>
      <c r="AU495" s="183" t="s">
        <v>87</v>
      </c>
      <c r="AV495" s="13" t="s">
        <v>85</v>
      </c>
      <c r="AW495" s="13" t="s">
        <v>33</v>
      </c>
      <c r="AX495" s="13" t="s">
        <v>77</v>
      </c>
      <c r="AY495" s="183" t="s">
        <v>143</v>
      </c>
    </row>
    <row r="496" spans="1:65" s="12" customFormat="1" x14ac:dyDescent="0.2">
      <c r="B496" s="173"/>
      <c r="D496" s="174" t="s">
        <v>151</v>
      </c>
      <c r="E496" s="175" t="s">
        <v>1</v>
      </c>
      <c r="F496" s="176" t="s">
        <v>820</v>
      </c>
      <c r="H496" s="177">
        <v>54</v>
      </c>
      <c r="I496" s="178"/>
      <c r="L496" s="173"/>
      <c r="M496" s="179"/>
      <c r="N496" s="180"/>
      <c r="O496" s="180"/>
      <c r="P496" s="180"/>
      <c r="Q496" s="180"/>
      <c r="R496" s="180"/>
      <c r="S496" s="180"/>
      <c r="T496" s="181"/>
      <c r="AT496" s="175" t="s">
        <v>151</v>
      </c>
      <c r="AU496" s="175" t="s">
        <v>87</v>
      </c>
      <c r="AV496" s="12" t="s">
        <v>87</v>
      </c>
      <c r="AW496" s="12" t="s">
        <v>33</v>
      </c>
      <c r="AX496" s="12" t="s">
        <v>85</v>
      </c>
      <c r="AY496" s="175" t="s">
        <v>143</v>
      </c>
    </row>
    <row r="497" spans="1:65" s="13" customFormat="1" x14ac:dyDescent="0.2">
      <c r="B497" s="182"/>
      <c r="D497" s="174" t="s">
        <v>151</v>
      </c>
      <c r="E497" s="183" t="s">
        <v>1</v>
      </c>
      <c r="F497" s="184" t="s">
        <v>821</v>
      </c>
      <c r="H497" s="183" t="s">
        <v>1</v>
      </c>
      <c r="I497" s="185"/>
      <c r="L497" s="182"/>
      <c r="M497" s="186"/>
      <c r="N497" s="187"/>
      <c r="O497" s="187"/>
      <c r="P497" s="187"/>
      <c r="Q497" s="187"/>
      <c r="R497" s="187"/>
      <c r="S497" s="187"/>
      <c r="T497" s="188"/>
      <c r="AT497" s="183" t="s">
        <v>151</v>
      </c>
      <c r="AU497" s="183" t="s">
        <v>87</v>
      </c>
      <c r="AV497" s="13" t="s">
        <v>85</v>
      </c>
      <c r="AW497" s="13" t="s">
        <v>33</v>
      </c>
      <c r="AX497" s="13" t="s">
        <v>77</v>
      </c>
      <c r="AY497" s="183" t="s">
        <v>143</v>
      </c>
    </row>
    <row r="498" spans="1:65" s="13" customFormat="1" x14ac:dyDescent="0.2">
      <c r="B498" s="182"/>
      <c r="D498" s="174" t="s">
        <v>151</v>
      </c>
      <c r="E498" s="183" t="s">
        <v>1</v>
      </c>
      <c r="F498" s="184" t="s">
        <v>822</v>
      </c>
      <c r="H498" s="183" t="s">
        <v>1</v>
      </c>
      <c r="I498" s="185"/>
      <c r="L498" s="182"/>
      <c r="M498" s="186"/>
      <c r="N498" s="187"/>
      <c r="O498" s="187"/>
      <c r="P498" s="187"/>
      <c r="Q498" s="187"/>
      <c r="R498" s="187"/>
      <c r="S498" s="187"/>
      <c r="T498" s="188"/>
      <c r="AT498" s="183" t="s">
        <v>151</v>
      </c>
      <c r="AU498" s="183" t="s">
        <v>87</v>
      </c>
      <c r="AV498" s="13" t="s">
        <v>85</v>
      </c>
      <c r="AW498" s="13" t="s">
        <v>33</v>
      </c>
      <c r="AX498" s="13" t="s">
        <v>77</v>
      </c>
      <c r="AY498" s="183" t="s">
        <v>143</v>
      </c>
    </row>
    <row r="499" spans="1:65" s="2" customFormat="1" ht="16.5" customHeight="1" x14ac:dyDescent="0.2">
      <c r="A499" s="33"/>
      <c r="B499" s="159"/>
      <c r="C499" s="160" t="s">
        <v>823</v>
      </c>
      <c r="D499" s="160" t="s">
        <v>144</v>
      </c>
      <c r="E499" s="161" t="s">
        <v>824</v>
      </c>
      <c r="F499" s="162" t="s">
        <v>825</v>
      </c>
      <c r="G499" s="163" t="s">
        <v>233</v>
      </c>
      <c r="H499" s="164">
        <v>4553.2070000000003</v>
      </c>
      <c r="I499" s="165"/>
      <c r="J499" s="166">
        <f>ROUND(I499*H499,2)</f>
        <v>0</v>
      </c>
      <c r="K499" s="162" t="s">
        <v>148</v>
      </c>
      <c r="L499" s="34"/>
      <c r="M499" s="167" t="s">
        <v>1</v>
      </c>
      <c r="N499" s="168" t="s">
        <v>42</v>
      </c>
      <c r="O499" s="59"/>
      <c r="P499" s="169">
        <f>O499*H499</f>
        <v>0</v>
      </c>
      <c r="Q499" s="169">
        <v>3.6000000000000002E-4</v>
      </c>
      <c r="R499" s="169">
        <f>Q499*H499</f>
        <v>1.6391545200000002</v>
      </c>
      <c r="S499" s="169">
        <v>0</v>
      </c>
      <c r="T499" s="170">
        <f>S499*H499</f>
        <v>0</v>
      </c>
      <c r="U499" s="33"/>
      <c r="V499" s="33"/>
      <c r="W499" s="33"/>
      <c r="X499" s="33"/>
      <c r="Y499" s="33"/>
      <c r="Z499" s="33"/>
      <c r="AA499" s="33"/>
      <c r="AB499" s="33"/>
      <c r="AC499" s="33"/>
      <c r="AD499" s="33"/>
      <c r="AE499" s="33"/>
      <c r="AR499" s="171" t="s">
        <v>142</v>
      </c>
      <c r="AT499" s="171" t="s">
        <v>144</v>
      </c>
      <c r="AU499" s="171" t="s">
        <v>87</v>
      </c>
      <c r="AY499" s="18" t="s">
        <v>143</v>
      </c>
      <c r="BE499" s="172">
        <f>IF(N499="základní",J499,0)</f>
        <v>0</v>
      </c>
      <c r="BF499" s="172">
        <f>IF(N499="snížená",J499,0)</f>
        <v>0</v>
      </c>
      <c r="BG499" s="172">
        <f>IF(N499="zákl. přenesená",J499,0)</f>
        <v>0</v>
      </c>
      <c r="BH499" s="172">
        <f>IF(N499="sníž. přenesená",J499,0)</f>
        <v>0</v>
      </c>
      <c r="BI499" s="172">
        <f>IF(N499="nulová",J499,0)</f>
        <v>0</v>
      </c>
      <c r="BJ499" s="18" t="s">
        <v>85</v>
      </c>
      <c r="BK499" s="172">
        <f>ROUND(I499*H499,2)</f>
        <v>0</v>
      </c>
      <c r="BL499" s="18" t="s">
        <v>142</v>
      </c>
      <c r="BM499" s="171" t="s">
        <v>826</v>
      </c>
    </row>
    <row r="500" spans="1:65" s="13" customFormat="1" x14ac:dyDescent="0.2">
      <c r="B500" s="182"/>
      <c r="D500" s="174" t="s">
        <v>151</v>
      </c>
      <c r="E500" s="183" t="s">
        <v>1</v>
      </c>
      <c r="F500" s="184" t="s">
        <v>827</v>
      </c>
      <c r="H500" s="183" t="s">
        <v>1</v>
      </c>
      <c r="I500" s="185"/>
      <c r="L500" s="182"/>
      <c r="M500" s="186"/>
      <c r="N500" s="187"/>
      <c r="O500" s="187"/>
      <c r="P500" s="187"/>
      <c r="Q500" s="187"/>
      <c r="R500" s="187"/>
      <c r="S500" s="187"/>
      <c r="T500" s="188"/>
      <c r="AT500" s="183" t="s">
        <v>151</v>
      </c>
      <c r="AU500" s="183" t="s">
        <v>87</v>
      </c>
      <c r="AV500" s="13" t="s">
        <v>85</v>
      </c>
      <c r="AW500" s="13" t="s">
        <v>33</v>
      </c>
      <c r="AX500" s="13" t="s">
        <v>77</v>
      </c>
      <c r="AY500" s="183" t="s">
        <v>143</v>
      </c>
    </row>
    <row r="501" spans="1:65" s="12" customFormat="1" x14ac:dyDescent="0.2">
      <c r="B501" s="173"/>
      <c r="D501" s="174" t="s">
        <v>151</v>
      </c>
      <c r="E501" s="175" t="s">
        <v>1</v>
      </c>
      <c r="F501" s="176" t="s">
        <v>828</v>
      </c>
      <c r="H501" s="177">
        <v>3959.31</v>
      </c>
      <c r="I501" s="178"/>
      <c r="L501" s="173"/>
      <c r="M501" s="179"/>
      <c r="N501" s="180"/>
      <c r="O501" s="180"/>
      <c r="P501" s="180"/>
      <c r="Q501" s="180"/>
      <c r="R501" s="180"/>
      <c r="S501" s="180"/>
      <c r="T501" s="181"/>
      <c r="AT501" s="175" t="s">
        <v>151</v>
      </c>
      <c r="AU501" s="175" t="s">
        <v>87</v>
      </c>
      <c r="AV501" s="12" t="s">
        <v>87</v>
      </c>
      <c r="AW501" s="12" t="s">
        <v>33</v>
      </c>
      <c r="AX501" s="12" t="s">
        <v>77</v>
      </c>
      <c r="AY501" s="175" t="s">
        <v>143</v>
      </c>
    </row>
    <row r="502" spans="1:65" s="12" customFormat="1" x14ac:dyDescent="0.2">
      <c r="B502" s="173"/>
      <c r="D502" s="174" t="s">
        <v>151</v>
      </c>
      <c r="E502" s="175" t="s">
        <v>1</v>
      </c>
      <c r="F502" s="176" t="s">
        <v>829</v>
      </c>
      <c r="H502" s="177">
        <v>593.89700000000005</v>
      </c>
      <c r="I502" s="178"/>
      <c r="L502" s="173"/>
      <c r="M502" s="179"/>
      <c r="N502" s="180"/>
      <c r="O502" s="180"/>
      <c r="P502" s="180"/>
      <c r="Q502" s="180"/>
      <c r="R502" s="180"/>
      <c r="S502" s="180"/>
      <c r="T502" s="181"/>
      <c r="AT502" s="175" t="s">
        <v>151</v>
      </c>
      <c r="AU502" s="175" t="s">
        <v>87</v>
      </c>
      <c r="AV502" s="12" t="s">
        <v>87</v>
      </c>
      <c r="AW502" s="12" t="s">
        <v>33</v>
      </c>
      <c r="AX502" s="12" t="s">
        <v>77</v>
      </c>
      <c r="AY502" s="175" t="s">
        <v>143</v>
      </c>
    </row>
    <row r="503" spans="1:65" s="13" customFormat="1" x14ac:dyDescent="0.2">
      <c r="B503" s="182"/>
      <c r="D503" s="174" t="s">
        <v>151</v>
      </c>
      <c r="E503" s="183" t="s">
        <v>1</v>
      </c>
      <c r="F503" s="184" t="s">
        <v>830</v>
      </c>
      <c r="H503" s="183" t="s">
        <v>1</v>
      </c>
      <c r="I503" s="185"/>
      <c r="L503" s="182"/>
      <c r="M503" s="186"/>
      <c r="N503" s="187"/>
      <c r="O503" s="187"/>
      <c r="P503" s="187"/>
      <c r="Q503" s="187"/>
      <c r="R503" s="187"/>
      <c r="S503" s="187"/>
      <c r="T503" s="188"/>
      <c r="AT503" s="183" t="s">
        <v>151</v>
      </c>
      <c r="AU503" s="183" t="s">
        <v>87</v>
      </c>
      <c r="AV503" s="13" t="s">
        <v>85</v>
      </c>
      <c r="AW503" s="13" t="s">
        <v>33</v>
      </c>
      <c r="AX503" s="13" t="s">
        <v>77</v>
      </c>
      <c r="AY503" s="183" t="s">
        <v>143</v>
      </c>
    </row>
    <row r="504" spans="1:65" s="15" customFormat="1" x14ac:dyDescent="0.2">
      <c r="B504" s="199"/>
      <c r="D504" s="174" t="s">
        <v>151</v>
      </c>
      <c r="E504" s="200" t="s">
        <v>1</v>
      </c>
      <c r="F504" s="201" t="s">
        <v>245</v>
      </c>
      <c r="H504" s="202">
        <v>4553.2070000000003</v>
      </c>
      <c r="I504" s="203"/>
      <c r="L504" s="199"/>
      <c r="M504" s="204"/>
      <c r="N504" s="205"/>
      <c r="O504" s="205"/>
      <c r="P504" s="205"/>
      <c r="Q504" s="205"/>
      <c r="R504" s="205"/>
      <c r="S504" s="205"/>
      <c r="T504" s="206"/>
      <c r="AT504" s="200" t="s">
        <v>151</v>
      </c>
      <c r="AU504" s="200" t="s">
        <v>87</v>
      </c>
      <c r="AV504" s="15" t="s">
        <v>142</v>
      </c>
      <c r="AW504" s="15" t="s">
        <v>33</v>
      </c>
      <c r="AX504" s="15" t="s">
        <v>85</v>
      </c>
      <c r="AY504" s="200" t="s">
        <v>143</v>
      </c>
    </row>
    <row r="505" spans="1:65" s="2" customFormat="1" ht="16.5" customHeight="1" x14ac:dyDescent="0.2">
      <c r="A505" s="33"/>
      <c r="B505" s="159"/>
      <c r="C505" s="160" t="s">
        <v>831</v>
      </c>
      <c r="D505" s="160" t="s">
        <v>144</v>
      </c>
      <c r="E505" s="161" t="s">
        <v>832</v>
      </c>
      <c r="F505" s="162" t="s">
        <v>833</v>
      </c>
      <c r="G505" s="163" t="s">
        <v>266</v>
      </c>
      <c r="H505" s="164">
        <v>177.3</v>
      </c>
      <c r="I505" s="165"/>
      <c r="J505" s="166">
        <f>ROUND(I505*H505,2)</f>
        <v>0</v>
      </c>
      <c r="K505" s="162" t="s">
        <v>148</v>
      </c>
      <c r="L505" s="34"/>
      <c r="M505" s="167" t="s">
        <v>1</v>
      </c>
      <c r="N505" s="168" t="s">
        <v>42</v>
      </c>
      <c r="O505" s="59"/>
      <c r="P505" s="169">
        <f>O505*H505</f>
        <v>0</v>
      </c>
      <c r="Q505" s="169">
        <v>0</v>
      </c>
      <c r="R505" s="169">
        <f>Q505*H505</f>
        <v>0</v>
      </c>
      <c r="S505" s="169">
        <v>0</v>
      </c>
      <c r="T505" s="170">
        <f>S505*H505</f>
        <v>0</v>
      </c>
      <c r="U505" s="33"/>
      <c r="V505" s="33"/>
      <c r="W505" s="33"/>
      <c r="X505" s="33"/>
      <c r="Y505" s="33"/>
      <c r="Z505" s="33"/>
      <c r="AA505" s="33"/>
      <c r="AB505" s="33"/>
      <c r="AC505" s="33"/>
      <c r="AD505" s="33"/>
      <c r="AE505" s="33"/>
      <c r="AR505" s="171" t="s">
        <v>142</v>
      </c>
      <c r="AT505" s="171" t="s">
        <v>144</v>
      </c>
      <c r="AU505" s="171" t="s">
        <v>87</v>
      </c>
      <c r="AY505" s="18" t="s">
        <v>143</v>
      </c>
      <c r="BE505" s="172">
        <f>IF(N505="základní",J505,0)</f>
        <v>0</v>
      </c>
      <c r="BF505" s="172">
        <f>IF(N505="snížená",J505,0)</f>
        <v>0</v>
      </c>
      <c r="BG505" s="172">
        <f>IF(N505="zákl. přenesená",J505,0)</f>
        <v>0</v>
      </c>
      <c r="BH505" s="172">
        <f>IF(N505="sníž. přenesená",J505,0)</f>
        <v>0</v>
      </c>
      <c r="BI505" s="172">
        <f>IF(N505="nulová",J505,0)</f>
        <v>0</v>
      </c>
      <c r="BJ505" s="18" t="s">
        <v>85</v>
      </c>
      <c r="BK505" s="172">
        <f>ROUND(I505*H505,2)</f>
        <v>0</v>
      </c>
      <c r="BL505" s="18" t="s">
        <v>142</v>
      </c>
      <c r="BM505" s="171" t="s">
        <v>834</v>
      </c>
    </row>
    <row r="506" spans="1:65" s="12" customFormat="1" x14ac:dyDescent="0.2">
      <c r="B506" s="173"/>
      <c r="D506" s="174" t="s">
        <v>151</v>
      </c>
      <c r="E506" s="175" t="s">
        <v>1</v>
      </c>
      <c r="F506" s="176" t="s">
        <v>835</v>
      </c>
      <c r="H506" s="177">
        <v>177.3</v>
      </c>
      <c r="I506" s="178"/>
      <c r="L506" s="173"/>
      <c r="M506" s="179"/>
      <c r="N506" s="180"/>
      <c r="O506" s="180"/>
      <c r="P506" s="180"/>
      <c r="Q506" s="180"/>
      <c r="R506" s="180"/>
      <c r="S506" s="180"/>
      <c r="T506" s="181"/>
      <c r="AT506" s="175" t="s">
        <v>151</v>
      </c>
      <c r="AU506" s="175" t="s">
        <v>87</v>
      </c>
      <c r="AV506" s="12" t="s">
        <v>87</v>
      </c>
      <c r="AW506" s="12" t="s">
        <v>33</v>
      </c>
      <c r="AX506" s="12" t="s">
        <v>85</v>
      </c>
      <c r="AY506" s="175" t="s">
        <v>143</v>
      </c>
    </row>
    <row r="507" spans="1:65" s="2" customFormat="1" ht="21.75" customHeight="1" x14ac:dyDescent="0.2">
      <c r="A507" s="33"/>
      <c r="B507" s="159"/>
      <c r="C507" s="160" t="s">
        <v>836</v>
      </c>
      <c r="D507" s="160" t="s">
        <v>144</v>
      </c>
      <c r="E507" s="161" t="s">
        <v>837</v>
      </c>
      <c r="F507" s="162" t="s">
        <v>838</v>
      </c>
      <c r="G507" s="163" t="s">
        <v>502</v>
      </c>
      <c r="H507" s="164">
        <v>2</v>
      </c>
      <c r="I507" s="165"/>
      <c r="J507" s="166">
        <f>ROUND(I507*H507,2)</f>
        <v>0</v>
      </c>
      <c r="K507" s="162" t="s">
        <v>148</v>
      </c>
      <c r="L507" s="34"/>
      <c r="M507" s="167" t="s">
        <v>1</v>
      </c>
      <c r="N507" s="168" t="s">
        <v>42</v>
      </c>
      <c r="O507" s="59"/>
      <c r="P507" s="169">
        <f>O507*H507</f>
        <v>0</v>
      </c>
      <c r="Q507" s="169">
        <v>0</v>
      </c>
      <c r="R507" s="169">
        <f>Q507*H507</f>
        <v>0</v>
      </c>
      <c r="S507" s="169">
        <v>8.2000000000000003E-2</v>
      </c>
      <c r="T507" s="170">
        <f>S507*H507</f>
        <v>0.16400000000000001</v>
      </c>
      <c r="U507" s="33"/>
      <c r="V507" s="33"/>
      <c r="W507" s="33"/>
      <c r="X507" s="33"/>
      <c r="Y507" s="33"/>
      <c r="Z507" s="33"/>
      <c r="AA507" s="33"/>
      <c r="AB507" s="33"/>
      <c r="AC507" s="33"/>
      <c r="AD507" s="33"/>
      <c r="AE507" s="33"/>
      <c r="AR507" s="171" t="s">
        <v>142</v>
      </c>
      <c r="AT507" s="171" t="s">
        <v>144</v>
      </c>
      <c r="AU507" s="171" t="s">
        <v>87</v>
      </c>
      <c r="AY507" s="18" t="s">
        <v>143</v>
      </c>
      <c r="BE507" s="172">
        <f>IF(N507="základní",J507,0)</f>
        <v>0</v>
      </c>
      <c r="BF507" s="172">
        <f>IF(N507="snížená",J507,0)</f>
        <v>0</v>
      </c>
      <c r="BG507" s="172">
        <f>IF(N507="zákl. přenesená",J507,0)</f>
        <v>0</v>
      </c>
      <c r="BH507" s="172">
        <f>IF(N507="sníž. přenesená",J507,0)</f>
        <v>0</v>
      </c>
      <c r="BI507" s="172">
        <f>IF(N507="nulová",J507,0)</f>
        <v>0</v>
      </c>
      <c r="BJ507" s="18" t="s">
        <v>85</v>
      </c>
      <c r="BK507" s="172">
        <f>ROUND(I507*H507,2)</f>
        <v>0</v>
      </c>
      <c r="BL507" s="18" t="s">
        <v>142</v>
      </c>
      <c r="BM507" s="171" t="s">
        <v>839</v>
      </c>
    </row>
    <row r="508" spans="1:65" s="12" customFormat="1" x14ac:dyDescent="0.2">
      <c r="B508" s="173"/>
      <c r="D508" s="174" t="s">
        <v>151</v>
      </c>
      <c r="E508" s="175" t="s">
        <v>1</v>
      </c>
      <c r="F508" s="176" t="s">
        <v>840</v>
      </c>
      <c r="H508" s="177">
        <v>2</v>
      </c>
      <c r="I508" s="178"/>
      <c r="L508" s="173"/>
      <c r="M508" s="179"/>
      <c r="N508" s="180"/>
      <c r="O508" s="180"/>
      <c r="P508" s="180"/>
      <c r="Q508" s="180"/>
      <c r="R508" s="180"/>
      <c r="S508" s="180"/>
      <c r="T508" s="181"/>
      <c r="AT508" s="175" t="s">
        <v>151</v>
      </c>
      <c r="AU508" s="175" t="s">
        <v>87</v>
      </c>
      <c r="AV508" s="12" t="s">
        <v>87</v>
      </c>
      <c r="AW508" s="12" t="s">
        <v>33</v>
      </c>
      <c r="AX508" s="12" t="s">
        <v>85</v>
      </c>
      <c r="AY508" s="175" t="s">
        <v>143</v>
      </c>
    </row>
    <row r="509" spans="1:65" s="2" customFormat="1" ht="16.5" customHeight="1" x14ac:dyDescent="0.2">
      <c r="A509" s="33"/>
      <c r="B509" s="159"/>
      <c r="C509" s="160" t="s">
        <v>841</v>
      </c>
      <c r="D509" s="160" t="s">
        <v>144</v>
      </c>
      <c r="E509" s="161" t="s">
        <v>842</v>
      </c>
      <c r="F509" s="162" t="s">
        <v>843</v>
      </c>
      <c r="G509" s="163" t="s">
        <v>266</v>
      </c>
      <c r="H509" s="164">
        <v>33.700000000000003</v>
      </c>
      <c r="I509" s="165"/>
      <c r="J509" s="166">
        <f>ROUND(I509*H509,2)</f>
        <v>0</v>
      </c>
      <c r="K509" s="162" t="s">
        <v>148</v>
      </c>
      <c r="L509" s="34"/>
      <c r="M509" s="167" t="s">
        <v>1</v>
      </c>
      <c r="N509" s="168" t="s">
        <v>42</v>
      </c>
      <c r="O509" s="59"/>
      <c r="P509" s="169">
        <f>O509*H509</f>
        <v>0</v>
      </c>
      <c r="Q509" s="169">
        <v>0</v>
      </c>
      <c r="R509" s="169">
        <f>Q509*H509</f>
        <v>0</v>
      </c>
      <c r="S509" s="169">
        <v>0</v>
      </c>
      <c r="T509" s="170">
        <f>S509*H509</f>
        <v>0</v>
      </c>
      <c r="U509" s="33"/>
      <c r="V509" s="33"/>
      <c r="W509" s="33"/>
      <c r="X509" s="33"/>
      <c r="Y509" s="33"/>
      <c r="Z509" s="33"/>
      <c r="AA509" s="33"/>
      <c r="AB509" s="33"/>
      <c r="AC509" s="33"/>
      <c r="AD509" s="33"/>
      <c r="AE509" s="33"/>
      <c r="AR509" s="171" t="s">
        <v>142</v>
      </c>
      <c r="AT509" s="171" t="s">
        <v>144</v>
      </c>
      <c r="AU509" s="171" t="s">
        <v>87</v>
      </c>
      <c r="AY509" s="18" t="s">
        <v>143</v>
      </c>
      <c r="BE509" s="172">
        <f>IF(N509="základní",J509,0)</f>
        <v>0</v>
      </c>
      <c r="BF509" s="172">
        <f>IF(N509="snížená",J509,0)</f>
        <v>0</v>
      </c>
      <c r="BG509" s="172">
        <f>IF(N509="zákl. přenesená",J509,0)</f>
        <v>0</v>
      </c>
      <c r="BH509" s="172">
        <f>IF(N509="sníž. přenesená",J509,0)</f>
        <v>0</v>
      </c>
      <c r="BI509" s="172">
        <f>IF(N509="nulová",J509,0)</f>
        <v>0</v>
      </c>
      <c r="BJ509" s="18" t="s">
        <v>85</v>
      </c>
      <c r="BK509" s="172">
        <f>ROUND(I509*H509,2)</f>
        <v>0</v>
      </c>
      <c r="BL509" s="18" t="s">
        <v>142</v>
      </c>
      <c r="BM509" s="171" t="s">
        <v>844</v>
      </c>
    </row>
    <row r="510" spans="1:65" s="13" customFormat="1" x14ac:dyDescent="0.2">
      <c r="B510" s="182"/>
      <c r="D510" s="174" t="s">
        <v>151</v>
      </c>
      <c r="E510" s="183" t="s">
        <v>1</v>
      </c>
      <c r="F510" s="184" t="s">
        <v>845</v>
      </c>
      <c r="H510" s="183" t="s">
        <v>1</v>
      </c>
      <c r="I510" s="185"/>
      <c r="L510" s="182"/>
      <c r="M510" s="186"/>
      <c r="N510" s="187"/>
      <c r="O510" s="187"/>
      <c r="P510" s="187"/>
      <c r="Q510" s="187"/>
      <c r="R510" s="187"/>
      <c r="S510" s="187"/>
      <c r="T510" s="188"/>
      <c r="AT510" s="183" t="s">
        <v>151</v>
      </c>
      <c r="AU510" s="183" t="s">
        <v>87</v>
      </c>
      <c r="AV510" s="13" t="s">
        <v>85</v>
      </c>
      <c r="AW510" s="13" t="s">
        <v>33</v>
      </c>
      <c r="AX510" s="13" t="s">
        <v>77</v>
      </c>
      <c r="AY510" s="183" t="s">
        <v>143</v>
      </c>
    </row>
    <row r="511" spans="1:65" s="12" customFormat="1" x14ac:dyDescent="0.2">
      <c r="B511" s="173"/>
      <c r="D511" s="174" t="s">
        <v>151</v>
      </c>
      <c r="E511" s="175" t="s">
        <v>1</v>
      </c>
      <c r="F511" s="176" t="s">
        <v>846</v>
      </c>
      <c r="H511" s="177">
        <v>33.700000000000003</v>
      </c>
      <c r="I511" s="178"/>
      <c r="L511" s="173"/>
      <c r="M511" s="179"/>
      <c r="N511" s="180"/>
      <c r="O511" s="180"/>
      <c r="P511" s="180"/>
      <c r="Q511" s="180"/>
      <c r="R511" s="180"/>
      <c r="S511" s="180"/>
      <c r="T511" s="181"/>
      <c r="AT511" s="175" t="s">
        <v>151</v>
      </c>
      <c r="AU511" s="175" t="s">
        <v>87</v>
      </c>
      <c r="AV511" s="12" t="s">
        <v>87</v>
      </c>
      <c r="AW511" s="12" t="s">
        <v>33</v>
      </c>
      <c r="AX511" s="12" t="s">
        <v>85</v>
      </c>
      <c r="AY511" s="175" t="s">
        <v>143</v>
      </c>
    </row>
    <row r="512" spans="1:65" s="2" customFormat="1" ht="16.5" customHeight="1" x14ac:dyDescent="0.2">
      <c r="A512" s="33"/>
      <c r="B512" s="159"/>
      <c r="C512" s="160" t="s">
        <v>847</v>
      </c>
      <c r="D512" s="160" t="s">
        <v>144</v>
      </c>
      <c r="E512" s="161" t="s">
        <v>848</v>
      </c>
      <c r="F512" s="162" t="s">
        <v>849</v>
      </c>
      <c r="G512" s="163" t="s">
        <v>233</v>
      </c>
      <c r="H512" s="164">
        <v>84.4</v>
      </c>
      <c r="I512" s="165"/>
      <c r="J512" s="166">
        <f>ROUND(I512*H512,2)</f>
        <v>0</v>
      </c>
      <c r="K512" s="162" t="s">
        <v>148</v>
      </c>
      <c r="L512" s="34"/>
      <c r="M512" s="167" t="s">
        <v>1</v>
      </c>
      <c r="N512" s="168" t="s">
        <v>42</v>
      </c>
      <c r="O512" s="59"/>
      <c r="P512" s="169">
        <f>O512*H512</f>
        <v>0</v>
      </c>
      <c r="Q512" s="169">
        <v>0</v>
      </c>
      <c r="R512" s="169">
        <f>Q512*H512</f>
        <v>0</v>
      </c>
      <c r="S512" s="169">
        <v>0.02</v>
      </c>
      <c r="T512" s="170">
        <f>S512*H512</f>
        <v>1.6880000000000002</v>
      </c>
      <c r="U512" s="33"/>
      <c r="V512" s="33"/>
      <c r="W512" s="33"/>
      <c r="X512" s="33"/>
      <c r="Y512" s="33"/>
      <c r="Z512" s="33"/>
      <c r="AA512" s="33"/>
      <c r="AB512" s="33"/>
      <c r="AC512" s="33"/>
      <c r="AD512" s="33"/>
      <c r="AE512" s="33"/>
      <c r="AR512" s="171" t="s">
        <v>142</v>
      </c>
      <c r="AT512" s="171" t="s">
        <v>144</v>
      </c>
      <c r="AU512" s="171" t="s">
        <v>87</v>
      </c>
      <c r="AY512" s="18" t="s">
        <v>143</v>
      </c>
      <c r="BE512" s="172">
        <f>IF(N512="základní",J512,0)</f>
        <v>0</v>
      </c>
      <c r="BF512" s="172">
        <f>IF(N512="snížená",J512,0)</f>
        <v>0</v>
      </c>
      <c r="BG512" s="172">
        <f>IF(N512="zákl. přenesená",J512,0)</f>
        <v>0</v>
      </c>
      <c r="BH512" s="172">
        <f>IF(N512="sníž. přenesená",J512,0)</f>
        <v>0</v>
      </c>
      <c r="BI512" s="172">
        <f>IF(N512="nulová",J512,0)</f>
        <v>0</v>
      </c>
      <c r="BJ512" s="18" t="s">
        <v>85</v>
      </c>
      <c r="BK512" s="172">
        <f>ROUND(I512*H512,2)</f>
        <v>0</v>
      </c>
      <c r="BL512" s="18" t="s">
        <v>142</v>
      </c>
      <c r="BM512" s="171" t="s">
        <v>850</v>
      </c>
    </row>
    <row r="513" spans="1:65" s="13" customFormat="1" x14ac:dyDescent="0.2">
      <c r="B513" s="182"/>
      <c r="D513" s="174" t="s">
        <v>151</v>
      </c>
      <c r="E513" s="183" t="s">
        <v>1</v>
      </c>
      <c r="F513" s="184" t="s">
        <v>851</v>
      </c>
      <c r="H513" s="183" t="s">
        <v>1</v>
      </c>
      <c r="I513" s="185"/>
      <c r="L513" s="182"/>
      <c r="M513" s="186"/>
      <c r="N513" s="187"/>
      <c r="O513" s="187"/>
      <c r="P513" s="187"/>
      <c r="Q513" s="187"/>
      <c r="R513" s="187"/>
      <c r="S513" s="187"/>
      <c r="T513" s="188"/>
      <c r="AT513" s="183" t="s">
        <v>151</v>
      </c>
      <c r="AU513" s="183" t="s">
        <v>87</v>
      </c>
      <c r="AV513" s="13" t="s">
        <v>85</v>
      </c>
      <c r="AW513" s="13" t="s">
        <v>33</v>
      </c>
      <c r="AX513" s="13" t="s">
        <v>77</v>
      </c>
      <c r="AY513" s="183" t="s">
        <v>143</v>
      </c>
    </row>
    <row r="514" spans="1:65" s="12" customFormat="1" x14ac:dyDescent="0.2">
      <c r="B514" s="173"/>
      <c r="D514" s="174" t="s">
        <v>151</v>
      </c>
      <c r="E514" s="175" t="s">
        <v>1</v>
      </c>
      <c r="F514" s="176" t="s">
        <v>852</v>
      </c>
      <c r="H514" s="177">
        <v>84.4</v>
      </c>
      <c r="I514" s="178"/>
      <c r="L514" s="173"/>
      <c r="M514" s="179"/>
      <c r="N514" s="180"/>
      <c r="O514" s="180"/>
      <c r="P514" s="180"/>
      <c r="Q514" s="180"/>
      <c r="R514" s="180"/>
      <c r="S514" s="180"/>
      <c r="T514" s="181"/>
      <c r="AT514" s="175" t="s">
        <v>151</v>
      </c>
      <c r="AU514" s="175" t="s">
        <v>87</v>
      </c>
      <c r="AV514" s="12" t="s">
        <v>87</v>
      </c>
      <c r="AW514" s="12" t="s">
        <v>33</v>
      </c>
      <c r="AX514" s="12" t="s">
        <v>85</v>
      </c>
      <c r="AY514" s="175" t="s">
        <v>143</v>
      </c>
    </row>
    <row r="515" spans="1:65" s="11" customFormat="1" ht="22.9" customHeight="1" x14ac:dyDescent="0.2">
      <c r="B515" s="148"/>
      <c r="D515" s="149" t="s">
        <v>76</v>
      </c>
      <c r="E515" s="197" t="s">
        <v>853</v>
      </c>
      <c r="F515" s="197" t="s">
        <v>854</v>
      </c>
      <c r="I515" s="151"/>
      <c r="J515" s="198">
        <f>BK515</f>
        <v>0</v>
      </c>
      <c r="L515" s="148"/>
      <c r="M515" s="153"/>
      <c r="N515" s="154"/>
      <c r="O515" s="154"/>
      <c r="P515" s="155">
        <f>SUM(P516:P547)</f>
        <v>0</v>
      </c>
      <c r="Q515" s="154"/>
      <c r="R515" s="155">
        <f>SUM(R516:R547)</f>
        <v>0</v>
      </c>
      <c r="S515" s="154"/>
      <c r="T515" s="156">
        <f>SUM(T516:T547)</f>
        <v>0</v>
      </c>
      <c r="AR515" s="149" t="s">
        <v>85</v>
      </c>
      <c r="AT515" s="157" t="s">
        <v>76</v>
      </c>
      <c r="AU515" s="157" t="s">
        <v>85</v>
      </c>
      <c r="AY515" s="149" t="s">
        <v>143</v>
      </c>
      <c r="BK515" s="158">
        <f>SUM(BK516:BK547)</f>
        <v>0</v>
      </c>
    </row>
    <row r="516" spans="1:65" s="2" customFormat="1" ht="21.75" customHeight="1" x14ac:dyDescent="0.2">
      <c r="A516" s="33"/>
      <c r="B516" s="159"/>
      <c r="C516" s="160" t="s">
        <v>855</v>
      </c>
      <c r="D516" s="160" t="s">
        <v>144</v>
      </c>
      <c r="E516" s="161" t="s">
        <v>856</v>
      </c>
      <c r="F516" s="162" t="s">
        <v>857</v>
      </c>
      <c r="G516" s="163" t="s">
        <v>385</v>
      </c>
      <c r="H516" s="164">
        <v>20.821000000000002</v>
      </c>
      <c r="I516" s="165"/>
      <c r="J516" s="166">
        <f>ROUND(I516*H516,2)</f>
        <v>0</v>
      </c>
      <c r="K516" s="162" t="s">
        <v>148</v>
      </c>
      <c r="L516" s="34"/>
      <c r="M516" s="167" t="s">
        <v>1</v>
      </c>
      <c r="N516" s="168" t="s">
        <v>42</v>
      </c>
      <c r="O516" s="59"/>
      <c r="P516" s="169">
        <f>O516*H516</f>
        <v>0</v>
      </c>
      <c r="Q516" s="169">
        <v>0</v>
      </c>
      <c r="R516" s="169">
        <f>Q516*H516</f>
        <v>0</v>
      </c>
      <c r="S516" s="169">
        <v>0</v>
      </c>
      <c r="T516" s="170">
        <f>S516*H516</f>
        <v>0</v>
      </c>
      <c r="U516" s="33"/>
      <c r="V516" s="33"/>
      <c r="W516" s="33"/>
      <c r="X516" s="33"/>
      <c r="Y516" s="33"/>
      <c r="Z516" s="33"/>
      <c r="AA516" s="33"/>
      <c r="AB516" s="33"/>
      <c r="AC516" s="33"/>
      <c r="AD516" s="33"/>
      <c r="AE516" s="33"/>
      <c r="AR516" s="171" t="s">
        <v>142</v>
      </c>
      <c r="AT516" s="171" t="s">
        <v>144</v>
      </c>
      <c r="AU516" s="171" t="s">
        <v>87</v>
      </c>
      <c r="AY516" s="18" t="s">
        <v>143</v>
      </c>
      <c r="BE516" s="172">
        <f>IF(N516="základní",J516,0)</f>
        <v>0</v>
      </c>
      <c r="BF516" s="172">
        <f>IF(N516="snížená",J516,0)</f>
        <v>0</v>
      </c>
      <c r="BG516" s="172">
        <f>IF(N516="zákl. přenesená",J516,0)</f>
        <v>0</v>
      </c>
      <c r="BH516" s="172">
        <f>IF(N516="sníž. přenesená",J516,0)</f>
        <v>0</v>
      </c>
      <c r="BI516" s="172">
        <f>IF(N516="nulová",J516,0)</f>
        <v>0</v>
      </c>
      <c r="BJ516" s="18" t="s">
        <v>85</v>
      </c>
      <c r="BK516" s="172">
        <f>ROUND(I516*H516,2)</f>
        <v>0</v>
      </c>
      <c r="BL516" s="18" t="s">
        <v>142</v>
      </c>
      <c r="BM516" s="171" t="s">
        <v>858</v>
      </c>
    </row>
    <row r="517" spans="1:65" s="13" customFormat="1" x14ac:dyDescent="0.2">
      <c r="B517" s="182"/>
      <c r="D517" s="174" t="s">
        <v>151</v>
      </c>
      <c r="E517" s="183" t="s">
        <v>1</v>
      </c>
      <c r="F517" s="184" t="s">
        <v>859</v>
      </c>
      <c r="H517" s="183" t="s">
        <v>1</v>
      </c>
      <c r="I517" s="185"/>
      <c r="L517" s="182"/>
      <c r="M517" s="186"/>
      <c r="N517" s="187"/>
      <c r="O517" s="187"/>
      <c r="P517" s="187"/>
      <c r="Q517" s="187"/>
      <c r="R517" s="187"/>
      <c r="S517" s="187"/>
      <c r="T517" s="188"/>
      <c r="AT517" s="183" t="s">
        <v>151</v>
      </c>
      <c r="AU517" s="183" t="s">
        <v>87</v>
      </c>
      <c r="AV517" s="13" t="s">
        <v>85</v>
      </c>
      <c r="AW517" s="13" t="s">
        <v>33</v>
      </c>
      <c r="AX517" s="13" t="s">
        <v>77</v>
      </c>
      <c r="AY517" s="183" t="s">
        <v>143</v>
      </c>
    </row>
    <row r="518" spans="1:65" s="12" customFormat="1" x14ac:dyDescent="0.2">
      <c r="B518" s="173"/>
      <c r="D518" s="174" t="s">
        <v>151</v>
      </c>
      <c r="E518" s="175" t="s">
        <v>1</v>
      </c>
      <c r="F518" s="176" t="s">
        <v>860</v>
      </c>
      <c r="H518" s="177">
        <v>12.157999999999999</v>
      </c>
      <c r="I518" s="178"/>
      <c r="L518" s="173"/>
      <c r="M518" s="179"/>
      <c r="N518" s="180"/>
      <c r="O518" s="180"/>
      <c r="P518" s="180"/>
      <c r="Q518" s="180"/>
      <c r="R518" s="180"/>
      <c r="S518" s="180"/>
      <c r="T518" s="181"/>
      <c r="AT518" s="175" t="s">
        <v>151</v>
      </c>
      <c r="AU518" s="175" t="s">
        <v>87</v>
      </c>
      <c r="AV518" s="12" t="s">
        <v>87</v>
      </c>
      <c r="AW518" s="12" t="s">
        <v>33</v>
      </c>
      <c r="AX518" s="12" t="s">
        <v>77</v>
      </c>
      <c r="AY518" s="175" t="s">
        <v>143</v>
      </c>
    </row>
    <row r="519" spans="1:65" s="12" customFormat="1" x14ac:dyDescent="0.2">
      <c r="B519" s="173"/>
      <c r="D519" s="174" t="s">
        <v>151</v>
      </c>
      <c r="E519" s="175" t="s">
        <v>1</v>
      </c>
      <c r="F519" s="176" t="s">
        <v>861</v>
      </c>
      <c r="H519" s="177">
        <v>8.6630000000000003</v>
      </c>
      <c r="I519" s="178"/>
      <c r="L519" s="173"/>
      <c r="M519" s="179"/>
      <c r="N519" s="180"/>
      <c r="O519" s="180"/>
      <c r="P519" s="180"/>
      <c r="Q519" s="180"/>
      <c r="R519" s="180"/>
      <c r="S519" s="180"/>
      <c r="T519" s="181"/>
      <c r="AT519" s="175" t="s">
        <v>151</v>
      </c>
      <c r="AU519" s="175" t="s">
        <v>87</v>
      </c>
      <c r="AV519" s="12" t="s">
        <v>87</v>
      </c>
      <c r="AW519" s="12" t="s">
        <v>33</v>
      </c>
      <c r="AX519" s="12" t="s">
        <v>77</v>
      </c>
      <c r="AY519" s="175" t="s">
        <v>143</v>
      </c>
    </row>
    <row r="520" spans="1:65" s="15" customFormat="1" x14ac:dyDescent="0.2">
      <c r="B520" s="199"/>
      <c r="D520" s="174" t="s">
        <v>151</v>
      </c>
      <c r="E520" s="200" t="s">
        <v>1</v>
      </c>
      <c r="F520" s="201" t="s">
        <v>245</v>
      </c>
      <c r="H520" s="202">
        <v>20.821000000000002</v>
      </c>
      <c r="I520" s="203"/>
      <c r="L520" s="199"/>
      <c r="M520" s="204"/>
      <c r="N520" s="205"/>
      <c r="O520" s="205"/>
      <c r="P520" s="205"/>
      <c r="Q520" s="205"/>
      <c r="R520" s="205"/>
      <c r="S520" s="205"/>
      <c r="T520" s="206"/>
      <c r="AT520" s="200" t="s">
        <v>151</v>
      </c>
      <c r="AU520" s="200" t="s">
        <v>87</v>
      </c>
      <c r="AV520" s="15" t="s">
        <v>142</v>
      </c>
      <c r="AW520" s="15" t="s">
        <v>33</v>
      </c>
      <c r="AX520" s="15" t="s">
        <v>85</v>
      </c>
      <c r="AY520" s="200" t="s">
        <v>143</v>
      </c>
    </row>
    <row r="521" spans="1:65" s="2" customFormat="1" ht="21.75" customHeight="1" x14ac:dyDescent="0.2">
      <c r="A521" s="33"/>
      <c r="B521" s="159"/>
      <c r="C521" s="160" t="s">
        <v>862</v>
      </c>
      <c r="D521" s="160" t="s">
        <v>144</v>
      </c>
      <c r="E521" s="161" t="s">
        <v>863</v>
      </c>
      <c r="F521" s="162" t="s">
        <v>864</v>
      </c>
      <c r="G521" s="163" t="s">
        <v>385</v>
      </c>
      <c r="H521" s="164">
        <v>62.463000000000001</v>
      </c>
      <c r="I521" s="165"/>
      <c r="J521" s="166">
        <f>ROUND(I521*H521,2)</f>
        <v>0</v>
      </c>
      <c r="K521" s="162" t="s">
        <v>148</v>
      </c>
      <c r="L521" s="34"/>
      <c r="M521" s="167" t="s">
        <v>1</v>
      </c>
      <c r="N521" s="168" t="s">
        <v>42</v>
      </c>
      <c r="O521" s="59"/>
      <c r="P521" s="169">
        <f>O521*H521</f>
        <v>0</v>
      </c>
      <c r="Q521" s="169">
        <v>0</v>
      </c>
      <c r="R521" s="169">
        <f>Q521*H521</f>
        <v>0</v>
      </c>
      <c r="S521" s="169">
        <v>0</v>
      </c>
      <c r="T521" s="170">
        <f>S521*H521</f>
        <v>0</v>
      </c>
      <c r="U521" s="33"/>
      <c r="V521" s="33"/>
      <c r="W521" s="33"/>
      <c r="X521" s="33"/>
      <c r="Y521" s="33"/>
      <c r="Z521" s="33"/>
      <c r="AA521" s="33"/>
      <c r="AB521" s="33"/>
      <c r="AC521" s="33"/>
      <c r="AD521" s="33"/>
      <c r="AE521" s="33"/>
      <c r="AR521" s="171" t="s">
        <v>142</v>
      </c>
      <c r="AT521" s="171" t="s">
        <v>144</v>
      </c>
      <c r="AU521" s="171" t="s">
        <v>87</v>
      </c>
      <c r="AY521" s="18" t="s">
        <v>143</v>
      </c>
      <c r="BE521" s="172">
        <f>IF(N521="základní",J521,0)</f>
        <v>0</v>
      </c>
      <c r="BF521" s="172">
        <f>IF(N521="snížená",J521,0)</f>
        <v>0</v>
      </c>
      <c r="BG521" s="172">
        <f>IF(N521="zákl. přenesená",J521,0)</f>
        <v>0</v>
      </c>
      <c r="BH521" s="172">
        <f>IF(N521="sníž. přenesená",J521,0)</f>
        <v>0</v>
      </c>
      <c r="BI521" s="172">
        <f>IF(N521="nulová",J521,0)</f>
        <v>0</v>
      </c>
      <c r="BJ521" s="18" t="s">
        <v>85</v>
      </c>
      <c r="BK521" s="172">
        <f>ROUND(I521*H521,2)</f>
        <v>0</v>
      </c>
      <c r="BL521" s="18" t="s">
        <v>142</v>
      </c>
      <c r="BM521" s="171" t="s">
        <v>865</v>
      </c>
    </row>
    <row r="522" spans="1:65" s="13" customFormat="1" x14ac:dyDescent="0.2">
      <c r="B522" s="182"/>
      <c r="D522" s="174" t="s">
        <v>151</v>
      </c>
      <c r="E522" s="183" t="s">
        <v>1</v>
      </c>
      <c r="F522" s="184" t="s">
        <v>859</v>
      </c>
      <c r="H522" s="183" t="s">
        <v>1</v>
      </c>
      <c r="I522" s="185"/>
      <c r="L522" s="182"/>
      <c r="M522" s="186"/>
      <c r="N522" s="187"/>
      <c r="O522" s="187"/>
      <c r="P522" s="187"/>
      <c r="Q522" s="187"/>
      <c r="R522" s="187"/>
      <c r="S522" s="187"/>
      <c r="T522" s="188"/>
      <c r="AT522" s="183" t="s">
        <v>151</v>
      </c>
      <c r="AU522" s="183" t="s">
        <v>87</v>
      </c>
      <c r="AV522" s="13" t="s">
        <v>85</v>
      </c>
      <c r="AW522" s="13" t="s">
        <v>33</v>
      </c>
      <c r="AX522" s="13" t="s">
        <v>77</v>
      </c>
      <c r="AY522" s="183" t="s">
        <v>143</v>
      </c>
    </row>
    <row r="523" spans="1:65" s="12" customFormat="1" x14ac:dyDescent="0.2">
      <c r="B523" s="173"/>
      <c r="D523" s="174" t="s">
        <v>151</v>
      </c>
      <c r="E523" s="175" t="s">
        <v>1</v>
      </c>
      <c r="F523" s="176" t="s">
        <v>866</v>
      </c>
      <c r="H523" s="177">
        <v>36.473999999999997</v>
      </c>
      <c r="I523" s="178"/>
      <c r="L523" s="173"/>
      <c r="M523" s="179"/>
      <c r="N523" s="180"/>
      <c r="O523" s="180"/>
      <c r="P523" s="180"/>
      <c r="Q523" s="180"/>
      <c r="R523" s="180"/>
      <c r="S523" s="180"/>
      <c r="T523" s="181"/>
      <c r="AT523" s="175" t="s">
        <v>151</v>
      </c>
      <c r="AU523" s="175" t="s">
        <v>87</v>
      </c>
      <c r="AV523" s="12" t="s">
        <v>87</v>
      </c>
      <c r="AW523" s="12" t="s">
        <v>33</v>
      </c>
      <c r="AX523" s="12" t="s">
        <v>77</v>
      </c>
      <c r="AY523" s="175" t="s">
        <v>143</v>
      </c>
    </row>
    <row r="524" spans="1:65" s="12" customFormat="1" x14ac:dyDescent="0.2">
      <c r="B524" s="173"/>
      <c r="D524" s="174" t="s">
        <v>151</v>
      </c>
      <c r="E524" s="175" t="s">
        <v>1</v>
      </c>
      <c r="F524" s="176" t="s">
        <v>867</v>
      </c>
      <c r="H524" s="177">
        <v>25.989000000000001</v>
      </c>
      <c r="I524" s="178"/>
      <c r="L524" s="173"/>
      <c r="M524" s="179"/>
      <c r="N524" s="180"/>
      <c r="O524" s="180"/>
      <c r="P524" s="180"/>
      <c r="Q524" s="180"/>
      <c r="R524" s="180"/>
      <c r="S524" s="180"/>
      <c r="T524" s="181"/>
      <c r="AT524" s="175" t="s">
        <v>151</v>
      </c>
      <c r="AU524" s="175" t="s">
        <v>87</v>
      </c>
      <c r="AV524" s="12" t="s">
        <v>87</v>
      </c>
      <c r="AW524" s="12" t="s">
        <v>33</v>
      </c>
      <c r="AX524" s="12" t="s">
        <v>77</v>
      </c>
      <c r="AY524" s="175" t="s">
        <v>143</v>
      </c>
    </row>
    <row r="525" spans="1:65" s="15" customFormat="1" x14ac:dyDescent="0.2">
      <c r="B525" s="199"/>
      <c r="D525" s="174" t="s">
        <v>151</v>
      </c>
      <c r="E525" s="200" t="s">
        <v>1</v>
      </c>
      <c r="F525" s="201" t="s">
        <v>245</v>
      </c>
      <c r="H525" s="202">
        <v>62.463000000000001</v>
      </c>
      <c r="I525" s="203"/>
      <c r="L525" s="199"/>
      <c r="M525" s="204"/>
      <c r="N525" s="205"/>
      <c r="O525" s="205"/>
      <c r="P525" s="205"/>
      <c r="Q525" s="205"/>
      <c r="R525" s="205"/>
      <c r="S525" s="205"/>
      <c r="T525" s="206"/>
      <c r="AT525" s="200" t="s">
        <v>151</v>
      </c>
      <c r="AU525" s="200" t="s">
        <v>87</v>
      </c>
      <c r="AV525" s="15" t="s">
        <v>142</v>
      </c>
      <c r="AW525" s="15" t="s">
        <v>33</v>
      </c>
      <c r="AX525" s="15" t="s">
        <v>85</v>
      </c>
      <c r="AY525" s="200" t="s">
        <v>143</v>
      </c>
    </row>
    <row r="526" spans="1:65" s="2" customFormat="1" ht="21.75" customHeight="1" x14ac:dyDescent="0.2">
      <c r="A526" s="33"/>
      <c r="B526" s="159"/>
      <c r="C526" s="160" t="s">
        <v>868</v>
      </c>
      <c r="D526" s="160" t="s">
        <v>144</v>
      </c>
      <c r="E526" s="161" t="s">
        <v>869</v>
      </c>
      <c r="F526" s="162" t="s">
        <v>870</v>
      </c>
      <c r="G526" s="163" t="s">
        <v>385</v>
      </c>
      <c r="H526" s="164">
        <v>0.78</v>
      </c>
      <c r="I526" s="165"/>
      <c r="J526" s="166">
        <f>ROUND(I526*H526,2)</f>
        <v>0</v>
      </c>
      <c r="K526" s="162" t="s">
        <v>148</v>
      </c>
      <c r="L526" s="34"/>
      <c r="M526" s="167" t="s">
        <v>1</v>
      </c>
      <c r="N526" s="168" t="s">
        <v>42</v>
      </c>
      <c r="O526" s="59"/>
      <c r="P526" s="169">
        <f>O526*H526</f>
        <v>0</v>
      </c>
      <c r="Q526" s="169">
        <v>0</v>
      </c>
      <c r="R526" s="169">
        <f>Q526*H526</f>
        <v>0</v>
      </c>
      <c r="S526" s="169">
        <v>0</v>
      </c>
      <c r="T526" s="170">
        <f>S526*H526</f>
        <v>0</v>
      </c>
      <c r="U526" s="33"/>
      <c r="V526" s="33"/>
      <c r="W526" s="33"/>
      <c r="X526" s="33"/>
      <c r="Y526" s="33"/>
      <c r="Z526" s="33"/>
      <c r="AA526" s="33"/>
      <c r="AB526" s="33"/>
      <c r="AC526" s="33"/>
      <c r="AD526" s="33"/>
      <c r="AE526" s="33"/>
      <c r="AR526" s="171" t="s">
        <v>142</v>
      </c>
      <c r="AT526" s="171" t="s">
        <v>144</v>
      </c>
      <c r="AU526" s="171" t="s">
        <v>87</v>
      </c>
      <c r="AY526" s="18" t="s">
        <v>143</v>
      </c>
      <c r="BE526" s="172">
        <f>IF(N526="základní",J526,0)</f>
        <v>0</v>
      </c>
      <c r="BF526" s="172">
        <f>IF(N526="snížená",J526,0)</f>
        <v>0</v>
      </c>
      <c r="BG526" s="172">
        <f>IF(N526="zákl. přenesená",J526,0)</f>
        <v>0</v>
      </c>
      <c r="BH526" s="172">
        <f>IF(N526="sníž. přenesená",J526,0)</f>
        <v>0</v>
      </c>
      <c r="BI526" s="172">
        <f>IF(N526="nulová",J526,0)</f>
        <v>0</v>
      </c>
      <c r="BJ526" s="18" t="s">
        <v>85</v>
      </c>
      <c r="BK526" s="172">
        <f>ROUND(I526*H526,2)</f>
        <v>0</v>
      </c>
      <c r="BL526" s="18" t="s">
        <v>142</v>
      </c>
      <c r="BM526" s="171" t="s">
        <v>871</v>
      </c>
    </row>
    <row r="527" spans="1:65" s="13" customFormat="1" x14ac:dyDescent="0.2">
      <c r="B527" s="182"/>
      <c r="D527" s="174" t="s">
        <v>151</v>
      </c>
      <c r="E527" s="183" t="s">
        <v>1</v>
      </c>
      <c r="F527" s="184" t="s">
        <v>872</v>
      </c>
      <c r="H527" s="183" t="s">
        <v>1</v>
      </c>
      <c r="I527" s="185"/>
      <c r="L527" s="182"/>
      <c r="M527" s="186"/>
      <c r="N527" s="187"/>
      <c r="O527" s="187"/>
      <c r="P527" s="187"/>
      <c r="Q527" s="187"/>
      <c r="R527" s="187"/>
      <c r="S527" s="187"/>
      <c r="T527" s="188"/>
      <c r="AT527" s="183" t="s">
        <v>151</v>
      </c>
      <c r="AU527" s="183" t="s">
        <v>87</v>
      </c>
      <c r="AV527" s="13" t="s">
        <v>85</v>
      </c>
      <c r="AW527" s="13" t="s">
        <v>33</v>
      </c>
      <c r="AX527" s="13" t="s">
        <v>77</v>
      </c>
      <c r="AY527" s="183" t="s">
        <v>143</v>
      </c>
    </row>
    <row r="528" spans="1:65" s="12" customFormat="1" x14ac:dyDescent="0.2">
      <c r="B528" s="173"/>
      <c r="D528" s="174" t="s">
        <v>151</v>
      </c>
      <c r="E528" s="175" t="s">
        <v>1</v>
      </c>
      <c r="F528" s="176" t="s">
        <v>873</v>
      </c>
      <c r="H528" s="177">
        <v>0.78</v>
      </c>
      <c r="I528" s="178"/>
      <c r="L528" s="173"/>
      <c r="M528" s="179"/>
      <c r="N528" s="180"/>
      <c r="O528" s="180"/>
      <c r="P528" s="180"/>
      <c r="Q528" s="180"/>
      <c r="R528" s="180"/>
      <c r="S528" s="180"/>
      <c r="T528" s="181"/>
      <c r="AT528" s="175" t="s">
        <v>151</v>
      </c>
      <c r="AU528" s="175" t="s">
        <v>87</v>
      </c>
      <c r="AV528" s="12" t="s">
        <v>87</v>
      </c>
      <c r="AW528" s="12" t="s">
        <v>33</v>
      </c>
      <c r="AX528" s="12" t="s">
        <v>85</v>
      </c>
      <c r="AY528" s="175" t="s">
        <v>143</v>
      </c>
    </row>
    <row r="529" spans="1:65" s="2" customFormat="1" ht="21.75" customHeight="1" x14ac:dyDescent="0.2">
      <c r="A529" s="33"/>
      <c r="B529" s="159"/>
      <c r="C529" s="160" t="s">
        <v>874</v>
      </c>
      <c r="D529" s="160" t="s">
        <v>144</v>
      </c>
      <c r="E529" s="161" t="s">
        <v>875</v>
      </c>
      <c r="F529" s="162" t="s">
        <v>864</v>
      </c>
      <c r="G529" s="163" t="s">
        <v>385</v>
      </c>
      <c r="H529" s="164">
        <v>18.72</v>
      </c>
      <c r="I529" s="165"/>
      <c r="J529" s="166">
        <f>ROUND(I529*H529,2)</f>
        <v>0</v>
      </c>
      <c r="K529" s="162" t="s">
        <v>148</v>
      </c>
      <c r="L529" s="34"/>
      <c r="M529" s="167" t="s">
        <v>1</v>
      </c>
      <c r="N529" s="168" t="s">
        <v>42</v>
      </c>
      <c r="O529" s="59"/>
      <c r="P529" s="169">
        <f>O529*H529</f>
        <v>0</v>
      </c>
      <c r="Q529" s="169">
        <v>0</v>
      </c>
      <c r="R529" s="169">
        <f>Q529*H529</f>
        <v>0</v>
      </c>
      <c r="S529" s="169">
        <v>0</v>
      </c>
      <c r="T529" s="170">
        <f>S529*H529</f>
        <v>0</v>
      </c>
      <c r="U529" s="33"/>
      <c r="V529" s="33"/>
      <c r="W529" s="33"/>
      <c r="X529" s="33"/>
      <c r="Y529" s="33"/>
      <c r="Z529" s="33"/>
      <c r="AA529" s="33"/>
      <c r="AB529" s="33"/>
      <c r="AC529" s="33"/>
      <c r="AD529" s="33"/>
      <c r="AE529" s="33"/>
      <c r="AR529" s="171" t="s">
        <v>142</v>
      </c>
      <c r="AT529" s="171" t="s">
        <v>144</v>
      </c>
      <c r="AU529" s="171" t="s">
        <v>87</v>
      </c>
      <c r="AY529" s="18" t="s">
        <v>143</v>
      </c>
      <c r="BE529" s="172">
        <f>IF(N529="základní",J529,0)</f>
        <v>0</v>
      </c>
      <c r="BF529" s="172">
        <f>IF(N529="snížená",J529,0)</f>
        <v>0</v>
      </c>
      <c r="BG529" s="172">
        <f>IF(N529="zákl. přenesená",J529,0)</f>
        <v>0</v>
      </c>
      <c r="BH529" s="172">
        <f>IF(N529="sníž. přenesená",J529,0)</f>
        <v>0</v>
      </c>
      <c r="BI529" s="172">
        <f>IF(N529="nulová",J529,0)</f>
        <v>0</v>
      </c>
      <c r="BJ529" s="18" t="s">
        <v>85</v>
      </c>
      <c r="BK529" s="172">
        <f>ROUND(I529*H529,2)</f>
        <v>0</v>
      </c>
      <c r="BL529" s="18" t="s">
        <v>142</v>
      </c>
      <c r="BM529" s="171" t="s">
        <v>876</v>
      </c>
    </row>
    <row r="530" spans="1:65" s="13" customFormat="1" x14ac:dyDescent="0.2">
      <c r="B530" s="182"/>
      <c r="D530" s="174" t="s">
        <v>151</v>
      </c>
      <c r="E530" s="183" t="s">
        <v>1</v>
      </c>
      <c r="F530" s="184" t="s">
        <v>872</v>
      </c>
      <c r="H530" s="183" t="s">
        <v>1</v>
      </c>
      <c r="I530" s="185"/>
      <c r="L530" s="182"/>
      <c r="M530" s="186"/>
      <c r="N530" s="187"/>
      <c r="O530" s="187"/>
      <c r="P530" s="187"/>
      <c r="Q530" s="187"/>
      <c r="R530" s="187"/>
      <c r="S530" s="187"/>
      <c r="T530" s="188"/>
      <c r="AT530" s="183" t="s">
        <v>151</v>
      </c>
      <c r="AU530" s="183" t="s">
        <v>87</v>
      </c>
      <c r="AV530" s="13" t="s">
        <v>85</v>
      </c>
      <c r="AW530" s="13" t="s">
        <v>33</v>
      </c>
      <c r="AX530" s="13" t="s">
        <v>77</v>
      </c>
      <c r="AY530" s="183" t="s">
        <v>143</v>
      </c>
    </row>
    <row r="531" spans="1:65" s="12" customFormat="1" x14ac:dyDescent="0.2">
      <c r="B531" s="173"/>
      <c r="D531" s="174" t="s">
        <v>151</v>
      </c>
      <c r="E531" s="175" t="s">
        <v>1</v>
      </c>
      <c r="F531" s="176" t="s">
        <v>877</v>
      </c>
      <c r="H531" s="177">
        <v>18.72</v>
      </c>
      <c r="I531" s="178"/>
      <c r="L531" s="173"/>
      <c r="M531" s="179"/>
      <c r="N531" s="180"/>
      <c r="O531" s="180"/>
      <c r="P531" s="180"/>
      <c r="Q531" s="180"/>
      <c r="R531" s="180"/>
      <c r="S531" s="180"/>
      <c r="T531" s="181"/>
      <c r="AT531" s="175" t="s">
        <v>151</v>
      </c>
      <c r="AU531" s="175" t="s">
        <v>87</v>
      </c>
      <c r="AV531" s="12" t="s">
        <v>87</v>
      </c>
      <c r="AW531" s="12" t="s">
        <v>33</v>
      </c>
      <c r="AX531" s="12" t="s">
        <v>85</v>
      </c>
      <c r="AY531" s="175" t="s">
        <v>143</v>
      </c>
    </row>
    <row r="532" spans="1:65" s="2" customFormat="1" ht="21.75" customHeight="1" x14ac:dyDescent="0.2">
      <c r="A532" s="33"/>
      <c r="B532" s="159"/>
      <c r="C532" s="160" t="s">
        <v>878</v>
      </c>
      <c r="D532" s="160" t="s">
        <v>144</v>
      </c>
      <c r="E532" s="161" t="s">
        <v>879</v>
      </c>
      <c r="F532" s="162" t="s">
        <v>880</v>
      </c>
      <c r="G532" s="163" t="s">
        <v>385</v>
      </c>
      <c r="H532" s="164">
        <v>15.744</v>
      </c>
      <c r="I532" s="165"/>
      <c r="J532" s="166">
        <f>ROUND(I532*H532,2)</f>
        <v>0</v>
      </c>
      <c r="K532" s="162" t="s">
        <v>148</v>
      </c>
      <c r="L532" s="34"/>
      <c r="M532" s="167" t="s">
        <v>1</v>
      </c>
      <c r="N532" s="168" t="s">
        <v>42</v>
      </c>
      <c r="O532" s="59"/>
      <c r="P532" s="169">
        <f>O532*H532</f>
        <v>0</v>
      </c>
      <c r="Q532" s="169">
        <v>0</v>
      </c>
      <c r="R532" s="169">
        <f>Q532*H532</f>
        <v>0</v>
      </c>
      <c r="S532" s="169">
        <v>0</v>
      </c>
      <c r="T532" s="170">
        <f>S532*H532</f>
        <v>0</v>
      </c>
      <c r="U532" s="33"/>
      <c r="V532" s="33"/>
      <c r="W532" s="33"/>
      <c r="X532" s="33"/>
      <c r="Y532" s="33"/>
      <c r="Z532" s="33"/>
      <c r="AA532" s="33"/>
      <c r="AB532" s="33"/>
      <c r="AC532" s="33"/>
      <c r="AD532" s="33"/>
      <c r="AE532" s="33"/>
      <c r="AR532" s="171" t="s">
        <v>142</v>
      </c>
      <c r="AT532" s="171" t="s">
        <v>144</v>
      </c>
      <c r="AU532" s="171" t="s">
        <v>87</v>
      </c>
      <c r="AY532" s="18" t="s">
        <v>143</v>
      </c>
      <c r="BE532" s="172">
        <f>IF(N532="základní",J532,0)</f>
        <v>0</v>
      </c>
      <c r="BF532" s="172">
        <f>IF(N532="snížená",J532,0)</f>
        <v>0</v>
      </c>
      <c r="BG532" s="172">
        <f>IF(N532="zákl. přenesená",J532,0)</f>
        <v>0</v>
      </c>
      <c r="BH532" s="172">
        <f>IF(N532="sníž. přenesená",J532,0)</f>
        <v>0</v>
      </c>
      <c r="BI532" s="172">
        <f>IF(N532="nulová",J532,0)</f>
        <v>0</v>
      </c>
      <c r="BJ532" s="18" t="s">
        <v>85</v>
      </c>
      <c r="BK532" s="172">
        <f>ROUND(I532*H532,2)</f>
        <v>0</v>
      </c>
      <c r="BL532" s="18" t="s">
        <v>142</v>
      </c>
      <c r="BM532" s="171" t="s">
        <v>881</v>
      </c>
    </row>
    <row r="533" spans="1:65" s="13" customFormat="1" x14ac:dyDescent="0.2">
      <c r="B533" s="182"/>
      <c r="D533" s="174" t="s">
        <v>151</v>
      </c>
      <c r="E533" s="183" t="s">
        <v>1</v>
      </c>
      <c r="F533" s="184" t="s">
        <v>872</v>
      </c>
      <c r="H533" s="183" t="s">
        <v>1</v>
      </c>
      <c r="I533" s="185"/>
      <c r="L533" s="182"/>
      <c r="M533" s="186"/>
      <c r="N533" s="187"/>
      <c r="O533" s="187"/>
      <c r="P533" s="187"/>
      <c r="Q533" s="187"/>
      <c r="R533" s="187"/>
      <c r="S533" s="187"/>
      <c r="T533" s="188"/>
      <c r="AT533" s="183" t="s">
        <v>151</v>
      </c>
      <c r="AU533" s="183" t="s">
        <v>87</v>
      </c>
      <c r="AV533" s="13" t="s">
        <v>85</v>
      </c>
      <c r="AW533" s="13" t="s">
        <v>33</v>
      </c>
      <c r="AX533" s="13" t="s">
        <v>77</v>
      </c>
      <c r="AY533" s="183" t="s">
        <v>143</v>
      </c>
    </row>
    <row r="534" spans="1:65" s="12" customFormat="1" x14ac:dyDescent="0.2">
      <c r="B534" s="173"/>
      <c r="D534" s="174" t="s">
        <v>151</v>
      </c>
      <c r="E534" s="175" t="s">
        <v>1</v>
      </c>
      <c r="F534" s="176" t="s">
        <v>882</v>
      </c>
      <c r="H534" s="177">
        <v>15.744</v>
      </c>
      <c r="I534" s="178"/>
      <c r="L534" s="173"/>
      <c r="M534" s="179"/>
      <c r="N534" s="180"/>
      <c r="O534" s="180"/>
      <c r="P534" s="180"/>
      <c r="Q534" s="180"/>
      <c r="R534" s="180"/>
      <c r="S534" s="180"/>
      <c r="T534" s="181"/>
      <c r="AT534" s="175" t="s">
        <v>151</v>
      </c>
      <c r="AU534" s="175" t="s">
        <v>87</v>
      </c>
      <c r="AV534" s="12" t="s">
        <v>87</v>
      </c>
      <c r="AW534" s="12" t="s">
        <v>33</v>
      </c>
      <c r="AX534" s="12" t="s">
        <v>85</v>
      </c>
      <c r="AY534" s="175" t="s">
        <v>143</v>
      </c>
    </row>
    <row r="535" spans="1:65" s="2" customFormat="1" ht="21.75" customHeight="1" x14ac:dyDescent="0.2">
      <c r="A535" s="33"/>
      <c r="B535" s="159"/>
      <c r="C535" s="160" t="s">
        <v>883</v>
      </c>
      <c r="D535" s="160" t="s">
        <v>144</v>
      </c>
      <c r="E535" s="161" t="s">
        <v>884</v>
      </c>
      <c r="F535" s="162" t="s">
        <v>885</v>
      </c>
      <c r="G535" s="163" t="s">
        <v>385</v>
      </c>
      <c r="H535" s="164">
        <v>377.85599999999999</v>
      </c>
      <c r="I535" s="165"/>
      <c r="J535" s="166">
        <f>ROUND(I535*H535,2)</f>
        <v>0</v>
      </c>
      <c r="K535" s="162" t="s">
        <v>148</v>
      </c>
      <c r="L535" s="34"/>
      <c r="M535" s="167" t="s">
        <v>1</v>
      </c>
      <c r="N535" s="168" t="s">
        <v>42</v>
      </c>
      <c r="O535" s="59"/>
      <c r="P535" s="169">
        <f>O535*H535</f>
        <v>0</v>
      </c>
      <c r="Q535" s="169">
        <v>0</v>
      </c>
      <c r="R535" s="169">
        <f>Q535*H535</f>
        <v>0</v>
      </c>
      <c r="S535" s="169">
        <v>0</v>
      </c>
      <c r="T535" s="170">
        <f>S535*H535</f>
        <v>0</v>
      </c>
      <c r="U535" s="33"/>
      <c r="V535" s="33"/>
      <c r="W535" s="33"/>
      <c r="X535" s="33"/>
      <c r="Y535" s="33"/>
      <c r="Z535" s="33"/>
      <c r="AA535" s="33"/>
      <c r="AB535" s="33"/>
      <c r="AC535" s="33"/>
      <c r="AD535" s="33"/>
      <c r="AE535" s="33"/>
      <c r="AR535" s="171" t="s">
        <v>142</v>
      </c>
      <c r="AT535" s="171" t="s">
        <v>144</v>
      </c>
      <c r="AU535" s="171" t="s">
        <v>87</v>
      </c>
      <c r="AY535" s="18" t="s">
        <v>143</v>
      </c>
      <c r="BE535" s="172">
        <f>IF(N535="základní",J535,0)</f>
        <v>0</v>
      </c>
      <c r="BF535" s="172">
        <f>IF(N535="snížená",J535,0)</f>
        <v>0</v>
      </c>
      <c r="BG535" s="172">
        <f>IF(N535="zákl. přenesená",J535,0)</f>
        <v>0</v>
      </c>
      <c r="BH535" s="172">
        <f>IF(N535="sníž. přenesená",J535,0)</f>
        <v>0</v>
      </c>
      <c r="BI535" s="172">
        <f>IF(N535="nulová",J535,0)</f>
        <v>0</v>
      </c>
      <c r="BJ535" s="18" t="s">
        <v>85</v>
      </c>
      <c r="BK535" s="172">
        <f>ROUND(I535*H535,2)</f>
        <v>0</v>
      </c>
      <c r="BL535" s="18" t="s">
        <v>142</v>
      </c>
      <c r="BM535" s="171" t="s">
        <v>886</v>
      </c>
    </row>
    <row r="536" spans="1:65" s="13" customFormat="1" x14ac:dyDescent="0.2">
      <c r="B536" s="182"/>
      <c r="D536" s="174" t="s">
        <v>151</v>
      </c>
      <c r="E536" s="183" t="s">
        <v>1</v>
      </c>
      <c r="F536" s="184" t="s">
        <v>887</v>
      </c>
      <c r="H536" s="183" t="s">
        <v>1</v>
      </c>
      <c r="I536" s="185"/>
      <c r="L536" s="182"/>
      <c r="M536" s="186"/>
      <c r="N536" s="187"/>
      <c r="O536" s="187"/>
      <c r="P536" s="187"/>
      <c r="Q536" s="187"/>
      <c r="R536" s="187"/>
      <c r="S536" s="187"/>
      <c r="T536" s="188"/>
      <c r="AT536" s="183" t="s">
        <v>151</v>
      </c>
      <c r="AU536" s="183" t="s">
        <v>87</v>
      </c>
      <c r="AV536" s="13" t="s">
        <v>85</v>
      </c>
      <c r="AW536" s="13" t="s">
        <v>33</v>
      </c>
      <c r="AX536" s="13" t="s">
        <v>77</v>
      </c>
      <c r="AY536" s="183" t="s">
        <v>143</v>
      </c>
    </row>
    <row r="537" spans="1:65" s="12" customFormat="1" x14ac:dyDescent="0.2">
      <c r="B537" s="173"/>
      <c r="D537" s="174" t="s">
        <v>151</v>
      </c>
      <c r="E537" s="175" t="s">
        <v>1</v>
      </c>
      <c r="F537" s="176" t="s">
        <v>888</v>
      </c>
      <c r="H537" s="177">
        <v>377.85599999999999</v>
      </c>
      <c r="I537" s="178"/>
      <c r="L537" s="173"/>
      <c r="M537" s="179"/>
      <c r="N537" s="180"/>
      <c r="O537" s="180"/>
      <c r="P537" s="180"/>
      <c r="Q537" s="180"/>
      <c r="R537" s="180"/>
      <c r="S537" s="180"/>
      <c r="T537" s="181"/>
      <c r="AT537" s="175" t="s">
        <v>151</v>
      </c>
      <c r="AU537" s="175" t="s">
        <v>87</v>
      </c>
      <c r="AV537" s="12" t="s">
        <v>87</v>
      </c>
      <c r="AW537" s="12" t="s">
        <v>33</v>
      </c>
      <c r="AX537" s="12" t="s">
        <v>85</v>
      </c>
      <c r="AY537" s="175" t="s">
        <v>143</v>
      </c>
    </row>
    <row r="538" spans="1:65" s="2" customFormat="1" ht="21.75" customHeight="1" x14ac:dyDescent="0.2">
      <c r="A538" s="33"/>
      <c r="B538" s="159"/>
      <c r="C538" s="160" t="s">
        <v>889</v>
      </c>
      <c r="D538" s="160" t="s">
        <v>144</v>
      </c>
      <c r="E538" s="161" t="s">
        <v>890</v>
      </c>
      <c r="F538" s="162" t="s">
        <v>891</v>
      </c>
      <c r="G538" s="163" t="s">
        <v>385</v>
      </c>
      <c r="H538" s="164">
        <v>16.524000000000001</v>
      </c>
      <c r="I538" s="165"/>
      <c r="J538" s="166">
        <f>ROUND(I538*H538,2)</f>
        <v>0</v>
      </c>
      <c r="K538" s="162" t="s">
        <v>148</v>
      </c>
      <c r="L538" s="34"/>
      <c r="M538" s="167" t="s">
        <v>1</v>
      </c>
      <c r="N538" s="168" t="s">
        <v>42</v>
      </c>
      <c r="O538" s="59"/>
      <c r="P538" s="169">
        <f>O538*H538</f>
        <v>0</v>
      </c>
      <c r="Q538" s="169">
        <v>0</v>
      </c>
      <c r="R538" s="169">
        <f>Q538*H538</f>
        <v>0</v>
      </c>
      <c r="S538" s="169">
        <v>0</v>
      </c>
      <c r="T538" s="170">
        <f>S538*H538</f>
        <v>0</v>
      </c>
      <c r="U538" s="33"/>
      <c r="V538" s="33"/>
      <c r="W538" s="33"/>
      <c r="X538" s="33"/>
      <c r="Y538" s="33"/>
      <c r="Z538" s="33"/>
      <c r="AA538" s="33"/>
      <c r="AB538" s="33"/>
      <c r="AC538" s="33"/>
      <c r="AD538" s="33"/>
      <c r="AE538" s="33"/>
      <c r="AR538" s="171" t="s">
        <v>142</v>
      </c>
      <c r="AT538" s="171" t="s">
        <v>144</v>
      </c>
      <c r="AU538" s="171" t="s">
        <v>87</v>
      </c>
      <c r="AY538" s="18" t="s">
        <v>143</v>
      </c>
      <c r="BE538" s="172">
        <f>IF(N538="základní",J538,0)</f>
        <v>0</v>
      </c>
      <c r="BF538" s="172">
        <f>IF(N538="snížená",J538,0)</f>
        <v>0</v>
      </c>
      <c r="BG538" s="172">
        <f>IF(N538="zákl. přenesená",J538,0)</f>
        <v>0</v>
      </c>
      <c r="BH538" s="172">
        <f>IF(N538="sníž. přenesená",J538,0)</f>
        <v>0</v>
      </c>
      <c r="BI538" s="172">
        <f>IF(N538="nulová",J538,0)</f>
        <v>0</v>
      </c>
      <c r="BJ538" s="18" t="s">
        <v>85</v>
      </c>
      <c r="BK538" s="172">
        <f>ROUND(I538*H538,2)</f>
        <v>0</v>
      </c>
      <c r="BL538" s="18" t="s">
        <v>142</v>
      </c>
      <c r="BM538" s="171" t="s">
        <v>892</v>
      </c>
    </row>
    <row r="539" spans="1:65" s="12" customFormat="1" x14ac:dyDescent="0.2">
      <c r="B539" s="173"/>
      <c r="D539" s="174" t="s">
        <v>151</v>
      </c>
      <c r="E539" s="175" t="s">
        <v>1</v>
      </c>
      <c r="F539" s="176" t="s">
        <v>873</v>
      </c>
      <c r="H539" s="177">
        <v>0.78</v>
      </c>
      <c r="I539" s="178"/>
      <c r="L539" s="173"/>
      <c r="M539" s="179"/>
      <c r="N539" s="180"/>
      <c r="O539" s="180"/>
      <c r="P539" s="180"/>
      <c r="Q539" s="180"/>
      <c r="R539" s="180"/>
      <c r="S539" s="180"/>
      <c r="T539" s="181"/>
      <c r="AT539" s="175" t="s">
        <v>151</v>
      </c>
      <c r="AU539" s="175" t="s">
        <v>87</v>
      </c>
      <c r="AV539" s="12" t="s">
        <v>87</v>
      </c>
      <c r="AW539" s="12" t="s">
        <v>33</v>
      </c>
      <c r="AX539" s="12" t="s">
        <v>77</v>
      </c>
      <c r="AY539" s="175" t="s">
        <v>143</v>
      </c>
    </row>
    <row r="540" spans="1:65" s="12" customFormat="1" x14ac:dyDescent="0.2">
      <c r="B540" s="173"/>
      <c r="D540" s="174" t="s">
        <v>151</v>
      </c>
      <c r="E540" s="175" t="s">
        <v>1</v>
      </c>
      <c r="F540" s="176" t="s">
        <v>882</v>
      </c>
      <c r="H540" s="177">
        <v>15.744</v>
      </c>
      <c r="I540" s="178"/>
      <c r="L540" s="173"/>
      <c r="M540" s="179"/>
      <c r="N540" s="180"/>
      <c r="O540" s="180"/>
      <c r="P540" s="180"/>
      <c r="Q540" s="180"/>
      <c r="R540" s="180"/>
      <c r="S540" s="180"/>
      <c r="T540" s="181"/>
      <c r="AT540" s="175" t="s">
        <v>151</v>
      </c>
      <c r="AU540" s="175" t="s">
        <v>87</v>
      </c>
      <c r="AV540" s="12" t="s">
        <v>87</v>
      </c>
      <c r="AW540" s="12" t="s">
        <v>33</v>
      </c>
      <c r="AX540" s="12" t="s">
        <v>77</v>
      </c>
      <c r="AY540" s="175" t="s">
        <v>143</v>
      </c>
    </row>
    <row r="541" spans="1:65" s="15" customFormat="1" x14ac:dyDescent="0.2">
      <c r="B541" s="199"/>
      <c r="D541" s="174" t="s">
        <v>151</v>
      </c>
      <c r="E541" s="200" t="s">
        <v>1</v>
      </c>
      <c r="F541" s="201" t="s">
        <v>245</v>
      </c>
      <c r="H541" s="202">
        <v>16.524000000000001</v>
      </c>
      <c r="I541" s="203"/>
      <c r="L541" s="199"/>
      <c r="M541" s="204"/>
      <c r="N541" s="205"/>
      <c r="O541" s="205"/>
      <c r="P541" s="205"/>
      <c r="Q541" s="205"/>
      <c r="R541" s="205"/>
      <c r="S541" s="205"/>
      <c r="T541" s="206"/>
      <c r="AT541" s="200" t="s">
        <v>151</v>
      </c>
      <c r="AU541" s="200" t="s">
        <v>87</v>
      </c>
      <c r="AV541" s="15" t="s">
        <v>142</v>
      </c>
      <c r="AW541" s="15" t="s">
        <v>33</v>
      </c>
      <c r="AX541" s="15" t="s">
        <v>85</v>
      </c>
      <c r="AY541" s="200" t="s">
        <v>143</v>
      </c>
    </row>
    <row r="542" spans="1:65" s="2" customFormat="1" ht="21.75" customHeight="1" x14ac:dyDescent="0.2">
      <c r="A542" s="33"/>
      <c r="B542" s="159"/>
      <c r="C542" s="160" t="s">
        <v>893</v>
      </c>
      <c r="D542" s="160" t="s">
        <v>144</v>
      </c>
      <c r="E542" s="161" t="s">
        <v>894</v>
      </c>
      <c r="F542" s="162" t="s">
        <v>895</v>
      </c>
      <c r="G542" s="163" t="s">
        <v>385</v>
      </c>
      <c r="H542" s="164">
        <v>14.667999999999999</v>
      </c>
      <c r="I542" s="165"/>
      <c r="J542" s="166">
        <f>ROUND(I542*H542,2)</f>
        <v>0</v>
      </c>
      <c r="K542" s="162" t="s">
        <v>148</v>
      </c>
      <c r="L542" s="34"/>
      <c r="M542" s="167" t="s">
        <v>1</v>
      </c>
      <c r="N542" s="168" t="s">
        <v>42</v>
      </c>
      <c r="O542" s="59"/>
      <c r="P542" s="169">
        <f>O542*H542</f>
        <v>0</v>
      </c>
      <c r="Q542" s="169">
        <v>0</v>
      </c>
      <c r="R542" s="169">
        <f>Q542*H542</f>
        <v>0</v>
      </c>
      <c r="S542" s="169">
        <v>0</v>
      </c>
      <c r="T542" s="170">
        <f>S542*H542</f>
        <v>0</v>
      </c>
      <c r="U542" s="33"/>
      <c r="V542" s="33"/>
      <c r="W542" s="33"/>
      <c r="X542" s="33"/>
      <c r="Y542" s="33"/>
      <c r="Z542" s="33"/>
      <c r="AA542" s="33"/>
      <c r="AB542" s="33"/>
      <c r="AC542" s="33"/>
      <c r="AD542" s="33"/>
      <c r="AE542" s="33"/>
      <c r="AR542" s="171" t="s">
        <v>142</v>
      </c>
      <c r="AT542" s="171" t="s">
        <v>144</v>
      </c>
      <c r="AU542" s="171" t="s">
        <v>87</v>
      </c>
      <c r="AY542" s="18" t="s">
        <v>143</v>
      </c>
      <c r="BE542" s="172">
        <f>IF(N542="základní",J542,0)</f>
        <v>0</v>
      </c>
      <c r="BF542" s="172">
        <f>IF(N542="snížená",J542,0)</f>
        <v>0</v>
      </c>
      <c r="BG542" s="172">
        <f>IF(N542="zákl. přenesená",J542,0)</f>
        <v>0</v>
      </c>
      <c r="BH542" s="172">
        <f>IF(N542="sníž. přenesená",J542,0)</f>
        <v>0</v>
      </c>
      <c r="BI542" s="172">
        <f>IF(N542="nulová",J542,0)</f>
        <v>0</v>
      </c>
      <c r="BJ542" s="18" t="s">
        <v>85</v>
      </c>
      <c r="BK542" s="172">
        <f>ROUND(I542*H542,2)</f>
        <v>0</v>
      </c>
      <c r="BL542" s="18" t="s">
        <v>142</v>
      </c>
      <c r="BM542" s="171" t="s">
        <v>896</v>
      </c>
    </row>
    <row r="543" spans="1:65" s="13" customFormat="1" x14ac:dyDescent="0.2">
      <c r="B543" s="182"/>
      <c r="D543" s="174" t="s">
        <v>151</v>
      </c>
      <c r="E543" s="183" t="s">
        <v>1</v>
      </c>
      <c r="F543" s="184" t="s">
        <v>897</v>
      </c>
      <c r="H543" s="183" t="s">
        <v>1</v>
      </c>
      <c r="I543" s="185"/>
      <c r="L543" s="182"/>
      <c r="M543" s="186"/>
      <c r="N543" s="187"/>
      <c r="O543" s="187"/>
      <c r="P543" s="187"/>
      <c r="Q543" s="187"/>
      <c r="R543" s="187"/>
      <c r="S543" s="187"/>
      <c r="T543" s="188"/>
      <c r="AT543" s="183" t="s">
        <v>151</v>
      </c>
      <c r="AU543" s="183" t="s">
        <v>87</v>
      </c>
      <c r="AV543" s="13" t="s">
        <v>85</v>
      </c>
      <c r="AW543" s="13" t="s">
        <v>33</v>
      </c>
      <c r="AX543" s="13" t="s">
        <v>77</v>
      </c>
      <c r="AY543" s="183" t="s">
        <v>143</v>
      </c>
    </row>
    <row r="544" spans="1:65" s="13" customFormat="1" x14ac:dyDescent="0.2">
      <c r="B544" s="182"/>
      <c r="D544" s="174" t="s">
        <v>151</v>
      </c>
      <c r="E544" s="183" t="s">
        <v>1</v>
      </c>
      <c r="F544" s="184" t="s">
        <v>898</v>
      </c>
      <c r="H544" s="183" t="s">
        <v>1</v>
      </c>
      <c r="I544" s="185"/>
      <c r="L544" s="182"/>
      <c r="M544" s="186"/>
      <c r="N544" s="187"/>
      <c r="O544" s="187"/>
      <c r="P544" s="187"/>
      <c r="Q544" s="187"/>
      <c r="R544" s="187"/>
      <c r="S544" s="187"/>
      <c r="T544" s="188"/>
      <c r="AT544" s="183" t="s">
        <v>151</v>
      </c>
      <c r="AU544" s="183" t="s">
        <v>87</v>
      </c>
      <c r="AV544" s="13" t="s">
        <v>85</v>
      </c>
      <c r="AW544" s="13" t="s">
        <v>33</v>
      </c>
      <c r="AX544" s="13" t="s">
        <v>77</v>
      </c>
      <c r="AY544" s="183" t="s">
        <v>143</v>
      </c>
    </row>
    <row r="545" spans="1:65" s="12" customFormat="1" x14ac:dyDescent="0.2">
      <c r="B545" s="173"/>
      <c r="D545" s="174" t="s">
        <v>151</v>
      </c>
      <c r="E545" s="175" t="s">
        <v>1</v>
      </c>
      <c r="F545" s="176" t="s">
        <v>899</v>
      </c>
      <c r="H545" s="177">
        <v>14.667999999999999</v>
      </c>
      <c r="I545" s="178"/>
      <c r="L545" s="173"/>
      <c r="M545" s="179"/>
      <c r="N545" s="180"/>
      <c r="O545" s="180"/>
      <c r="P545" s="180"/>
      <c r="Q545" s="180"/>
      <c r="R545" s="180"/>
      <c r="S545" s="180"/>
      <c r="T545" s="181"/>
      <c r="AT545" s="175" t="s">
        <v>151</v>
      </c>
      <c r="AU545" s="175" t="s">
        <v>87</v>
      </c>
      <c r="AV545" s="12" t="s">
        <v>87</v>
      </c>
      <c r="AW545" s="12" t="s">
        <v>33</v>
      </c>
      <c r="AX545" s="12" t="s">
        <v>77</v>
      </c>
      <c r="AY545" s="175" t="s">
        <v>143</v>
      </c>
    </row>
    <row r="546" spans="1:65" s="13" customFormat="1" x14ac:dyDescent="0.2">
      <c r="B546" s="182"/>
      <c r="D546" s="174" t="s">
        <v>151</v>
      </c>
      <c r="E546" s="183" t="s">
        <v>1</v>
      </c>
      <c r="F546" s="184" t="s">
        <v>900</v>
      </c>
      <c r="H546" s="183" t="s">
        <v>1</v>
      </c>
      <c r="I546" s="185"/>
      <c r="L546" s="182"/>
      <c r="M546" s="186"/>
      <c r="N546" s="187"/>
      <c r="O546" s="187"/>
      <c r="P546" s="187"/>
      <c r="Q546" s="187"/>
      <c r="R546" s="187"/>
      <c r="S546" s="187"/>
      <c r="T546" s="188"/>
      <c r="AT546" s="183" t="s">
        <v>151</v>
      </c>
      <c r="AU546" s="183" t="s">
        <v>87</v>
      </c>
      <c r="AV546" s="13" t="s">
        <v>85</v>
      </c>
      <c r="AW546" s="13" t="s">
        <v>33</v>
      </c>
      <c r="AX546" s="13" t="s">
        <v>77</v>
      </c>
      <c r="AY546" s="183" t="s">
        <v>143</v>
      </c>
    </row>
    <row r="547" spans="1:65" s="15" customFormat="1" x14ac:dyDescent="0.2">
      <c r="B547" s="199"/>
      <c r="D547" s="174" t="s">
        <v>151</v>
      </c>
      <c r="E547" s="200" t="s">
        <v>1</v>
      </c>
      <c r="F547" s="201" t="s">
        <v>245</v>
      </c>
      <c r="H547" s="202">
        <v>14.667999999999999</v>
      </c>
      <c r="I547" s="203"/>
      <c r="L547" s="199"/>
      <c r="M547" s="204"/>
      <c r="N547" s="205"/>
      <c r="O547" s="205"/>
      <c r="P547" s="205"/>
      <c r="Q547" s="205"/>
      <c r="R547" s="205"/>
      <c r="S547" s="205"/>
      <c r="T547" s="206"/>
      <c r="AT547" s="200" t="s">
        <v>151</v>
      </c>
      <c r="AU547" s="200" t="s">
        <v>87</v>
      </c>
      <c r="AV547" s="15" t="s">
        <v>142</v>
      </c>
      <c r="AW547" s="15" t="s">
        <v>33</v>
      </c>
      <c r="AX547" s="15" t="s">
        <v>85</v>
      </c>
      <c r="AY547" s="200" t="s">
        <v>143</v>
      </c>
    </row>
    <row r="548" spans="1:65" s="11" customFormat="1" ht="22.9" customHeight="1" x14ac:dyDescent="0.2">
      <c r="B548" s="148"/>
      <c r="D548" s="149" t="s">
        <v>76</v>
      </c>
      <c r="E548" s="197" t="s">
        <v>901</v>
      </c>
      <c r="F548" s="197" t="s">
        <v>902</v>
      </c>
      <c r="I548" s="151"/>
      <c r="J548" s="198">
        <f>BK548</f>
        <v>0</v>
      </c>
      <c r="L548" s="148"/>
      <c r="M548" s="153"/>
      <c r="N548" s="154"/>
      <c r="O548" s="154"/>
      <c r="P548" s="155">
        <f>SUM(P549:P552)</f>
        <v>0</v>
      </c>
      <c r="Q548" s="154"/>
      <c r="R548" s="155">
        <f>SUM(R549:R552)</f>
        <v>0</v>
      </c>
      <c r="S548" s="154"/>
      <c r="T548" s="156">
        <f>SUM(T549:T552)</f>
        <v>0</v>
      </c>
      <c r="AR548" s="149" t="s">
        <v>85</v>
      </c>
      <c r="AT548" s="157" t="s">
        <v>76</v>
      </c>
      <c r="AU548" s="157" t="s">
        <v>85</v>
      </c>
      <c r="AY548" s="149" t="s">
        <v>143</v>
      </c>
      <c r="BK548" s="158">
        <f>SUM(BK549:BK552)</f>
        <v>0</v>
      </c>
    </row>
    <row r="549" spans="1:65" s="2" customFormat="1" ht="21.75" customHeight="1" x14ac:dyDescent="0.2">
      <c r="A549" s="33"/>
      <c r="B549" s="159"/>
      <c r="C549" s="160" t="s">
        <v>903</v>
      </c>
      <c r="D549" s="160" t="s">
        <v>144</v>
      </c>
      <c r="E549" s="161" t="s">
        <v>904</v>
      </c>
      <c r="F549" s="162" t="s">
        <v>905</v>
      </c>
      <c r="G549" s="163" t="s">
        <v>385</v>
      </c>
      <c r="H549" s="164">
        <v>3260.5549999999998</v>
      </c>
      <c r="I549" s="165"/>
      <c r="J549" s="166">
        <f>ROUND(I549*H549,2)</f>
        <v>0</v>
      </c>
      <c r="K549" s="162" t="s">
        <v>148</v>
      </c>
      <c r="L549" s="34"/>
      <c r="M549" s="167" t="s">
        <v>1</v>
      </c>
      <c r="N549" s="168" t="s">
        <v>42</v>
      </c>
      <c r="O549" s="59"/>
      <c r="P549" s="169">
        <f>O549*H549</f>
        <v>0</v>
      </c>
      <c r="Q549" s="169">
        <v>0</v>
      </c>
      <c r="R549" s="169">
        <f>Q549*H549</f>
        <v>0</v>
      </c>
      <c r="S549" s="169">
        <v>0</v>
      </c>
      <c r="T549" s="170">
        <f>S549*H549</f>
        <v>0</v>
      </c>
      <c r="U549" s="33"/>
      <c r="V549" s="33"/>
      <c r="W549" s="33"/>
      <c r="X549" s="33"/>
      <c r="Y549" s="33"/>
      <c r="Z549" s="33"/>
      <c r="AA549" s="33"/>
      <c r="AB549" s="33"/>
      <c r="AC549" s="33"/>
      <c r="AD549" s="33"/>
      <c r="AE549" s="33"/>
      <c r="AR549" s="171" t="s">
        <v>142</v>
      </c>
      <c r="AT549" s="171" t="s">
        <v>144</v>
      </c>
      <c r="AU549" s="171" t="s">
        <v>87</v>
      </c>
      <c r="AY549" s="18" t="s">
        <v>143</v>
      </c>
      <c r="BE549" s="172">
        <f>IF(N549="základní",J549,0)</f>
        <v>0</v>
      </c>
      <c r="BF549" s="172">
        <f>IF(N549="snížená",J549,0)</f>
        <v>0</v>
      </c>
      <c r="BG549" s="172">
        <f>IF(N549="zákl. přenesená",J549,0)</f>
        <v>0</v>
      </c>
      <c r="BH549" s="172">
        <f>IF(N549="sníž. přenesená",J549,0)</f>
        <v>0</v>
      </c>
      <c r="BI549" s="172">
        <f>IF(N549="nulová",J549,0)</f>
        <v>0</v>
      </c>
      <c r="BJ549" s="18" t="s">
        <v>85</v>
      </c>
      <c r="BK549" s="172">
        <f>ROUND(I549*H549,2)</f>
        <v>0</v>
      </c>
      <c r="BL549" s="18" t="s">
        <v>142</v>
      </c>
      <c r="BM549" s="171" t="s">
        <v>906</v>
      </c>
    </row>
    <row r="550" spans="1:65" s="2" customFormat="1" ht="16.5" customHeight="1" x14ac:dyDescent="0.2">
      <c r="A550" s="33"/>
      <c r="B550" s="159"/>
      <c r="C550" s="207" t="s">
        <v>907</v>
      </c>
      <c r="D550" s="207" t="s">
        <v>382</v>
      </c>
      <c r="E550" s="208" t="s">
        <v>908</v>
      </c>
      <c r="F550" s="209" t="s">
        <v>909</v>
      </c>
      <c r="G550" s="210" t="s">
        <v>266</v>
      </c>
      <c r="H550" s="211">
        <v>19.2</v>
      </c>
      <c r="I550" s="212"/>
      <c r="J550" s="213">
        <f>ROUND(I550*H550,2)</f>
        <v>0</v>
      </c>
      <c r="K550" s="209" t="s">
        <v>1</v>
      </c>
      <c r="L550" s="214"/>
      <c r="M550" s="215" t="s">
        <v>1</v>
      </c>
      <c r="N550" s="216" t="s">
        <v>42</v>
      </c>
      <c r="O550" s="59"/>
      <c r="P550" s="169">
        <f>O550*H550</f>
        <v>0</v>
      </c>
      <c r="Q550" s="169">
        <v>0</v>
      </c>
      <c r="R550" s="169">
        <f>Q550*H550</f>
        <v>0</v>
      </c>
      <c r="S550" s="169">
        <v>0</v>
      </c>
      <c r="T550" s="170">
        <f>S550*H550</f>
        <v>0</v>
      </c>
      <c r="U550" s="33"/>
      <c r="V550" s="33"/>
      <c r="W550" s="33"/>
      <c r="X550" s="33"/>
      <c r="Y550" s="33"/>
      <c r="Z550" s="33"/>
      <c r="AA550" s="33"/>
      <c r="AB550" s="33"/>
      <c r="AC550" s="33"/>
      <c r="AD550" s="33"/>
      <c r="AE550" s="33"/>
      <c r="AR550" s="171" t="s">
        <v>414</v>
      </c>
      <c r="AT550" s="171" t="s">
        <v>382</v>
      </c>
      <c r="AU550" s="171" t="s">
        <v>87</v>
      </c>
      <c r="AY550" s="18" t="s">
        <v>143</v>
      </c>
      <c r="BE550" s="172">
        <f>IF(N550="základní",J550,0)</f>
        <v>0</v>
      </c>
      <c r="BF550" s="172">
        <f>IF(N550="snížená",J550,0)</f>
        <v>0</v>
      </c>
      <c r="BG550" s="172">
        <f>IF(N550="zákl. přenesená",J550,0)</f>
        <v>0</v>
      </c>
      <c r="BH550" s="172">
        <f>IF(N550="sníž. přenesená",J550,0)</f>
        <v>0</v>
      </c>
      <c r="BI550" s="172">
        <f>IF(N550="nulová",J550,0)</f>
        <v>0</v>
      </c>
      <c r="BJ550" s="18" t="s">
        <v>85</v>
      </c>
      <c r="BK550" s="172">
        <f>ROUND(I550*H550,2)</f>
        <v>0</v>
      </c>
      <c r="BL550" s="18" t="s">
        <v>309</v>
      </c>
      <c r="BM550" s="171" t="s">
        <v>910</v>
      </c>
    </row>
    <row r="551" spans="1:65" s="13" customFormat="1" x14ac:dyDescent="0.2">
      <c r="B551" s="182"/>
      <c r="D551" s="174" t="s">
        <v>151</v>
      </c>
      <c r="E551" s="183" t="s">
        <v>1</v>
      </c>
      <c r="F551" s="184" t="s">
        <v>911</v>
      </c>
      <c r="H551" s="183" t="s">
        <v>1</v>
      </c>
      <c r="I551" s="185"/>
      <c r="L551" s="182"/>
      <c r="M551" s="186"/>
      <c r="N551" s="187"/>
      <c r="O551" s="187"/>
      <c r="P551" s="187"/>
      <c r="Q551" s="187"/>
      <c r="R551" s="187"/>
      <c r="S551" s="187"/>
      <c r="T551" s="188"/>
      <c r="AT551" s="183" t="s">
        <v>151</v>
      </c>
      <c r="AU551" s="183" t="s">
        <v>87</v>
      </c>
      <c r="AV551" s="13" t="s">
        <v>85</v>
      </c>
      <c r="AW551" s="13" t="s">
        <v>33</v>
      </c>
      <c r="AX551" s="13" t="s">
        <v>77</v>
      </c>
      <c r="AY551" s="183" t="s">
        <v>143</v>
      </c>
    </row>
    <row r="552" spans="1:65" s="12" customFormat="1" x14ac:dyDescent="0.2">
      <c r="B552" s="173"/>
      <c r="D552" s="174" t="s">
        <v>151</v>
      </c>
      <c r="E552" s="175" t="s">
        <v>1</v>
      </c>
      <c r="F552" s="176" t="s">
        <v>912</v>
      </c>
      <c r="H552" s="177">
        <v>19.2</v>
      </c>
      <c r="I552" s="178"/>
      <c r="L552" s="173"/>
      <c r="M552" s="189"/>
      <c r="N552" s="190"/>
      <c r="O552" s="190"/>
      <c r="P552" s="190"/>
      <c r="Q552" s="190"/>
      <c r="R552" s="190"/>
      <c r="S552" s="190"/>
      <c r="T552" s="191"/>
      <c r="AT552" s="175" t="s">
        <v>151</v>
      </c>
      <c r="AU552" s="175" t="s">
        <v>87</v>
      </c>
      <c r="AV552" s="12" t="s">
        <v>87</v>
      </c>
      <c r="AW552" s="12" t="s">
        <v>33</v>
      </c>
      <c r="AX552" s="12" t="s">
        <v>85</v>
      </c>
      <c r="AY552" s="175" t="s">
        <v>143</v>
      </c>
    </row>
    <row r="553" spans="1:65" s="2" customFormat="1" ht="6.95" customHeight="1" x14ac:dyDescent="0.2">
      <c r="A553" s="33"/>
      <c r="B553" s="48"/>
      <c r="C553" s="49"/>
      <c r="D553" s="49"/>
      <c r="E553" s="49"/>
      <c r="F553" s="49"/>
      <c r="G553" s="49"/>
      <c r="H553" s="49"/>
      <c r="I553" s="126"/>
      <c r="J553" s="49"/>
      <c r="K553" s="49"/>
      <c r="L553" s="34"/>
      <c r="M553" s="33"/>
      <c r="O553" s="33"/>
      <c r="P553" s="33"/>
      <c r="Q553" s="33"/>
      <c r="R553" s="33"/>
      <c r="S553" s="33"/>
      <c r="T553" s="33"/>
      <c r="U553" s="33"/>
      <c r="V553" s="33"/>
      <c r="W553" s="33"/>
      <c r="X553" s="33"/>
      <c r="Y553" s="33"/>
      <c r="Z553" s="33"/>
      <c r="AA553" s="33"/>
      <c r="AB553" s="33"/>
      <c r="AC553" s="33"/>
      <c r="AD553" s="33"/>
      <c r="AE553" s="33"/>
    </row>
  </sheetData>
  <autoFilter ref="C124:K552"/>
  <mergeCells count="9">
    <mergeCell ref="E87:H87"/>
    <mergeCell ref="E115:H115"/>
    <mergeCell ref="E117:H11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4" fitToHeight="100" orientation="landscape" blackAndWhite="1" r:id="rId1"/>
  <headerFooter>
    <oddFooter>&amp;CStrana &amp;P z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04"/>
  <sheetViews>
    <sheetView showGridLines="0" workbookViewId="0">
      <selection activeCell="J14" sqref="J14"/>
    </sheetView>
  </sheetViews>
  <sheetFormatPr defaultRowHeight="11.25" x14ac:dyDescent="0.2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" style="1" customWidth="1"/>
    <col min="8" max="8" width="11.5" style="1" customWidth="1"/>
    <col min="9" max="9" width="20.1640625" style="99" customWidth="1"/>
    <col min="10" max="11" width="20.16406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I2" s="99"/>
      <c r="L2" s="550" t="s">
        <v>5</v>
      </c>
      <c r="M2" s="535"/>
      <c r="N2" s="535"/>
      <c r="O2" s="535"/>
      <c r="P2" s="535"/>
      <c r="Q2" s="535"/>
      <c r="R2" s="535"/>
      <c r="S2" s="535"/>
      <c r="T2" s="535"/>
      <c r="U2" s="535"/>
      <c r="V2" s="535"/>
      <c r="AT2" s="18" t="s">
        <v>93</v>
      </c>
    </row>
    <row r="3" spans="1:46" s="1" customFormat="1" ht="6.95" customHeight="1" x14ac:dyDescent="0.2">
      <c r="B3" s="19"/>
      <c r="C3" s="20"/>
      <c r="D3" s="20"/>
      <c r="E3" s="20"/>
      <c r="F3" s="20"/>
      <c r="G3" s="20"/>
      <c r="H3" s="20"/>
      <c r="I3" s="100"/>
      <c r="J3" s="20"/>
      <c r="K3" s="20"/>
      <c r="L3" s="21"/>
      <c r="AT3" s="18" t="s">
        <v>87</v>
      </c>
    </row>
    <row r="4" spans="1:46" s="1" customFormat="1" ht="24.95" customHeight="1" x14ac:dyDescent="0.2">
      <c r="B4" s="21"/>
      <c r="D4" s="22" t="s">
        <v>118</v>
      </c>
      <c r="I4" s="99"/>
      <c r="L4" s="21"/>
      <c r="M4" s="101" t="s">
        <v>10</v>
      </c>
      <c r="AT4" s="18" t="s">
        <v>3</v>
      </c>
    </row>
    <row r="5" spans="1:46" s="1" customFormat="1" ht="6.95" customHeight="1" x14ac:dyDescent="0.2">
      <c r="B5" s="21"/>
      <c r="I5" s="99"/>
      <c r="L5" s="21"/>
    </row>
    <row r="6" spans="1:46" s="1" customFormat="1" ht="12" customHeight="1" x14ac:dyDescent="0.2">
      <c r="B6" s="21"/>
      <c r="D6" s="28" t="s">
        <v>16</v>
      </c>
      <c r="I6" s="99"/>
      <c r="L6" s="21"/>
    </row>
    <row r="7" spans="1:46" s="1" customFormat="1" ht="16.5" customHeight="1" x14ac:dyDescent="0.2">
      <c r="B7" s="21"/>
      <c r="E7" s="569" t="str">
        <f>'Rekapitulace stavby'!K6</f>
        <v>Žirovnice - ZTV Starý dvůr</v>
      </c>
      <c r="F7" s="570"/>
      <c r="G7" s="570"/>
      <c r="H7" s="570"/>
      <c r="I7" s="99"/>
      <c r="L7" s="21"/>
    </row>
    <row r="8" spans="1:46" s="2" customFormat="1" ht="12" customHeight="1" x14ac:dyDescent="0.2">
      <c r="A8" s="33"/>
      <c r="B8" s="34"/>
      <c r="C8" s="33"/>
      <c r="D8" s="28" t="s">
        <v>119</v>
      </c>
      <c r="E8" s="33"/>
      <c r="F8" s="33"/>
      <c r="G8" s="33"/>
      <c r="H8" s="33"/>
      <c r="I8" s="102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 x14ac:dyDescent="0.2">
      <c r="A9" s="33"/>
      <c r="B9" s="34"/>
      <c r="C9" s="33"/>
      <c r="D9" s="33"/>
      <c r="E9" s="561" t="s">
        <v>913</v>
      </c>
      <c r="F9" s="568"/>
      <c r="G9" s="568"/>
      <c r="H9" s="568"/>
      <c r="I9" s="102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x14ac:dyDescent="0.2">
      <c r="A10" s="33"/>
      <c r="B10" s="34"/>
      <c r="C10" s="33"/>
      <c r="D10" s="33"/>
      <c r="E10" s="33"/>
      <c r="F10" s="33"/>
      <c r="G10" s="33"/>
      <c r="H10" s="33"/>
      <c r="I10" s="102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 x14ac:dyDescent="0.2">
      <c r="A11" s="33"/>
      <c r="B11" s="34"/>
      <c r="C11" s="33"/>
      <c r="D11" s="28" t="s">
        <v>18</v>
      </c>
      <c r="E11" s="33"/>
      <c r="F11" s="26" t="s">
        <v>94</v>
      </c>
      <c r="G11" s="33"/>
      <c r="H11" s="33"/>
      <c r="I11" s="103" t="s">
        <v>19</v>
      </c>
      <c r="J11" s="26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 x14ac:dyDescent="0.2">
      <c r="A12" s="33"/>
      <c r="B12" s="34"/>
      <c r="C12" s="33"/>
      <c r="D12" s="28" t="s">
        <v>20</v>
      </c>
      <c r="E12" s="33"/>
      <c r="F12" s="26" t="s">
        <v>21</v>
      </c>
      <c r="G12" s="33"/>
      <c r="H12" s="33"/>
      <c r="I12" s="103" t="s">
        <v>22</v>
      </c>
      <c r="J12" s="56" t="str">
        <f>'Rekapitulace stavby'!AN8</f>
        <v>9. 6. 2020</v>
      </c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 x14ac:dyDescent="0.2">
      <c r="A13" s="33"/>
      <c r="B13" s="34"/>
      <c r="C13" s="33"/>
      <c r="D13" s="33"/>
      <c r="E13" s="33"/>
      <c r="F13" s="33"/>
      <c r="G13" s="33"/>
      <c r="H13" s="33"/>
      <c r="I13" s="102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 x14ac:dyDescent="0.2">
      <c r="A14" s="33"/>
      <c r="B14" s="34"/>
      <c r="C14" s="33"/>
      <c r="D14" s="28" t="s">
        <v>24</v>
      </c>
      <c r="E14" s="33"/>
      <c r="F14" s="33"/>
      <c r="G14" s="33"/>
      <c r="H14" s="33"/>
      <c r="I14" s="103" t="s">
        <v>25</v>
      </c>
      <c r="J14" s="524" t="s">
        <v>2337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 x14ac:dyDescent="0.2">
      <c r="A15" s="33"/>
      <c r="B15" s="34"/>
      <c r="C15" s="33"/>
      <c r="D15" s="33"/>
      <c r="E15" s="26" t="s">
        <v>26</v>
      </c>
      <c r="F15" s="33"/>
      <c r="G15" s="33"/>
      <c r="H15" s="33"/>
      <c r="I15" s="103" t="s">
        <v>27</v>
      </c>
      <c r="J15" s="26" t="s">
        <v>1</v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 x14ac:dyDescent="0.2">
      <c r="A16" s="33"/>
      <c r="B16" s="34"/>
      <c r="C16" s="33"/>
      <c r="D16" s="33"/>
      <c r="E16" s="33"/>
      <c r="F16" s="33"/>
      <c r="G16" s="33"/>
      <c r="H16" s="33"/>
      <c r="I16" s="102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 x14ac:dyDescent="0.2">
      <c r="A17" s="33"/>
      <c r="B17" s="34"/>
      <c r="C17" s="33"/>
      <c r="D17" s="28" t="s">
        <v>28</v>
      </c>
      <c r="E17" s="33"/>
      <c r="F17" s="33"/>
      <c r="G17" s="33"/>
      <c r="H17" s="33"/>
      <c r="I17" s="103" t="s">
        <v>25</v>
      </c>
      <c r="J17" s="29" t="str">
        <f>'Rekapitulace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 x14ac:dyDescent="0.2">
      <c r="A18" s="33"/>
      <c r="B18" s="34"/>
      <c r="C18" s="33"/>
      <c r="D18" s="33"/>
      <c r="E18" s="571" t="str">
        <f>'Rekapitulace stavby'!E14</f>
        <v>Vyplň údaj</v>
      </c>
      <c r="F18" s="534"/>
      <c r="G18" s="534"/>
      <c r="H18" s="534"/>
      <c r="I18" s="103" t="s">
        <v>27</v>
      </c>
      <c r="J18" s="29" t="str">
        <f>'Rekapitulace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 x14ac:dyDescent="0.2">
      <c r="A19" s="33"/>
      <c r="B19" s="34"/>
      <c r="C19" s="33"/>
      <c r="D19" s="33"/>
      <c r="E19" s="33"/>
      <c r="F19" s="33"/>
      <c r="G19" s="33"/>
      <c r="H19" s="33"/>
      <c r="I19" s="102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 x14ac:dyDescent="0.2">
      <c r="A20" s="33"/>
      <c r="B20" s="34"/>
      <c r="C20" s="33"/>
      <c r="D20" s="28" t="s">
        <v>30</v>
      </c>
      <c r="E20" s="33"/>
      <c r="F20" s="33"/>
      <c r="G20" s="33"/>
      <c r="H20" s="33"/>
      <c r="I20" s="103" t="s">
        <v>25</v>
      </c>
      <c r="J20" s="26" t="s">
        <v>31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 x14ac:dyDescent="0.2">
      <c r="A21" s="33"/>
      <c r="B21" s="34"/>
      <c r="C21" s="33"/>
      <c r="D21" s="33"/>
      <c r="E21" s="26" t="s">
        <v>32</v>
      </c>
      <c r="F21" s="33"/>
      <c r="G21" s="33"/>
      <c r="H21" s="33"/>
      <c r="I21" s="103" t="s">
        <v>27</v>
      </c>
      <c r="J21" s="26" t="s">
        <v>1</v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 x14ac:dyDescent="0.2">
      <c r="A22" s="33"/>
      <c r="B22" s="34"/>
      <c r="C22" s="33"/>
      <c r="D22" s="33"/>
      <c r="E22" s="33"/>
      <c r="F22" s="33"/>
      <c r="G22" s="33"/>
      <c r="H22" s="33"/>
      <c r="I22" s="102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 x14ac:dyDescent="0.2">
      <c r="A23" s="33"/>
      <c r="B23" s="34"/>
      <c r="C23" s="33"/>
      <c r="D23" s="28" t="s">
        <v>34</v>
      </c>
      <c r="E23" s="33"/>
      <c r="F23" s="33"/>
      <c r="G23" s="33"/>
      <c r="H23" s="33"/>
      <c r="I23" s="103" t="s">
        <v>25</v>
      </c>
      <c r="J23" s="26" t="str">
        <f>IF('Rekapitulace stavby'!AN19="","",'Rekapitulace stavby'!AN19)</f>
        <v/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 x14ac:dyDescent="0.2">
      <c r="A24" s="33"/>
      <c r="B24" s="34"/>
      <c r="C24" s="33"/>
      <c r="D24" s="33"/>
      <c r="E24" s="26" t="str">
        <f>IF('Rekapitulace stavby'!E20="","",'Rekapitulace stavby'!E20)</f>
        <v xml:space="preserve"> </v>
      </c>
      <c r="F24" s="33"/>
      <c r="G24" s="33"/>
      <c r="H24" s="33"/>
      <c r="I24" s="103" t="s">
        <v>27</v>
      </c>
      <c r="J24" s="26" t="str">
        <f>IF('Rekapitulace stavby'!AN20="","",'Rekapitulace stavby'!AN20)</f>
        <v/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 x14ac:dyDescent="0.2">
      <c r="A25" s="33"/>
      <c r="B25" s="34"/>
      <c r="C25" s="33"/>
      <c r="D25" s="33"/>
      <c r="E25" s="33"/>
      <c r="F25" s="33"/>
      <c r="G25" s="33"/>
      <c r="H25" s="33"/>
      <c r="I25" s="102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 x14ac:dyDescent="0.2">
      <c r="A26" s="33"/>
      <c r="B26" s="34"/>
      <c r="C26" s="33"/>
      <c r="D26" s="28" t="s">
        <v>36</v>
      </c>
      <c r="E26" s="33"/>
      <c r="F26" s="33"/>
      <c r="G26" s="33"/>
      <c r="H26" s="33"/>
      <c r="I26" s="102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 x14ac:dyDescent="0.2">
      <c r="A27" s="104"/>
      <c r="B27" s="105"/>
      <c r="C27" s="104"/>
      <c r="D27" s="104"/>
      <c r="E27" s="539" t="s">
        <v>1</v>
      </c>
      <c r="F27" s="539"/>
      <c r="G27" s="539"/>
      <c r="H27" s="539"/>
      <c r="I27" s="106"/>
      <c r="J27" s="104"/>
      <c r="K27" s="104"/>
      <c r="L27" s="107"/>
      <c r="S27" s="104"/>
      <c r="T27" s="104"/>
      <c r="U27" s="104"/>
      <c r="V27" s="104"/>
      <c r="W27" s="104"/>
      <c r="X27" s="104"/>
      <c r="Y27" s="104"/>
      <c r="Z27" s="104"/>
      <c r="AA27" s="104"/>
      <c r="AB27" s="104"/>
      <c r="AC27" s="104"/>
      <c r="AD27" s="104"/>
      <c r="AE27" s="104"/>
    </row>
    <row r="28" spans="1:31" s="2" customFormat="1" ht="6.95" customHeight="1" x14ac:dyDescent="0.2">
      <c r="A28" s="33"/>
      <c r="B28" s="34"/>
      <c r="C28" s="33"/>
      <c r="D28" s="33"/>
      <c r="E28" s="33"/>
      <c r="F28" s="33"/>
      <c r="G28" s="33"/>
      <c r="H28" s="33"/>
      <c r="I28" s="102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 x14ac:dyDescent="0.2">
      <c r="A29" s="33"/>
      <c r="B29" s="34"/>
      <c r="C29" s="33"/>
      <c r="D29" s="67"/>
      <c r="E29" s="67"/>
      <c r="F29" s="67"/>
      <c r="G29" s="67"/>
      <c r="H29" s="67"/>
      <c r="I29" s="108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 x14ac:dyDescent="0.2">
      <c r="A30" s="33"/>
      <c r="B30" s="34"/>
      <c r="C30" s="33"/>
      <c r="D30" s="109" t="s">
        <v>37</v>
      </c>
      <c r="E30" s="33"/>
      <c r="F30" s="33"/>
      <c r="G30" s="33"/>
      <c r="H30" s="33"/>
      <c r="I30" s="102"/>
      <c r="J30" s="72">
        <f>ROUND(J122, 2)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 x14ac:dyDescent="0.2">
      <c r="A31" s="33"/>
      <c r="B31" s="34"/>
      <c r="C31" s="33"/>
      <c r="D31" s="67"/>
      <c r="E31" s="67"/>
      <c r="F31" s="67"/>
      <c r="G31" s="67"/>
      <c r="H31" s="67"/>
      <c r="I31" s="108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 x14ac:dyDescent="0.2">
      <c r="A32" s="33"/>
      <c r="B32" s="34"/>
      <c r="C32" s="33"/>
      <c r="D32" s="33"/>
      <c r="E32" s="33"/>
      <c r="F32" s="37" t="s">
        <v>39</v>
      </c>
      <c r="G32" s="33"/>
      <c r="H32" s="33"/>
      <c r="I32" s="110" t="s">
        <v>38</v>
      </c>
      <c r="J32" s="37" t="s">
        <v>40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 x14ac:dyDescent="0.2">
      <c r="A33" s="33"/>
      <c r="B33" s="34"/>
      <c r="C33" s="33"/>
      <c r="D33" s="111" t="s">
        <v>41</v>
      </c>
      <c r="E33" s="28" t="s">
        <v>42</v>
      </c>
      <c r="F33" s="112">
        <f>ROUND((SUM(BE122:BE303)),  2)</f>
        <v>0</v>
      </c>
      <c r="G33" s="33"/>
      <c r="H33" s="33"/>
      <c r="I33" s="113">
        <v>0.21</v>
      </c>
      <c r="J33" s="112">
        <f>ROUND(((SUM(BE122:BE303))*I33),  2)</f>
        <v>0</v>
      </c>
      <c r="K33" s="33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 x14ac:dyDescent="0.2">
      <c r="A34" s="33"/>
      <c r="B34" s="34"/>
      <c r="C34" s="33"/>
      <c r="D34" s="33"/>
      <c r="E34" s="28" t="s">
        <v>43</v>
      </c>
      <c r="F34" s="112">
        <f>ROUND((SUM(BF122:BF303)),  2)</f>
        <v>0</v>
      </c>
      <c r="G34" s="33"/>
      <c r="H34" s="33"/>
      <c r="I34" s="113">
        <v>0.15</v>
      </c>
      <c r="J34" s="112">
        <f>ROUND(((SUM(BF122:BF303))*I34),  2)</f>
        <v>0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hidden="1" customHeight="1" x14ac:dyDescent="0.2">
      <c r="A35" s="33"/>
      <c r="B35" s="34"/>
      <c r="C35" s="33"/>
      <c r="D35" s="33"/>
      <c r="E35" s="28" t="s">
        <v>44</v>
      </c>
      <c r="F35" s="112">
        <f>ROUND((SUM(BG122:BG303)),  2)</f>
        <v>0</v>
      </c>
      <c r="G35" s="33"/>
      <c r="H35" s="33"/>
      <c r="I35" s="113">
        <v>0.21</v>
      </c>
      <c r="J35" s="112">
        <f>0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hidden="1" customHeight="1" x14ac:dyDescent="0.2">
      <c r="A36" s="33"/>
      <c r="B36" s="34"/>
      <c r="C36" s="33"/>
      <c r="D36" s="33"/>
      <c r="E36" s="28" t="s">
        <v>45</v>
      </c>
      <c r="F36" s="112">
        <f>ROUND((SUM(BH122:BH303)),  2)</f>
        <v>0</v>
      </c>
      <c r="G36" s="33"/>
      <c r="H36" s="33"/>
      <c r="I36" s="113">
        <v>0.15</v>
      </c>
      <c r="J36" s="112">
        <f>0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 x14ac:dyDescent="0.2">
      <c r="A37" s="33"/>
      <c r="B37" s="34"/>
      <c r="C37" s="33"/>
      <c r="D37" s="33"/>
      <c r="E37" s="28" t="s">
        <v>46</v>
      </c>
      <c r="F37" s="112">
        <f>ROUND((SUM(BI122:BI303)),  2)</f>
        <v>0</v>
      </c>
      <c r="G37" s="33"/>
      <c r="H37" s="33"/>
      <c r="I37" s="113">
        <v>0</v>
      </c>
      <c r="J37" s="112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5" customHeight="1" x14ac:dyDescent="0.2">
      <c r="A38" s="33"/>
      <c r="B38" s="34"/>
      <c r="C38" s="33"/>
      <c r="D38" s="33"/>
      <c r="E38" s="33"/>
      <c r="F38" s="33"/>
      <c r="G38" s="33"/>
      <c r="H38" s="33"/>
      <c r="I38" s="102"/>
      <c r="J38" s="33"/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 x14ac:dyDescent="0.2">
      <c r="A39" s="33"/>
      <c r="B39" s="34"/>
      <c r="C39" s="114"/>
      <c r="D39" s="115" t="s">
        <v>47</v>
      </c>
      <c r="E39" s="61"/>
      <c r="F39" s="61"/>
      <c r="G39" s="116" t="s">
        <v>48</v>
      </c>
      <c r="H39" s="117" t="s">
        <v>49</v>
      </c>
      <c r="I39" s="118"/>
      <c r="J39" s="119">
        <f>SUM(J30:J37)</f>
        <v>0</v>
      </c>
      <c r="K39" s="120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customHeight="1" x14ac:dyDescent="0.2">
      <c r="A40" s="33"/>
      <c r="B40" s="34"/>
      <c r="C40" s="33"/>
      <c r="D40" s="33"/>
      <c r="E40" s="33"/>
      <c r="F40" s="33"/>
      <c r="G40" s="33"/>
      <c r="H40" s="33"/>
      <c r="I40" s="102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5" customHeight="1" x14ac:dyDescent="0.2">
      <c r="B41" s="21"/>
      <c r="I41" s="99"/>
      <c r="L41" s="21"/>
    </row>
    <row r="42" spans="1:31" s="1" customFormat="1" ht="14.45" customHeight="1" x14ac:dyDescent="0.2">
      <c r="B42" s="21"/>
      <c r="I42" s="99"/>
      <c r="L42" s="21"/>
    </row>
    <row r="43" spans="1:31" s="1" customFormat="1" ht="14.45" customHeight="1" x14ac:dyDescent="0.2">
      <c r="B43" s="21"/>
      <c r="I43" s="99"/>
      <c r="L43" s="21"/>
    </row>
    <row r="44" spans="1:31" s="1" customFormat="1" ht="14.45" customHeight="1" x14ac:dyDescent="0.2">
      <c r="B44" s="21"/>
      <c r="I44" s="99"/>
      <c r="L44" s="21"/>
    </row>
    <row r="45" spans="1:31" s="1" customFormat="1" ht="14.45" customHeight="1" x14ac:dyDescent="0.2">
      <c r="B45" s="21"/>
      <c r="I45" s="99"/>
      <c r="L45" s="21"/>
    </row>
    <row r="46" spans="1:31" s="1" customFormat="1" ht="14.45" customHeight="1" x14ac:dyDescent="0.2">
      <c r="B46" s="21"/>
      <c r="I46" s="99"/>
      <c r="L46" s="21"/>
    </row>
    <row r="47" spans="1:31" s="1" customFormat="1" ht="14.45" customHeight="1" x14ac:dyDescent="0.2">
      <c r="B47" s="21"/>
      <c r="I47" s="99"/>
      <c r="L47" s="21"/>
    </row>
    <row r="48" spans="1:31" s="1" customFormat="1" ht="14.45" customHeight="1" x14ac:dyDescent="0.2">
      <c r="B48" s="21"/>
      <c r="I48" s="99"/>
      <c r="L48" s="21"/>
    </row>
    <row r="49" spans="1:31" s="1" customFormat="1" ht="14.45" customHeight="1" x14ac:dyDescent="0.2">
      <c r="B49" s="21"/>
      <c r="I49" s="99"/>
      <c r="L49" s="21"/>
    </row>
    <row r="50" spans="1:31" s="2" customFormat="1" ht="14.45" customHeight="1" x14ac:dyDescent="0.2">
      <c r="B50" s="43"/>
      <c r="D50" s="44" t="s">
        <v>50</v>
      </c>
      <c r="E50" s="45"/>
      <c r="F50" s="45"/>
      <c r="G50" s="44" t="s">
        <v>51</v>
      </c>
      <c r="H50" s="45"/>
      <c r="I50" s="121"/>
      <c r="J50" s="45"/>
      <c r="K50" s="45"/>
      <c r="L50" s="43"/>
    </row>
    <row r="51" spans="1:31" x14ac:dyDescent="0.2">
      <c r="B51" s="21"/>
      <c r="L51" s="21"/>
    </row>
    <row r="52" spans="1:31" x14ac:dyDescent="0.2">
      <c r="B52" s="21"/>
      <c r="L52" s="21"/>
    </row>
    <row r="53" spans="1:31" x14ac:dyDescent="0.2">
      <c r="B53" s="21"/>
      <c r="L53" s="21"/>
    </row>
    <row r="54" spans="1:31" x14ac:dyDescent="0.2">
      <c r="B54" s="21"/>
      <c r="L54" s="21"/>
    </row>
    <row r="55" spans="1:31" x14ac:dyDescent="0.2">
      <c r="B55" s="21"/>
      <c r="L55" s="21"/>
    </row>
    <row r="56" spans="1:31" x14ac:dyDescent="0.2">
      <c r="B56" s="21"/>
      <c r="L56" s="21"/>
    </row>
    <row r="57" spans="1:31" x14ac:dyDescent="0.2">
      <c r="B57" s="21"/>
      <c r="L57" s="21"/>
    </row>
    <row r="58" spans="1:31" x14ac:dyDescent="0.2">
      <c r="B58" s="21"/>
      <c r="L58" s="21"/>
    </row>
    <row r="59" spans="1:31" x14ac:dyDescent="0.2">
      <c r="B59" s="21"/>
      <c r="L59" s="21"/>
    </row>
    <row r="60" spans="1:31" x14ac:dyDescent="0.2">
      <c r="B60" s="21"/>
      <c r="L60" s="21"/>
    </row>
    <row r="61" spans="1:31" s="2" customFormat="1" ht="12.75" x14ac:dyDescent="0.2">
      <c r="A61" s="33"/>
      <c r="B61" s="34"/>
      <c r="C61" s="33"/>
      <c r="D61" s="46" t="s">
        <v>52</v>
      </c>
      <c r="E61" s="36"/>
      <c r="F61" s="122" t="s">
        <v>53</v>
      </c>
      <c r="G61" s="46" t="s">
        <v>52</v>
      </c>
      <c r="H61" s="36"/>
      <c r="I61" s="123"/>
      <c r="J61" s="124" t="s">
        <v>53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x14ac:dyDescent="0.2">
      <c r="B62" s="21"/>
      <c r="L62" s="21"/>
    </row>
    <row r="63" spans="1:31" x14ac:dyDescent="0.2">
      <c r="B63" s="21"/>
      <c r="L63" s="21"/>
    </row>
    <row r="64" spans="1:31" x14ac:dyDescent="0.2">
      <c r="B64" s="21"/>
      <c r="L64" s="21"/>
    </row>
    <row r="65" spans="1:31" s="2" customFormat="1" ht="12.75" x14ac:dyDescent="0.2">
      <c r="A65" s="33"/>
      <c r="B65" s="34"/>
      <c r="C65" s="33"/>
      <c r="D65" s="44" t="s">
        <v>54</v>
      </c>
      <c r="E65" s="47"/>
      <c r="F65" s="47"/>
      <c r="G65" s="44" t="s">
        <v>55</v>
      </c>
      <c r="H65" s="47"/>
      <c r="I65" s="125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x14ac:dyDescent="0.2">
      <c r="B66" s="21"/>
      <c r="L66" s="21"/>
    </row>
    <row r="67" spans="1:31" x14ac:dyDescent="0.2">
      <c r="B67" s="21"/>
      <c r="L67" s="21"/>
    </row>
    <row r="68" spans="1:31" x14ac:dyDescent="0.2">
      <c r="B68" s="21"/>
      <c r="L68" s="21"/>
    </row>
    <row r="69" spans="1:31" x14ac:dyDescent="0.2">
      <c r="B69" s="21"/>
      <c r="L69" s="21"/>
    </row>
    <row r="70" spans="1:31" x14ac:dyDescent="0.2">
      <c r="B70" s="21"/>
      <c r="L70" s="21"/>
    </row>
    <row r="71" spans="1:31" x14ac:dyDescent="0.2">
      <c r="B71" s="21"/>
      <c r="L71" s="21"/>
    </row>
    <row r="72" spans="1:31" x14ac:dyDescent="0.2">
      <c r="B72" s="21"/>
      <c r="L72" s="21"/>
    </row>
    <row r="73" spans="1:31" x14ac:dyDescent="0.2">
      <c r="B73" s="21"/>
      <c r="L73" s="21"/>
    </row>
    <row r="74" spans="1:31" x14ac:dyDescent="0.2">
      <c r="B74" s="21"/>
      <c r="L74" s="21"/>
    </row>
    <row r="75" spans="1:31" x14ac:dyDescent="0.2">
      <c r="B75" s="21"/>
      <c r="L75" s="21"/>
    </row>
    <row r="76" spans="1:31" s="2" customFormat="1" ht="12.75" x14ac:dyDescent="0.2">
      <c r="A76" s="33"/>
      <c r="B76" s="34"/>
      <c r="C76" s="33"/>
      <c r="D76" s="46" t="s">
        <v>52</v>
      </c>
      <c r="E76" s="36"/>
      <c r="F76" s="122" t="s">
        <v>53</v>
      </c>
      <c r="G76" s="46" t="s">
        <v>52</v>
      </c>
      <c r="H76" s="36"/>
      <c r="I76" s="123"/>
      <c r="J76" s="124" t="s">
        <v>53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 x14ac:dyDescent="0.2">
      <c r="A77" s="33"/>
      <c r="B77" s="48"/>
      <c r="C77" s="49"/>
      <c r="D77" s="49"/>
      <c r="E77" s="49"/>
      <c r="F77" s="49"/>
      <c r="G77" s="49"/>
      <c r="H77" s="49"/>
      <c r="I77" s="126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hidden="1" customHeight="1" x14ac:dyDescent="0.2">
      <c r="A81" s="33"/>
      <c r="B81" s="50"/>
      <c r="C81" s="51"/>
      <c r="D81" s="51"/>
      <c r="E81" s="51"/>
      <c r="F81" s="51"/>
      <c r="G81" s="51"/>
      <c r="H81" s="51"/>
      <c r="I81" s="127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hidden="1" customHeight="1" x14ac:dyDescent="0.2">
      <c r="A82" s="33"/>
      <c r="B82" s="34"/>
      <c r="C82" s="22" t="s">
        <v>121</v>
      </c>
      <c r="D82" s="33"/>
      <c r="E82" s="33"/>
      <c r="F82" s="33"/>
      <c r="G82" s="33"/>
      <c r="H82" s="33"/>
      <c r="I82" s="102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hidden="1" customHeight="1" x14ac:dyDescent="0.2">
      <c r="A83" s="33"/>
      <c r="B83" s="34"/>
      <c r="C83" s="33"/>
      <c r="D83" s="33"/>
      <c r="E83" s="33"/>
      <c r="F83" s="33"/>
      <c r="G83" s="33"/>
      <c r="H83" s="33"/>
      <c r="I83" s="102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hidden="1" customHeight="1" x14ac:dyDescent="0.2">
      <c r="A84" s="33"/>
      <c r="B84" s="34"/>
      <c r="C84" s="28" t="s">
        <v>16</v>
      </c>
      <c r="D84" s="33"/>
      <c r="E84" s="33"/>
      <c r="F84" s="33"/>
      <c r="G84" s="33"/>
      <c r="H84" s="33"/>
      <c r="I84" s="102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hidden="1" customHeight="1" x14ac:dyDescent="0.2">
      <c r="A85" s="33"/>
      <c r="B85" s="34"/>
      <c r="C85" s="33"/>
      <c r="D85" s="33"/>
      <c r="E85" s="569" t="str">
        <f>E7</f>
        <v>Žirovnice - ZTV Starý dvůr</v>
      </c>
      <c r="F85" s="570"/>
      <c r="G85" s="570"/>
      <c r="H85" s="570"/>
      <c r="I85" s="102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hidden="1" customHeight="1" x14ac:dyDescent="0.2">
      <c r="A86" s="33"/>
      <c r="B86" s="34"/>
      <c r="C86" s="28" t="s">
        <v>119</v>
      </c>
      <c r="D86" s="33"/>
      <c r="E86" s="33"/>
      <c r="F86" s="33"/>
      <c r="G86" s="33"/>
      <c r="H86" s="33"/>
      <c r="I86" s="102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hidden="1" customHeight="1" x14ac:dyDescent="0.2">
      <c r="A87" s="33"/>
      <c r="B87" s="34"/>
      <c r="C87" s="33"/>
      <c r="D87" s="33"/>
      <c r="E87" s="561" t="str">
        <f>E9</f>
        <v>301 - Vodovod</v>
      </c>
      <c r="F87" s="568"/>
      <c r="G87" s="568"/>
      <c r="H87" s="568"/>
      <c r="I87" s="102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hidden="1" customHeight="1" x14ac:dyDescent="0.2">
      <c r="A88" s="33"/>
      <c r="B88" s="34"/>
      <c r="C88" s="33"/>
      <c r="D88" s="33"/>
      <c r="E88" s="33"/>
      <c r="F88" s="33"/>
      <c r="G88" s="33"/>
      <c r="H88" s="33"/>
      <c r="I88" s="102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hidden="1" customHeight="1" x14ac:dyDescent="0.2">
      <c r="A89" s="33"/>
      <c r="B89" s="34"/>
      <c r="C89" s="28" t="s">
        <v>20</v>
      </c>
      <c r="D89" s="33"/>
      <c r="E89" s="33"/>
      <c r="F89" s="26" t="str">
        <f>F12</f>
        <v>Žirovnice</v>
      </c>
      <c r="G89" s="33"/>
      <c r="H89" s="33"/>
      <c r="I89" s="103" t="s">
        <v>22</v>
      </c>
      <c r="J89" s="56" t="str">
        <f>IF(J12="","",J12)</f>
        <v>9. 6. 2020</v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hidden="1" customHeight="1" x14ac:dyDescent="0.2">
      <c r="A90" s="33"/>
      <c r="B90" s="34"/>
      <c r="C90" s="33"/>
      <c r="D90" s="33"/>
      <c r="E90" s="33"/>
      <c r="F90" s="33"/>
      <c r="G90" s="33"/>
      <c r="H90" s="33"/>
      <c r="I90" s="102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2" hidden="1" customHeight="1" x14ac:dyDescent="0.2">
      <c r="A91" s="33"/>
      <c r="B91" s="34"/>
      <c r="C91" s="28" t="s">
        <v>24</v>
      </c>
      <c r="D91" s="33"/>
      <c r="E91" s="33"/>
      <c r="F91" s="26" t="str">
        <f>E15</f>
        <v>Město Žirovnice</v>
      </c>
      <c r="G91" s="33"/>
      <c r="H91" s="33"/>
      <c r="I91" s="103" t="s">
        <v>30</v>
      </c>
      <c r="J91" s="31" t="str">
        <f>E21</f>
        <v>WAY project s.r.o.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hidden="1" customHeight="1" x14ac:dyDescent="0.2">
      <c r="A92" s="33"/>
      <c r="B92" s="34"/>
      <c r="C92" s="28" t="s">
        <v>28</v>
      </c>
      <c r="D92" s="33"/>
      <c r="E92" s="33"/>
      <c r="F92" s="26" t="str">
        <f>IF(E18="","",E18)</f>
        <v>Vyplň údaj</v>
      </c>
      <c r="G92" s="33"/>
      <c r="H92" s="33"/>
      <c r="I92" s="103" t="s">
        <v>34</v>
      </c>
      <c r="J92" s="31" t="str">
        <f>E24</f>
        <v xml:space="preserve"> 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hidden="1" customHeight="1" x14ac:dyDescent="0.2">
      <c r="A93" s="33"/>
      <c r="B93" s="34"/>
      <c r="C93" s="33"/>
      <c r="D93" s="33"/>
      <c r="E93" s="33"/>
      <c r="F93" s="33"/>
      <c r="G93" s="33"/>
      <c r="H93" s="33"/>
      <c r="I93" s="102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hidden="1" customHeight="1" x14ac:dyDescent="0.2">
      <c r="A94" s="33"/>
      <c r="B94" s="34"/>
      <c r="C94" s="128" t="s">
        <v>122</v>
      </c>
      <c r="D94" s="114"/>
      <c r="E94" s="114"/>
      <c r="F94" s="114"/>
      <c r="G94" s="114"/>
      <c r="H94" s="114"/>
      <c r="I94" s="129"/>
      <c r="J94" s="130" t="s">
        <v>123</v>
      </c>
      <c r="K94" s="114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hidden="1" customHeight="1" x14ac:dyDescent="0.2">
      <c r="A95" s="33"/>
      <c r="B95" s="34"/>
      <c r="C95" s="33"/>
      <c r="D95" s="33"/>
      <c r="E95" s="33"/>
      <c r="F95" s="33"/>
      <c r="G95" s="33"/>
      <c r="H95" s="33"/>
      <c r="I95" s="102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hidden="1" customHeight="1" x14ac:dyDescent="0.2">
      <c r="A96" s="33"/>
      <c r="B96" s="34"/>
      <c r="C96" s="131" t="s">
        <v>124</v>
      </c>
      <c r="D96" s="33"/>
      <c r="E96" s="33"/>
      <c r="F96" s="33"/>
      <c r="G96" s="33"/>
      <c r="H96" s="33"/>
      <c r="I96" s="102"/>
      <c r="J96" s="72">
        <f>J122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125</v>
      </c>
    </row>
    <row r="97" spans="1:31" s="9" customFormat="1" ht="24.95" hidden="1" customHeight="1" x14ac:dyDescent="0.2">
      <c r="B97" s="132"/>
      <c r="D97" s="133" t="s">
        <v>219</v>
      </c>
      <c r="E97" s="134"/>
      <c r="F97" s="134"/>
      <c r="G97" s="134"/>
      <c r="H97" s="134"/>
      <c r="I97" s="135"/>
      <c r="J97" s="136">
        <f>J123</f>
        <v>0</v>
      </c>
      <c r="L97" s="132"/>
    </row>
    <row r="98" spans="1:31" s="14" customFormat="1" ht="19.899999999999999" hidden="1" customHeight="1" x14ac:dyDescent="0.2">
      <c r="B98" s="192"/>
      <c r="D98" s="193" t="s">
        <v>220</v>
      </c>
      <c r="E98" s="194"/>
      <c r="F98" s="194"/>
      <c r="G98" s="194"/>
      <c r="H98" s="194"/>
      <c r="I98" s="195"/>
      <c r="J98" s="196">
        <f>J124</f>
        <v>0</v>
      </c>
      <c r="L98" s="192"/>
    </row>
    <row r="99" spans="1:31" s="14" customFormat="1" ht="19.899999999999999" hidden="1" customHeight="1" x14ac:dyDescent="0.2">
      <c r="B99" s="192"/>
      <c r="D99" s="193" t="s">
        <v>222</v>
      </c>
      <c r="E99" s="194"/>
      <c r="F99" s="194"/>
      <c r="G99" s="194"/>
      <c r="H99" s="194"/>
      <c r="I99" s="195"/>
      <c r="J99" s="196">
        <f>J182</f>
        <v>0</v>
      </c>
      <c r="L99" s="192"/>
    </row>
    <row r="100" spans="1:31" s="14" customFormat="1" ht="19.899999999999999" hidden="1" customHeight="1" x14ac:dyDescent="0.2">
      <c r="B100" s="192"/>
      <c r="D100" s="193" t="s">
        <v>224</v>
      </c>
      <c r="E100" s="194"/>
      <c r="F100" s="194"/>
      <c r="G100" s="194"/>
      <c r="H100" s="194"/>
      <c r="I100" s="195"/>
      <c r="J100" s="196">
        <f>J190</f>
        <v>0</v>
      </c>
      <c r="L100" s="192"/>
    </row>
    <row r="101" spans="1:31" s="14" customFormat="1" ht="19.899999999999999" hidden="1" customHeight="1" x14ac:dyDescent="0.2">
      <c r="B101" s="192"/>
      <c r="D101" s="193" t="s">
        <v>226</v>
      </c>
      <c r="E101" s="194"/>
      <c r="F101" s="194"/>
      <c r="G101" s="194"/>
      <c r="H101" s="194"/>
      <c r="I101" s="195"/>
      <c r="J101" s="196">
        <f>J295</f>
        <v>0</v>
      </c>
      <c r="L101" s="192"/>
    </row>
    <row r="102" spans="1:31" s="14" customFormat="1" ht="19.899999999999999" hidden="1" customHeight="1" x14ac:dyDescent="0.2">
      <c r="B102" s="192"/>
      <c r="D102" s="193" t="s">
        <v>227</v>
      </c>
      <c r="E102" s="194"/>
      <c r="F102" s="194"/>
      <c r="G102" s="194"/>
      <c r="H102" s="194"/>
      <c r="I102" s="195"/>
      <c r="J102" s="196">
        <f>J302</f>
        <v>0</v>
      </c>
      <c r="L102" s="192"/>
    </row>
    <row r="103" spans="1:31" s="2" customFormat="1" ht="21.75" hidden="1" customHeight="1" x14ac:dyDescent="0.2">
      <c r="A103" s="33"/>
      <c r="B103" s="34"/>
      <c r="C103" s="33"/>
      <c r="D103" s="33"/>
      <c r="E103" s="33"/>
      <c r="F103" s="33"/>
      <c r="G103" s="33"/>
      <c r="H103" s="33"/>
      <c r="I103" s="102"/>
      <c r="J103" s="33"/>
      <c r="K103" s="33"/>
      <c r="L103" s="4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</row>
    <row r="104" spans="1:31" s="2" customFormat="1" ht="6.95" hidden="1" customHeight="1" x14ac:dyDescent="0.2">
      <c r="A104" s="33"/>
      <c r="B104" s="48"/>
      <c r="C104" s="49"/>
      <c r="D104" s="49"/>
      <c r="E104" s="49"/>
      <c r="F104" s="49"/>
      <c r="G104" s="49"/>
      <c r="H104" s="49"/>
      <c r="I104" s="126"/>
      <c r="J104" s="49"/>
      <c r="K104" s="49"/>
      <c r="L104" s="4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</row>
    <row r="105" spans="1:31" hidden="1" x14ac:dyDescent="0.2"/>
    <row r="106" spans="1:31" hidden="1" x14ac:dyDescent="0.2"/>
    <row r="107" spans="1:31" hidden="1" x14ac:dyDescent="0.2"/>
    <row r="108" spans="1:31" s="2" customFormat="1" ht="6.95" customHeight="1" x14ac:dyDescent="0.2">
      <c r="A108" s="33"/>
      <c r="B108" s="50"/>
      <c r="C108" s="51"/>
      <c r="D108" s="51"/>
      <c r="E108" s="51"/>
      <c r="F108" s="51"/>
      <c r="G108" s="51"/>
      <c r="H108" s="51"/>
      <c r="I108" s="127"/>
      <c r="J108" s="51"/>
      <c r="K108" s="51"/>
      <c r="L108" s="4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31" s="2" customFormat="1" ht="24.95" customHeight="1" x14ac:dyDescent="0.2">
      <c r="A109" s="33"/>
      <c r="B109" s="34"/>
      <c r="C109" s="22" t="s">
        <v>127</v>
      </c>
      <c r="D109" s="33"/>
      <c r="E109" s="33"/>
      <c r="F109" s="33"/>
      <c r="G109" s="33"/>
      <c r="H109" s="33"/>
      <c r="I109" s="102"/>
      <c r="J109" s="33"/>
      <c r="K109" s="33"/>
      <c r="L109" s="4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31" s="2" customFormat="1" ht="6.95" customHeight="1" x14ac:dyDescent="0.2">
      <c r="A110" s="33"/>
      <c r="B110" s="34"/>
      <c r="C110" s="33"/>
      <c r="D110" s="33"/>
      <c r="E110" s="33"/>
      <c r="F110" s="33"/>
      <c r="G110" s="33"/>
      <c r="H110" s="33"/>
      <c r="I110" s="102"/>
      <c r="J110" s="33"/>
      <c r="K110" s="33"/>
      <c r="L110" s="4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31" s="2" customFormat="1" ht="12" customHeight="1" x14ac:dyDescent="0.2">
      <c r="A111" s="33"/>
      <c r="B111" s="34"/>
      <c r="C111" s="28" t="s">
        <v>16</v>
      </c>
      <c r="D111" s="33"/>
      <c r="E111" s="33"/>
      <c r="F111" s="33"/>
      <c r="G111" s="33"/>
      <c r="H111" s="33"/>
      <c r="I111" s="102"/>
      <c r="J111" s="33"/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2" customFormat="1" ht="16.5" customHeight="1" x14ac:dyDescent="0.2">
      <c r="A112" s="33"/>
      <c r="B112" s="34"/>
      <c r="C112" s="33"/>
      <c r="D112" s="33"/>
      <c r="E112" s="569" t="str">
        <f>E7</f>
        <v>Žirovnice - ZTV Starý dvůr</v>
      </c>
      <c r="F112" s="570"/>
      <c r="G112" s="570"/>
      <c r="H112" s="570"/>
      <c r="I112" s="102"/>
      <c r="J112" s="33"/>
      <c r="K112" s="33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12" customHeight="1" x14ac:dyDescent="0.2">
      <c r="A113" s="33"/>
      <c r="B113" s="34"/>
      <c r="C113" s="28" t="s">
        <v>119</v>
      </c>
      <c r="D113" s="33"/>
      <c r="E113" s="33"/>
      <c r="F113" s="33"/>
      <c r="G113" s="33"/>
      <c r="H113" s="33"/>
      <c r="I113" s="102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16.5" customHeight="1" x14ac:dyDescent="0.2">
      <c r="A114" s="33"/>
      <c r="B114" s="34"/>
      <c r="C114" s="33"/>
      <c r="D114" s="33"/>
      <c r="E114" s="561" t="str">
        <f>E9</f>
        <v>301 - Vodovod</v>
      </c>
      <c r="F114" s="568"/>
      <c r="G114" s="568"/>
      <c r="H114" s="568"/>
      <c r="I114" s="102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6.95" customHeight="1" x14ac:dyDescent="0.2">
      <c r="A115" s="33"/>
      <c r="B115" s="34"/>
      <c r="C115" s="33"/>
      <c r="D115" s="33"/>
      <c r="E115" s="33"/>
      <c r="F115" s="33"/>
      <c r="G115" s="33"/>
      <c r="H115" s="33"/>
      <c r="I115" s="102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12" customHeight="1" x14ac:dyDescent="0.2">
      <c r="A116" s="33"/>
      <c r="B116" s="34"/>
      <c r="C116" s="28" t="s">
        <v>20</v>
      </c>
      <c r="D116" s="33"/>
      <c r="E116" s="33"/>
      <c r="F116" s="26" t="str">
        <f>F12</f>
        <v>Žirovnice</v>
      </c>
      <c r="G116" s="33"/>
      <c r="H116" s="33"/>
      <c r="I116" s="103" t="s">
        <v>22</v>
      </c>
      <c r="J116" s="56" t="str">
        <f>IF(J12="","",J12)</f>
        <v>9. 6. 2020</v>
      </c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6.95" customHeight="1" x14ac:dyDescent="0.2">
      <c r="A117" s="33"/>
      <c r="B117" s="34"/>
      <c r="C117" s="33"/>
      <c r="D117" s="33"/>
      <c r="E117" s="33"/>
      <c r="F117" s="33"/>
      <c r="G117" s="33"/>
      <c r="H117" s="33"/>
      <c r="I117" s="102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15.2" customHeight="1" x14ac:dyDescent="0.2">
      <c r="A118" s="33"/>
      <c r="B118" s="34"/>
      <c r="C118" s="28" t="s">
        <v>24</v>
      </c>
      <c r="D118" s="33"/>
      <c r="E118" s="33"/>
      <c r="F118" s="26" t="str">
        <f>E15</f>
        <v>Město Žirovnice</v>
      </c>
      <c r="G118" s="33"/>
      <c r="H118" s="33"/>
      <c r="I118" s="103" t="s">
        <v>30</v>
      </c>
      <c r="J118" s="31" t="str">
        <f>E21</f>
        <v>WAY project s.r.o.</v>
      </c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2" customFormat="1" ht="15.2" customHeight="1" x14ac:dyDescent="0.2">
      <c r="A119" s="33"/>
      <c r="B119" s="34"/>
      <c r="C119" s="28" t="s">
        <v>28</v>
      </c>
      <c r="D119" s="33"/>
      <c r="E119" s="33"/>
      <c r="F119" s="26" t="str">
        <f>IF(E18="","",E18)</f>
        <v>Vyplň údaj</v>
      </c>
      <c r="G119" s="33"/>
      <c r="H119" s="33"/>
      <c r="I119" s="103" t="s">
        <v>34</v>
      </c>
      <c r="J119" s="31" t="str">
        <f>E24</f>
        <v xml:space="preserve"> </v>
      </c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2" customFormat="1" ht="10.35" customHeight="1" x14ac:dyDescent="0.2">
      <c r="A120" s="33"/>
      <c r="B120" s="34"/>
      <c r="C120" s="33"/>
      <c r="D120" s="33"/>
      <c r="E120" s="33"/>
      <c r="F120" s="33"/>
      <c r="G120" s="33"/>
      <c r="H120" s="33"/>
      <c r="I120" s="102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10" customFormat="1" ht="29.25" customHeight="1" x14ac:dyDescent="0.2">
      <c r="A121" s="137"/>
      <c r="B121" s="138"/>
      <c r="C121" s="139" t="s">
        <v>128</v>
      </c>
      <c r="D121" s="140" t="s">
        <v>62</v>
      </c>
      <c r="E121" s="140" t="s">
        <v>58</v>
      </c>
      <c r="F121" s="140" t="s">
        <v>59</v>
      </c>
      <c r="G121" s="140" t="s">
        <v>129</v>
      </c>
      <c r="H121" s="140" t="s">
        <v>130</v>
      </c>
      <c r="I121" s="141" t="s">
        <v>131</v>
      </c>
      <c r="J121" s="140" t="s">
        <v>123</v>
      </c>
      <c r="K121" s="142" t="s">
        <v>132</v>
      </c>
      <c r="L121" s="143"/>
      <c r="M121" s="63" t="s">
        <v>1</v>
      </c>
      <c r="N121" s="64" t="s">
        <v>41</v>
      </c>
      <c r="O121" s="64" t="s">
        <v>133</v>
      </c>
      <c r="P121" s="64" t="s">
        <v>134</v>
      </c>
      <c r="Q121" s="64" t="s">
        <v>135</v>
      </c>
      <c r="R121" s="64" t="s">
        <v>136</v>
      </c>
      <c r="S121" s="64" t="s">
        <v>137</v>
      </c>
      <c r="T121" s="65" t="s">
        <v>138</v>
      </c>
      <c r="U121" s="137"/>
      <c r="V121" s="137"/>
      <c r="W121" s="137"/>
      <c r="X121" s="137"/>
      <c r="Y121" s="137"/>
      <c r="Z121" s="137"/>
      <c r="AA121" s="137"/>
      <c r="AB121" s="137"/>
      <c r="AC121" s="137"/>
      <c r="AD121" s="137"/>
      <c r="AE121" s="137"/>
    </row>
    <row r="122" spans="1:65" s="2" customFormat="1" ht="22.9" customHeight="1" x14ac:dyDescent="0.25">
      <c r="A122" s="33"/>
      <c r="B122" s="34"/>
      <c r="C122" s="70" t="s">
        <v>139</v>
      </c>
      <c r="D122" s="33"/>
      <c r="E122" s="33"/>
      <c r="F122" s="33"/>
      <c r="G122" s="33"/>
      <c r="H122" s="33"/>
      <c r="I122" s="102"/>
      <c r="J122" s="144">
        <f>BK122</f>
        <v>0</v>
      </c>
      <c r="K122" s="33"/>
      <c r="L122" s="34"/>
      <c r="M122" s="66"/>
      <c r="N122" s="57"/>
      <c r="O122" s="67"/>
      <c r="P122" s="145">
        <f>P123</f>
        <v>0</v>
      </c>
      <c r="Q122" s="67"/>
      <c r="R122" s="145">
        <f>R123</f>
        <v>440.76329326000001</v>
      </c>
      <c r="S122" s="67"/>
      <c r="T122" s="146">
        <f>T123</f>
        <v>3.4599999999999999E-2</v>
      </c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T122" s="18" t="s">
        <v>76</v>
      </c>
      <c r="AU122" s="18" t="s">
        <v>125</v>
      </c>
      <c r="BK122" s="147">
        <f>BK123</f>
        <v>0</v>
      </c>
    </row>
    <row r="123" spans="1:65" s="11" customFormat="1" ht="25.9" customHeight="1" x14ac:dyDescent="0.2">
      <c r="B123" s="148"/>
      <c r="D123" s="149" t="s">
        <v>76</v>
      </c>
      <c r="E123" s="150" t="s">
        <v>228</v>
      </c>
      <c r="F123" s="150" t="s">
        <v>229</v>
      </c>
      <c r="I123" s="151"/>
      <c r="J123" s="152">
        <f>BK123</f>
        <v>0</v>
      </c>
      <c r="L123" s="148"/>
      <c r="M123" s="153"/>
      <c r="N123" s="154"/>
      <c r="O123" s="154"/>
      <c r="P123" s="155">
        <f>P124+P182+P190+P295+P302</f>
        <v>0</v>
      </c>
      <c r="Q123" s="154"/>
      <c r="R123" s="155">
        <f>R124+R182+R190+R295+R302</f>
        <v>440.76329326000001</v>
      </c>
      <c r="S123" s="154"/>
      <c r="T123" s="156">
        <f>T124+T182+T190+T295+T302</f>
        <v>3.4599999999999999E-2</v>
      </c>
      <c r="AR123" s="149" t="s">
        <v>85</v>
      </c>
      <c r="AT123" s="157" t="s">
        <v>76</v>
      </c>
      <c r="AU123" s="157" t="s">
        <v>77</v>
      </c>
      <c r="AY123" s="149" t="s">
        <v>143</v>
      </c>
      <c r="BK123" s="158">
        <f>BK124+BK182+BK190+BK295+BK302</f>
        <v>0</v>
      </c>
    </row>
    <row r="124" spans="1:65" s="11" customFormat="1" ht="22.9" customHeight="1" x14ac:dyDescent="0.2">
      <c r="B124" s="148"/>
      <c r="D124" s="149" t="s">
        <v>76</v>
      </c>
      <c r="E124" s="197" t="s">
        <v>85</v>
      </c>
      <c r="F124" s="197" t="s">
        <v>230</v>
      </c>
      <c r="I124" s="151"/>
      <c r="J124" s="198">
        <f>BK124</f>
        <v>0</v>
      </c>
      <c r="L124" s="148"/>
      <c r="M124" s="153"/>
      <c r="N124" s="154"/>
      <c r="O124" s="154"/>
      <c r="P124" s="155">
        <f>SUM(P125:P181)</f>
        <v>0</v>
      </c>
      <c r="Q124" s="154"/>
      <c r="R124" s="155">
        <f>SUM(R125:R181)</f>
        <v>433.83143219999999</v>
      </c>
      <c r="S124" s="154"/>
      <c r="T124" s="156">
        <f>SUM(T125:T181)</f>
        <v>0</v>
      </c>
      <c r="AR124" s="149" t="s">
        <v>85</v>
      </c>
      <c r="AT124" s="157" t="s">
        <v>76</v>
      </c>
      <c r="AU124" s="157" t="s">
        <v>85</v>
      </c>
      <c r="AY124" s="149" t="s">
        <v>143</v>
      </c>
      <c r="BK124" s="158">
        <f>SUM(BK125:BK181)</f>
        <v>0</v>
      </c>
    </row>
    <row r="125" spans="1:65" s="2" customFormat="1" ht="16.5" customHeight="1" x14ac:dyDescent="0.2">
      <c r="A125" s="33"/>
      <c r="B125" s="159"/>
      <c r="C125" s="160" t="s">
        <v>85</v>
      </c>
      <c r="D125" s="160" t="s">
        <v>144</v>
      </c>
      <c r="E125" s="161" t="s">
        <v>914</v>
      </c>
      <c r="F125" s="162" t="s">
        <v>915</v>
      </c>
      <c r="G125" s="163" t="s">
        <v>916</v>
      </c>
      <c r="H125" s="164">
        <v>80</v>
      </c>
      <c r="I125" s="165"/>
      <c r="J125" s="166">
        <f>ROUND(I125*H125,2)</f>
        <v>0</v>
      </c>
      <c r="K125" s="162" t="s">
        <v>148</v>
      </c>
      <c r="L125" s="34"/>
      <c r="M125" s="167" t="s">
        <v>1</v>
      </c>
      <c r="N125" s="168" t="s">
        <v>42</v>
      </c>
      <c r="O125" s="59"/>
      <c r="P125" s="169">
        <f>O125*H125</f>
        <v>0</v>
      </c>
      <c r="Q125" s="169">
        <v>3.0000000000000001E-5</v>
      </c>
      <c r="R125" s="169">
        <f>Q125*H125</f>
        <v>2.4000000000000002E-3</v>
      </c>
      <c r="S125" s="169">
        <v>0</v>
      </c>
      <c r="T125" s="170">
        <f>S125*H125</f>
        <v>0</v>
      </c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R125" s="171" t="s">
        <v>142</v>
      </c>
      <c r="AT125" s="171" t="s">
        <v>144</v>
      </c>
      <c r="AU125" s="171" t="s">
        <v>87</v>
      </c>
      <c r="AY125" s="18" t="s">
        <v>143</v>
      </c>
      <c r="BE125" s="172">
        <f>IF(N125="základní",J125,0)</f>
        <v>0</v>
      </c>
      <c r="BF125" s="172">
        <f>IF(N125="snížená",J125,0)</f>
        <v>0</v>
      </c>
      <c r="BG125" s="172">
        <f>IF(N125="zákl. přenesená",J125,0)</f>
        <v>0</v>
      </c>
      <c r="BH125" s="172">
        <f>IF(N125="sníž. přenesená",J125,0)</f>
        <v>0</v>
      </c>
      <c r="BI125" s="172">
        <f>IF(N125="nulová",J125,0)</f>
        <v>0</v>
      </c>
      <c r="BJ125" s="18" t="s">
        <v>85</v>
      </c>
      <c r="BK125" s="172">
        <f>ROUND(I125*H125,2)</f>
        <v>0</v>
      </c>
      <c r="BL125" s="18" t="s">
        <v>142</v>
      </c>
      <c r="BM125" s="171" t="s">
        <v>917</v>
      </c>
    </row>
    <row r="126" spans="1:65" s="13" customFormat="1" x14ac:dyDescent="0.2">
      <c r="B126" s="182"/>
      <c r="D126" s="174" t="s">
        <v>151</v>
      </c>
      <c r="E126" s="183" t="s">
        <v>1</v>
      </c>
      <c r="F126" s="184" t="s">
        <v>918</v>
      </c>
      <c r="H126" s="183" t="s">
        <v>1</v>
      </c>
      <c r="I126" s="185"/>
      <c r="L126" s="182"/>
      <c r="M126" s="186"/>
      <c r="N126" s="187"/>
      <c r="O126" s="187"/>
      <c r="P126" s="187"/>
      <c r="Q126" s="187"/>
      <c r="R126" s="187"/>
      <c r="S126" s="187"/>
      <c r="T126" s="188"/>
      <c r="AT126" s="183" t="s">
        <v>151</v>
      </c>
      <c r="AU126" s="183" t="s">
        <v>87</v>
      </c>
      <c r="AV126" s="13" t="s">
        <v>85</v>
      </c>
      <c r="AW126" s="13" t="s">
        <v>33</v>
      </c>
      <c r="AX126" s="13" t="s">
        <v>77</v>
      </c>
      <c r="AY126" s="183" t="s">
        <v>143</v>
      </c>
    </row>
    <row r="127" spans="1:65" s="12" customFormat="1" x14ac:dyDescent="0.2">
      <c r="B127" s="173"/>
      <c r="D127" s="174" t="s">
        <v>151</v>
      </c>
      <c r="E127" s="175" t="s">
        <v>1</v>
      </c>
      <c r="F127" s="176" t="s">
        <v>919</v>
      </c>
      <c r="H127" s="177">
        <v>80</v>
      </c>
      <c r="I127" s="178"/>
      <c r="L127" s="173"/>
      <c r="M127" s="179"/>
      <c r="N127" s="180"/>
      <c r="O127" s="180"/>
      <c r="P127" s="180"/>
      <c r="Q127" s="180"/>
      <c r="R127" s="180"/>
      <c r="S127" s="180"/>
      <c r="T127" s="181"/>
      <c r="AT127" s="175" t="s">
        <v>151</v>
      </c>
      <c r="AU127" s="175" t="s">
        <v>87</v>
      </c>
      <c r="AV127" s="12" t="s">
        <v>87</v>
      </c>
      <c r="AW127" s="12" t="s">
        <v>33</v>
      </c>
      <c r="AX127" s="12" t="s">
        <v>85</v>
      </c>
      <c r="AY127" s="175" t="s">
        <v>143</v>
      </c>
    </row>
    <row r="128" spans="1:65" s="2" customFormat="1" ht="21.75" customHeight="1" x14ac:dyDescent="0.2">
      <c r="A128" s="33"/>
      <c r="B128" s="159"/>
      <c r="C128" s="160" t="s">
        <v>87</v>
      </c>
      <c r="D128" s="160" t="s">
        <v>144</v>
      </c>
      <c r="E128" s="161" t="s">
        <v>920</v>
      </c>
      <c r="F128" s="162" t="s">
        <v>292</v>
      </c>
      <c r="G128" s="163" t="s">
        <v>280</v>
      </c>
      <c r="H128" s="164">
        <v>41.317999999999998</v>
      </c>
      <c r="I128" s="165"/>
      <c r="J128" s="166">
        <f>ROUND(I128*H128,2)</f>
        <v>0</v>
      </c>
      <c r="K128" s="162" t="s">
        <v>148</v>
      </c>
      <c r="L128" s="34"/>
      <c r="M128" s="167" t="s">
        <v>1</v>
      </c>
      <c r="N128" s="168" t="s">
        <v>42</v>
      </c>
      <c r="O128" s="59"/>
      <c r="P128" s="169">
        <f>O128*H128</f>
        <v>0</v>
      </c>
      <c r="Q128" s="169">
        <v>0</v>
      </c>
      <c r="R128" s="169">
        <f>Q128*H128</f>
        <v>0</v>
      </c>
      <c r="S128" s="169">
        <v>0</v>
      </c>
      <c r="T128" s="170">
        <f>S128*H128</f>
        <v>0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R128" s="171" t="s">
        <v>142</v>
      </c>
      <c r="AT128" s="171" t="s">
        <v>144</v>
      </c>
      <c r="AU128" s="171" t="s">
        <v>87</v>
      </c>
      <c r="AY128" s="18" t="s">
        <v>143</v>
      </c>
      <c r="BE128" s="172">
        <f>IF(N128="základní",J128,0)</f>
        <v>0</v>
      </c>
      <c r="BF128" s="172">
        <f>IF(N128="snížená",J128,0)</f>
        <v>0</v>
      </c>
      <c r="BG128" s="172">
        <f>IF(N128="zákl. přenesená",J128,0)</f>
        <v>0</v>
      </c>
      <c r="BH128" s="172">
        <f>IF(N128="sníž. přenesená",J128,0)</f>
        <v>0</v>
      </c>
      <c r="BI128" s="172">
        <f>IF(N128="nulová",J128,0)</f>
        <v>0</v>
      </c>
      <c r="BJ128" s="18" t="s">
        <v>85</v>
      </c>
      <c r="BK128" s="172">
        <f>ROUND(I128*H128,2)</f>
        <v>0</v>
      </c>
      <c r="BL128" s="18" t="s">
        <v>142</v>
      </c>
      <c r="BM128" s="171" t="s">
        <v>921</v>
      </c>
    </row>
    <row r="129" spans="1:65" s="13" customFormat="1" x14ac:dyDescent="0.2">
      <c r="B129" s="182"/>
      <c r="D129" s="174" t="s">
        <v>151</v>
      </c>
      <c r="E129" s="183" t="s">
        <v>1</v>
      </c>
      <c r="F129" s="184" t="s">
        <v>922</v>
      </c>
      <c r="H129" s="183" t="s">
        <v>1</v>
      </c>
      <c r="I129" s="185"/>
      <c r="L129" s="182"/>
      <c r="M129" s="186"/>
      <c r="N129" s="187"/>
      <c r="O129" s="187"/>
      <c r="P129" s="187"/>
      <c r="Q129" s="187"/>
      <c r="R129" s="187"/>
      <c r="S129" s="187"/>
      <c r="T129" s="188"/>
      <c r="AT129" s="183" t="s">
        <v>151</v>
      </c>
      <c r="AU129" s="183" t="s">
        <v>87</v>
      </c>
      <c r="AV129" s="13" t="s">
        <v>85</v>
      </c>
      <c r="AW129" s="13" t="s">
        <v>33</v>
      </c>
      <c r="AX129" s="13" t="s">
        <v>77</v>
      </c>
      <c r="AY129" s="183" t="s">
        <v>143</v>
      </c>
    </row>
    <row r="130" spans="1:65" s="12" customFormat="1" x14ac:dyDescent="0.2">
      <c r="B130" s="173"/>
      <c r="D130" s="174" t="s">
        <v>151</v>
      </c>
      <c r="E130" s="175" t="s">
        <v>1</v>
      </c>
      <c r="F130" s="176" t="s">
        <v>923</v>
      </c>
      <c r="H130" s="177">
        <v>41.317999999999998</v>
      </c>
      <c r="I130" s="178"/>
      <c r="L130" s="173"/>
      <c r="M130" s="179"/>
      <c r="N130" s="180"/>
      <c r="O130" s="180"/>
      <c r="P130" s="180"/>
      <c r="Q130" s="180"/>
      <c r="R130" s="180"/>
      <c r="S130" s="180"/>
      <c r="T130" s="181"/>
      <c r="AT130" s="175" t="s">
        <v>151</v>
      </c>
      <c r="AU130" s="175" t="s">
        <v>87</v>
      </c>
      <c r="AV130" s="12" t="s">
        <v>87</v>
      </c>
      <c r="AW130" s="12" t="s">
        <v>33</v>
      </c>
      <c r="AX130" s="12" t="s">
        <v>85</v>
      </c>
      <c r="AY130" s="175" t="s">
        <v>143</v>
      </c>
    </row>
    <row r="131" spans="1:65" s="2" customFormat="1" ht="21.75" customHeight="1" x14ac:dyDescent="0.2">
      <c r="A131" s="33"/>
      <c r="B131" s="159"/>
      <c r="C131" s="160" t="s">
        <v>158</v>
      </c>
      <c r="D131" s="160" t="s">
        <v>144</v>
      </c>
      <c r="E131" s="161" t="s">
        <v>924</v>
      </c>
      <c r="F131" s="162" t="s">
        <v>925</v>
      </c>
      <c r="G131" s="163" t="s">
        <v>280</v>
      </c>
      <c r="H131" s="164">
        <v>495.81599999999997</v>
      </c>
      <c r="I131" s="165"/>
      <c r="J131" s="166">
        <f>ROUND(I131*H131,2)</f>
        <v>0</v>
      </c>
      <c r="K131" s="162" t="s">
        <v>148</v>
      </c>
      <c r="L131" s="34"/>
      <c r="M131" s="167" t="s">
        <v>1</v>
      </c>
      <c r="N131" s="168" t="s">
        <v>42</v>
      </c>
      <c r="O131" s="59"/>
      <c r="P131" s="169">
        <f>O131*H131</f>
        <v>0</v>
      </c>
      <c r="Q131" s="169">
        <v>0</v>
      </c>
      <c r="R131" s="169">
        <f>Q131*H131</f>
        <v>0</v>
      </c>
      <c r="S131" s="169">
        <v>0</v>
      </c>
      <c r="T131" s="170">
        <f>S131*H131</f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71" t="s">
        <v>142</v>
      </c>
      <c r="AT131" s="171" t="s">
        <v>144</v>
      </c>
      <c r="AU131" s="171" t="s">
        <v>87</v>
      </c>
      <c r="AY131" s="18" t="s">
        <v>143</v>
      </c>
      <c r="BE131" s="172">
        <f>IF(N131="základní",J131,0)</f>
        <v>0</v>
      </c>
      <c r="BF131" s="172">
        <f>IF(N131="snížená",J131,0)</f>
        <v>0</v>
      </c>
      <c r="BG131" s="172">
        <f>IF(N131="zákl. přenesená",J131,0)</f>
        <v>0</v>
      </c>
      <c r="BH131" s="172">
        <f>IF(N131="sníž. přenesená",J131,0)</f>
        <v>0</v>
      </c>
      <c r="BI131" s="172">
        <f>IF(N131="nulová",J131,0)</f>
        <v>0</v>
      </c>
      <c r="BJ131" s="18" t="s">
        <v>85</v>
      </c>
      <c r="BK131" s="172">
        <f>ROUND(I131*H131,2)</f>
        <v>0</v>
      </c>
      <c r="BL131" s="18" t="s">
        <v>142</v>
      </c>
      <c r="BM131" s="171" t="s">
        <v>926</v>
      </c>
    </row>
    <row r="132" spans="1:65" s="13" customFormat="1" x14ac:dyDescent="0.2">
      <c r="B132" s="182"/>
      <c r="D132" s="174" t="s">
        <v>151</v>
      </c>
      <c r="E132" s="183" t="s">
        <v>1</v>
      </c>
      <c r="F132" s="184" t="s">
        <v>927</v>
      </c>
      <c r="H132" s="183" t="s">
        <v>1</v>
      </c>
      <c r="I132" s="185"/>
      <c r="L132" s="182"/>
      <c r="M132" s="186"/>
      <c r="N132" s="187"/>
      <c r="O132" s="187"/>
      <c r="P132" s="187"/>
      <c r="Q132" s="187"/>
      <c r="R132" s="187"/>
      <c r="S132" s="187"/>
      <c r="T132" s="188"/>
      <c r="AT132" s="183" t="s">
        <v>151</v>
      </c>
      <c r="AU132" s="183" t="s">
        <v>87</v>
      </c>
      <c r="AV132" s="13" t="s">
        <v>85</v>
      </c>
      <c r="AW132" s="13" t="s">
        <v>33</v>
      </c>
      <c r="AX132" s="13" t="s">
        <v>77</v>
      </c>
      <c r="AY132" s="183" t="s">
        <v>143</v>
      </c>
    </row>
    <row r="133" spans="1:65" s="12" customFormat="1" x14ac:dyDescent="0.2">
      <c r="B133" s="173"/>
      <c r="D133" s="174" t="s">
        <v>151</v>
      </c>
      <c r="E133" s="175" t="s">
        <v>1</v>
      </c>
      <c r="F133" s="176" t="s">
        <v>928</v>
      </c>
      <c r="H133" s="177">
        <v>495.81599999999997</v>
      </c>
      <c r="I133" s="178"/>
      <c r="L133" s="173"/>
      <c r="M133" s="179"/>
      <c r="N133" s="180"/>
      <c r="O133" s="180"/>
      <c r="P133" s="180"/>
      <c r="Q133" s="180"/>
      <c r="R133" s="180"/>
      <c r="S133" s="180"/>
      <c r="T133" s="181"/>
      <c r="AT133" s="175" t="s">
        <v>151</v>
      </c>
      <c r="AU133" s="175" t="s">
        <v>87</v>
      </c>
      <c r="AV133" s="12" t="s">
        <v>87</v>
      </c>
      <c r="AW133" s="12" t="s">
        <v>33</v>
      </c>
      <c r="AX133" s="12" t="s">
        <v>85</v>
      </c>
      <c r="AY133" s="175" t="s">
        <v>143</v>
      </c>
    </row>
    <row r="134" spans="1:65" s="13" customFormat="1" x14ac:dyDescent="0.2">
      <c r="B134" s="182"/>
      <c r="D134" s="174" t="s">
        <v>151</v>
      </c>
      <c r="E134" s="183" t="s">
        <v>1</v>
      </c>
      <c r="F134" s="184" t="s">
        <v>283</v>
      </c>
      <c r="H134" s="183" t="s">
        <v>1</v>
      </c>
      <c r="I134" s="185"/>
      <c r="L134" s="182"/>
      <c r="M134" s="186"/>
      <c r="N134" s="187"/>
      <c r="O134" s="187"/>
      <c r="P134" s="187"/>
      <c r="Q134" s="187"/>
      <c r="R134" s="187"/>
      <c r="S134" s="187"/>
      <c r="T134" s="188"/>
      <c r="AT134" s="183" t="s">
        <v>151</v>
      </c>
      <c r="AU134" s="183" t="s">
        <v>87</v>
      </c>
      <c r="AV134" s="13" t="s">
        <v>85</v>
      </c>
      <c r="AW134" s="13" t="s">
        <v>33</v>
      </c>
      <c r="AX134" s="13" t="s">
        <v>77</v>
      </c>
      <c r="AY134" s="183" t="s">
        <v>143</v>
      </c>
    </row>
    <row r="135" spans="1:65" s="2" customFormat="1" ht="21.75" customHeight="1" x14ac:dyDescent="0.2">
      <c r="A135" s="33"/>
      <c r="B135" s="159"/>
      <c r="C135" s="160" t="s">
        <v>142</v>
      </c>
      <c r="D135" s="160" t="s">
        <v>144</v>
      </c>
      <c r="E135" s="161" t="s">
        <v>929</v>
      </c>
      <c r="F135" s="162" t="s">
        <v>930</v>
      </c>
      <c r="G135" s="163" t="s">
        <v>280</v>
      </c>
      <c r="H135" s="164">
        <v>206.59</v>
      </c>
      <c r="I135" s="165"/>
      <c r="J135" s="166">
        <f>ROUND(I135*H135,2)</f>
        <v>0</v>
      </c>
      <c r="K135" s="162" t="s">
        <v>148</v>
      </c>
      <c r="L135" s="34"/>
      <c r="M135" s="167" t="s">
        <v>1</v>
      </c>
      <c r="N135" s="168" t="s">
        <v>42</v>
      </c>
      <c r="O135" s="59"/>
      <c r="P135" s="169">
        <f>O135*H135</f>
        <v>0</v>
      </c>
      <c r="Q135" s="169">
        <v>0</v>
      </c>
      <c r="R135" s="169">
        <f>Q135*H135</f>
        <v>0</v>
      </c>
      <c r="S135" s="169">
        <v>0</v>
      </c>
      <c r="T135" s="170">
        <f>S135*H135</f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71" t="s">
        <v>142</v>
      </c>
      <c r="AT135" s="171" t="s">
        <v>144</v>
      </c>
      <c r="AU135" s="171" t="s">
        <v>87</v>
      </c>
      <c r="AY135" s="18" t="s">
        <v>143</v>
      </c>
      <c r="BE135" s="172">
        <f>IF(N135="základní",J135,0)</f>
        <v>0</v>
      </c>
      <c r="BF135" s="172">
        <f>IF(N135="snížená",J135,0)</f>
        <v>0</v>
      </c>
      <c r="BG135" s="172">
        <f>IF(N135="zákl. přenesená",J135,0)</f>
        <v>0</v>
      </c>
      <c r="BH135" s="172">
        <f>IF(N135="sníž. přenesená",J135,0)</f>
        <v>0</v>
      </c>
      <c r="BI135" s="172">
        <f>IF(N135="nulová",J135,0)</f>
        <v>0</v>
      </c>
      <c r="BJ135" s="18" t="s">
        <v>85</v>
      </c>
      <c r="BK135" s="172">
        <f>ROUND(I135*H135,2)</f>
        <v>0</v>
      </c>
      <c r="BL135" s="18" t="s">
        <v>142</v>
      </c>
      <c r="BM135" s="171" t="s">
        <v>931</v>
      </c>
    </row>
    <row r="136" spans="1:65" s="13" customFormat="1" x14ac:dyDescent="0.2">
      <c r="B136" s="182"/>
      <c r="D136" s="174" t="s">
        <v>151</v>
      </c>
      <c r="E136" s="183" t="s">
        <v>1</v>
      </c>
      <c r="F136" s="184" t="s">
        <v>927</v>
      </c>
      <c r="H136" s="183" t="s">
        <v>1</v>
      </c>
      <c r="I136" s="185"/>
      <c r="L136" s="182"/>
      <c r="M136" s="186"/>
      <c r="N136" s="187"/>
      <c r="O136" s="187"/>
      <c r="P136" s="187"/>
      <c r="Q136" s="187"/>
      <c r="R136" s="187"/>
      <c r="S136" s="187"/>
      <c r="T136" s="188"/>
      <c r="AT136" s="183" t="s">
        <v>151</v>
      </c>
      <c r="AU136" s="183" t="s">
        <v>87</v>
      </c>
      <c r="AV136" s="13" t="s">
        <v>85</v>
      </c>
      <c r="AW136" s="13" t="s">
        <v>33</v>
      </c>
      <c r="AX136" s="13" t="s">
        <v>77</v>
      </c>
      <c r="AY136" s="183" t="s">
        <v>143</v>
      </c>
    </row>
    <row r="137" spans="1:65" s="12" customFormat="1" x14ac:dyDescent="0.2">
      <c r="B137" s="173"/>
      <c r="D137" s="174" t="s">
        <v>151</v>
      </c>
      <c r="E137" s="175" t="s">
        <v>1</v>
      </c>
      <c r="F137" s="176" t="s">
        <v>932</v>
      </c>
      <c r="H137" s="177">
        <v>206.59</v>
      </c>
      <c r="I137" s="178"/>
      <c r="L137" s="173"/>
      <c r="M137" s="179"/>
      <c r="N137" s="180"/>
      <c r="O137" s="180"/>
      <c r="P137" s="180"/>
      <c r="Q137" s="180"/>
      <c r="R137" s="180"/>
      <c r="S137" s="180"/>
      <c r="T137" s="181"/>
      <c r="AT137" s="175" t="s">
        <v>151</v>
      </c>
      <c r="AU137" s="175" t="s">
        <v>87</v>
      </c>
      <c r="AV137" s="12" t="s">
        <v>87</v>
      </c>
      <c r="AW137" s="12" t="s">
        <v>33</v>
      </c>
      <c r="AX137" s="12" t="s">
        <v>85</v>
      </c>
      <c r="AY137" s="175" t="s">
        <v>143</v>
      </c>
    </row>
    <row r="138" spans="1:65" s="13" customFormat="1" x14ac:dyDescent="0.2">
      <c r="B138" s="182"/>
      <c r="D138" s="174" t="s">
        <v>151</v>
      </c>
      <c r="E138" s="183" t="s">
        <v>1</v>
      </c>
      <c r="F138" s="184" t="s">
        <v>283</v>
      </c>
      <c r="H138" s="183" t="s">
        <v>1</v>
      </c>
      <c r="I138" s="185"/>
      <c r="L138" s="182"/>
      <c r="M138" s="186"/>
      <c r="N138" s="187"/>
      <c r="O138" s="187"/>
      <c r="P138" s="187"/>
      <c r="Q138" s="187"/>
      <c r="R138" s="187"/>
      <c r="S138" s="187"/>
      <c r="T138" s="188"/>
      <c r="AT138" s="183" t="s">
        <v>151</v>
      </c>
      <c r="AU138" s="183" t="s">
        <v>87</v>
      </c>
      <c r="AV138" s="13" t="s">
        <v>85</v>
      </c>
      <c r="AW138" s="13" t="s">
        <v>33</v>
      </c>
      <c r="AX138" s="13" t="s">
        <v>77</v>
      </c>
      <c r="AY138" s="183" t="s">
        <v>143</v>
      </c>
    </row>
    <row r="139" spans="1:65" s="2" customFormat="1" ht="21.75" customHeight="1" x14ac:dyDescent="0.2">
      <c r="A139" s="33"/>
      <c r="B139" s="159"/>
      <c r="C139" s="160" t="s">
        <v>167</v>
      </c>
      <c r="D139" s="160" t="s">
        <v>144</v>
      </c>
      <c r="E139" s="161" t="s">
        <v>933</v>
      </c>
      <c r="F139" s="162" t="s">
        <v>934</v>
      </c>
      <c r="G139" s="163" t="s">
        <v>280</v>
      </c>
      <c r="H139" s="164">
        <v>82.635999999999996</v>
      </c>
      <c r="I139" s="165"/>
      <c r="J139" s="166">
        <f>ROUND(I139*H139,2)</f>
        <v>0</v>
      </c>
      <c r="K139" s="162" t="s">
        <v>148</v>
      </c>
      <c r="L139" s="34"/>
      <c r="M139" s="167" t="s">
        <v>1</v>
      </c>
      <c r="N139" s="168" t="s">
        <v>42</v>
      </c>
      <c r="O139" s="59"/>
      <c r="P139" s="169">
        <f>O139*H139</f>
        <v>0</v>
      </c>
      <c r="Q139" s="169">
        <v>0</v>
      </c>
      <c r="R139" s="169">
        <f>Q139*H139</f>
        <v>0</v>
      </c>
      <c r="S139" s="169">
        <v>0</v>
      </c>
      <c r="T139" s="170">
        <f>S139*H139</f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71" t="s">
        <v>142</v>
      </c>
      <c r="AT139" s="171" t="s">
        <v>144</v>
      </c>
      <c r="AU139" s="171" t="s">
        <v>87</v>
      </c>
      <c r="AY139" s="18" t="s">
        <v>143</v>
      </c>
      <c r="BE139" s="172">
        <f>IF(N139="základní",J139,0)</f>
        <v>0</v>
      </c>
      <c r="BF139" s="172">
        <f>IF(N139="snížená",J139,0)</f>
        <v>0</v>
      </c>
      <c r="BG139" s="172">
        <f>IF(N139="zákl. přenesená",J139,0)</f>
        <v>0</v>
      </c>
      <c r="BH139" s="172">
        <f>IF(N139="sníž. přenesená",J139,0)</f>
        <v>0</v>
      </c>
      <c r="BI139" s="172">
        <f>IF(N139="nulová",J139,0)</f>
        <v>0</v>
      </c>
      <c r="BJ139" s="18" t="s">
        <v>85</v>
      </c>
      <c r="BK139" s="172">
        <f>ROUND(I139*H139,2)</f>
        <v>0</v>
      </c>
      <c r="BL139" s="18" t="s">
        <v>142</v>
      </c>
      <c r="BM139" s="171" t="s">
        <v>935</v>
      </c>
    </row>
    <row r="140" spans="1:65" s="13" customFormat="1" x14ac:dyDescent="0.2">
      <c r="B140" s="182"/>
      <c r="D140" s="174" t="s">
        <v>151</v>
      </c>
      <c r="E140" s="183" t="s">
        <v>1</v>
      </c>
      <c r="F140" s="184" t="s">
        <v>927</v>
      </c>
      <c r="H140" s="183" t="s">
        <v>1</v>
      </c>
      <c r="I140" s="185"/>
      <c r="L140" s="182"/>
      <c r="M140" s="186"/>
      <c r="N140" s="187"/>
      <c r="O140" s="187"/>
      <c r="P140" s="187"/>
      <c r="Q140" s="187"/>
      <c r="R140" s="187"/>
      <c r="S140" s="187"/>
      <c r="T140" s="188"/>
      <c r="AT140" s="183" t="s">
        <v>151</v>
      </c>
      <c r="AU140" s="183" t="s">
        <v>87</v>
      </c>
      <c r="AV140" s="13" t="s">
        <v>85</v>
      </c>
      <c r="AW140" s="13" t="s">
        <v>33</v>
      </c>
      <c r="AX140" s="13" t="s">
        <v>77</v>
      </c>
      <c r="AY140" s="183" t="s">
        <v>143</v>
      </c>
    </row>
    <row r="141" spans="1:65" s="12" customFormat="1" x14ac:dyDescent="0.2">
      <c r="B141" s="173"/>
      <c r="D141" s="174" t="s">
        <v>151</v>
      </c>
      <c r="E141" s="175" t="s">
        <v>1</v>
      </c>
      <c r="F141" s="176" t="s">
        <v>936</v>
      </c>
      <c r="H141" s="177">
        <v>82.635999999999996</v>
      </c>
      <c r="I141" s="178"/>
      <c r="L141" s="173"/>
      <c r="M141" s="179"/>
      <c r="N141" s="180"/>
      <c r="O141" s="180"/>
      <c r="P141" s="180"/>
      <c r="Q141" s="180"/>
      <c r="R141" s="180"/>
      <c r="S141" s="180"/>
      <c r="T141" s="181"/>
      <c r="AT141" s="175" t="s">
        <v>151</v>
      </c>
      <c r="AU141" s="175" t="s">
        <v>87</v>
      </c>
      <c r="AV141" s="12" t="s">
        <v>87</v>
      </c>
      <c r="AW141" s="12" t="s">
        <v>33</v>
      </c>
      <c r="AX141" s="12" t="s">
        <v>85</v>
      </c>
      <c r="AY141" s="175" t="s">
        <v>143</v>
      </c>
    </row>
    <row r="142" spans="1:65" s="13" customFormat="1" x14ac:dyDescent="0.2">
      <c r="B142" s="182"/>
      <c r="D142" s="174" t="s">
        <v>151</v>
      </c>
      <c r="E142" s="183" t="s">
        <v>1</v>
      </c>
      <c r="F142" s="184" t="s">
        <v>283</v>
      </c>
      <c r="H142" s="183" t="s">
        <v>1</v>
      </c>
      <c r="I142" s="185"/>
      <c r="L142" s="182"/>
      <c r="M142" s="186"/>
      <c r="N142" s="187"/>
      <c r="O142" s="187"/>
      <c r="P142" s="187"/>
      <c r="Q142" s="187"/>
      <c r="R142" s="187"/>
      <c r="S142" s="187"/>
      <c r="T142" s="188"/>
      <c r="AT142" s="183" t="s">
        <v>151</v>
      </c>
      <c r="AU142" s="183" t="s">
        <v>87</v>
      </c>
      <c r="AV142" s="13" t="s">
        <v>85</v>
      </c>
      <c r="AW142" s="13" t="s">
        <v>33</v>
      </c>
      <c r="AX142" s="13" t="s">
        <v>77</v>
      </c>
      <c r="AY142" s="183" t="s">
        <v>143</v>
      </c>
    </row>
    <row r="143" spans="1:65" s="2" customFormat="1" ht="21.75" customHeight="1" x14ac:dyDescent="0.2">
      <c r="A143" s="33"/>
      <c r="B143" s="159"/>
      <c r="C143" s="160" t="s">
        <v>170</v>
      </c>
      <c r="D143" s="160" t="s">
        <v>144</v>
      </c>
      <c r="E143" s="161" t="s">
        <v>937</v>
      </c>
      <c r="F143" s="162" t="s">
        <v>938</v>
      </c>
      <c r="G143" s="163" t="s">
        <v>280</v>
      </c>
      <c r="H143" s="164">
        <v>41.317999999999998</v>
      </c>
      <c r="I143" s="165"/>
      <c r="J143" s="166">
        <f>ROUND(I143*H143,2)</f>
        <v>0</v>
      </c>
      <c r="K143" s="162" t="s">
        <v>148</v>
      </c>
      <c r="L143" s="34"/>
      <c r="M143" s="167" t="s">
        <v>1</v>
      </c>
      <c r="N143" s="168" t="s">
        <v>42</v>
      </c>
      <c r="O143" s="59"/>
      <c r="P143" s="169">
        <f>O143*H143</f>
        <v>0</v>
      </c>
      <c r="Q143" s="169">
        <v>0</v>
      </c>
      <c r="R143" s="169">
        <f>Q143*H143</f>
        <v>0</v>
      </c>
      <c r="S143" s="169">
        <v>0</v>
      </c>
      <c r="T143" s="170">
        <f>S143*H143</f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71" t="s">
        <v>142</v>
      </c>
      <c r="AT143" s="171" t="s">
        <v>144</v>
      </c>
      <c r="AU143" s="171" t="s">
        <v>87</v>
      </c>
      <c r="AY143" s="18" t="s">
        <v>143</v>
      </c>
      <c r="BE143" s="172">
        <f>IF(N143="základní",J143,0)</f>
        <v>0</v>
      </c>
      <c r="BF143" s="172">
        <f>IF(N143="snížená",J143,0)</f>
        <v>0</v>
      </c>
      <c r="BG143" s="172">
        <f>IF(N143="zákl. přenesená",J143,0)</f>
        <v>0</v>
      </c>
      <c r="BH143" s="172">
        <f>IF(N143="sníž. přenesená",J143,0)</f>
        <v>0</v>
      </c>
      <c r="BI143" s="172">
        <f>IF(N143="nulová",J143,0)</f>
        <v>0</v>
      </c>
      <c r="BJ143" s="18" t="s">
        <v>85</v>
      </c>
      <c r="BK143" s="172">
        <f>ROUND(I143*H143,2)</f>
        <v>0</v>
      </c>
      <c r="BL143" s="18" t="s">
        <v>142</v>
      </c>
      <c r="BM143" s="171" t="s">
        <v>939</v>
      </c>
    </row>
    <row r="144" spans="1:65" s="13" customFormat="1" x14ac:dyDescent="0.2">
      <c r="B144" s="182"/>
      <c r="D144" s="174" t="s">
        <v>151</v>
      </c>
      <c r="E144" s="183" t="s">
        <v>1</v>
      </c>
      <c r="F144" s="184" t="s">
        <v>927</v>
      </c>
      <c r="H144" s="183" t="s">
        <v>1</v>
      </c>
      <c r="I144" s="185"/>
      <c r="L144" s="182"/>
      <c r="M144" s="186"/>
      <c r="N144" s="187"/>
      <c r="O144" s="187"/>
      <c r="P144" s="187"/>
      <c r="Q144" s="187"/>
      <c r="R144" s="187"/>
      <c r="S144" s="187"/>
      <c r="T144" s="188"/>
      <c r="AT144" s="183" t="s">
        <v>151</v>
      </c>
      <c r="AU144" s="183" t="s">
        <v>87</v>
      </c>
      <c r="AV144" s="13" t="s">
        <v>85</v>
      </c>
      <c r="AW144" s="13" t="s">
        <v>33</v>
      </c>
      <c r="AX144" s="13" t="s">
        <v>77</v>
      </c>
      <c r="AY144" s="183" t="s">
        <v>143</v>
      </c>
    </row>
    <row r="145" spans="1:65" s="12" customFormat="1" x14ac:dyDescent="0.2">
      <c r="B145" s="173"/>
      <c r="D145" s="174" t="s">
        <v>151</v>
      </c>
      <c r="E145" s="175" t="s">
        <v>1</v>
      </c>
      <c r="F145" s="176" t="s">
        <v>940</v>
      </c>
      <c r="H145" s="177">
        <v>41.317999999999998</v>
      </c>
      <c r="I145" s="178"/>
      <c r="L145" s="173"/>
      <c r="M145" s="179"/>
      <c r="N145" s="180"/>
      <c r="O145" s="180"/>
      <c r="P145" s="180"/>
      <c r="Q145" s="180"/>
      <c r="R145" s="180"/>
      <c r="S145" s="180"/>
      <c r="T145" s="181"/>
      <c r="AT145" s="175" t="s">
        <v>151</v>
      </c>
      <c r="AU145" s="175" t="s">
        <v>87</v>
      </c>
      <c r="AV145" s="12" t="s">
        <v>87</v>
      </c>
      <c r="AW145" s="12" t="s">
        <v>33</v>
      </c>
      <c r="AX145" s="12" t="s">
        <v>85</v>
      </c>
      <c r="AY145" s="175" t="s">
        <v>143</v>
      </c>
    </row>
    <row r="146" spans="1:65" s="13" customFormat="1" x14ac:dyDescent="0.2">
      <c r="B146" s="182"/>
      <c r="D146" s="174" t="s">
        <v>151</v>
      </c>
      <c r="E146" s="183" t="s">
        <v>1</v>
      </c>
      <c r="F146" s="184" t="s">
        <v>283</v>
      </c>
      <c r="H146" s="183" t="s">
        <v>1</v>
      </c>
      <c r="I146" s="185"/>
      <c r="L146" s="182"/>
      <c r="M146" s="186"/>
      <c r="N146" s="187"/>
      <c r="O146" s="187"/>
      <c r="P146" s="187"/>
      <c r="Q146" s="187"/>
      <c r="R146" s="187"/>
      <c r="S146" s="187"/>
      <c r="T146" s="188"/>
      <c r="AT146" s="183" t="s">
        <v>151</v>
      </c>
      <c r="AU146" s="183" t="s">
        <v>87</v>
      </c>
      <c r="AV146" s="13" t="s">
        <v>85</v>
      </c>
      <c r="AW146" s="13" t="s">
        <v>33</v>
      </c>
      <c r="AX146" s="13" t="s">
        <v>77</v>
      </c>
      <c r="AY146" s="183" t="s">
        <v>143</v>
      </c>
    </row>
    <row r="147" spans="1:65" s="2" customFormat="1" ht="16.5" customHeight="1" x14ac:dyDescent="0.2">
      <c r="A147" s="33"/>
      <c r="B147" s="159"/>
      <c r="C147" s="160" t="s">
        <v>178</v>
      </c>
      <c r="D147" s="160" t="s">
        <v>144</v>
      </c>
      <c r="E147" s="161" t="s">
        <v>336</v>
      </c>
      <c r="F147" s="162" t="s">
        <v>337</v>
      </c>
      <c r="G147" s="163" t="s">
        <v>233</v>
      </c>
      <c r="H147" s="164">
        <v>1745.38</v>
      </c>
      <c r="I147" s="165"/>
      <c r="J147" s="166">
        <f>ROUND(I147*H147,2)</f>
        <v>0</v>
      </c>
      <c r="K147" s="162" t="s">
        <v>148</v>
      </c>
      <c r="L147" s="34"/>
      <c r="M147" s="167" t="s">
        <v>1</v>
      </c>
      <c r="N147" s="168" t="s">
        <v>42</v>
      </c>
      <c r="O147" s="59"/>
      <c r="P147" s="169">
        <f>O147*H147</f>
        <v>0</v>
      </c>
      <c r="Q147" s="169">
        <v>8.4000000000000003E-4</v>
      </c>
      <c r="R147" s="169">
        <f>Q147*H147</f>
        <v>1.4661192000000001</v>
      </c>
      <c r="S147" s="169">
        <v>0</v>
      </c>
      <c r="T147" s="170">
        <f>S147*H147</f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71" t="s">
        <v>142</v>
      </c>
      <c r="AT147" s="171" t="s">
        <v>144</v>
      </c>
      <c r="AU147" s="171" t="s">
        <v>87</v>
      </c>
      <c r="AY147" s="18" t="s">
        <v>143</v>
      </c>
      <c r="BE147" s="172">
        <f>IF(N147="základní",J147,0)</f>
        <v>0</v>
      </c>
      <c r="BF147" s="172">
        <f>IF(N147="snížená",J147,0)</f>
        <v>0</v>
      </c>
      <c r="BG147" s="172">
        <f>IF(N147="zákl. přenesená",J147,0)</f>
        <v>0</v>
      </c>
      <c r="BH147" s="172">
        <f>IF(N147="sníž. přenesená",J147,0)</f>
        <v>0</v>
      </c>
      <c r="BI147" s="172">
        <f>IF(N147="nulová",J147,0)</f>
        <v>0</v>
      </c>
      <c r="BJ147" s="18" t="s">
        <v>85</v>
      </c>
      <c r="BK147" s="172">
        <f>ROUND(I147*H147,2)</f>
        <v>0</v>
      </c>
      <c r="BL147" s="18" t="s">
        <v>142</v>
      </c>
      <c r="BM147" s="171" t="s">
        <v>941</v>
      </c>
    </row>
    <row r="148" spans="1:65" s="12" customFormat="1" x14ac:dyDescent="0.2">
      <c r="B148" s="173"/>
      <c r="D148" s="174" t="s">
        <v>151</v>
      </c>
      <c r="E148" s="175" t="s">
        <v>1</v>
      </c>
      <c r="F148" s="176" t="s">
        <v>942</v>
      </c>
      <c r="H148" s="177">
        <v>1745.38</v>
      </c>
      <c r="I148" s="178"/>
      <c r="L148" s="173"/>
      <c r="M148" s="179"/>
      <c r="N148" s="180"/>
      <c r="O148" s="180"/>
      <c r="P148" s="180"/>
      <c r="Q148" s="180"/>
      <c r="R148" s="180"/>
      <c r="S148" s="180"/>
      <c r="T148" s="181"/>
      <c r="AT148" s="175" t="s">
        <v>151</v>
      </c>
      <c r="AU148" s="175" t="s">
        <v>87</v>
      </c>
      <c r="AV148" s="12" t="s">
        <v>87</v>
      </c>
      <c r="AW148" s="12" t="s">
        <v>33</v>
      </c>
      <c r="AX148" s="12" t="s">
        <v>85</v>
      </c>
      <c r="AY148" s="175" t="s">
        <v>143</v>
      </c>
    </row>
    <row r="149" spans="1:65" s="2" customFormat="1" ht="16.5" customHeight="1" x14ac:dyDescent="0.2">
      <c r="A149" s="33"/>
      <c r="B149" s="159"/>
      <c r="C149" s="160" t="s">
        <v>184</v>
      </c>
      <c r="D149" s="160" t="s">
        <v>144</v>
      </c>
      <c r="E149" s="161" t="s">
        <v>943</v>
      </c>
      <c r="F149" s="162" t="s">
        <v>944</v>
      </c>
      <c r="G149" s="163" t="s">
        <v>233</v>
      </c>
      <c r="H149" s="164">
        <v>1005.78</v>
      </c>
      <c r="I149" s="165"/>
      <c r="J149" s="166">
        <f>ROUND(I149*H149,2)</f>
        <v>0</v>
      </c>
      <c r="K149" s="162" t="s">
        <v>148</v>
      </c>
      <c r="L149" s="34"/>
      <c r="M149" s="167" t="s">
        <v>1</v>
      </c>
      <c r="N149" s="168" t="s">
        <v>42</v>
      </c>
      <c r="O149" s="59"/>
      <c r="P149" s="169">
        <f>O149*H149</f>
        <v>0</v>
      </c>
      <c r="Q149" s="169">
        <v>8.4999999999999995E-4</v>
      </c>
      <c r="R149" s="169">
        <f>Q149*H149</f>
        <v>0.85491299999999992</v>
      </c>
      <c r="S149" s="169">
        <v>0</v>
      </c>
      <c r="T149" s="170">
        <f>S149*H149</f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71" t="s">
        <v>142</v>
      </c>
      <c r="AT149" s="171" t="s">
        <v>144</v>
      </c>
      <c r="AU149" s="171" t="s">
        <v>87</v>
      </c>
      <c r="AY149" s="18" t="s">
        <v>143</v>
      </c>
      <c r="BE149" s="172">
        <f>IF(N149="základní",J149,0)</f>
        <v>0</v>
      </c>
      <c r="BF149" s="172">
        <f>IF(N149="snížená",J149,0)</f>
        <v>0</v>
      </c>
      <c r="BG149" s="172">
        <f>IF(N149="zákl. přenesená",J149,0)</f>
        <v>0</v>
      </c>
      <c r="BH149" s="172">
        <f>IF(N149="sníž. přenesená",J149,0)</f>
        <v>0</v>
      </c>
      <c r="BI149" s="172">
        <f>IF(N149="nulová",J149,0)</f>
        <v>0</v>
      </c>
      <c r="BJ149" s="18" t="s">
        <v>85</v>
      </c>
      <c r="BK149" s="172">
        <f>ROUND(I149*H149,2)</f>
        <v>0</v>
      </c>
      <c r="BL149" s="18" t="s">
        <v>142</v>
      </c>
      <c r="BM149" s="171" t="s">
        <v>945</v>
      </c>
    </row>
    <row r="150" spans="1:65" s="12" customFormat="1" x14ac:dyDescent="0.2">
      <c r="B150" s="173"/>
      <c r="D150" s="174" t="s">
        <v>151</v>
      </c>
      <c r="E150" s="175" t="s">
        <v>1</v>
      </c>
      <c r="F150" s="176" t="s">
        <v>946</v>
      </c>
      <c r="H150" s="177">
        <v>1005.78</v>
      </c>
      <c r="I150" s="178"/>
      <c r="L150" s="173"/>
      <c r="M150" s="179"/>
      <c r="N150" s="180"/>
      <c r="O150" s="180"/>
      <c r="P150" s="180"/>
      <c r="Q150" s="180"/>
      <c r="R150" s="180"/>
      <c r="S150" s="180"/>
      <c r="T150" s="181"/>
      <c r="AT150" s="175" t="s">
        <v>151</v>
      </c>
      <c r="AU150" s="175" t="s">
        <v>87</v>
      </c>
      <c r="AV150" s="12" t="s">
        <v>87</v>
      </c>
      <c r="AW150" s="12" t="s">
        <v>33</v>
      </c>
      <c r="AX150" s="12" t="s">
        <v>85</v>
      </c>
      <c r="AY150" s="175" t="s">
        <v>143</v>
      </c>
    </row>
    <row r="151" spans="1:65" s="2" customFormat="1" ht="21.75" customHeight="1" x14ac:dyDescent="0.2">
      <c r="A151" s="33"/>
      <c r="B151" s="159"/>
      <c r="C151" s="160" t="s">
        <v>190</v>
      </c>
      <c r="D151" s="160" t="s">
        <v>144</v>
      </c>
      <c r="E151" s="161" t="s">
        <v>343</v>
      </c>
      <c r="F151" s="162" t="s">
        <v>344</v>
      </c>
      <c r="G151" s="163" t="s">
        <v>233</v>
      </c>
      <c r="H151" s="164">
        <v>1745.38</v>
      </c>
      <c r="I151" s="165"/>
      <c r="J151" s="166">
        <f>ROUND(I151*H151,2)</f>
        <v>0</v>
      </c>
      <c r="K151" s="162" t="s">
        <v>148</v>
      </c>
      <c r="L151" s="34"/>
      <c r="M151" s="167" t="s">
        <v>1</v>
      </c>
      <c r="N151" s="168" t="s">
        <v>42</v>
      </c>
      <c r="O151" s="59"/>
      <c r="P151" s="169">
        <f>O151*H151</f>
        <v>0</v>
      </c>
      <c r="Q151" s="169">
        <v>0</v>
      </c>
      <c r="R151" s="169">
        <f>Q151*H151</f>
        <v>0</v>
      </c>
      <c r="S151" s="169">
        <v>0</v>
      </c>
      <c r="T151" s="170">
        <f>S151*H151</f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71" t="s">
        <v>142</v>
      </c>
      <c r="AT151" s="171" t="s">
        <v>144</v>
      </c>
      <c r="AU151" s="171" t="s">
        <v>87</v>
      </c>
      <c r="AY151" s="18" t="s">
        <v>143</v>
      </c>
      <c r="BE151" s="172">
        <f>IF(N151="základní",J151,0)</f>
        <v>0</v>
      </c>
      <c r="BF151" s="172">
        <f>IF(N151="snížená",J151,0)</f>
        <v>0</v>
      </c>
      <c r="BG151" s="172">
        <f>IF(N151="zákl. přenesená",J151,0)</f>
        <v>0</v>
      </c>
      <c r="BH151" s="172">
        <f>IF(N151="sníž. přenesená",J151,0)</f>
        <v>0</v>
      </c>
      <c r="BI151" s="172">
        <f>IF(N151="nulová",J151,0)</f>
        <v>0</v>
      </c>
      <c r="BJ151" s="18" t="s">
        <v>85</v>
      </c>
      <c r="BK151" s="172">
        <f>ROUND(I151*H151,2)</f>
        <v>0</v>
      </c>
      <c r="BL151" s="18" t="s">
        <v>142</v>
      </c>
      <c r="BM151" s="171" t="s">
        <v>947</v>
      </c>
    </row>
    <row r="152" spans="1:65" s="2" customFormat="1" ht="21.75" customHeight="1" x14ac:dyDescent="0.2">
      <c r="A152" s="33"/>
      <c r="B152" s="159"/>
      <c r="C152" s="160" t="s">
        <v>195</v>
      </c>
      <c r="D152" s="160" t="s">
        <v>144</v>
      </c>
      <c r="E152" s="161" t="s">
        <v>948</v>
      </c>
      <c r="F152" s="162" t="s">
        <v>949</v>
      </c>
      <c r="G152" s="163" t="s">
        <v>233</v>
      </c>
      <c r="H152" s="164">
        <v>1005.78</v>
      </c>
      <c r="I152" s="165"/>
      <c r="J152" s="166">
        <f>ROUND(I152*H152,2)</f>
        <v>0</v>
      </c>
      <c r="K152" s="162" t="s">
        <v>148</v>
      </c>
      <c r="L152" s="34"/>
      <c r="M152" s="167" t="s">
        <v>1</v>
      </c>
      <c r="N152" s="168" t="s">
        <v>42</v>
      </c>
      <c r="O152" s="59"/>
      <c r="P152" s="169">
        <f>O152*H152</f>
        <v>0</v>
      </c>
      <c r="Q152" s="169">
        <v>0</v>
      </c>
      <c r="R152" s="169">
        <f>Q152*H152</f>
        <v>0</v>
      </c>
      <c r="S152" s="169">
        <v>0</v>
      </c>
      <c r="T152" s="170">
        <f>S152*H152</f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71" t="s">
        <v>142</v>
      </c>
      <c r="AT152" s="171" t="s">
        <v>144</v>
      </c>
      <c r="AU152" s="171" t="s">
        <v>87</v>
      </c>
      <c r="AY152" s="18" t="s">
        <v>143</v>
      </c>
      <c r="BE152" s="172">
        <f>IF(N152="základní",J152,0)</f>
        <v>0</v>
      </c>
      <c r="BF152" s="172">
        <f>IF(N152="snížená",J152,0)</f>
        <v>0</v>
      </c>
      <c r="BG152" s="172">
        <f>IF(N152="zákl. přenesená",J152,0)</f>
        <v>0</v>
      </c>
      <c r="BH152" s="172">
        <f>IF(N152="sníž. přenesená",J152,0)</f>
        <v>0</v>
      </c>
      <c r="BI152" s="172">
        <f>IF(N152="nulová",J152,0)</f>
        <v>0</v>
      </c>
      <c r="BJ152" s="18" t="s">
        <v>85</v>
      </c>
      <c r="BK152" s="172">
        <f>ROUND(I152*H152,2)</f>
        <v>0</v>
      </c>
      <c r="BL152" s="18" t="s">
        <v>142</v>
      </c>
      <c r="BM152" s="171" t="s">
        <v>950</v>
      </c>
    </row>
    <row r="153" spans="1:65" s="12" customFormat="1" x14ac:dyDescent="0.2">
      <c r="B153" s="173"/>
      <c r="D153" s="174" t="s">
        <v>151</v>
      </c>
      <c r="E153" s="175" t="s">
        <v>1</v>
      </c>
      <c r="F153" s="176" t="s">
        <v>951</v>
      </c>
      <c r="H153" s="177">
        <v>1005.78</v>
      </c>
      <c r="I153" s="178"/>
      <c r="L153" s="173"/>
      <c r="M153" s="179"/>
      <c r="N153" s="180"/>
      <c r="O153" s="180"/>
      <c r="P153" s="180"/>
      <c r="Q153" s="180"/>
      <c r="R153" s="180"/>
      <c r="S153" s="180"/>
      <c r="T153" s="181"/>
      <c r="AT153" s="175" t="s">
        <v>151</v>
      </c>
      <c r="AU153" s="175" t="s">
        <v>87</v>
      </c>
      <c r="AV153" s="12" t="s">
        <v>87</v>
      </c>
      <c r="AW153" s="12" t="s">
        <v>33</v>
      </c>
      <c r="AX153" s="12" t="s">
        <v>85</v>
      </c>
      <c r="AY153" s="175" t="s">
        <v>143</v>
      </c>
    </row>
    <row r="154" spans="1:65" s="2" customFormat="1" ht="33" customHeight="1" x14ac:dyDescent="0.2">
      <c r="A154" s="33"/>
      <c r="B154" s="159"/>
      <c r="C154" s="160" t="s">
        <v>202</v>
      </c>
      <c r="D154" s="160" t="s">
        <v>144</v>
      </c>
      <c r="E154" s="161" t="s">
        <v>365</v>
      </c>
      <c r="F154" s="162" t="s">
        <v>366</v>
      </c>
      <c r="G154" s="163" t="s">
        <v>280</v>
      </c>
      <c r="H154" s="164">
        <v>230.768</v>
      </c>
      <c r="I154" s="165"/>
      <c r="J154" s="166">
        <f>ROUND(I154*H154,2)</f>
        <v>0</v>
      </c>
      <c r="K154" s="162" t="s">
        <v>148</v>
      </c>
      <c r="L154" s="34"/>
      <c r="M154" s="167" t="s">
        <v>1</v>
      </c>
      <c r="N154" s="168" t="s">
        <v>42</v>
      </c>
      <c r="O154" s="59"/>
      <c r="P154" s="169">
        <f>O154*H154</f>
        <v>0</v>
      </c>
      <c r="Q154" s="169">
        <v>0</v>
      </c>
      <c r="R154" s="169">
        <f>Q154*H154</f>
        <v>0</v>
      </c>
      <c r="S154" s="169">
        <v>0</v>
      </c>
      <c r="T154" s="170">
        <f>S154*H154</f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71" t="s">
        <v>142</v>
      </c>
      <c r="AT154" s="171" t="s">
        <v>144</v>
      </c>
      <c r="AU154" s="171" t="s">
        <v>87</v>
      </c>
      <c r="AY154" s="18" t="s">
        <v>143</v>
      </c>
      <c r="BE154" s="172">
        <f>IF(N154="základní",J154,0)</f>
        <v>0</v>
      </c>
      <c r="BF154" s="172">
        <f>IF(N154="snížená",J154,0)</f>
        <v>0</v>
      </c>
      <c r="BG154" s="172">
        <f>IF(N154="zákl. přenesená",J154,0)</f>
        <v>0</v>
      </c>
      <c r="BH154" s="172">
        <f>IF(N154="sníž. přenesená",J154,0)</f>
        <v>0</v>
      </c>
      <c r="BI154" s="172">
        <f>IF(N154="nulová",J154,0)</f>
        <v>0</v>
      </c>
      <c r="BJ154" s="18" t="s">
        <v>85</v>
      </c>
      <c r="BK154" s="172">
        <f>ROUND(I154*H154,2)</f>
        <v>0</v>
      </c>
      <c r="BL154" s="18" t="s">
        <v>142</v>
      </c>
      <c r="BM154" s="171" t="s">
        <v>952</v>
      </c>
    </row>
    <row r="155" spans="1:65" s="13" customFormat="1" x14ac:dyDescent="0.2">
      <c r="B155" s="182"/>
      <c r="D155" s="174" t="s">
        <v>151</v>
      </c>
      <c r="E155" s="183" t="s">
        <v>1</v>
      </c>
      <c r="F155" s="184" t="s">
        <v>953</v>
      </c>
      <c r="H155" s="183" t="s">
        <v>1</v>
      </c>
      <c r="I155" s="185"/>
      <c r="L155" s="182"/>
      <c r="M155" s="186"/>
      <c r="N155" s="187"/>
      <c r="O155" s="187"/>
      <c r="P155" s="187"/>
      <c r="Q155" s="187"/>
      <c r="R155" s="187"/>
      <c r="S155" s="187"/>
      <c r="T155" s="188"/>
      <c r="AT155" s="183" t="s">
        <v>151</v>
      </c>
      <c r="AU155" s="183" t="s">
        <v>87</v>
      </c>
      <c r="AV155" s="13" t="s">
        <v>85</v>
      </c>
      <c r="AW155" s="13" t="s">
        <v>33</v>
      </c>
      <c r="AX155" s="13" t="s">
        <v>77</v>
      </c>
      <c r="AY155" s="183" t="s">
        <v>143</v>
      </c>
    </row>
    <row r="156" spans="1:65" s="12" customFormat="1" x14ac:dyDescent="0.2">
      <c r="B156" s="173"/>
      <c r="D156" s="174" t="s">
        <v>151</v>
      </c>
      <c r="E156" s="175" t="s">
        <v>1</v>
      </c>
      <c r="F156" s="176" t="s">
        <v>954</v>
      </c>
      <c r="H156" s="177">
        <v>826.36</v>
      </c>
      <c r="I156" s="178"/>
      <c r="L156" s="173"/>
      <c r="M156" s="179"/>
      <c r="N156" s="180"/>
      <c r="O156" s="180"/>
      <c r="P156" s="180"/>
      <c r="Q156" s="180"/>
      <c r="R156" s="180"/>
      <c r="S156" s="180"/>
      <c r="T156" s="181"/>
      <c r="AT156" s="175" t="s">
        <v>151</v>
      </c>
      <c r="AU156" s="175" t="s">
        <v>87</v>
      </c>
      <c r="AV156" s="12" t="s">
        <v>87</v>
      </c>
      <c r="AW156" s="12" t="s">
        <v>33</v>
      </c>
      <c r="AX156" s="12" t="s">
        <v>77</v>
      </c>
      <c r="AY156" s="175" t="s">
        <v>143</v>
      </c>
    </row>
    <row r="157" spans="1:65" s="12" customFormat="1" x14ac:dyDescent="0.2">
      <c r="B157" s="173"/>
      <c r="D157" s="174" t="s">
        <v>151</v>
      </c>
      <c r="E157" s="175" t="s">
        <v>1</v>
      </c>
      <c r="F157" s="176" t="s">
        <v>955</v>
      </c>
      <c r="H157" s="177">
        <v>-495.81599999999997</v>
      </c>
      <c r="I157" s="178"/>
      <c r="L157" s="173"/>
      <c r="M157" s="179"/>
      <c r="N157" s="180"/>
      <c r="O157" s="180"/>
      <c r="P157" s="180"/>
      <c r="Q157" s="180"/>
      <c r="R157" s="180"/>
      <c r="S157" s="180"/>
      <c r="T157" s="181"/>
      <c r="AT157" s="175" t="s">
        <v>151</v>
      </c>
      <c r="AU157" s="175" t="s">
        <v>87</v>
      </c>
      <c r="AV157" s="12" t="s">
        <v>87</v>
      </c>
      <c r="AW157" s="12" t="s">
        <v>33</v>
      </c>
      <c r="AX157" s="12" t="s">
        <v>77</v>
      </c>
      <c r="AY157" s="175" t="s">
        <v>143</v>
      </c>
    </row>
    <row r="158" spans="1:65" s="12" customFormat="1" x14ac:dyDescent="0.2">
      <c r="B158" s="173"/>
      <c r="D158" s="174" t="s">
        <v>151</v>
      </c>
      <c r="E158" s="175" t="s">
        <v>1</v>
      </c>
      <c r="F158" s="176" t="s">
        <v>956</v>
      </c>
      <c r="H158" s="177">
        <v>-58.457999999999998</v>
      </c>
      <c r="I158" s="178"/>
      <c r="L158" s="173"/>
      <c r="M158" s="179"/>
      <c r="N158" s="180"/>
      <c r="O158" s="180"/>
      <c r="P158" s="180"/>
      <c r="Q158" s="180"/>
      <c r="R158" s="180"/>
      <c r="S158" s="180"/>
      <c r="T158" s="181"/>
      <c r="AT158" s="175" t="s">
        <v>151</v>
      </c>
      <c r="AU158" s="175" t="s">
        <v>87</v>
      </c>
      <c r="AV158" s="12" t="s">
        <v>87</v>
      </c>
      <c r="AW158" s="12" t="s">
        <v>33</v>
      </c>
      <c r="AX158" s="12" t="s">
        <v>77</v>
      </c>
      <c r="AY158" s="175" t="s">
        <v>143</v>
      </c>
    </row>
    <row r="159" spans="1:65" s="12" customFormat="1" x14ac:dyDescent="0.2">
      <c r="B159" s="173"/>
      <c r="D159" s="174" t="s">
        <v>151</v>
      </c>
      <c r="E159" s="175" t="s">
        <v>1</v>
      </c>
      <c r="F159" s="176" t="s">
        <v>957</v>
      </c>
      <c r="H159" s="177">
        <v>-41.317999999999998</v>
      </c>
      <c r="I159" s="178"/>
      <c r="L159" s="173"/>
      <c r="M159" s="179"/>
      <c r="N159" s="180"/>
      <c r="O159" s="180"/>
      <c r="P159" s="180"/>
      <c r="Q159" s="180"/>
      <c r="R159" s="180"/>
      <c r="S159" s="180"/>
      <c r="T159" s="181"/>
      <c r="AT159" s="175" t="s">
        <v>151</v>
      </c>
      <c r="AU159" s="175" t="s">
        <v>87</v>
      </c>
      <c r="AV159" s="12" t="s">
        <v>87</v>
      </c>
      <c r="AW159" s="12" t="s">
        <v>33</v>
      </c>
      <c r="AX159" s="12" t="s">
        <v>77</v>
      </c>
      <c r="AY159" s="175" t="s">
        <v>143</v>
      </c>
    </row>
    <row r="160" spans="1:65" s="15" customFormat="1" x14ac:dyDescent="0.2">
      <c r="B160" s="199"/>
      <c r="D160" s="174" t="s">
        <v>151</v>
      </c>
      <c r="E160" s="200" t="s">
        <v>1</v>
      </c>
      <c r="F160" s="201" t="s">
        <v>245</v>
      </c>
      <c r="H160" s="202">
        <v>230.768</v>
      </c>
      <c r="I160" s="203"/>
      <c r="L160" s="199"/>
      <c r="M160" s="204"/>
      <c r="N160" s="205"/>
      <c r="O160" s="205"/>
      <c r="P160" s="205"/>
      <c r="Q160" s="205"/>
      <c r="R160" s="205"/>
      <c r="S160" s="205"/>
      <c r="T160" s="206"/>
      <c r="AT160" s="200" t="s">
        <v>151</v>
      </c>
      <c r="AU160" s="200" t="s">
        <v>87</v>
      </c>
      <c r="AV160" s="15" t="s">
        <v>142</v>
      </c>
      <c r="AW160" s="15" t="s">
        <v>33</v>
      </c>
      <c r="AX160" s="15" t="s">
        <v>85</v>
      </c>
      <c r="AY160" s="200" t="s">
        <v>143</v>
      </c>
    </row>
    <row r="161" spans="1:65" s="2" customFormat="1" ht="33" customHeight="1" x14ac:dyDescent="0.2">
      <c r="A161" s="33"/>
      <c r="B161" s="159"/>
      <c r="C161" s="160" t="s">
        <v>208</v>
      </c>
      <c r="D161" s="160" t="s">
        <v>144</v>
      </c>
      <c r="E161" s="161" t="s">
        <v>958</v>
      </c>
      <c r="F161" s="162" t="s">
        <v>959</v>
      </c>
      <c r="G161" s="163" t="s">
        <v>280</v>
      </c>
      <c r="H161" s="164">
        <v>41.317999999999998</v>
      </c>
      <c r="I161" s="165"/>
      <c r="J161" s="166">
        <f>ROUND(I161*H161,2)</f>
        <v>0</v>
      </c>
      <c r="K161" s="162" t="s">
        <v>148</v>
      </c>
      <c r="L161" s="34"/>
      <c r="M161" s="167" t="s">
        <v>1</v>
      </c>
      <c r="N161" s="168" t="s">
        <v>42</v>
      </c>
      <c r="O161" s="59"/>
      <c r="P161" s="169">
        <f>O161*H161</f>
        <v>0</v>
      </c>
      <c r="Q161" s="169">
        <v>0</v>
      </c>
      <c r="R161" s="169">
        <f>Q161*H161</f>
        <v>0</v>
      </c>
      <c r="S161" s="169">
        <v>0</v>
      </c>
      <c r="T161" s="170">
        <f>S161*H161</f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71" t="s">
        <v>142</v>
      </c>
      <c r="AT161" s="171" t="s">
        <v>144</v>
      </c>
      <c r="AU161" s="171" t="s">
        <v>87</v>
      </c>
      <c r="AY161" s="18" t="s">
        <v>143</v>
      </c>
      <c r="BE161" s="172">
        <f>IF(N161="základní",J161,0)</f>
        <v>0</v>
      </c>
      <c r="BF161" s="172">
        <f>IF(N161="snížená",J161,0)</f>
        <v>0</v>
      </c>
      <c r="BG161" s="172">
        <f>IF(N161="zákl. přenesená",J161,0)</f>
        <v>0</v>
      </c>
      <c r="BH161" s="172">
        <f>IF(N161="sníž. přenesená",J161,0)</f>
        <v>0</v>
      </c>
      <c r="BI161" s="172">
        <f>IF(N161="nulová",J161,0)</f>
        <v>0</v>
      </c>
      <c r="BJ161" s="18" t="s">
        <v>85</v>
      </c>
      <c r="BK161" s="172">
        <f>ROUND(I161*H161,2)</f>
        <v>0</v>
      </c>
      <c r="BL161" s="18" t="s">
        <v>142</v>
      </c>
      <c r="BM161" s="171" t="s">
        <v>960</v>
      </c>
    </row>
    <row r="162" spans="1:65" s="12" customFormat="1" x14ac:dyDescent="0.2">
      <c r="B162" s="173"/>
      <c r="D162" s="174" t="s">
        <v>151</v>
      </c>
      <c r="E162" s="175" t="s">
        <v>1</v>
      </c>
      <c r="F162" s="176" t="s">
        <v>961</v>
      </c>
      <c r="H162" s="177">
        <v>41.317999999999998</v>
      </c>
      <c r="I162" s="178"/>
      <c r="L162" s="173"/>
      <c r="M162" s="179"/>
      <c r="N162" s="180"/>
      <c r="O162" s="180"/>
      <c r="P162" s="180"/>
      <c r="Q162" s="180"/>
      <c r="R162" s="180"/>
      <c r="S162" s="180"/>
      <c r="T162" s="181"/>
      <c r="AT162" s="175" t="s">
        <v>151</v>
      </c>
      <c r="AU162" s="175" t="s">
        <v>87</v>
      </c>
      <c r="AV162" s="12" t="s">
        <v>87</v>
      </c>
      <c r="AW162" s="12" t="s">
        <v>33</v>
      </c>
      <c r="AX162" s="12" t="s">
        <v>85</v>
      </c>
      <c r="AY162" s="175" t="s">
        <v>143</v>
      </c>
    </row>
    <row r="163" spans="1:65" s="2" customFormat="1" ht="21.75" customHeight="1" x14ac:dyDescent="0.2">
      <c r="A163" s="33"/>
      <c r="B163" s="159"/>
      <c r="C163" s="160" t="s">
        <v>214</v>
      </c>
      <c r="D163" s="160" t="s">
        <v>144</v>
      </c>
      <c r="E163" s="161" t="s">
        <v>372</v>
      </c>
      <c r="F163" s="162" t="s">
        <v>373</v>
      </c>
      <c r="G163" s="163" t="s">
        <v>280</v>
      </c>
      <c r="H163" s="164">
        <v>271.786</v>
      </c>
      <c r="I163" s="165"/>
      <c r="J163" s="166">
        <f>ROUND(I163*H163,2)</f>
        <v>0</v>
      </c>
      <c r="K163" s="162" t="s">
        <v>148</v>
      </c>
      <c r="L163" s="34"/>
      <c r="M163" s="167" t="s">
        <v>1</v>
      </c>
      <c r="N163" s="168" t="s">
        <v>42</v>
      </c>
      <c r="O163" s="59"/>
      <c r="P163" s="169">
        <f>O163*H163</f>
        <v>0</v>
      </c>
      <c r="Q163" s="169">
        <v>0</v>
      </c>
      <c r="R163" s="169">
        <f>Q163*H163</f>
        <v>0</v>
      </c>
      <c r="S163" s="169">
        <v>0</v>
      </c>
      <c r="T163" s="170">
        <f>S163*H163</f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71" t="s">
        <v>142</v>
      </c>
      <c r="AT163" s="171" t="s">
        <v>144</v>
      </c>
      <c r="AU163" s="171" t="s">
        <v>87</v>
      </c>
      <c r="AY163" s="18" t="s">
        <v>143</v>
      </c>
      <c r="BE163" s="172">
        <f>IF(N163="základní",J163,0)</f>
        <v>0</v>
      </c>
      <c r="BF163" s="172">
        <f>IF(N163="snížená",J163,0)</f>
        <v>0</v>
      </c>
      <c r="BG163" s="172">
        <f>IF(N163="zákl. přenesená",J163,0)</f>
        <v>0</v>
      </c>
      <c r="BH163" s="172">
        <f>IF(N163="sníž. přenesená",J163,0)</f>
        <v>0</v>
      </c>
      <c r="BI163" s="172">
        <f>IF(N163="nulová",J163,0)</f>
        <v>0</v>
      </c>
      <c r="BJ163" s="18" t="s">
        <v>85</v>
      </c>
      <c r="BK163" s="172">
        <f>ROUND(I163*H163,2)</f>
        <v>0</v>
      </c>
      <c r="BL163" s="18" t="s">
        <v>142</v>
      </c>
      <c r="BM163" s="171" t="s">
        <v>962</v>
      </c>
    </row>
    <row r="164" spans="1:65" s="12" customFormat="1" x14ac:dyDescent="0.2">
      <c r="B164" s="173"/>
      <c r="D164" s="174" t="s">
        <v>151</v>
      </c>
      <c r="E164" s="175" t="s">
        <v>1</v>
      </c>
      <c r="F164" s="176" t="s">
        <v>963</v>
      </c>
      <c r="H164" s="177">
        <v>271.786</v>
      </c>
      <c r="I164" s="178"/>
      <c r="L164" s="173"/>
      <c r="M164" s="179"/>
      <c r="N164" s="180"/>
      <c r="O164" s="180"/>
      <c r="P164" s="180"/>
      <c r="Q164" s="180"/>
      <c r="R164" s="180"/>
      <c r="S164" s="180"/>
      <c r="T164" s="181"/>
      <c r="AT164" s="175" t="s">
        <v>151</v>
      </c>
      <c r="AU164" s="175" t="s">
        <v>87</v>
      </c>
      <c r="AV164" s="12" t="s">
        <v>87</v>
      </c>
      <c r="AW164" s="12" t="s">
        <v>33</v>
      </c>
      <c r="AX164" s="12" t="s">
        <v>85</v>
      </c>
      <c r="AY164" s="175" t="s">
        <v>143</v>
      </c>
    </row>
    <row r="165" spans="1:65" s="2" customFormat="1" ht="21.75" customHeight="1" x14ac:dyDescent="0.2">
      <c r="A165" s="33"/>
      <c r="B165" s="159"/>
      <c r="C165" s="160" t="s">
        <v>295</v>
      </c>
      <c r="D165" s="160" t="s">
        <v>144</v>
      </c>
      <c r="E165" s="161" t="s">
        <v>400</v>
      </c>
      <c r="F165" s="162" t="s">
        <v>401</v>
      </c>
      <c r="G165" s="163" t="s">
        <v>280</v>
      </c>
      <c r="H165" s="164">
        <v>554.274</v>
      </c>
      <c r="I165" s="165"/>
      <c r="J165" s="166">
        <f>ROUND(I165*H165,2)</f>
        <v>0</v>
      </c>
      <c r="K165" s="162" t="s">
        <v>148</v>
      </c>
      <c r="L165" s="34"/>
      <c r="M165" s="167" t="s">
        <v>1</v>
      </c>
      <c r="N165" s="168" t="s">
        <v>42</v>
      </c>
      <c r="O165" s="59"/>
      <c r="P165" s="169">
        <f>O165*H165</f>
        <v>0</v>
      </c>
      <c r="Q165" s="169">
        <v>0</v>
      </c>
      <c r="R165" s="169">
        <f>Q165*H165</f>
        <v>0</v>
      </c>
      <c r="S165" s="169">
        <v>0</v>
      </c>
      <c r="T165" s="170">
        <f>S165*H165</f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71" t="s">
        <v>142</v>
      </c>
      <c r="AT165" s="171" t="s">
        <v>144</v>
      </c>
      <c r="AU165" s="171" t="s">
        <v>87</v>
      </c>
      <c r="AY165" s="18" t="s">
        <v>143</v>
      </c>
      <c r="BE165" s="172">
        <f>IF(N165="základní",J165,0)</f>
        <v>0</v>
      </c>
      <c r="BF165" s="172">
        <f>IF(N165="snížená",J165,0)</f>
        <v>0</v>
      </c>
      <c r="BG165" s="172">
        <f>IF(N165="zákl. přenesená",J165,0)</f>
        <v>0</v>
      </c>
      <c r="BH165" s="172">
        <f>IF(N165="sníž. přenesená",J165,0)</f>
        <v>0</v>
      </c>
      <c r="BI165" s="172">
        <f>IF(N165="nulová",J165,0)</f>
        <v>0</v>
      </c>
      <c r="BJ165" s="18" t="s">
        <v>85</v>
      </c>
      <c r="BK165" s="172">
        <f>ROUND(I165*H165,2)</f>
        <v>0</v>
      </c>
      <c r="BL165" s="18" t="s">
        <v>142</v>
      </c>
      <c r="BM165" s="171" t="s">
        <v>964</v>
      </c>
    </row>
    <row r="166" spans="1:65" s="13" customFormat="1" x14ac:dyDescent="0.2">
      <c r="B166" s="182"/>
      <c r="D166" s="174" t="s">
        <v>151</v>
      </c>
      <c r="E166" s="183" t="s">
        <v>1</v>
      </c>
      <c r="F166" s="184" t="s">
        <v>965</v>
      </c>
      <c r="H166" s="183" t="s">
        <v>1</v>
      </c>
      <c r="I166" s="185"/>
      <c r="L166" s="182"/>
      <c r="M166" s="186"/>
      <c r="N166" s="187"/>
      <c r="O166" s="187"/>
      <c r="P166" s="187"/>
      <c r="Q166" s="187"/>
      <c r="R166" s="187"/>
      <c r="S166" s="187"/>
      <c r="T166" s="188"/>
      <c r="AT166" s="183" t="s">
        <v>151</v>
      </c>
      <c r="AU166" s="183" t="s">
        <v>87</v>
      </c>
      <c r="AV166" s="13" t="s">
        <v>85</v>
      </c>
      <c r="AW166" s="13" t="s">
        <v>33</v>
      </c>
      <c r="AX166" s="13" t="s">
        <v>77</v>
      </c>
      <c r="AY166" s="183" t="s">
        <v>143</v>
      </c>
    </row>
    <row r="167" spans="1:65" s="12" customFormat="1" x14ac:dyDescent="0.2">
      <c r="B167" s="173"/>
      <c r="D167" s="174" t="s">
        <v>151</v>
      </c>
      <c r="E167" s="175" t="s">
        <v>1</v>
      </c>
      <c r="F167" s="176" t="s">
        <v>966</v>
      </c>
      <c r="H167" s="177">
        <v>826.36</v>
      </c>
      <c r="I167" s="178"/>
      <c r="L167" s="173"/>
      <c r="M167" s="179"/>
      <c r="N167" s="180"/>
      <c r="O167" s="180"/>
      <c r="P167" s="180"/>
      <c r="Q167" s="180"/>
      <c r="R167" s="180"/>
      <c r="S167" s="180"/>
      <c r="T167" s="181"/>
      <c r="AT167" s="175" t="s">
        <v>151</v>
      </c>
      <c r="AU167" s="175" t="s">
        <v>87</v>
      </c>
      <c r="AV167" s="12" t="s">
        <v>87</v>
      </c>
      <c r="AW167" s="12" t="s">
        <v>33</v>
      </c>
      <c r="AX167" s="12" t="s">
        <v>77</v>
      </c>
      <c r="AY167" s="175" t="s">
        <v>143</v>
      </c>
    </row>
    <row r="168" spans="1:65" s="13" customFormat="1" x14ac:dyDescent="0.2">
      <c r="B168" s="182"/>
      <c r="D168" s="174" t="s">
        <v>151</v>
      </c>
      <c r="E168" s="183" t="s">
        <v>1</v>
      </c>
      <c r="F168" s="184" t="s">
        <v>967</v>
      </c>
      <c r="H168" s="183" t="s">
        <v>1</v>
      </c>
      <c r="I168" s="185"/>
      <c r="L168" s="182"/>
      <c r="M168" s="186"/>
      <c r="N168" s="187"/>
      <c r="O168" s="187"/>
      <c r="P168" s="187"/>
      <c r="Q168" s="187"/>
      <c r="R168" s="187"/>
      <c r="S168" s="187"/>
      <c r="T168" s="188"/>
      <c r="AT168" s="183" t="s">
        <v>151</v>
      </c>
      <c r="AU168" s="183" t="s">
        <v>87</v>
      </c>
      <c r="AV168" s="13" t="s">
        <v>85</v>
      </c>
      <c r="AW168" s="13" t="s">
        <v>33</v>
      </c>
      <c r="AX168" s="13" t="s">
        <v>77</v>
      </c>
      <c r="AY168" s="183" t="s">
        <v>143</v>
      </c>
    </row>
    <row r="169" spans="1:65" s="12" customFormat="1" x14ac:dyDescent="0.2">
      <c r="B169" s="173"/>
      <c r="D169" s="174" t="s">
        <v>151</v>
      </c>
      <c r="E169" s="175" t="s">
        <v>1</v>
      </c>
      <c r="F169" s="176" t="s">
        <v>968</v>
      </c>
      <c r="H169" s="177">
        <v>-215.75399999999999</v>
      </c>
      <c r="I169" s="178"/>
      <c r="L169" s="173"/>
      <c r="M169" s="179"/>
      <c r="N169" s="180"/>
      <c r="O169" s="180"/>
      <c r="P169" s="180"/>
      <c r="Q169" s="180"/>
      <c r="R169" s="180"/>
      <c r="S169" s="180"/>
      <c r="T169" s="181"/>
      <c r="AT169" s="175" t="s">
        <v>151</v>
      </c>
      <c r="AU169" s="175" t="s">
        <v>87</v>
      </c>
      <c r="AV169" s="12" t="s">
        <v>87</v>
      </c>
      <c r="AW169" s="12" t="s">
        <v>33</v>
      </c>
      <c r="AX169" s="12" t="s">
        <v>77</v>
      </c>
      <c r="AY169" s="175" t="s">
        <v>143</v>
      </c>
    </row>
    <row r="170" spans="1:65" s="12" customFormat="1" x14ac:dyDescent="0.2">
      <c r="B170" s="173"/>
      <c r="D170" s="174" t="s">
        <v>151</v>
      </c>
      <c r="E170" s="175" t="s">
        <v>1</v>
      </c>
      <c r="F170" s="176" t="s">
        <v>969</v>
      </c>
      <c r="H170" s="177">
        <v>-56.332000000000001</v>
      </c>
      <c r="I170" s="178"/>
      <c r="L170" s="173"/>
      <c r="M170" s="179"/>
      <c r="N170" s="180"/>
      <c r="O170" s="180"/>
      <c r="P170" s="180"/>
      <c r="Q170" s="180"/>
      <c r="R170" s="180"/>
      <c r="S170" s="180"/>
      <c r="T170" s="181"/>
      <c r="AT170" s="175" t="s">
        <v>151</v>
      </c>
      <c r="AU170" s="175" t="s">
        <v>87</v>
      </c>
      <c r="AV170" s="12" t="s">
        <v>87</v>
      </c>
      <c r="AW170" s="12" t="s">
        <v>33</v>
      </c>
      <c r="AX170" s="12" t="s">
        <v>77</v>
      </c>
      <c r="AY170" s="175" t="s">
        <v>143</v>
      </c>
    </row>
    <row r="171" spans="1:65" s="15" customFormat="1" x14ac:dyDescent="0.2">
      <c r="B171" s="199"/>
      <c r="D171" s="174" t="s">
        <v>151</v>
      </c>
      <c r="E171" s="200" t="s">
        <v>1</v>
      </c>
      <c r="F171" s="201" t="s">
        <v>245</v>
      </c>
      <c r="H171" s="202">
        <v>554.274</v>
      </c>
      <c r="I171" s="203"/>
      <c r="L171" s="199"/>
      <c r="M171" s="204"/>
      <c r="N171" s="205"/>
      <c r="O171" s="205"/>
      <c r="P171" s="205"/>
      <c r="Q171" s="205"/>
      <c r="R171" s="205"/>
      <c r="S171" s="205"/>
      <c r="T171" s="206"/>
      <c r="AT171" s="200" t="s">
        <v>151</v>
      </c>
      <c r="AU171" s="200" t="s">
        <v>87</v>
      </c>
      <c r="AV171" s="15" t="s">
        <v>142</v>
      </c>
      <c r="AW171" s="15" t="s">
        <v>33</v>
      </c>
      <c r="AX171" s="15" t="s">
        <v>85</v>
      </c>
      <c r="AY171" s="200" t="s">
        <v>143</v>
      </c>
    </row>
    <row r="172" spans="1:65" s="2" customFormat="1" ht="33" customHeight="1" x14ac:dyDescent="0.2">
      <c r="A172" s="33"/>
      <c r="B172" s="159"/>
      <c r="C172" s="160" t="s">
        <v>8</v>
      </c>
      <c r="D172" s="160" t="s">
        <v>144</v>
      </c>
      <c r="E172" s="161" t="s">
        <v>415</v>
      </c>
      <c r="F172" s="162" t="s">
        <v>416</v>
      </c>
      <c r="G172" s="163" t="s">
        <v>280</v>
      </c>
      <c r="H172" s="164">
        <v>215.75399999999999</v>
      </c>
      <c r="I172" s="165"/>
      <c r="J172" s="166">
        <f>ROUND(I172*H172,2)</f>
        <v>0</v>
      </c>
      <c r="K172" s="162" t="s">
        <v>148</v>
      </c>
      <c r="L172" s="34"/>
      <c r="M172" s="167" t="s">
        <v>1</v>
      </c>
      <c r="N172" s="168" t="s">
        <v>42</v>
      </c>
      <c r="O172" s="59"/>
      <c r="P172" s="169">
        <f>O172*H172</f>
        <v>0</v>
      </c>
      <c r="Q172" s="169">
        <v>0</v>
      </c>
      <c r="R172" s="169">
        <f>Q172*H172</f>
        <v>0</v>
      </c>
      <c r="S172" s="169">
        <v>0</v>
      </c>
      <c r="T172" s="170">
        <f>S172*H172</f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71" t="s">
        <v>142</v>
      </c>
      <c r="AT172" s="171" t="s">
        <v>144</v>
      </c>
      <c r="AU172" s="171" t="s">
        <v>87</v>
      </c>
      <c r="AY172" s="18" t="s">
        <v>143</v>
      </c>
      <c r="BE172" s="172">
        <f>IF(N172="základní",J172,0)</f>
        <v>0</v>
      </c>
      <c r="BF172" s="172">
        <f>IF(N172="snížená",J172,0)</f>
        <v>0</v>
      </c>
      <c r="BG172" s="172">
        <f>IF(N172="zákl. přenesená",J172,0)</f>
        <v>0</v>
      </c>
      <c r="BH172" s="172">
        <f>IF(N172="sníž. přenesená",J172,0)</f>
        <v>0</v>
      </c>
      <c r="BI172" s="172">
        <f>IF(N172="nulová",J172,0)</f>
        <v>0</v>
      </c>
      <c r="BJ172" s="18" t="s">
        <v>85</v>
      </c>
      <c r="BK172" s="172">
        <f>ROUND(I172*H172,2)</f>
        <v>0</v>
      </c>
      <c r="BL172" s="18" t="s">
        <v>142</v>
      </c>
      <c r="BM172" s="171" t="s">
        <v>970</v>
      </c>
    </row>
    <row r="173" spans="1:65" s="12" customFormat="1" x14ac:dyDescent="0.2">
      <c r="B173" s="173"/>
      <c r="D173" s="174" t="s">
        <v>151</v>
      </c>
      <c r="E173" s="175" t="s">
        <v>1</v>
      </c>
      <c r="F173" s="176" t="s">
        <v>971</v>
      </c>
      <c r="H173" s="177">
        <v>214.15700000000001</v>
      </c>
      <c r="I173" s="178"/>
      <c r="L173" s="173"/>
      <c r="M173" s="179"/>
      <c r="N173" s="180"/>
      <c r="O173" s="180"/>
      <c r="P173" s="180"/>
      <c r="Q173" s="180"/>
      <c r="R173" s="180"/>
      <c r="S173" s="180"/>
      <c r="T173" s="181"/>
      <c r="AT173" s="175" t="s">
        <v>151</v>
      </c>
      <c r="AU173" s="175" t="s">
        <v>87</v>
      </c>
      <c r="AV173" s="12" t="s">
        <v>87</v>
      </c>
      <c r="AW173" s="12" t="s">
        <v>33</v>
      </c>
      <c r="AX173" s="12" t="s">
        <v>77</v>
      </c>
      <c r="AY173" s="175" t="s">
        <v>143</v>
      </c>
    </row>
    <row r="174" spans="1:65" s="12" customFormat="1" x14ac:dyDescent="0.2">
      <c r="B174" s="173"/>
      <c r="D174" s="174" t="s">
        <v>151</v>
      </c>
      <c r="E174" s="175" t="s">
        <v>1</v>
      </c>
      <c r="F174" s="176" t="s">
        <v>972</v>
      </c>
      <c r="H174" s="177">
        <v>6.0259999999999998</v>
      </c>
      <c r="I174" s="178"/>
      <c r="L174" s="173"/>
      <c r="M174" s="179"/>
      <c r="N174" s="180"/>
      <c r="O174" s="180"/>
      <c r="P174" s="180"/>
      <c r="Q174" s="180"/>
      <c r="R174" s="180"/>
      <c r="S174" s="180"/>
      <c r="T174" s="181"/>
      <c r="AT174" s="175" t="s">
        <v>151</v>
      </c>
      <c r="AU174" s="175" t="s">
        <v>87</v>
      </c>
      <c r="AV174" s="12" t="s">
        <v>87</v>
      </c>
      <c r="AW174" s="12" t="s">
        <v>33</v>
      </c>
      <c r="AX174" s="12" t="s">
        <v>77</v>
      </c>
      <c r="AY174" s="175" t="s">
        <v>143</v>
      </c>
    </row>
    <row r="175" spans="1:65" s="16" customFormat="1" x14ac:dyDescent="0.2">
      <c r="B175" s="217"/>
      <c r="D175" s="174" t="s">
        <v>151</v>
      </c>
      <c r="E175" s="218" t="s">
        <v>1</v>
      </c>
      <c r="F175" s="219" t="s">
        <v>973</v>
      </c>
      <c r="H175" s="220">
        <v>220.18299999999999</v>
      </c>
      <c r="I175" s="221"/>
      <c r="L175" s="217"/>
      <c r="M175" s="222"/>
      <c r="N175" s="223"/>
      <c r="O175" s="223"/>
      <c r="P175" s="223"/>
      <c r="Q175" s="223"/>
      <c r="R175" s="223"/>
      <c r="S175" s="223"/>
      <c r="T175" s="224"/>
      <c r="AT175" s="218" t="s">
        <v>151</v>
      </c>
      <c r="AU175" s="218" t="s">
        <v>87</v>
      </c>
      <c r="AV175" s="16" t="s">
        <v>158</v>
      </c>
      <c r="AW175" s="16" t="s">
        <v>33</v>
      </c>
      <c r="AX175" s="16" t="s">
        <v>77</v>
      </c>
      <c r="AY175" s="218" t="s">
        <v>143</v>
      </c>
    </row>
    <row r="176" spans="1:65" s="13" customFormat="1" x14ac:dyDescent="0.2">
      <c r="B176" s="182"/>
      <c r="D176" s="174" t="s">
        <v>151</v>
      </c>
      <c r="E176" s="183" t="s">
        <v>1</v>
      </c>
      <c r="F176" s="184" t="s">
        <v>974</v>
      </c>
      <c r="H176" s="183" t="s">
        <v>1</v>
      </c>
      <c r="I176" s="185"/>
      <c r="L176" s="182"/>
      <c r="M176" s="186"/>
      <c r="N176" s="187"/>
      <c r="O176" s="187"/>
      <c r="P176" s="187"/>
      <c r="Q176" s="187"/>
      <c r="R176" s="187"/>
      <c r="S176" s="187"/>
      <c r="T176" s="188"/>
      <c r="AT176" s="183" t="s">
        <v>151</v>
      </c>
      <c r="AU176" s="183" t="s">
        <v>87</v>
      </c>
      <c r="AV176" s="13" t="s">
        <v>85</v>
      </c>
      <c r="AW176" s="13" t="s">
        <v>33</v>
      </c>
      <c r="AX176" s="13" t="s">
        <v>77</v>
      </c>
      <c r="AY176" s="183" t="s">
        <v>143</v>
      </c>
    </row>
    <row r="177" spans="1:65" s="12" customFormat="1" x14ac:dyDescent="0.2">
      <c r="B177" s="173"/>
      <c r="D177" s="174" t="s">
        <v>151</v>
      </c>
      <c r="E177" s="175" t="s">
        <v>1</v>
      </c>
      <c r="F177" s="176" t="s">
        <v>975</v>
      </c>
      <c r="H177" s="177">
        <v>-4.3639999999999999</v>
      </c>
      <c r="I177" s="178"/>
      <c r="L177" s="173"/>
      <c r="M177" s="179"/>
      <c r="N177" s="180"/>
      <c r="O177" s="180"/>
      <c r="P177" s="180"/>
      <c r="Q177" s="180"/>
      <c r="R177" s="180"/>
      <c r="S177" s="180"/>
      <c r="T177" s="181"/>
      <c r="AT177" s="175" t="s">
        <v>151</v>
      </c>
      <c r="AU177" s="175" t="s">
        <v>87</v>
      </c>
      <c r="AV177" s="12" t="s">
        <v>87</v>
      </c>
      <c r="AW177" s="12" t="s">
        <v>33</v>
      </c>
      <c r="AX177" s="12" t="s">
        <v>77</v>
      </c>
      <c r="AY177" s="175" t="s">
        <v>143</v>
      </c>
    </row>
    <row r="178" spans="1:65" s="12" customFormat="1" x14ac:dyDescent="0.2">
      <c r="B178" s="173"/>
      <c r="D178" s="174" t="s">
        <v>151</v>
      </c>
      <c r="E178" s="175" t="s">
        <v>1</v>
      </c>
      <c r="F178" s="176" t="s">
        <v>976</v>
      </c>
      <c r="H178" s="177">
        <v>-6.5000000000000002E-2</v>
      </c>
      <c r="I178" s="178"/>
      <c r="L178" s="173"/>
      <c r="M178" s="179"/>
      <c r="N178" s="180"/>
      <c r="O178" s="180"/>
      <c r="P178" s="180"/>
      <c r="Q178" s="180"/>
      <c r="R178" s="180"/>
      <c r="S178" s="180"/>
      <c r="T178" s="181"/>
      <c r="AT178" s="175" t="s">
        <v>151</v>
      </c>
      <c r="AU178" s="175" t="s">
        <v>87</v>
      </c>
      <c r="AV178" s="12" t="s">
        <v>87</v>
      </c>
      <c r="AW178" s="12" t="s">
        <v>33</v>
      </c>
      <c r="AX178" s="12" t="s">
        <v>77</v>
      </c>
      <c r="AY178" s="175" t="s">
        <v>143</v>
      </c>
    </row>
    <row r="179" spans="1:65" s="15" customFormat="1" x14ac:dyDescent="0.2">
      <c r="B179" s="199"/>
      <c r="D179" s="174" t="s">
        <v>151</v>
      </c>
      <c r="E179" s="200" t="s">
        <v>1</v>
      </c>
      <c r="F179" s="201" t="s">
        <v>245</v>
      </c>
      <c r="H179" s="202">
        <v>215.75399999999999</v>
      </c>
      <c r="I179" s="203"/>
      <c r="L179" s="199"/>
      <c r="M179" s="204"/>
      <c r="N179" s="205"/>
      <c r="O179" s="205"/>
      <c r="P179" s="205"/>
      <c r="Q179" s="205"/>
      <c r="R179" s="205"/>
      <c r="S179" s="205"/>
      <c r="T179" s="206"/>
      <c r="AT179" s="200" t="s">
        <v>151</v>
      </c>
      <c r="AU179" s="200" t="s">
        <v>87</v>
      </c>
      <c r="AV179" s="15" t="s">
        <v>142</v>
      </c>
      <c r="AW179" s="15" t="s">
        <v>33</v>
      </c>
      <c r="AX179" s="15" t="s">
        <v>85</v>
      </c>
      <c r="AY179" s="200" t="s">
        <v>143</v>
      </c>
    </row>
    <row r="180" spans="1:65" s="2" customFormat="1" ht="16.5" customHeight="1" x14ac:dyDescent="0.2">
      <c r="A180" s="33"/>
      <c r="B180" s="159"/>
      <c r="C180" s="207" t="s">
        <v>309</v>
      </c>
      <c r="D180" s="207" t="s">
        <v>382</v>
      </c>
      <c r="E180" s="208" t="s">
        <v>977</v>
      </c>
      <c r="F180" s="209" t="s">
        <v>424</v>
      </c>
      <c r="G180" s="210" t="s">
        <v>385</v>
      </c>
      <c r="H180" s="211">
        <v>431.50799999999998</v>
      </c>
      <c r="I180" s="212"/>
      <c r="J180" s="213">
        <f>ROUND(I180*H180,2)</f>
        <v>0</v>
      </c>
      <c r="K180" s="209" t="s">
        <v>148</v>
      </c>
      <c r="L180" s="214"/>
      <c r="M180" s="215" t="s">
        <v>1</v>
      </c>
      <c r="N180" s="216" t="s">
        <v>42</v>
      </c>
      <c r="O180" s="59"/>
      <c r="P180" s="169">
        <f>O180*H180</f>
        <v>0</v>
      </c>
      <c r="Q180" s="169">
        <v>1</v>
      </c>
      <c r="R180" s="169">
        <f>Q180*H180</f>
        <v>431.50799999999998</v>
      </c>
      <c r="S180" s="169">
        <v>0</v>
      </c>
      <c r="T180" s="170">
        <f>S180*H180</f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71" t="s">
        <v>184</v>
      </c>
      <c r="AT180" s="171" t="s">
        <v>382</v>
      </c>
      <c r="AU180" s="171" t="s">
        <v>87</v>
      </c>
      <c r="AY180" s="18" t="s">
        <v>143</v>
      </c>
      <c r="BE180" s="172">
        <f>IF(N180="základní",J180,0)</f>
        <v>0</v>
      </c>
      <c r="BF180" s="172">
        <f>IF(N180="snížená",J180,0)</f>
        <v>0</v>
      </c>
      <c r="BG180" s="172">
        <f>IF(N180="zákl. přenesená",J180,0)</f>
        <v>0</v>
      </c>
      <c r="BH180" s="172">
        <f>IF(N180="sníž. přenesená",J180,0)</f>
        <v>0</v>
      </c>
      <c r="BI180" s="172">
        <f>IF(N180="nulová",J180,0)</f>
        <v>0</v>
      </c>
      <c r="BJ180" s="18" t="s">
        <v>85</v>
      </c>
      <c r="BK180" s="172">
        <f>ROUND(I180*H180,2)</f>
        <v>0</v>
      </c>
      <c r="BL180" s="18" t="s">
        <v>142</v>
      </c>
      <c r="BM180" s="171" t="s">
        <v>978</v>
      </c>
    </row>
    <row r="181" spans="1:65" s="12" customFormat="1" x14ac:dyDescent="0.2">
      <c r="B181" s="173"/>
      <c r="D181" s="174" t="s">
        <v>151</v>
      </c>
      <c r="E181" s="175" t="s">
        <v>1</v>
      </c>
      <c r="F181" s="176" t="s">
        <v>979</v>
      </c>
      <c r="H181" s="177">
        <v>431.50799999999998</v>
      </c>
      <c r="I181" s="178"/>
      <c r="L181" s="173"/>
      <c r="M181" s="179"/>
      <c r="N181" s="180"/>
      <c r="O181" s="180"/>
      <c r="P181" s="180"/>
      <c r="Q181" s="180"/>
      <c r="R181" s="180"/>
      <c r="S181" s="180"/>
      <c r="T181" s="181"/>
      <c r="AT181" s="175" t="s">
        <v>151</v>
      </c>
      <c r="AU181" s="175" t="s">
        <v>87</v>
      </c>
      <c r="AV181" s="12" t="s">
        <v>87</v>
      </c>
      <c r="AW181" s="12" t="s">
        <v>33</v>
      </c>
      <c r="AX181" s="12" t="s">
        <v>85</v>
      </c>
      <c r="AY181" s="175" t="s">
        <v>143</v>
      </c>
    </row>
    <row r="182" spans="1:65" s="11" customFormat="1" ht="22.9" customHeight="1" x14ac:dyDescent="0.2">
      <c r="B182" s="148"/>
      <c r="D182" s="149" t="s">
        <v>76</v>
      </c>
      <c r="E182" s="197" t="s">
        <v>142</v>
      </c>
      <c r="F182" s="197" t="s">
        <v>492</v>
      </c>
      <c r="I182" s="151"/>
      <c r="J182" s="198">
        <f>BK182</f>
        <v>0</v>
      </c>
      <c r="L182" s="148"/>
      <c r="M182" s="153"/>
      <c r="N182" s="154"/>
      <c r="O182" s="154"/>
      <c r="P182" s="155">
        <f>SUM(P183:P189)</f>
        <v>0</v>
      </c>
      <c r="Q182" s="154"/>
      <c r="R182" s="155">
        <f>SUM(R183:R189)</f>
        <v>7.0289999999999991E-2</v>
      </c>
      <c r="S182" s="154"/>
      <c r="T182" s="156">
        <f>SUM(T183:T189)</f>
        <v>0</v>
      </c>
      <c r="AR182" s="149" t="s">
        <v>85</v>
      </c>
      <c r="AT182" s="157" t="s">
        <v>76</v>
      </c>
      <c r="AU182" s="157" t="s">
        <v>85</v>
      </c>
      <c r="AY182" s="149" t="s">
        <v>143</v>
      </c>
      <c r="BK182" s="158">
        <f>SUM(BK183:BK189)</f>
        <v>0</v>
      </c>
    </row>
    <row r="183" spans="1:65" s="2" customFormat="1" ht="16.5" customHeight="1" x14ac:dyDescent="0.2">
      <c r="A183" s="33"/>
      <c r="B183" s="159"/>
      <c r="C183" s="160" t="s">
        <v>313</v>
      </c>
      <c r="D183" s="160" t="s">
        <v>144</v>
      </c>
      <c r="E183" s="161" t="s">
        <v>494</v>
      </c>
      <c r="F183" s="162" t="s">
        <v>495</v>
      </c>
      <c r="G183" s="163" t="s">
        <v>280</v>
      </c>
      <c r="H183" s="164">
        <v>56.332000000000001</v>
      </c>
      <c r="I183" s="165"/>
      <c r="J183" s="166">
        <f>ROUND(I183*H183,2)</f>
        <v>0</v>
      </c>
      <c r="K183" s="162" t="s">
        <v>148</v>
      </c>
      <c r="L183" s="34"/>
      <c r="M183" s="167" t="s">
        <v>1</v>
      </c>
      <c r="N183" s="168" t="s">
        <v>42</v>
      </c>
      <c r="O183" s="59"/>
      <c r="P183" s="169">
        <f>O183*H183</f>
        <v>0</v>
      </c>
      <c r="Q183" s="169">
        <v>0</v>
      </c>
      <c r="R183" s="169">
        <f>Q183*H183</f>
        <v>0</v>
      </c>
      <c r="S183" s="169">
        <v>0</v>
      </c>
      <c r="T183" s="170">
        <f>S183*H183</f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71" t="s">
        <v>142</v>
      </c>
      <c r="AT183" s="171" t="s">
        <v>144</v>
      </c>
      <c r="AU183" s="171" t="s">
        <v>87</v>
      </c>
      <c r="AY183" s="18" t="s">
        <v>143</v>
      </c>
      <c r="BE183" s="172">
        <f>IF(N183="základní",J183,0)</f>
        <v>0</v>
      </c>
      <c r="BF183" s="172">
        <f>IF(N183="snížená",J183,0)</f>
        <v>0</v>
      </c>
      <c r="BG183" s="172">
        <f>IF(N183="zákl. přenesená",J183,0)</f>
        <v>0</v>
      </c>
      <c r="BH183" s="172">
        <f>IF(N183="sníž. přenesená",J183,0)</f>
        <v>0</v>
      </c>
      <c r="BI183" s="172">
        <f>IF(N183="nulová",J183,0)</f>
        <v>0</v>
      </c>
      <c r="BJ183" s="18" t="s">
        <v>85</v>
      </c>
      <c r="BK183" s="172">
        <f>ROUND(I183*H183,2)</f>
        <v>0</v>
      </c>
      <c r="BL183" s="18" t="s">
        <v>142</v>
      </c>
      <c r="BM183" s="171" t="s">
        <v>980</v>
      </c>
    </row>
    <row r="184" spans="1:65" s="12" customFormat="1" x14ac:dyDescent="0.2">
      <c r="B184" s="173"/>
      <c r="D184" s="174" t="s">
        <v>151</v>
      </c>
      <c r="E184" s="175" t="s">
        <v>1</v>
      </c>
      <c r="F184" s="176" t="s">
        <v>981</v>
      </c>
      <c r="H184" s="177">
        <v>56.332000000000001</v>
      </c>
      <c r="I184" s="178"/>
      <c r="L184" s="173"/>
      <c r="M184" s="179"/>
      <c r="N184" s="180"/>
      <c r="O184" s="180"/>
      <c r="P184" s="180"/>
      <c r="Q184" s="180"/>
      <c r="R184" s="180"/>
      <c r="S184" s="180"/>
      <c r="T184" s="181"/>
      <c r="AT184" s="175" t="s">
        <v>151</v>
      </c>
      <c r="AU184" s="175" t="s">
        <v>87</v>
      </c>
      <c r="AV184" s="12" t="s">
        <v>87</v>
      </c>
      <c r="AW184" s="12" t="s">
        <v>33</v>
      </c>
      <c r="AX184" s="12" t="s">
        <v>85</v>
      </c>
      <c r="AY184" s="175" t="s">
        <v>143</v>
      </c>
    </row>
    <row r="185" spans="1:65" s="2" customFormat="1" ht="16.5" customHeight="1" x14ac:dyDescent="0.2">
      <c r="A185" s="33"/>
      <c r="B185" s="159"/>
      <c r="C185" s="160" t="s">
        <v>318</v>
      </c>
      <c r="D185" s="160" t="s">
        <v>144</v>
      </c>
      <c r="E185" s="161" t="s">
        <v>982</v>
      </c>
      <c r="F185" s="162" t="s">
        <v>983</v>
      </c>
      <c r="G185" s="163" t="s">
        <v>280</v>
      </c>
      <c r="H185" s="164">
        <v>1.1000000000000001</v>
      </c>
      <c r="I185" s="165"/>
      <c r="J185" s="166">
        <f>ROUND(I185*H185,2)</f>
        <v>0</v>
      </c>
      <c r="K185" s="162" t="s">
        <v>148</v>
      </c>
      <c r="L185" s="34"/>
      <c r="M185" s="167" t="s">
        <v>1</v>
      </c>
      <c r="N185" s="168" t="s">
        <v>42</v>
      </c>
      <c r="O185" s="59"/>
      <c r="P185" s="169">
        <f>O185*H185</f>
        <v>0</v>
      </c>
      <c r="Q185" s="169">
        <v>0</v>
      </c>
      <c r="R185" s="169">
        <f>Q185*H185</f>
        <v>0</v>
      </c>
      <c r="S185" s="169">
        <v>0</v>
      </c>
      <c r="T185" s="170">
        <f>S185*H185</f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71" t="s">
        <v>142</v>
      </c>
      <c r="AT185" s="171" t="s">
        <v>144</v>
      </c>
      <c r="AU185" s="171" t="s">
        <v>87</v>
      </c>
      <c r="AY185" s="18" t="s">
        <v>143</v>
      </c>
      <c r="BE185" s="172">
        <f>IF(N185="základní",J185,0)</f>
        <v>0</v>
      </c>
      <c r="BF185" s="172">
        <f>IF(N185="snížená",J185,0)</f>
        <v>0</v>
      </c>
      <c r="BG185" s="172">
        <f>IF(N185="zákl. přenesená",J185,0)</f>
        <v>0</v>
      </c>
      <c r="BH185" s="172">
        <f>IF(N185="sníž. přenesená",J185,0)</f>
        <v>0</v>
      </c>
      <c r="BI185" s="172">
        <f>IF(N185="nulová",J185,0)</f>
        <v>0</v>
      </c>
      <c r="BJ185" s="18" t="s">
        <v>85</v>
      </c>
      <c r="BK185" s="172">
        <f>ROUND(I185*H185,2)</f>
        <v>0</v>
      </c>
      <c r="BL185" s="18" t="s">
        <v>142</v>
      </c>
      <c r="BM185" s="171" t="s">
        <v>984</v>
      </c>
    </row>
    <row r="186" spans="1:65" s="13" customFormat="1" x14ac:dyDescent="0.2">
      <c r="B186" s="182"/>
      <c r="D186" s="174" t="s">
        <v>151</v>
      </c>
      <c r="E186" s="183" t="s">
        <v>1</v>
      </c>
      <c r="F186" s="184" t="s">
        <v>985</v>
      </c>
      <c r="H186" s="183" t="s">
        <v>1</v>
      </c>
      <c r="I186" s="185"/>
      <c r="L186" s="182"/>
      <c r="M186" s="186"/>
      <c r="N186" s="187"/>
      <c r="O186" s="187"/>
      <c r="P186" s="187"/>
      <c r="Q186" s="187"/>
      <c r="R186" s="187"/>
      <c r="S186" s="187"/>
      <c r="T186" s="188"/>
      <c r="AT186" s="183" t="s">
        <v>151</v>
      </c>
      <c r="AU186" s="183" t="s">
        <v>87</v>
      </c>
      <c r="AV186" s="13" t="s">
        <v>85</v>
      </c>
      <c r="AW186" s="13" t="s">
        <v>33</v>
      </c>
      <c r="AX186" s="13" t="s">
        <v>77</v>
      </c>
      <c r="AY186" s="183" t="s">
        <v>143</v>
      </c>
    </row>
    <row r="187" spans="1:65" s="12" customFormat="1" x14ac:dyDescent="0.2">
      <c r="B187" s="173"/>
      <c r="D187" s="174" t="s">
        <v>151</v>
      </c>
      <c r="E187" s="175" t="s">
        <v>1</v>
      </c>
      <c r="F187" s="176" t="s">
        <v>986</v>
      </c>
      <c r="H187" s="177">
        <v>1.1000000000000001</v>
      </c>
      <c r="I187" s="178"/>
      <c r="L187" s="173"/>
      <c r="M187" s="179"/>
      <c r="N187" s="180"/>
      <c r="O187" s="180"/>
      <c r="P187" s="180"/>
      <c r="Q187" s="180"/>
      <c r="R187" s="180"/>
      <c r="S187" s="180"/>
      <c r="T187" s="181"/>
      <c r="AT187" s="175" t="s">
        <v>151</v>
      </c>
      <c r="AU187" s="175" t="s">
        <v>87</v>
      </c>
      <c r="AV187" s="12" t="s">
        <v>87</v>
      </c>
      <c r="AW187" s="12" t="s">
        <v>33</v>
      </c>
      <c r="AX187" s="12" t="s">
        <v>85</v>
      </c>
      <c r="AY187" s="175" t="s">
        <v>143</v>
      </c>
    </row>
    <row r="188" spans="1:65" s="2" customFormat="1" ht="16.5" customHeight="1" x14ac:dyDescent="0.2">
      <c r="A188" s="33"/>
      <c r="B188" s="159"/>
      <c r="C188" s="160" t="s">
        <v>325</v>
      </c>
      <c r="D188" s="160" t="s">
        <v>144</v>
      </c>
      <c r="E188" s="161" t="s">
        <v>987</v>
      </c>
      <c r="F188" s="162" t="s">
        <v>988</v>
      </c>
      <c r="G188" s="163" t="s">
        <v>233</v>
      </c>
      <c r="H188" s="164">
        <v>11</v>
      </c>
      <c r="I188" s="165"/>
      <c r="J188" s="166">
        <f>ROUND(I188*H188,2)</f>
        <v>0</v>
      </c>
      <c r="K188" s="162" t="s">
        <v>148</v>
      </c>
      <c r="L188" s="34"/>
      <c r="M188" s="167" t="s">
        <v>1</v>
      </c>
      <c r="N188" s="168" t="s">
        <v>42</v>
      </c>
      <c r="O188" s="59"/>
      <c r="P188" s="169">
        <f>O188*H188</f>
        <v>0</v>
      </c>
      <c r="Q188" s="169">
        <v>6.3899999999999998E-3</v>
      </c>
      <c r="R188" s="169">
        <f>Q188*H188</f>
        <v>7.0289999999999991E-2</v>
      </c>
      <c r="S188" s="169">
        <v>0</v>
      </c>
      <c r="T188" s="170">
        <f>S188*H188</f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71" t="s">
        <v>142</v>
      </c>
      <c r="AT188" s="171" t="s">
        <v>144</v>
      </c>
      <c r="AU188" s="171" t="s">
        <v>87</v>
      </c>
      <c r="AY188" s="18" t="s">
        <v>143</v>
      </c>
      <c r="BE188" s="172">
        <f>IF(N188="základní",J188,0)</f>
        <v>0</v>
      </c>
      <c r="BF188" s="172">
        <f>IF(N188="snížená",J188,0)</f>
        <v>0</v>
      </c>
      <c r="BG188" s="172">
        <f>IF(N188="zákl. přenesená",J188,0)</f>
        <v>0</v>
      </c>
      <c r="BH188" s="172">
        <f>IF(N188="sníž. přenesená",J188,0)</f>
        <v>0</v>
      </c>
      <c r="BI188" s="172">
        <f>IF(N188="nulová",J188,0)</f>
        <v>0</v>
      </c>
      <c r="BJ188" s="18" t="s">
        <v>85</v>
      </c>
      <c r="BK188" s="172">
        <f>ROUND(I188*H188,2)</f>
        <v>0</v>
      </c>
      <c r="BL188" s="18" t="s">
        <v>142</v>
      </c>
      <c r="BM188" s="171" t="s">
        <v>989</v>
      </c>
    </row>
    <row r="189" spans="1:65" s="12" customFormat="1" x14ac:dyDescent="0.2">
      <c r="B189" s="173"/>
      <c r="D189" s="174" t="s">
        <v>151</v>
      </c>
      <c r="E189" s="175" t="s">
        <v>1</v>
      </c>
      <c r="F189" s="176" t="s">
        <v>990</v>
      </c>
      <c r="H189" s="177">
        <v>11</v>
      </c>
      <c r="I189" s="178"/>
      <c r="L189" s="173"/>
      <c r="M189" s="179"/>
      <c r="N189" s="180"/>
      <c r="O189" s="180"/>
      <c r="P189" s="180"/>
      <c r="Q189" s="180"/>
      <c r="R189" s="180"/>
      <c r="S189" s="180"/>
      <c r="T189" s="181"/>
      <c r="AT189" s="175" t="s">
        <v>151</v>
      </c>
      <c r="AU189" s="175" t="s">
        <v>87</v>
      </c>
      <c r="AV189" s="12" t="s">
        <v>87</v>
      </c>
      <c r="AW189" s="12" t="s">
        <v>33</v>
      </c>
      <c r="AX189" s="12" t="s">
        <v>85</v>
      </c>
      <c r="AY189" s="175" t="s">
        <v>143</v>
      </c>
    </row>
    <row r="190" spans="1:65" s="11" customFormat="1" ht="22.9" customHeight="1" x14ac:dyDescent="0.2">
      <c r="B190" s="148"/>
      <c r="D190" s="149" t="s">
        <v>76</v>
      </c>
      <c r="E190" s="197" t="s">
        <v>184</v>
      </c>
      <c r="F190" s="197" t="s">
        <v>664</v>
      </c>
      <c r="I190" s="151"/>
      <c r="J190" s="198">
        <f>BK190</f>
        <v>0</v>
      </c>
      <c r="L190" s="148"/>
      <c r="M190" s="153"/>
      <c r="N190" s="154"/>
      <c r="O190" s="154"/>
      <c r="P190" s="155">
        <f>SUM(P191:P294)</f>
        <v>0</v>
      </c>
      <c r="Q190" s="154"/>
      <c r="R190" s="155">
        <f>SUM(R191:R294)</f>
        <v>6.8615710599999993</v>
      </c>
      <c r="S190" s="154"/>
      <c r="T190" s="156">
        <f>SUM(T191:T294)</f>
        <v>3.4599999999999999E-2</v>
      </c>
      <c r="AR190" s="149" t="s">
        <v>85</v>
      </c>
      <c r="AT190" s="157" t="s">
        <v>76</v>
      </c>
      <c r="AU190" s="157" t="s">
        <v>85</v>
      </c>
      <c r="AY190" s="149" t="s">
        <v>143</v>
      </c>
      <c r="BK190" s="158">
        <f>SUM(BK191:BK294)</f>
        <v>0</v>
      </c>
    </row>
    <row r="191" spans="1:65" s="2" customFormat="1" ht="16.5" customHeight="1" x14ac:dyDescent="0.2">
      <c r="A191" s="33"/>
      <c r="B191" s="159"/>
      <c r="C191" s="207" t="s">
        <v>329</v>
      </c>
      <c r="D191" s="207" t="s">
        <v>382</v>
      </c>
      <c r="E191" s="208" t="s">
        <v>991</v>
      </c>
      <c r="F191" s="209" t="s">
        <v>992</v>
      </c>
      <c r="G191" s="210" t="s">
        <v>197</v>
      </c>
      <c r="H191" s="211">
        <v>1</v>
      </c>
      <c r="I191" s="212"/>
      <c r="J191" s="213">
        <f>ROUND(I191*H191,2)</f>
        <v>0</v>
      </c>
      <c r="K191" s="209" t="s">
        <v>1</v>
      </c>
      <c r="L191" s="214"/>
      <c r="M191" s="215" t="s">
        <v>1</v>
      </c>
      <c r="N191" s="216" t="s">
        <v>42</v>
      </c>
      <c r="O191" s="59"/>
      <c r="P191" s="169">
        <f>O191*H191</f>
        <v>0</v>
      </c>
      <c r="Q191" s="169">
        <v>0</v>
      </c>
      <c r="R191" s="169">
        <f>Q191*H191</f>
        <v>0</v>
      </c>
      <c r="S191" s="169">
        <v>0</v>
      </c>
      <c r="T191" s="170">
        <f>S191*H191</f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71" t="s">
        <v>184</v>
      </c>
      <c r="AT191" s="171" t="s">
        <v>382</v>
      </c>
      <c r="AU191" s="171" t="s">
        <v>87</v>
      </c>
      <c r="AY191" s="18" t="s">
        <v>143</v>
      </c>
      <c r="BE191" s="172">
        <f>IF(N191="základní",J191,0)</f>
        <v>0</v>
      </c>
      <c r="BF191" s="172">
        <f>IF(N191="snížená",J191,0)</f>
        <v>0</v>
      </c>
      <c r="BG191" s="172">
        <f>IF(N191="zákl. přenesená",J191,0)</f>
        <v>0</v>
      </c>
      <c r="BH191" s="172">
        <f>IF(N191="sníž. přenesená",J191,0)</f>
        <v>0</v>
      </c>
      <c r="BI191" s="172">
        <f>IF(N191="nulová",J191,0)</f>
        <v>0</v>
      </c>
      <c r="BJ191" s="18" t="s">
        <v>85</v>
      </c>
      <c r="BK191" s="172">
        <f>ROUND(I191*H191,2)</f>
        <v>0</v>
      </c>
      <c r="BL191" s="18" t="s">
        <v>142</v>
      </c>
      <c r="BM191" s="171" t="s">
        <v>993</v>
      </c>
    </row>
    <row r="192" spans="1:65" s="13" customFormat="1" x14ac:dyDescent="0.2">
      <c r="B192" s="182"/>
      <c r="D192" s="174" t="s">
        <v>151</v>
      </c>
      <c r="E192" s="183" t="s">
        <v>1</v>
      </c>
      <c r="F192" s="184" t="s">
        <v>994</v>
      </c>
      <c r="H192" s="183" t="s">
        <v>1</v>
      </c>
      <c r="I192" s="185"/>
      <c r="L192" s="182"/>
      <c r="M192" s="186"/>
      <c r="N192" s="187"/>
      <c r="O192" s="187"/>
      <c r="P192" s="187"/>
      <c r="Q192" s="187"/>
      <c r="R192" s="187"/>
      <c r="S192" s="187"/>
      <c r="T192" s="188"/>
      <c r="AT192" s="183" t="s">
        <v>151</v>
      </c>
      <c r="AU192" s="183" t="s">
        <v>87</v>
      </c>
      <c r="AV192" s="13" t="s">
        <v>85</v>
      </c>
      <c r="AW192" s="13" t="s">
        <v>33</v>
      </c>
      <c r="AX192" s="13" t="s">
        <v>77</v>
      </c>
      <c r="AY192" s="183" t="s">
        <v>143</v>
      </c>
    </row>
    <row r="193" spans="1:65" s="12" customFormat="1" x14ac:dyDescent="0.2">
      <c r="B193" s="173"/>
      <c r="D193" s="174" t="s">
        <v>151</v>
      </c>
      <c r="E193" s="175" t="s">
        <v>1</v>
      </c>
      <c r="F193" s="176" t="s">
        <v>995</v>
      </c>
      <c r="H193" s="177">
        <v>1</v>
      </c>
      <c r="I193" s="178"/>
      <c r="L193" s="173"/>
      <c r="M193" s="179"/>
      <c r="N193" s="180"/>
      <c r="O193" s="180"/>
      <c r="P193" s="180"/>
      <c r="Q193" s="180"/>
      <c r="R193" s="180"/>
      <c r="S193" s="180"/>
      <c r="T193" s="181"/>
      <c r="AT193" s="175" t="s">
        <v>151</v>
      </c>
      <c r="AU193" s="175" t="s">
        <v>87</v>
      </c>
      <c r="AV193" s="12" t="s">
        <v>87</v>
      </c>
      <c r="AW193" s="12" t="s">
        <v>33</v>
      </c>
      <c r="AX193" s="12" t="s">
        <v>85</v>
      </c>
      <c r="AY193" s="175" t="s">
        <v>143</v>
      </c>
    </row>
    <row r="194" spans="1:65" s="2" customFormat="1" ht="21.75" customHeight="1" x14ac:dyDescent="0.2">
      <c r="A194" s="33"/>
      <c r="B194" s="159"/>
      <c r="C194" s="160" t="s">
        <v>7</v>
      </c>
      <c r="D194" s="160" t="s">
        <v>144</v>
      </c>
      <c r="E194" s="161" t="s">
        <v>996</v>
      </c>
      <c r="F194" s="162" t="s">
        <v>997</v>
      </c>
      <c r="G194" s="163" t="s">
        <v>266</v>
      </c>
      <c r="H194" s="164">
        <v>20.5</v>
      </c>
      <c r="I194" s="165"/>
      <c r="J194" s="166">
        <f>ROUND(I194*H194,2)</f>
        <v>0</v>
      </c>
      <c r="K194" s="162" t="s">
        <v>148</v>
      </c>
      <c r="L194" s="34"/>
      <c r="M194" s="167" t="s">
        <v>1</v>
      </c>
      <c r="N194" s="168" t="s">
        <v>42</v>
      </c>
      <c r="O194" s="59"/>
      <c r="P194" s="169">
        <f>O194*H194</f>
        <v>0</v>
      </c>
      <c r="Q194" s="169">
        <v>0</v>
      </c>
      <c r="R194" s="169">
        <f>Q194*H194</f>
        <v>0</v>
      </c>
      <c r="S194" s="169">
        <v>0</v>
      </c>
      <c r="T194" s="170">
        <f>S194*H194</f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171" t="s">
        <v>142</v>
      </c>
      <c r="AT194" s="171" t="s">
        <v>144</v>
      </c>
      <c r="AU194" s="171" t="s">
        <v>87</v>
      </c>
      <c r="AY194" s="18" t="s">
        <v>143</v>
      </c>
      <c r="BE194" s="172">
        <f>IF(N194="základní",J194,0)</f>
        <v>0</v>
      </c>
      <c r="BF194" s="172">
        <f>IF(N194="snížená",J194,0)</f>
        <v>0</v>
      </c>
      <c r="BG194" s="172">
        <f>IF(N194="zákl. přenesená",J194,0)</f>
        <v>0</v>
      </c>
      <c r="BH194" s="172">
        <f>IF(N194="sníž. přenesená",J194,0)</f>
        <v>0</v>
      </c>
      <c r="BI194" s="172">
        <f>IF(N194="nulová",J194,0)</f>
        <v>0</v>
      </c>
      <c r="BJ194" s="18" t="s">
        <v>85</v>
      </c>
      <c r="BK194" s="172">
        <f>ROUND(I194*H194,2)</f>
        <v>0</v>
      </c>
      <c r="BL194" s="18" t="s">
        <v>142</v>
      </c>
      <c r="BM194" s="171" t="s">
        <v>998</v>
      </c>
    </row>
    <row r="195" spans="1:65" s="12" customFormat="1" x14ac:dyDescent="0.2">
      <c r="B195" s="173"/>
      <c r="D195" s="174" t="s">
        <v>151</v>
      </c>
      <c r="E195" s="175" t="s">
        <v>1</v>
      </c>
      <c r="F195" s="176" t="s">
        <v>999</v>
      </c>
      <c r="H195" s="177">
        <v>20.5</v>
      </c>
      <c r="I195" s="178"/>
      <c r="L195" s="173"/>
      <c r="M195" s="179"/>
      <c r="N195" s="180"/>
      <c r="O195" s="180"/>
      <c r="P195" s="180"/>
      <c r="Q195" s="180"/>
      <c r="R195" s="180"/>
      <c r="S195" s="180"/>
      <c r="T195" s="181"/>
      <c r="AT195" s="175" t="s">
        <v>151</v>
      </c>
      <c r="AU195" s="175" t="s">
        <v>87</v>
      </c>
      <c r="AV195" s="12" t="s">
        <v>87</v>
      </c>
      <c r="AW195" s="12" t="s">
        <v>33</v>
      </c>
      <c r="AX195" s="12" t="s">
        <v>85</v>
      </c>
      <c r="AY195" s="175" t="s">
        <v>143</v>
      </c>
    </row>
    <row r="196" spans="1:65" s="13" customFormat="1" x14ac:dyDescent="0.2">
      <c r="B196" s="182"/>
      <c r="D196" s="174" t="s">
        <v>151</v>
      </c>
      <c r="E196" s="183" t="s">
        <v>1</v>
      </c>
      <c r="F196" s="184" t="s">
        <v>1000</v>
      </c>
      <c r="H196" s="183" t="s">
        <v>1</v>
      </c>
      <c r="I196" s="185"/>
      <c r="L196" s="182"/>
      <c r="M196" s="186"/>
      <c r="N196" s="187"/>
      <c r="O196" s="187"/>
      <c r="P196" s="187"/>
      <c r="Q196" s="187"/>
      <c r="R196" s="187"/>
      <c r="S196" s="187"/>
      <c r="T196" s="188"/>
      <c r="AT196" s="183" t="s">
        <v>151</v>
      </c>
      <c r="AU196" s="183" t="s">
        <v>87</v>
      </c>
      <c r="AV196" s="13" t="s">
        <v>85</v>
      </c>
      <c r="AW196" s="13" t="s">
        <v>33</v>
      </c>
      <c r="AX196" s="13" t="s">
        <v>77</v>
      </c>
      <c r="AY196" s="183" t="s">
        <v>143</v>
      </c>
    </row>
    <row r="197" spans="1:65" s="13" customFormat="1" x14ac:dyDescent="0.2">
      <c r="B197" s="182"/>
      <c r="D197" s="174" t="s">
        <v>151</v>
      </c>
      <c r="E197" s="183" t="s">
        <v>1</v>
      </c>
      <c r="F197" s="184" t="s">
        <v>1001</v>
      </c>
      <c r="H197" s="183" t="s">
        <v>1</v>
      </c>
      <c r="I197" s="185"/>
      <c r="L197" s="182"/>
      <c r="M197" s="186"/>
      <c r="N197" s="187"/>
      <c r="O197" s="187"/>
      <c r="P197" s="187"/>
      <c r="Q197" s="187"/>
      <c r="R197" s="187"/>
      <c r="S197" s="187"/>
      <c r="T197" s="188"/>
      <c r="AT197" s="183" t="s">
        <v>151</v>
      </c>
      <c r="AU197" s="183" t="s">
        <v>87</v>
      </c>
      <c r="AV197" s="13" t="s">
        <v>85</v>
      </c>
      <c r="AW197" s="13" t="s">
        <v>33</v>
      </c>
      <c r="AX197" s="13" t="s">
        <v>77</v>
      </c>
      <c r="AY197" s="183" t="s">
        <v>143</v>
      </c>
    </row>
    <row r="198" spans="1:65" s="2" customFormat="1" ht="16.5" customHeight="1" x14ac:dyDescent="0.2">
      <c r="A198" s="33"/>
      <c r="B198" s="159"/>
      <c r="C198" s="207" t="s">
        <v>342</v>
      </c>
      <c r="D198" s="207" t="s">
        <v>382</v>
      </c>
      <c r="E198" s="208" t="s">
        <v>1002</v>
      </c>
      <c r="F198" s="209" t="s">
        <v>1003</v>
      </c>
      <c r="G198" s="210" t="s">
        <v>266</v>
      </c>
      <c r="H198" s="211">
        <v>20.808</v>
      </c>
      <c r="I198" s="212"/>
      <c r="J198" s="213">
        <f>ROUND(I198*H198,2)</f>
        <v>0</v>
      </c>
      <c r="K198" s="209" t="s">
        <v>148</v>
      </c>
      <c r="L198" s="214"/>
      <c r="M198" s="215" t="s">
        <v>1</v>
      </c>
      <c r="N198" s="216" t="s">
        <v>42</v>
      </c>
      <c r="O198" s="59"/>
      <c r="P198" s="169">
        <f>O198*H198</f>
        <v>0</v>
      </c>
      <c r="Q198" s="169">
        <v>1.06E-3</v>
      </c>
      <c r="R198" s="169">
        <f>Q198*H198</f>
        <v>2.205648E-2</v>
      </c>
      <c r="S198" s="169">
        <v>0</v>
      </c>
      <c r="T198" s="170">
        <f>S198*H198</f>
        <v>0</v>
      </c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R198" s="171" t="s">
        <v>184</v>
      </c>
      <c r="AT198" s="171" t="s">
        <v>382</v>
      </c>
      <c r="AU198" s="171" t="s">
        <v>87</v>
      </c>
      <c r="AY198" s="18" t="s">
        <v>143</v>
      </c>
      <c r="BE198" s="172">
        <f>IF(N198="základní",J198,0)</f>
        <v>0</v>
      </c>
      <c r="BF198" s="172">
        <f>IF(N198="snížená",J198,0)</f>
        <v>0</v>
      </c>
      <c r="BG198" s="172">
        <f>IF(N198="zákl. přenesená",J198,0)</f>
        <v>0</v>
      </c>
      <c r="BH198" s="172">
        <f>IF(N198="sníž. přenesená",J198,0)</f>
        <v>0</v>
      </c>
      <c r="BI198" s="172">
        <f>IF(N198="nulová",J198,0)</f>
        <v>0</v>
      </c>
      <c r="BJ198" s="18" t="s">
        <v>85</v>
      </c>
      <c r="BK198" s="172">
        <f>ROUND(I198*H198,2)</f>
        <v>0</v>
      </c>
      <c r="BL198" s="18" t="s">
        <v>142</v>
      </c>
      <c r="BM198" s="171" t="s">
        <v>1004</v>
      </c>
    </row>
    <row r="199" spans="1:65" s="12" customFormat="1" x14ac:dyDescent="0.2">
      <c r="B199" s="173"/>
      <c r="D199" s="174" t="s">
        <v>151</v>
      </c>
      <c r="E199" s="175" t="s">
        <v>1</v>
      </c>
      <c r="F199" s="176" t="s">
        <v>1005</v>
      </c>
      <c r="H199" s="177">
        <v>20.5</v>
      </c>
      <c r="I199" s="178"/>
      <c r="L199" s="173"/>
      <c r="M199" s="179"/>
      <c r="N199" s="180"/>
      <c r="O199" s="180"/>
      <c r="P199" s="180"/>
      <c r="Q199" s="180"/>
      <c r="R199" s="180"/>
      <c r="S199" s="180"/>
      <c r="T199" s="181"/>
      <c r="AT199" s="175" t="s">
        <v>151</v>
      </c>
      <c r="AU199" s="175" t="s">
        <v>87</v>
      </c>
      <c r="AV199" s="12" t="s">
        <v>87</v>
      </c>
      <c r="AW199" s="12" t="s">
        <v>33</v>
      </c>
      <c r="AX199" s="12" t="s">
        <v>85</v>
      </c>
      <c r="AY199" s="175" t="s">
        <v>143</v>
      </c>
    </row>
    <row r="200" spans="1:65" s="13" customFormat="1" x14ac:dyDescent="0.2">
      <c r="B200" s="182"/>
      <c r="D200" s="174" t="s">
        <v>151</v>
      </c>
      <c r="E200" s="183" t="s">
        <v>1</v>
      </c>
      <c r="F200" s="184" t="s">
        <v>1006</v>
      </c>
      <c r="H200" s="183" t="s">
        <v>1</v>
      </c>
      <c r="I200" s="185"/>
      <c r="L200" s="182"/>
      <c r="M200" s="186"/>
      <c r="N200" s="187"/>
      <c r="O200" s="187"/>
      <c r="P200" s="187"/>
      <c r="Q200" s="187"/>
      <c r="R200" s="187"/>
      <c r="S200" s="187"/>
      <c r="T200" s="188"/>
      <c r="AT200" s="183" t="s">
        <v>151</v>
      </c>
      <c r="AU200" s="183" t="s">
        <v>87</v>
      </c>
      <c r="AV200" s="13" t="s">
        <v>85</v>
      </c>
      <c r="AW200" s="13" t="s">
        <v>33</v>
      </c>
      <c r="AX200" s="13" t="s">
        <v>77</v>
      </c>
      <c r="AY200" s="183" t="s">
        <v>143</v>
      </c>
    </row>
    <row r="201" spans="1:65" s="12" customFormat="1" x14ac:dyDescent="0.2">
      <c r="B201" s="173"/>
      <c r="D201" s="174" t="s">
        <v>151</v>
      </c>
      <c r="F201" s="176" t="s">
        <v>1007</v>
      </c>
      <c r="H201" s="177">
        <v>20.808</v>
      </c>
      <c r="I201" s="178"/>
      <c r="L201" s="173"/>
      <c r="M201" s="179"/>
      <c r="N201" s="180"/>
      <c r="O201" s="180"/>
      <c r="P201" s="180"/>
      <c r="Q201" s="180"/>
      <c r="R201" s="180"/>
      <c r="S201" s="180"/>
      <c r="T201" s="181"/>
      <c r="AT201" s="175" t="s">
        <v>151</v>
      </c>
      <c r="AU201" s="175" t="s">
        <v>87</v>
      </c>
      <c r="AV201" s="12" t="s">
        <v>87</v>
      </c>
      <c r="AW201" s="12" t="s">
        <v>3</v>
      </c>
      <c r="AX201" s="12" t="s">
        <v>85</v>
      </c>
      <c r="AY201" s="175" t="s">
        <v>143</v>
      </c>
    </row>
    <row r="202" spans="1:65" s="2" customFormat="1" ht="16.5" customHeight="1" x14ac:dyDescent="0.2">
      <c r="A202" s="33"/>
      <c r="B202" s="159"/>
      <c r="C202" s="207" t="s">
        <v>347</v>
      </c>
      <c r="D202" s="207" t="s">
        <v>382</v>
      </c>
      <c r="E202" s="208" t="s">
        <v>1008</v>
      </c>
      <c r="F202" s="209" t="s">
        <v>1009</v>
      </c>
      <c r="G202" s="210" t="s">
        <v>502</v>
      </c>
      <c r="H202" s="211">
        <v>1</v>
      </c>
      <c r="I202" s="212"/>
      <c r="J202" s="213">
        <f>ROUND(I202*H202,2)</f>
        <v>0</v>
      </c>
      <c r="K202" s="209" t="s">
        <v>1</v>
      </c>
      <c r="L202" s="214"/>
      <c r="M202" s="215" t="s">
        <v>1</v>
      </c>
      <c r="N202" s="216" t="s">
        <v>42</v>
      </c>
      <c r="O202" s="59"/>
      <c r="P202" s="169">
        <f>O202*H202</f>
        <v>0</v>
      </c>
      <c r="Q202" s="169">
        <v>3.2000000000000002E-3</v>
      </c>
      <c r="R202" s="169">
        <f>Q202*H202</f>
        <v>3.2000000000000002E-3</v>
      </c>
      <c r="S202" s="169">
        <v>0</v>
      </c>
      <c r="T202" s="170">
        <f>S202*H202</f>
        <v>0</v>
      </c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R202" s="171" t="s">
        <v>184</v>
      </c>
      <c r="AT202" s="171" t="s">
        <v>382</v>
      </c>
      <c r="AU202" s="171" t="s">
        <v>87</v>
      </c>
      <c r="AY202" s="18" t="s">
        <v>143</v>
      </c>
      <c r="BE202" s="172">
        <f>IF(N202="základní",J202,0)</f>
        <v>0</v>
      </c>
      <c r="BF202" s="172">
        <f>IF(N202="snížená",J202,0)</f>
        <v>0</v>
      </c>
      <c r="BG202" s="172">
        <f>IF(N202="zákl. přenesená",J202,0)</f>
        <v>0</v>
      </c>
      <c r="BH202" s="172">
        <f>IF(N202="sníž. přenesená",J202,0)</f>
        <v>0</v>
      </c>
      <c r="BI202" s="172">
        <f>IF(N202="nulová",J202,0)</f>
        <v>0</v>
      </c>
      <c r="BJ202" s="18" t="s">
        <v>85</v>
      </c>
      <c r="BK202" s="172">
        <f>ROUND(I202*H202,2)</f>
        <v>0</v>
      </c>
      <c r="BL202" s="18" t="s">
        <v>142</v>
      </c>
      <c r="BM202" s="171" t="s">
        <v>1010</v>
      </c>
    </row>
    <row r="203" spans="1:65" s="12" customFormat="1" x14ac:dyDescent="0.2">
      <c r="B203" s="173"/>
      <c r="D203" s="174" t="s">
        <v>151</v>
      </c>
      <c r="E203" s="175" t="s">
        <v>1</v>
      </c>
      <c r="F203" s="176" t="s">
        <v>1011</v>
      </c>
      <c r="H203" s="177">
        <v>1</v>
      </c>
      <c r="I203" s="178"/>
      <c r="L203" s="173"/>
      <c r="M203" s="179"/>
      <c r="N203" s="180"/>
      <c r="O203" s="180"/>
      <c r="P203" s="180"/>
      <c r="Q203" s="180"/>
      <c r="R203" s="180"/>
      <c r="S203" s="180"/>
      <c r="T203" s="181"/>
      <c r="AT203" s="175" t="s">
        <v>151</v>
      </c>
      <c r="AU203" s="175" t="s">
        <v>87</v>
      </c>
      <c r="AV203" s="12" t="s">
        <v>87</v>
      </c>
      <c r="AW203" s="12" t="s">
        <v>33</v>
      </c>
      <c r="AX203" s="12" t="s">
        <v>85</v>
      </c>
      <c r="AY203" s="175" t="s">
        <v>143</v>
      </c>
    </row>
    <row r="204" spans="1:65" s="2" customFormat="1" ht="21.75" customHeight="1" x14ac:dyDescent="0.2">
      <c r="A204" s="33"/>
      <c r="B204" s="159"/>
      <c r="C204" s="160" t="s">
        <v>353</v>
      </c>
      <c r="D204" s="160" t="s">
        <v>144</v>
      </c>
      <c r="E204" s="161" t="s">
        <v>1012</v>
      </c>
      <c r="F204" s="162" t="s">
        <v>1013</v>
      </c>
      <c r="G204" s="163" t="s">
        <v>266</v>
      </c>
      <c r="H204" s="164">
        <v>683.1</v>
      </c>
      <c r="I204" s="165"/>
      <c r="J204" s="166">
        <f>ROUND(I204*H204,2)</f>
        <v>0</v>
      </c>
      <c r="K204" s="162" t="s">
        <v>148</v>
      </c>
      <c r="L204" s="34"/>
      <c r="M204" s="167" t="s">
        <v>1</v>
      </c>
      <c r="N204" s="168" t="s">
        <v>42</v>
      </c>
      <c r="O204" s="59"/>
      <c r="P204" s="169">
        <f>O204*H204</f>
        <v>0</v>
      </c>
      <c r="Q204" s="169">
        <v>0</v>
      </c>
      <c r="R204" s="169">
        <f>Q204*H204</f>
        <v>0</v>
      </c>
      <c r="S204" s="169">
        <v>0</v>
      </c>
      <c r="T204" s="170">
        <f>S204*H204</f>
        <v>0</v>
      </c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R204" s="171" t="s">
        <v>142</v>
      </c>
      <c r="AT204" s="171" t="s">
        <v>144</v>
      </c>
      <c r="AU204" s="171" t="s">
        <v>87</v>
      </c>
      <c r="AY204" s="18" t="s">
        <v>143</v>
      </c>
      <c r="BE204" s="172">
        <f>IF(N204="základní",J204,0)</f>
        <v>0</v>
      </c>
      <c r="BF204" s="172">
        <f>IF(N204="snížená",J204,0)</f>
        <v>0</v>
      </c>
      <c r="BG204" s="172">
        <f>IF(N204="zákl. přenesená",J204,0)</f>
        <v>0</v>
      </c>
      <c r="BH204" s="172">
        <f>IF(N204="sníž. přenesená",J204,0)</f>
        <v>0</v>
      </c>
      <c r="BI204" s="172">
        <f>IF(N204="nulová",J204,0)</f>
        <v>0</v>
      </c>
      <c r="BJ204" s="18" t="s">
        <v>85</v>
      </c>
      <c r="BK204" s="172">
        <f>ROUND(I204*H204,2)</f>
        <v>0</v>
      </c>
      <c r="BL204" s="18" t="s">
        <v>142</v>
      </c>
      <c r="BM204" s="171" t="s">
        <v>1014</v>
      </c>
    </row>
    <row r="205" spans="1:65" s="12" customFormat="1" x14ac:dyDescent="0.2">
      <c r="B205" s="173"/>
      <c r="D205" s="174" t="s">
        <v>151</v>
      </c>
      <c r="E205" s="175" t="s">
        <v>1</v>
      </c>
      <c r="F205" s="176" t="s">
        <v>1015</v>
      </c>
      <c r="H205" s="177">
        <v>683.1</v>
      </c>
      <c r="I205" s="178"/>
      <c r="L205" s="173"/>
      <c r="M205" s="179"/>
      <c r="N205" s="180"/>
      <c r="O205" s="180"/>
      <c r="P205" s="180"/>
      <c r="Q205" s="180"/>
      <c r="R205" s="180"/>
      <c r="S205" s="180"/>
      <c r="T205" s="181"/>
      <c r="AT205" s="175" t="s">
        <v>151</v>
      </c>
      <c r="AU205" s="175" t="s">
        <v>87</v>
      </c>
      <c r="AV205" s="12" t="s">
        <v>87</v>
      </c>
      <c r="AW205" s="12" t="s">
        <v>33</v>
      </c>
      <c r="AX205" s="12" t="s">
        <v>85</v>
      </c>
      <c r="AY205" s="175" t="s">
        <v>143</v>
      </c>
    </row>
    <row r="206" spans="1:65" s="13" customFormat="1" x14ac:dyDescent="0.2">
      <c r="B206" s="182"/>
      <c r="D206" s="174" t="s">
        <v>151</v>
      </c>
      <c r="E206" s="183" t="s">
        <v>1</v>
      </c>
      <c r="F206" s="184" t="s">
        <v>1000</v>
      </c>
      <c r="H206" s="183" t="s">
        <v>1</v>
      </c>
      <c r="I206" s="185"/>
      <c r="L206" s="182"/>
      <c r="M206" s="186"/>
      <c r="N206" s="187"/>
      <c r="O206" s="187"/>
      <c r="P206" s="187"/>
      <c r="Q206" s="187"/>
      <c r="R206" s="187"/>
      <c r="S206" s="187"/>
      <c r="T206" s="188"/>
      <c r="AT206" s="183" t="s">
        <v>151</v>
      </c>
      <c r="AU206" s="183" t="s">
        <v>87</v>
      </c>
      <c r="AV206" s="13" t="s">
        <v>85</v>
      </c>
      <c r="AW206" s="13" t="s">
        <v>33</v>
      </c>
      <c r="AX206" s="13" t="s">
        <v>77</v>
      </c>
      <c r="AY206" s="183" t="s">
        <v>143</v>
      </c>
    </row>
    <row r="207" spans="1:65" s="13" customFormat="1" x14ac:dyDescent="0.2">
      <c r="B207" s="182"/>
      <c r="D207" s="174" t="s">
        <v>151</v>
      </c>
      <c r="E207" s="183" t="s">
        <v>1</v>
      </c>
      <c r="F207" s="184" t="s">
        <v>1001</v>
      </c>
      <c r="H207" s="183" t="s">
        <v>1</v>
      </c>
      <c r="I207" s="185"/>
      <c r="L207" s="182"/>
      <c r="M207" s="186"/>
      <c r="N207" s="187"/>
      <c r="O207" s="187"/>
      <c r="P207" s="187"/>
      <c r="Q207" s="187"/>
      <c r="R207" s="187"/>
      <c r="S207" s="187"/>
      <c r="T207" s="188"/>
      <c r="AT207" s="183" t="s">
        <v>151</v>
      </c>
      <c r="AU207" s="183" t="s">
        <v>87</v>
      </c>
      <c r="AV207" s="13" t="s">
        <v>85</v>
      </c>
      <c r="AW207" s="13" t="s">
        <v>33</v>
      </c>
      <c r="AX207" s="13" t="s">
        <v>77</v>
      </c>
      <c r="AY207" s="183" t="s">
        <v>143</v>
      </c>
    </row>
    <row r="208" spans="1:65" s="13" customFormat="1" x14ac:dyDescent="0.2">
      <c r="B208" s="182"/>
      <c r="D208" s="174" t="s">
        <v>151</v>
      </c>
      <c r="E208" s="183" t="s">
        <v>1</v>
      </c>
      <c r="F208" s="184" t="s">
        <v>1016</v>
      </c>
      <c r="H208" s="183" t="s">
        <v>1</v>
      </c>
      <c r="I208" s="185"/>
      <c r="L208" s="182"/>
      <c r="M208" s="186"/>
      <c r="N208" s="187"/>
      <c r="O208" s="187"/>
      <c r="P208" s="187"/>
      <c r="Q208" s="187"/>
      <c r="R208" s="187"/>
      <c r="S208" s="187"/>
      <c r="T208" s="188"/>
      <c r="AT208" s="183" t="s">
        <v>151</v>
      </c>
      <c r="AU208" s="183" t="s">
        <v>87</v>
      </c>
      <c r="AV208" s="13" t="s">
        <v>85</v>
      </c>
      <c r="AW208" s="13" t="s">
        <v>33</v>
      </c>
      <c r="AX208" s="13" t="s">
        <v>77</v>
      </c>
      <c r="AY208" s="183" t="s">
        <v>143</v>
      </c>
    </row>
    <row r="209" spans="1:65" s="2" customFormat="1" ht="16.5" customHeight="1" x14ac:dyDescent="0.2">
      <c r="A209" s="33"/>
      <c r="B209" s="159"/>
      <c r="C209" s="207" t="s">
        <v>364</v>
      </c>
      <c r="D209" s="207" t="s">
        <v>382</v>
      </c>
      <c r="E209" s="208" t="s">
        <v>1017</v>
      </c>
      <c r="F209" s="209" t="s">
        <v>1018</v>
      </c>
      <c r="G209" s="210" t="s">
        <v>266</v>
      </c>
      <c r="H209" s="211">
        <v>693.34699999999998</v>
      </c>
      <c r="I209" s="212"/>
      <c r="J209" s="213">
        <f>ROUND(I209*H209,2)</f>
        <v>0</v>
      </c>
      <c r="K209" s="209" t="s">
        <v>148</v>
      </c>
      <c r="L209" s="214"/>
      <c r="M209" s="215" t="s">
        <v>1</v>
      </c>
      <c r="N209" s="216" t="s">
        <v>42</v>
      </c>
      <c r="O209" s="59"/>
      <c r="P209" s="169">
        <f>O209*H209</f>
        <v>0</v>
      </c>
      <c r="Q209" s="169">
        <v>2.14E-3</v>
      </c>
      <c r="R209" s="169">
        <f>Q209*H209</f>
        <v>1.4837625799999998</v>
      </c>
      <c r="S209" s="169">
        <v>0</v>
      </c>
      <c r="T209" s="170">
        <f>S209*H209</f>
        <v>0</v>
      </c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R209" s="171" t="s">
        <v>184</v>
      </c>
      <c r="AT209" s="171" t="s">
        <v>382</v>
      </c>
      <c r="AU209" s="171" t="s">
        <v>87</v>
      </c>
      <c r="AY209" s="18" t="s">
        <v>143</v>
      </c>
      <c r="BE209" s="172">
        <f>IF(N209="základní",J209,0)</f>
        <v>0</v>
      </c>
      <c r="BF209" s="172">
        <f>IF(N209="snížená",J209,0)</f>
        <v>0</v>
      </c>
      <c r="BG209" s="172">
        <f>IF(N209="zákl. přenesená",J209,0)</f>
        <v>0</v>
      </c>
      <c r="BH209" s="172">
        <f>IF(N209="sníž. přenesená",J209,0)</f>
        <v>0</v>
      </c>
      <c r="BI209" s="172">
        <f>IF(N209="nulová",J209,0)</f>
        <v>0</v>
      </c>
      <c r="BJ209" s="18" t="s">
        <v>85</v>
      </c>
      <c r="BK209" s="172">
        <f>ROUND(I209*H209,2)</f>
        <v>0</v>
      </c>
      <c r="BL209" s="18" t="s">
        <v>142</v>
      </c>
      <c r="BM209" s="171" t="s">
        <v>1019</v>
      </c>
    </row>
    <row r="210" spans="1:65" s="12" customFormat="1" x14ac:dyDescent="0.2">
      <c r="B210" s="173"/>
      <c r="D210" s="174" t="s">
        <v>151</v>
      </c>
      <c r="E210" s="175" t="s">
        <v>1</v>
      </c>
      <c r="F210" s="176" t="s">
        <v>1020</v>
      </c>
      <c r="H210" s="177">
        <v>683.1</v>
      </c>
      <c r="I210" s="178"/>
      <c r="L210" s="173"/>
      <c r="M210" s="179"/>
      <c r="N210" s="180"/>
      <c r="O210" s="180"/>
      <c r="P210" s="180"/>
      <c r="Q210" s="180"/>
      <c r="R210" s="180"/>
      <c r="S210" s="180"/>
      <c r="T210" s="181"/>
      <c r="AT210" s="175" t="s">
        <v>151</v>
      </c>
      <c r="AU210" s="175" t="s">
        <v>87</v>
      </c>
      <c r="AV210" s="12" t="s">
        <v>87</v>
      </c>
      <c r="AW210" s="12" t="s">
        <v>33</v>
      </c>
      <c r="AX210" s="12" t="s">
        <v>85</v>
      </c>
      <c r="AY210" s="175" t="s">
        <v>143</v>
      </c>
    </row>
    <row r="211" spans="1:65" s="13" customFormat="1" x14ac:dyDescent="0.2">
      <c r="B211" s="182"/>
      <c r="D211" s="174" t="s">
        <v>151</v>
      </c>
      <c r="E211" s="183" t="s">
        <v>1</v>
      </c>
      <c r="F211" s="184" t="s">
        <v>1006</v>
      </c>
      <c r="H211" s="183" t="s">
        <v>1</v>
      </c>
      <c r="I211" s="185"/>
      <c r="L211" s="182"/>
      <c r="M211" s="186"/>
      <c r="N211" s="187"/>
      <c r="O211" s="187"/>
      <c r="P211" s="187"/>
      <c r="Q211" s="187"/>
      <c r="R211" s="187"/>
      <c r="S211" s="187"/>
      <c r="T211" s="188"/>
      <c r="AT211" s="183" t="s">
        <v>151</v>
      </c>
      <c r="AU211" s="183" t="s">
        <v>87</v>
      </c>
      <c r="AV211" s="13" t="s">
        <v>85</v>
      </c>
      <c r="AW211" s="13" t="s">
        <v>33</v>
      </c>
      <c r="AX211" s="13" t="s">
        <v>77</v>
      </c>
      <c r="AY211" s="183" t="s">
        <v>143</v>
      </c>
    </row>
    <row r="212" spans="1:65" s="12" customFormat="1" x14ac:dyDescent="0.2">
      <c r="B212" s="173"/>
      <c r="D212" s="174" t="s">
        <v>151</v>
      </c>
      <c r="F212" s="176" t="s">
        <v>1021</v>
      </c>
      <c r="H212" s="177">
        <v>693.34699999999998</v>
      </c>
      <c r="I212" s="178"/>
      <c r="L212" s="173"/>
      <c r="M212" s="179"/>
      <c r="N212" s="180"/>
      <c r="O212" s="180"/>
      <c r="P212" s="180"/>
      <c r="Q212" s="180"/>
      <c r="R212" s="180"/>
      <c r="S212" s="180"/>
      <c r="T212" s="181"/>
      <c r="AT212" s="175" t="s">
        <v>151</v>
      </c>
      <c r="AU212" s="175" t="s">
        <v>87</v>
      </c>
      <c r="AV212" s="12" t="s">
        <v>87</v>
      </c>
      <c r="AW212" s="12" t="s">
        <v>3</v>
      </c>
      <c r="AX212" s="12" t="s">
        <v>85</v>
      </c>
      <c r="AY212" s="175" t="s">
        <v>143</v>
      </c>
    </row>
    <row r="213" spans="1:65" s="2" customFormat="1" ht="16.5" customHeight="1" x14ac:dyDescent="0.2">
      <c r="A213" s="33"/>
      <c r="B213" s="159"/>
      <c r="C213" s="207" t="s">
        <v>371</v>
      </c>
      <c r="D213" s="207" t="s">
        <v>382</v>
      </c>
      <c r="E213" s="208" t="s">
        <v>1022</v>
      </c>
      <c r="F213" s="209" t="s">
        <v>1023</v>
      </c>
      <c r="G213" s="210" t="s">
        <v>1024</v>
      </c>
      <c r="H213" s="211">
        <v>10</v>
      </c>
      <c r="I213" s="212"/>
      <c r="J213" s="213">
        <f>ROUND(I213*H213,2)</f>
        <v>0</v>
      </c>
      <c r="K213" s="209" t="s">
        <v>1</v>
      </c>
      <c r="L213" s="214"/>
      <c r="M213" s="215" t="s">
        <v>1</v>
      </c>
      <c r="N213" s="216" t="s">
        <v>42</v>
      </c>
      <c r="O213" s="59"/>
      <c r="P213" s="169">
        <f>O213*H213</f>
        <v>0</v>
      </c>
      <c r="Q213" s="169">
        <v>4.1999999999999997E-3</v>
      </c>
      <c r="R213" s="169">
        <f>Q213*H213</f>
        <v>4.1999999999999996E-2</v>
      </c>
      <c r="S213" s="169">
        <v>0</v>
      </c>
      <c r="T213" s="170">
        <f>S213*H213</f>
        <v>0</v>
      </c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R213" s="171" t="s">
        <v>184</v>
      </c>
      <c r="AT213" s="171" t="s">
        <v>382</v>
      </c>
      <c r="AU213" s="171" t="s">
        <v>87</v>
      </c>
      <c r="AY213" s="18" t="s">
        <v>143</v>
      </c>
      <c r="BE213" s="172">
        <f>IF(N213="základní",J213,0)</f>
        <v>0</v>
      </c>
      <c r="BF213" s="172">
        <f>IF(N213="snížená",J213,0)</f>
        <v>0</v>
      </c>
      <c r="BG213" s="172">
        <f>IF(N213="zákl. přenesená",J213,0)</f>
        <v>0</v>
      </c>
      <c r="BH213" s="172">
        <f>IF(N213="sníž. přenesená",J213,0)</f>
        <v>0</v>
      </c>
      <c r="BI213" s="172">
        <f>IF(N213="nulová",J213,0)</f>
        <v>0</v>
      </c>
      <c r="BJ213" s="18" t="s">
        <v>85</v>
      </c>
      <c r="BK213" s="172">
        <f>ROUND(I213*H213,2)</f>
        <v>0</v>
      </c>
      <c r="BL213" s="18" t="s">
        <v>142</v>
      </c>
      <c r="BM213" s="171" t="s">
        <v>1025</v>
      </c>
    </row>
    <row r="214" spans="1:65" s="12" customFormat="1" x14ac:dyDescent="0.2">
      <c r="B214" s="173"/>
      <c r="D214" s="174" t="s">
        <v>151</v>
      </c>
      <c r="E214" s="175" t="s">
        <v>1</v>
      </c>
      <c r="F214" s="176" t="s">
        <v>1026</v>
      </c>
      <c r="H214" s="177">
        <v>10</v>
      </c>
      <c r="I214" s="178"/>
      <c r="L214" s="173"/>
      <c r="M214" s="179"/>
      <c r="N214" s="180"/>
      <c r="O214" s="180"/>
      <c r="P214" s="180"/>
      <c r="Q214" s="180"/>
      <c r="R214" s="180"/>
      <c r="S214" s="180"/>
      <c r="T214" s="181"/>
      <c r="AT214" s="175" t="s">
        <v>151</v>
      </c>
      <c r="AU214" s="175" t="s">
        <v>87</v>
      </c>
      <c r="AV214" s="12" t="s">
        <v>87</v>
      </c>
      <c r="AW214" s="12" t="s">
        <v>33</v>
      </c>
      <c r="AX214" s="12" t="s">
        <v>85</v>
      </c>
      <c r="AY214" s="175" t="s">
        <v>143</v>
      </c>
    </row>
    <row r="215" spans="1:65" s="2" customFormat="1" ht="21.75" customHeight="1" x14ac:dyDescent="0.2">
      <c r="A215" s="33"/>
      <c r="B215" s="159"/>
      <c r="C215" s="160" t="s">
        <v>376</v>
      </c>
      <c r="D215" s="160" t="s">
        <v>144</v>
      </c>
      <c r="E215" s="161" t="s">
        <v>1027</v>
      </c>
      <c r="F215" s="162" t="s">
        <v>1028</v>
      </c>
      <c r="G215" s="163" t="s">
        <v>502</v>
      </c>
      <c r="H215" s="164">
        <v>5</v>
      </c>
      <c r="I215" s="165"/>
      <c r="J215" s="166">
        <f>ROUND(I215*H215,2)</f>
        <v>0</v>
      </c>
      <c r="K215" s="162" t="s">
        <v>148</v>
      </c>
      <c r="L215" s="34"/>
      <c r="M215" s="167" t="s">
        <v>1</v>
      </c>
      <c r="N215" s="168" t="s">
        <v>42</v>
      </c>
      <c r="O215" s="59"/>
      <c r="P215" s="169">
        <f>O215*H215</f>
        <v>0</v>
      </c>
      <c r="Q215" s="169">
        <v>1.67E-3</v>
      </c>
      <c r="R215" s="169">
        <f>Q215*H215</f>
        <v>8.3499999999999998E-3</v>
      </c>
      <c r="S215" s="169">
        <v>0</v>
      </c>
      <c r="T215" s="170">
        <f>S215*H215</f>
        <v>0</v>
      </c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R215" s="171" t="s">
        <v>142</v>
      </c>
      <c r="AT215" s="171" t="s">
        <v>144</v>
      </c>
      <c r="AU215" s="171" t="s">
        <v>87</v>
      </c>
      <c r="AY215" s="18" t="s">
        <v>143</v>
      </c>
      <c r="BE215" s="172">
        <f>IF(N215="základní",J215,0)</f>
        <v>0</v>
      </c>
      <c r="BF215" s="172">
        <f>IF(N215="snížená",J215,0)</f>
        <v>0</v>
      </c>
      <c r="BG215" s="172">
        <f>IF(N215="zákl. přenesená",J215,0)</f>
        <v>0</v>
      </c>
      <c r="BH215" s="172">
        <f>IF(N215="sníž. přenesená",J215,0)</f>
        <v>0</v>
      </c>
      <c r="BI215" s="172">
        <f>IF(N215="nulová",J215,0)</f>
        <v>0</v>
      </c>
      <c r="BJ215" s="18" t="s">
        <v>85</v>
      </c>
      <c r="BK215" s="172">
        <f>ROUND(I215*H215,2)</f>
        <v>0</v>
      </c>
      <c r="BL215" s="18" t="s">
        <v>142</v>
      </c>
      <c r="BM215" s="171" t="s">
        <v>1029</v>
      </c>
    </row>
    <row r="216" spans="1:65" s="12" customFormat="1" x14ac:dyDescent="0.2">
      <c r="B216" s="173"/>
      <c r="D216" s="174" t="s">
        <v>151</v>
      </c>
      <c r="E216" s="175" t="s">
        <v>1</v>
      </c>
      <c r="F216" s="176" t="s">
        <v>1030</v>
      </c>
      <c r="H216" s="177">
        <v>4</v>
      </c>
      <c r="I216" s="178"/>
      <c r="L216" s="173"/>
      <c r="M216" s="179"/>
      <c r="N216" s="180"/>
      <c r="O216" s="180"/>
      <c r="P216" s="180"/>
      <c r="Q216" s="180"/>
      <c r="R216" s="180"/>
      <c r="S216" s="180"/>
      <c r="T216" s="181"/>
      <c r="AT216" s="175" t="s">
        <v>151</v>
      </c>
      <c r="AU216" s="175" t="s">
        <v>87</v>
      </c>
      <c r="AV216" s="12" t="s">
        <v>87</v>
      </c>
      <c r="AW216" s="12" t="s">
        <v>33</v>
      </c>
      <c r="AX216" s="12" t="s">
        <v>77</v>
      </c>
      <c r="AY216" s="175" t="s">
        <v>143</v>
      </c>
    </row>
    <row r="217" spans="1:65" s="12" customFormat="1" x14ac:dyDescent="0.2">
      <c r="B217" s="173"/>
      <c r="D217" s="174" t="s">
        <v>151</v>
      </c>
      <c r="E217" s="175" t="s">
        <v>1</v>
      </c>
      <c r="F217" s="176" t="s">
        <v>1031</v>
      </c>
      <c r="H217" s="177">
        <v>1</v>
      </c>
      <c r="I217" s="178"/>
      <c r="L217" s="173"/>
      <c r="M217" s="179"/>
      <c r="N217" s="180"/>
      <c r="O217" s="180"/>
      <c r="P217" s="180"/>
      <c r="Q217" s="180"/>
      <c r="R217" s="180"/>
      <c r="S217" s="180"/>
      <c r="T217" s="181"/>
      <c r="AT217" s="175" t="s">
        <v>151</v>
      </c>
      <c r="AU217" s="175" t="s">
        <v>87</v>
      </c>
      <c r="AV217" s="12" t="s">
        <v>87</v>
      </c>
      <c r="AW217" s="12" t="s">
        <v>33</v>
      </c>
      <c r="AX217" s="12" t="s">
        <v>77</v>
      </c>
      <c r="AY217" s="175" t="s">
        <v>143</v>
      </c>
    </row>
    <row r="218" spans="1:65" s="15" customFormat="1" x14ac:dyDescent="0.2">
      <c r="B218" s="199"/>
      <c r="D218" s="174" t="s">
        <v>151</v>
      </c>
      <c r="E218" s="200" t="s">
        <v>1</v>
      </c>
      <c r="F218" s="201" t="s">
        <v>245</v>
      </c>
      <c r="H218" s="202">
        <v>5</v>
      </c>
      <c r="I218" s="203"/>
      <c r="L218" s="199"/>
      <c r="M218" s="204"/>
      <c r="N218" s="205"/>
      <c r="O218" s="205"/>
      <c r="P218" s="205"/>
      <c r="Q218" s="205"/>
      <c r="R218" s="205"/>
      <c r="S218" s="205"/>
      <c r="T218" s="206"/>
      <c r="AT218" s="200" t="s">
        <v>151</v>
      </c>
      <c r="AU218" s="200" t="s">
        <v>87</v>
      </c>
      <c r="AV218" s="15" t="s">
        <v>142</v>
      </c>
      <c r="AW218" s="15" t="s">
        <v>33</v>
      </c>
      <c r="AX218" s="15" t="s">
        <v>85</v>
      </c>
      <c r="AY218" s="200" t="s">
        <v>143</v>
      </c>
    </row>
    <row r="219" spans="1:65" s="2" customFormat="1" ht="16.5" customHeight="1" x14ac:dyDescent="0.2">
      <c r="A219" s="33"/>
      <c r="B219" s="159"/>
      <c r="C219" s="207" t="s">
        <v>381</v>
      </c>
      <c r="D219" s="207" t="s">
        <v>382</v>
      </c>
      <c r="E219" s="208" t="s">
        <v>1032</v>
      </c>
      <c r="F219" s="209" t="s">
        <v>1033</v>
      </c>
      <c r="G219" s="210" t="s">
        <v>1024</v>
      </c>
      <c r="H219" s="211">
        <v>4</v>
      </c>
      <c r="I219" s="212"/>
      <c r="J219" s="213">
        <f>ROUND(I219*H219,2)</f>
        <v>0</v>
      </c>
      <c r="K219" s="209" t="s">
        <v>1</v>
      </c>
      <c r="L219" s="214"/>
      <c r="M219" s="215" t="s">
        <v>1</v>
      </c>
      <c r="N219" s="216" t="s">
        <v>42</v>
      </c>
      <c r="O219" s="59"/>
      <c r="P219" s="169">
        <f>O219*H219</f>
        <v>0</v>
      </c>
      <c r="Q219" s="169">
        <v>1.34E-2</v>
      </c>
      <c r="R219" s="169">
        <f>Q219*H219</f>
        <v>5.3600000000000002E-2</v>
      </c>
      <c r="S219" s="169">
        <v>0</v>
      </c>
      <c r="T219" s="170">
        <f>S219*H219</f>
        <v>0</v>
      </c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R219" s="171" t="s">
        <v>184</v>
      </c>
      <c r="AT219" s="171" t="s">
        <v>382</v>
      </c>
      <c r="AU219" s="171" t="s">
        <v>87</v>
      </c>
      <c r="AY219" s="18" t="s">
        <v>143</v>
      </c>
      <c r="BE219" s="172">
        <f>IF(N219="základní",J219,0)</f>
        <v>0</v>
      </c>
      <c r="BF219" s="172">
        <f>IF(N219="snížená",J219,0)</f>
        <v>0</v>
      </c>
      <c r="BG219" s="172">
        <f>IF(N219="zákl. přenesená",J219,0)</f>
        <v>0</v>
      </c>
      <c r="BH219" s="172">
        <f>IF(N219="sníž. přenesená",J219,0)</f>
        <v>0</v>
      </c>
      <c r="BI219" s="172">
        <f>IF(N219="nulová",J219,0)</f>
        <v>0</v>
      </c>
      <c r="BJ219" s="18" t="s">
        <v>85</v>
      </c>
      <c r="BK219" s="172">
        <f>ROUND(I219*H219,2)</f>
        <v>0</v>
      </c>
      <c r="BL219" s="18" t="s">
        <v>142</v>
      </c>
      <c r="BM219" s="171" t="s">
        <v>1034</v>
      </c>
    </row>
    <row r="220" spans="1:65" s="12" customFormat="1" x14ac:dyDescent="0.2">
      <c r="B220" s="173"/>
      <c r="D220" s="174" t="s">
        <v>151</v>
      </c>
      <c r="E220" s="175" t="s">
        <v>1</v>
      </c>
      <c r="F220" s="176" t="s">
        <v>1035</v>
      </c>
      <c r="H220" s="177">
        <v>4</v>
      </c>
      <c r="I220" s="178"/>
      <c r="L220" s="173"/>
      <c r="M220" s="179"/>
      <c r="N220" s="180"/>
      <c r="O220" s="180"/>
      <c r="P220" s="180"/>
      <c r="Q220" s="180"/>
      <c r="R220" s="180"/>
      <c r="S220" s="180"/>
      <c r="T220" s="181"/>
      <c r="AT220" s="175" t="s">
        <v>151</v>
      </c>
      <c r="AU220" s="175" t="s">
        <v>87</v>
      </c>
      <c r="AV220" s="12" t="s">
        <v>87</v>
      </c>
      <c r="AW220" s="12" t="s">
        <v>33</v>
      </c>
      <c r="AX220" s="12" t="s">
        <v>85</v>
      </c>
      <c r="AY220" s="175" t="s">
        <v>143</v>
      </c>
    </row>
    <row r="221" spans="1:65" s="2" customFormat="1" ht="16.5" customHeight="1" x14ac:dyDescent="0.2">
      <c r="A221" s="33"/>
      <c r="B221" s="159"/>
      <c r="C221" s="207" t="s">
        <v>389</v>
      </c>
      <c r="D221" s="207" t="s">
        <v>382</v>
      </c>
      <c r="E221" s="208" t="s">
        <v>1036</v>
      </c>
      <c r="F221" s="209" t="s">
        <v>1037</v>
      </c>
      <c r="G221" s="210" t="s">
        <v>502</v>
      </c>
      <c r="H221" s="211">
        <v>1</v>
      </c>
      <c r="I221" s="212"/>
      <c r="J221" s="213">
        <f>ROUND(I221*H221,2)</f>
        <v>0</v>
      </c>
      <c r="K221" s="209" t="s">
        <v>1</v>
      </c>
      <c r="L221" s="214"/>
      <c r="M221" s="215" t="s">
        <v>1</v>
      </c>
      <c r="N221" s="216" t="s">
        <v>42</v>
      </c>
      <c r="O221" s="59"/>
      <c r="P221" s="169">
        <f>O221*H221</f>
        <v>0</v>
      </c>
      <c r="Q221" s="169">
        <v>7.1000000000000004E-3</v>
      </c>
      <c r="R221" s="169">
        <f>Q221*H221</f>
        <v>7.1000000000000004E-3</v>
      </c>
      <c r="S221" s="169">
        <v>0</v>
      </c>
      <c r="T221" s="170">
        <f>S221*H221</f>
        <v>0</v>
      </c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R221" s="171" t="s">
        <v>184</v>
      </c>
      <c r="AT221" s="171" t="s">
        <v>382</v>
      </c>
      <c r="AU221" s="171" t="s">
        <v>87</v>
      </c>
      <c r="AY221" s="18" t="s">
        <v>143</v>
      </c>
      <c r="BE221" s="172">
        <f>IF(N221="základní",J221,0)</f>
        <v>0</v>
      </c>
      <c r="BF221" s="172">
        <f>IF(N221="snížená",J221,0)</f>
        <v>0</v>
      </c>
      <c r="BG221" s="172">
        <f>IF(N221="zákl. přenesená",J221,0)</f>
        <v>0</v>
      </c>
      <c r="BH221" s="172">
        <f>IF(N221="sníž. přenesená",J221,0)</f>
        <v>0</v>
      </c>
      <c r="BI221" s="172">
        <f>IF(N221="nulová",J221,0)</f>
        <v>0</v>
      </c>
      <c r="BJ221" s="18" t="s">
        <v>85</v>
      </c>
      <c r="BK221" s="172">
        <f>ROUND(I221*H221,2)</f>
        <v>0</v>
      </c>
      <c r="BL221" s="18" t="s">
        <v>142</v>
      </c>
      <c r="BM221" s="171" t="s">
        <v>1038</v>
      </c>
    </row>
    <row r="222" spans="1:65" s="12" customFormat="1" x14ac:dyDescent="0.2">
      <c r="B222" s="173"/>
      <c r="D222" s="174" t="s">
        <v>151</v>
      </c>
      <c r="E222" s="175" t="s">
        <v>1</v>
      </c>
      <c r="F222" s="176" t="s">
        <v>730</v>
      </c>
      <c r="H222" s="177">
        <v>1</v>
      </c>
      <c r="I222" s="178"/>
      <c r="L222" s="173"/>
      <c r="M222" s="179"/>
      <c r="N222" s="180"/>
      <c r="O222" s="180"/>
      <c r="P222" s="180"/>
      <c r="Q222" s="180"/>
      <c r="R222" s="180"/>
      <c r="S222" s="180"/>
      <c r="T222" s="181"/>
      <c r="AT222" s="175" t="s">
        <v>151</v>
      </c>
      <c r="AU222" s="175" t="s">
        <v>87</v>
      </c>
      <c r="AV222" s="12" t="s">
        <v>87</v>
      </c>
      <c r="AW222" s="12" t="s">
        <v>33</v>
      </c>
      <c r="AX222" s="12" t="s">
        <v>85</v>
      </c>
      <c r="AY222" s="175" t="s">
        <v>143</v>
      </c>
    </row>
    <row r="223" spans="1:65" s="2" customFormat="1" ht="21.75" customHeight="1" x14ac:dyDescent="0.2">
      <c r="A223" s="33"/>
      <c r="B223" s="159"/>
      <c r="C223" s="160" t="s">
        <v>394</v>
      </c>
      <c r="D223" s="160" t="s">
        <v>144</v>
      </c>
      <c r="E223" s="161" t="s">
        <v>1039</v>
      </c>
      <c r="F223" s="162" t="s">
        <v>1040</v>
      </c>
      <c r="G223" s="163" t="s">
        <v>502</v>
      </c>
      <c r="H223" s="164">
        <v>6</v>
      </c>
      <c r="I223" s="165"/>
      <c r="J223" s="166">
        <f>ROUND(I223*H223,2)</f>
        <v>0</v>
      </c>
      <c r="K223" s="162" t="s">
        <v>148</v>
      </c>
      <c r="L223" s="34"/>
      <c r="M223" s="167" t="s">
        <v>1</v>
      </c>
      <c r="N223" s="168" t="s">
        <v>42</v>
      </c>
      <c r="O223" s="59"/>
      <c r="P223" s="169">
        <f>O223*H223</f>
        <v>0</v>
      </c>
      <c r="Q223" s="169">
        <v>1.7099999999999999E-3</v>
      </c>
      <c r="R223" s="169">
        <f>Q223*H223</f>
        <v>1.026E-2</v>
      </c>
      <c r="S223" s="169">
        <v>0</v>
      </c>
      <c r="T223" s="170">
        <f>S223*H223</f>
        <v>0</v>
      </c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R223" s="171" t="s">
        <v>142</v>
      </c>
      <c r="AT223" s="171" t="s">
        <v>144</v>
      </c>
      <c r="AU223" s="171" t="s">
        <v>87</v>
      </c>
      <c r="AY223" s="18" t="s">
        <v>143</v>
      </c>
      <c r="BE223" s="172">
        <f>IF(N223="základní",J223,0)</f>
        <v>0</v>
      </c>
      <c r="BF223" s="172">
        <f>IF(N223="snížená",J223,0)</f>
        <v>0</v>
      </c>
      <c r="BG223" s="172">
        <f>IF(N223="zákl. přenesená",J223,0)</f>
        <v>0</v>
      </c>
      <c r="BH223" s="172">
        <f>IF(N223="sníž. přenesená",J223,0)</f>
        <v>0</v>
      </c>
      <c r="BI223" s="172">
        <f>IF(N223="nulová",J223,0)</f>
        <v>0</v>
      </c>
      <c r="BJ223" s="18" t="s">
        <v>85</v>
      </c>
      <c r="BK223" s="172">
        <f>ROUND(I223*H223,2)</f>
        <v>0</v>
      </c>
      <c r="BL223" s="18" t="s">
        <v>142</v>
      </c>
      <c r="BM223" s="171" t="s">
        <v>1041</v>
      </c>
    </row>
    <row r="224" spans="1:65" s="12" customFormat="1" x14ac:dyDescent="0.2">
      <c r="B224" s="173"/>
      <c r="D224" s="174" t="s">
        <v>151</v>
      </c>
      <c r="E224" s="175" t="s">
        <v>1</v>
      </c>
      <c r="F224" s="176" t="s">
        <v>1042</v>
      </c>
      <c r="H224" s="177">
        <v>3</v>
      </c>
      <c r="I224" s="178"/>
      <c r="L224" s="173"/>
      <c r="M224" s="179"/>
      <c r="N224" s="180"/>
      <c r="O224" s="180"/>
      <c r="P224" s="180"/>
      <c r="Q224" s="180"/>
      <c r="R224" s="180"/>
      <c r="S224" s="180"/>
      <c r="T224" s="181"/>
      <c r="AT224" s="175" t="s">
        <v>151</v>
      </c>
      <c r="AU224" s="175" t="s">
        <v>87</v>
      </c>
      <c r="AV224" s="12" t="s">
        <v>87</v>
      </c>
      <c r="AW224" s="12" t="s">
        <v>33</v>
      </c>
      <c r="AX224" s="12" t="s">
        <v>77</v>
      </c>
      <c r="AY224" s="175" t="s">
        <v>143</v>
      </c>
    </row>
    <row r="225" spans="1:65" s="12" customFormat="1" x14ac:dyDescent="0.2">
      <c r="B225" s="173"/>
      <c r="D225" s="174" t="s">
        <v>151</v>
      </c>
      <c r="E225" s="175" t="s">
        <v>1</v>
      </c>
      <c r="F225" s="176" t="s">
        <v>1043</v>
      </c>
      <c r="H225" s="177">
        <v>1</v>
      </c>
      <c r="I225" s="178"/>
      <c r="L225" s="173"/>
      <c r="M225" s="179"/>
      <c r="N225" s="180"/>
      <c r="O225" s="180"/>
      <c r="P225" s="180"/>
      <c r="Q225" s="180"/>
      <c r="R225" s="180"/>
      <c r="S225" s="180"/>
      <c r="T225" s="181"/>
      <c r="AT225" s="175" t="s">
        <v>151</v>
      </c>
      <c r="AU225" s="175" t="s">
        <v>87</v>
      </c>
      <c r="AV225" s="12" t="s">
        <v>87</v>
      </c>
      <c r="AW225" s="12" t="s">
        <v>33</v>
      </c>
      <c r="AX225" s="12" t="s">
        <v>77</v>
      </c>
      <c r="AY225" s="175" t="s">
        <v>143</v>
      </c>
    </row>
    <row r="226" spans="1:65" s="12" customFormat="1" x14ac:dyDescent="0.2">
      <c r="B226" s="173"/>
      <c r="D226" s="174" t="s">
        <v>151</v>
      </c>
      <c r="E226" s="175" t="s">
        <v>1</v>
      </c>
      <c r="F226" s="176" t="s">
        <v>1044</v>
      </c>
      <c r="H226" s="177">
        <v>2</v>
      </c>
      <c r="I226" s="178"/>
      <c r="L226" s="173"/>
      <c r="M226" s="179"/>
      <c r="N226" s="180"/>
      <c r="O226" s="180"/>
      <c r="P226" s="180"/>
      <c r="Q226" s="180"/>
      <c r="R226" s="180"/>
      <c r="S226" s="180"/>
      <c r="T226" s="181"/>
      <c r="AT226" s="175" t="s">
        <v>151</v>
      </c>
      <c r="AU226" s="175" t="s">
        <v>87</v>
      </c>
      <c r="AV226" s="12" t="s">
        <v>87</v>
      </c>
      <c r="AW226" s="12" t="s">
        <v>33</v>
      </c>
      <c r="AX226" s="12" t="s">
        <v>77</v>
      </c>
      <c r="AY226" s="175" t="s">
        <v>143</v>
      </c>
    </row>
    <row r="227" spans="1:65" s="15" customFormat="1" x14ac:dyDescent="0.2">
      <c r="B227" s="199"/>
      <c r="D227" s="174" t="s">
        <v>151</v>
      </c>
      <c r="E227" s="200" t="s">
        <v>1</v>
      </c>
      <c r="F227" s="201" t="s">
        <v>245</v>
      </c>
      <c r="H227" s="202">
        <v>6</v>
      </c>
      <c r="I227" s="203"/>
      <c r="L227" s="199"/>
      <c r="M227" s="204"/>
      <c r="N227" s="205"/>
      <c r="O227" s="205"/>
      <c r="P227" s="205"/>
      <c r="Q227" s="205"/>
      <c r="R227" s="205"/>
      <c r="S227" s="205"/>
      <c r="T227" s="206"/>
      <c r="AT227" s="200" t="s">
        <v>151</v>
      </c>
      <c r="AU227" s="200" t="s">
        <v>87</v>
      </c>
      <c r="AV227" s="15" t="s">
        <v>142</v>
      </c>
      <c r="AW227" s="15" t="s">
        <v>33</v>
      </c>
      <c r="AX227" s="15" t="s">
        <v>85</v>
      </c>
      <c r="AY227" s="200" t="s">
        <v>143</v>
      </c>
    </row>
    <row r="228" spans="1:65" s="2" customFormat="1" ht="16.5" customHeight="1" x14ac:dyDescent="0.2">
      <c r="A228" s="33"/>
      <c r="B228" s="159"/>
      <c r="C228" s="207" t="s">
        <v>399</v>
      </c>
      <c r="D228" s="207" t="s">
        <v>382</v>
      </c>
      <c r="E228" s="208" t="s">
        <v>1045</v>
      </c>
      <c r="F228" s="209" t="s">
        <v>1046</v>
      </c>
      <c r="G228" s="210" t="s">
        <v>502</v>
      </c>
      <c r="H228" s="211">
        <v>3</v>
      </c>
      <c r="I228" s="212"/>
      <c r="J228" s="213">
        <f>ROUND(I228*H228,2)</f>
        <v>0</v>
      </c>
      <c r="K228" s="209" t="s">
        <v>1</v>
      </c>
      <c r="L228" s="214"/>
      <c r="M228" s="215" t="s">
        <v>1</v>
      </c>
      <c r="N228" s="216" t="s">
        <v>42</v>
      </c>
      <c r="O228" s="59"/>
      <c r="P228" s="169">
        <f>O228*H228</f>
        <v>0</v>
      </c>
      <c r="Q228" s="169">
        <v>1.6E-2</v>
      </c>
      <c r="R228" s="169">
        <f>Q228*H228</f>
        <v>4.8000000000000001E-2</v>
      </c>
      <c r="S228" s="169">
        <v>0</v>
      </c>
      <c r="T228" s="170">
        <f>S228*H228</f>
        <v>0</v>
      </c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R228" s="171" t="s">
        <v>184</v>
      </c>
      <c r="AT228" s="171" t="s">
        <v>382</v>
      </c>
      <c r="AU228" s="171" t="s">
        <v>87</v>
      </c>
      <c r="AY228" s="18" t="s">
        <v>143</v>
      </c>
      <c r="BE228" s="172">
        <f>IF(N228="základní",J228,0)</f>
        <v>0</v>
      </c>
      <c r="BF228" s="172">
        <f>IF(N228="snížená",J228,0)</f>
        <v>0</v>
      </c>
      <c r="BG228" s="172">
        <f>IF(N228="zákl. přenesená",J228,0)</f>
        <v>0</v>
      </c>
      <c r="BH228" s="172">
        <f>IF(N228="sníž. přenesená",J228,0)</f>
        <v>0</v>
      </c>
      <c r="BI228" s="172">
        <f>IF(N228="nulová",J228,0)</f>
        <v>0</v>
      </c>
      <c r="BJ228" s="18" t="s">
        <v>85</v>
      </c>
      <c r="BK228" s="172">
        <f>ROUND(I228*H228,2)</f>
        <v>0</v>
      </c>
      <c r="BL228" s="18" t="s">
        <v>142</v>
      </c>
      <c r="BM228" s="171" t="s">
        <v>1047</v>
      </c>
    </row>
    <row r="229" spans="1:65" s="12" customFormat="1" x14ac:dyDescent="0.2">
      <c r="B229" s="173"/>
      <c r="D229" s="174" t="s">
        <v>151</v>
      </c>
      <c r="E229" s="175" t="s">
        <v>1</v>
      </c>
      <c r="F229" s="176" t="s">
        <v>1048</v>
      </c>
      <c r="H229" s="177">
        <v>3</v>
      </c>
      <c r="I229" s="178"/>
      <c r="L229" s="173"/>
      <c r="M229" s="179"/>
      <c r="N229" s="180"/>
      <c r="O229" s="180"/>
      <c r="P229" s="180"/>
      <c r="Q229" s="180"/>
      <c r="R229" s="180"/>
      <c r="S229" s="180"/>
      <c r="T229" s="181"/>
      <c r="AT229" s="175" t="s">
        <v>151</v>
      </c>
      <c r="AU229" s="175" t="s">
        <v>87</v>
      </c>
      <c r="AV229" s="12" t="s">
        <v>87</v>
      </c>
      <c r="AW229" s="12" t="s">
        <v>33</v>
      </c>
      <c r="AX229" s="12" t="s">
        <v>85</v>
      </c>
      <c r="AY229" s="175" t="s">
        <v>143</v>
      </c>
    </row>
    <row r="230" spans="1:65" s="2" customFormat="1" ht="16.5" customHeight="1" x14ac:dyDescent="0.2">
      <c r="A230" s="33"/>
      <c r="B230" s="159"/>
      <c r="C230" s="207" t="s">
        <v>414</v>
      </c>
      <c r="D230" s="207" t="s">
        <v>382</v>
      </c>
      <c r="E230" s="208" t="s">
        <v>1049</v>
      </c>
      <c r="F230" s="209" t="s">
        <v>1050</v>
      </c>
      <c r="G230" s="210" t="s">
        <v>502</v>
      </c>
      <c r="H230" s="211">
        <v>1</v>
      </c>
      <c r="I230" s="212"/>
      <c r="J230" s="213">
        <f>ROUND(I230*H230,2)</f>
        <v>0</v>
      </c>
      <c r="K230" s="209" t="s">
        <v>1</v>
      </c>
      <c r="L230" s="214"/>
      <c r="M230" s="215" t="s">
        <v>1</v>
      </c>
      <c r="N230" s="216" t="s">
        <v>42</v>
      </c>
      <c r="O230" s="59"/>
      <c r="P230" s="169">
        <f>O230*H230</f>
        <v>0</v>
      </c>
      <c r="Q230" s="169">
        <v>1.4E-2</v>
      </c>
      <c r="R230" s="169">
        <f>Q230*H230</f>
        <v>1.4E-2</v>
      </c>
      <c r="S230" s="169">
        <v>0</v>
      </c>
      <c r="T230" s="170">
        <f>S230*H230</f>
        <v>0</v>
      </c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R230" s="171" t="s">
        <v>184</v>
      </c>
      <c r="AT230" s="171" t="s">
        <v>382</v>
      </c>
      <c r="AU230" s="171" t="s">
        <v>87</v>
      </c>
      <c r="AY230" s="18" t="s">
        <v>143</v>
      </c>
      <c r="BE230" s="172">
        <f>IF(N230="základní",J230,0)</f>
        <v>0</v>
      </c>
      <c r="BF230" s="172">
        <f>IF(N230="snížená",J230,0)</f>
        <v>0</v>
      </c>
      <c r="BG230" s="172">
        <f>IF(N230="zákl. přenesená",J230,0)</f>
        <v>0</v>
      </c>
      <c r="BH230" s="172">
        <f>IF(N230="sníž. přenesená",J230,0)</f>
        <v>0</v>
      </c>
      <c r="BI230" s="172">
        <f>IF(N230="nulová",J230,0)</f>
        <v>0</v>
      </c>
      <c r="BJ230" s="18" t="s">
        <v>85</v>
      </c>
      <c r="BK230" s="172">
        <f>ROUND(I230*H230,2)</f>
        <v>0</v>
      </c>
      <c r="BL230" s="18" t="s">
        <v>142</v>
      </c>
      <c r="BM230" s="171" t="s">
        <v>1051</v>
      </c>
    </row>
    <row r="231" spans="1:65" s="12" customFormat="1" x14ac:dyDescent="0.2">
      <c r="B231" s="173"/>
      <c r="D231" s="174" t="s">
        <v>151</v>
      </c>
      <c r="E231" s="175" t="s">
        <v>1</v>
      </c>
      <c r="F231" s="176" t="s">
        <v>1052</v>
      </c>
      <c r="H231" s="177">
        <v>1</v>
      </c>
      <c r="I231" s="178"/>
      <c r="L231" s="173"/>
      <c r="M231" s="179"/>
      <c r="N231" s="180"/>
      <c r="O231" s="180"/>
      <c r="P231" s="180"/>
      <c r="Q231" s="180"/>
      <c r="R231" s="180"/>
      <c r="S231" s="180"/>
      <c r="T231" s="181"/>
      <c r="AT231" s="175" t="s">
        <v>151</v>
      </c>
      <c r="AU231" s="175" t="s">
        <v>87</v>
      </c>
      <c r="AV231" s="12" t="s">
        <v>87</v>
      </c>
      <c r="AW231" s="12" t="s">
        <v>33</v>
      </c>
      <c r="AX231" s="12" t="s">
        <v>85</v>
      </c>
      <c r="AY231" s="175" t="s">
        <v>143</v>
      </c>
    </row>
    <row r="232" spans="1:65" s="2" customFormat="1" ht="16.5" customHeight="1" x14ac:dyDescent="0.2">
      <c r="A232" s="33"/>
      <c r="B232" s="159"/>
      <c r="C232" s="207" t="s">
        <v>422</v>
      </c>
      <c r="D232" s="207" t="s">
        <v>382</v>
      </c>
      <c r="E232" s="208" t="s">
        <v>1053</v>
      </c>
      <c r="F232" s="209" t="s">
        <v>1054</v>
      </c>
      <c r="G232" s="210" t="s">
        <v>502</v>
      </c>
      <c r="H232" s="211">
        <v>2</v>
      </c>
      <c r="I232" s="212"/>
      <c r="J232" s="213">
        <f>ROUND(I232*H232,2)</f>
        <v>0</v>
      </c>
      <c r="K232" s="209" t="s">
        <v>1</v>
      </c>
      <c r="L232" s="214"/>
      <c r="M232" s="215" t="s">
        <v>1</v>
      </c>
      <c r="N232" s="216" t="s">
        <v>42</v>
      </c>
      <c r="O232" s="59"/>
      <c r="P232" s="169">
        <f>O232*H232</f>
        <v>0</v>
      </c>
      <c r="Q232" s="169">
        <v>1.0999999999999999E-2</v>
      </c>
      <c r="R232" s="169">
        <f>Q232*H232</f>
        <v>2.1999999999999999E-2</v>
      </c>
      <c r="S232" s="169">
        <v>0</v>
      </c>
      <c r="T232" s="170">
        <f>S232*H232</f>
        <v>0</v>
      </c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R232" s="171" t="s">
        <v>184</v>
      </c>
      <c r="AT232" s="171" t="s">
        <v>382</v>
      </c>
      <c r="AU232" s="171" t="s">
        <v>87</v>
      </c>
      <c r="AY232" s="18" t="s">
        <v>143</v>
      </c>
      <c r="BE232" s="172">
        <f>IF(N232="základní",J232,0)</f>
        <v>0</v>
      </c>
      <c r="BF232" s="172">
        <f>IF(N232="snížená",J232,0)</f>
        <v>0</v>
      </c>
      <c r="BG232" s="172">
        <f>IF(N232="zákl. přenesená",J232,0)</f>
        <v>0</v>
      </c>
      <c r="BH232" s="172">
        <f>IF(N232="sníž. přenesená",J232,0)</f>
        <v>0</v>
      </c>
      <c r="BI232" s="172">
        <f>IF(N232="nulová",J232,0)</f>
        <v>0</v>
      </c>
      <c r="BJ232" s="18" t="s">
        <v>85</v>
      </c>
      <c r="BK232" s="172">
        <f>ROUND(I232*H232,2)</f>
        <v>0</v>
      </c>
      <c r="BL232" s="18" t="s">
        <v>142</v>
      </c>
      <c r="BM232" s="171" t="s">
        <v>1055</v>
      </c>
    </row>
    <row r="233" spans="1:65" s="12" customFormat="1" x14ac:dyDescent="0.2">
      <c r="B233" s="173"/>
      <c r="D233" s="174" t="s">
        <v>151</v>
      </c>
      <c r="E233" s="175" t="s">
        <v>1</v>
      </c>
      <c r="F233" s="176" t="s">
        <v>1056</v>
      </c>
      <c r="H233" s="177">
        <v>2</v>
      </c>
      <c r="I233" s="178"/>
      <c r="L233" s="173"/>
      <c r="M233" s="179"/>
      <c r="N233" s="180"/>
      <c r="O233" s="180"/>
      <c r="P233" s="180"/>
      <c r="Q233" s="180"/>
      <c r="R233" s="180"/>
      <c r="S233" s="180"/>
      <c r="T233" s="181"/>
      <c r="AT233" s="175" t="s">
        <v>151</v>
      </c>
      <c r="AU233" s="175" t="s">
        <v>87</v>
      </c>
      <c r="AV233" s="12" t="s">
        <v>87</v>
      </c>
      <c r="AW233" s="12" t="s">
        <v>33</v>
      </c>
      <c r="AX233" s="12" t="s">
        <v>85</v>
      </c>
      <c r="AY233" s="175" t="s">
        <v>143</v>
      </c>
    </row>
    <row r="234" spans="1:65" s="2" customFormat="1" ht="21.75" customHeight="1" x14ac:dyDescent="0.2">
      <c r="A234" s="33"/>
      <c r="B234" s="159"/>
      <c r="C234" s="160" t="s">
        <v>427</v>
      </c>
      <c r="D234" s="160" t="s">
        <v>144</v>
      </c>
      <c r="E234" s="161" t="s">
        <v>1057</v>
      </c>
      <c r="F234" s="162" t="s">
        <v>1058</v>
      </c>
      <c r="G234" s="163" t="s">
        <v>502</v>
      </c>
      <c r="H234" s="164">
        <v>1</v>
      </c>
      <c r="I234" s="165"/>
      <c r="J234" s="166">
        <f>ROUND(I234*H234,2)</f>
        <v>0</v>
      </c>
      <c r="K234" s="162" t="s">
        <v>148</v>
      </c>
      <c r="L234" s="34"/>
      <c r="M234" s="167" t="s">
        <v>1</v>
      </c>
      <c r="N234" s="168" t="s">
        <v>42</v>
      </c>
      <c r="O234" s="59"/>
      <c r="P234" s="169">
        <f>O234*H234</f>
        <v>0</v>
      </c>
      <c r="Q234" s="169">
        <v>7.2000000000000005E-4</v>
      </c>
      <c r="R234" s="169">
        <f>Q234*H234</f>
        <v>7.2000000000000005E-4</v>
      </c>
      <c r="S234" s="169">
        <v>0</v>
      </c>
      <c r="T234" s="170">
        <f>S234*H234</f>
        <v>0</v>
      </c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R234" s="171" t="s">
        <v>142</v>
      </c>
      <c r="AT234" s="171" t="s">
        <v>144</v>
      </c>
      <c r="AU234" s="171" t="s">
        <v>87</v>
      </c>
      <c r="AY234" s="18" t="s">
        <v>143</v>
      </c>
      <c r="BE234" s="172">
        <f>IF(N234="základní",J234,0)</f>
        <v>0</v>
      </c>
      <c r="BF234" s="172">
        <f>IF(N234="snížená",J234,0)</f>
        <v>0</v>
      </c>
      <c r="BG234" s="172">
        <f>IF(N234="zákl. přenesená",J234,0)</f>
        <v>0</v>
      </c>
      <c r="BH234" s="172">
        <f>IF(N234="sníž. přenesená",J234,0)</f>
        <v>0</v>
      </c>
      <c r="BI234" s="172">
        <f>IF(N234="nulová",J234,0)</f>
        <v>0</v>
      </c>
      <c r="BJ234" s="18" t="s">
        <v>85</v>
      </c>
      <c r="BK234" s="172">
        <f>ROUND(I234*H234,2)</f>
        <v>0</v>
      </c>
      <c r="BL234" s="18" t="s">
        <v>142</v>
      </c>
      <c r="BM234" s="171" t="s">
        <v>1059</v>
      </c>
    </row>
    <row r="235" spans="1:65" s="12" customFormat="1" x14ac:dyDescent="0.2">
      <c r="B235" s="173"/>
      <c r="D235" s="174" t="s">
        <v>151</v>
      </c>
      <c r="E235" s="175" t="s">
        <v>1</v>
      </c>
      <c r="F235" s="176" t="s">
        <v>1060</v>
      </c>
      <c r="H235" s="177">
        <v>1</v>
      </c>
      <c r="I235" s="178"/>
      <c r="L235" s="173"/>
      <c r="M235" s="179"/>
      <c r="N235" s="180"/>
      <c r="O235" s="180"/>
      <c r="P235" s="180"/>
      <c r="Q235" s="180"/>
      <c r="R235" s="180"/>
      <c r="S235" s="180"/>
      <c r="T235" s="181"/>
      <c r="AT235" s="175" t="s">
        <v>151</v>
      </c>
      <c r="AU235" s="175" t="s">
        <v>87</v>
      </c>
      <c r="AV235" s="12" t="s">
        <v>87</v>
      </c>
      <c r="AW235" s="12" t="s">
        <v>33</v>
      </c>
      <c r="AX235" s="12" t="s">
        <v>85</v>
      </c>
      <c r="AY235" s="175" t="s">
        <v>143</v>
      </c>
    </row>
    <row r="236" spans="1:65" s="2" customFormat="1" ht="16.5" customHeight="1" x14ac:dyDescent="0.2">
      <c r="A236" s="33"/>
      <c r="B236" s="159"/>
      <c r="C236" s="207" t="s">
        <v>433</v>
      </c>
      <c r="D236" s="207" t="s">
        <v>382</v>
      </c>
      <c r="E236" s="208" t="s">
        <v>1061</v>
      </c>
      <c r="F236" s="209" t="s">
        <v>1062</v>
      </c>
      <c r="G236" s="210" t="s">
        <v>502</v>
      </c>
      <c r="H236" s="211">
        <v>1</v>
      </c>
      <c r="I236" s="212"/>
      <c r="J236" s="213">
        <f>ROUND(I236*H236,2)</f>
        <v>0</v>
      </c>
      <c r="K236" s="209" t="s">
        <v>1</v>
      </c>
      <c r="L236" s="214"/>
      <c r="M236" s="215" t="s">
        <v>1</v>
      </c>
      <c r="N236" s="216" t="s">
        <v>42</v>
      </c>
      <c r="O236" s="59"/>
      <c r="P236" s="169">
        <f>O236*H236</f>
        <v>0</v>
      </c>
      <c r="Q236" s="169">
        <v>1.0970000000000001E-2</v>
      </c>
      <c r="R236" s="169">
        <f>Q236*H236</f>
        <v>1.0970000000000001E-2</v>
      </c>
      <c r="S236" s="169">
        <v>0</v>
      </c>
      <c r="T236" s="170">
        <f>S236*H236</f>
        <v>0</v>
      </c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R236" s="171" t="s">
        <v>184</v>
      </c>
      <c r="AT236" s="171" t="s">
        <v>382</v>
      </c>
      <c r="AU236" s="171" t="s">
        <v>87</v>
      </c>
      <c r="AY236" s="18" t="s">
        <v>143</v>
      </c>
      <c r="BE236" s="172">
        <f>IF(N236="základní",J236,0)</f>
        <v>0</v>
      </c>
      <c r="BF236" s="172">
        <f>IF(N236="snížená",J236,0)</f>
        <v>0</v>
      </c>
      <c r="BG236" s="172">
        <f>IF(N236="zákl. přenesená",J236,0)</f>
        <v>0</v>
      </c>
      <c r="BH236" s="172">
        <f>IF(N236="sníž. přenesená",J236,0)</f>
        <v>0</v>
      </c>
      <c r="BI236" s="172">
        <f>IF(N236="nulová",J236,0)</f>
        <v>0</v>
      </c>
      <c r="BJ236" s="18" t="s">
        <v>85</v>
      </c>
      <c r="BK236" s="172">
        <f>ROUND(I236*H236,2)</f>
        <v>0</v>
      </c>
      <c r="BL236" s="18" t="s">
        <v>142</v>
      </c>
      <c r="BM236" s="171" t="s">
        <v>1063</v>
      </c>
    </row>
    <row r="237" spans="1:65" s="12" customFormat="1" x14ac:dyDescent="0.2">
      <c r="B237" s="173"/>
      <c r="D237" s="174" t="s">
        <v>151</v>
      </c>
      <c r="E237" s="175" t="s">
        <v>1</v>
      </c>
      <c r="F237" s="176" t="s">
        <v>730</v>
      </c>
      <c r="H237" s="177">
        <v>1</v>
      </c>
      <c r="I237" s="178"/>
      <c r="L237" s="173"/>
      <c r="M237" s="179"/>
      <c r="N237" s="180"/>
      <c r="O237" s="180"/>
      <c r="P237" s="180"/>
      <c r="Q237" s="180"/>
      <c r="R237" s="180"/>
      <c r="S237" s="180"/>
      <c r="T237" s="181"/>
      <c r="AT237" s="175" t="s">
        <v>151</v>
      </c>
      <c r="AU237" s="175" t="s">
        <v>87</v>
      </c>
      <c r="AV237" s="12" t="s">
        <v>87</v>
      </c>
      <c r="AW237" s="12" t="s">
        <v>33</v>
      </c>
      <c r="AX237" s="12" t="s">
        <v>85</v>
      </c>
      <c r="AY237" s="175" t="s">
        <v>143</v>
      </c>
    </row>
    <row r="238" spans="1:65" s="2" customFormat="1" ht="21.75" customHeight="1" x14ac:dyDescent="0.2">
      <c r="A238" s="33"/>
      <c r="B238" s="159"/>
      <c r="C238" s="160" t="s">
        <v>438</v>
      </c>
      <c r="D238" s="160" t="s">
        <v>144</v>
      </c>
      <c r="E238" s="161" t="s">
        <v>1064</v>
      </c>
      <c r="F238" s="162" t="s">
        <v>1065</v>
      </c>
      <c r="G238" s="163" t="s">
        <v>502</v>
      </c>
      <c r="H238" s="164">
        <v>9</v>
      </c>
      <c r="I238" s="165"/>
      <c r="J238" s="166">
        <f>ROUND(I238*H238,2)</f>
        <v>0</v>
      </c>
      <c r="K238" s="162" t="s">
        <v>148</v>
      </c>
      <c r="L238" s="34"/>
      <c r="M238" s="167" t="s">
        <v>1</v>
      </c>
      <c r="N238" s="168" t="s">
        <v>42</v>
      </c>
      <c r="O238" s="59"/>
      <c r="P238" s="169">
        <f>O238*H238</f>
        <v>0</v>
      </c>
      <c r="Q238" s="169">
        <v>1.6199999999999999E-3</v>
      </c>
      <c r="R238" s="169">
        <f>Q238*H238</f>
        <v>1.4579999999999999E-2</v>
      </c>
      <c r="S238" s="169">
        <v>0</v>
      </c>
      <c r="T238" s="170">
        <f>S238*H238</f>
        <v>0</v>
      </c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R238" s="171" t="s">
        <v>142</v>
      </c>
      <c r="AT238" s="171" t="s">
        <v>144</v>
      </c>
      <c r="AU238" s="171" t="s">
        <v>87</v>
      </c>
      <c r="AY238" s="18" t="s">
        <v>143</v>
      </c>
      <c r="BE238" s="172">
        <f>IF(N238="základní",J238,0)</f>
        <v>0</v>
      </c>
      <c r="BF238" s="172">
        <f>IF(N238="snížená",J238,0)</f>
        <v>0</v>
      </c>
      <c r="BG238" s="172">
        <f>IF(N238="zákl. přenesená",J238,0)</f>
        <v>0</v>
      </c>
      <c r="BH238" s="172">
        <f>IF(N238="sníž. přenesená",J238,0)</f>
        <v>0</v>
      </c>
      <c r="BI238" s="172">
        <f>IF(N238="nulová",J238,0)</f>
        <v>0</v>
      </c>
      <c r="BJ238" s="18" t="s">
        <v>85</v>
      </c>
      <c r="BK238" s="172">
        <f>ROUND(I238*H238,2)</f>
        <v>0</v>
      </c>
      <c r="BL238" s="18" t="s">
        <v>142</v>
      </c>
      <c r="BM238" s="171" t="s">
        <v>1066</v>
      </c>
    </row>
    <row r="239" spans="1:65" s="12" customFormat="1" x14ac:dyDescent="0.2">
      <c r="B239" s="173"/>
      <c r="D239" s="174" t="s">
        <v>151</v>
      </c>
      <c r="E239" s="175" t="s">
        <v>1</v>
      </c>
      <c r="F239" s="176" t="s">
        <v>1067</v>
      </c>
      <c r="H239" s="177">
        <v>9</v>
      </c>
      <c r="I239" s="178"/>
      <c r="L239" s="173"/>
      <c r="M239" s="179"/>
      <c r="N239" s="180"/>
      <c r="O239" s="180"/>
      <c r="P239" s="180"/>
      <c r="Q239" s="180"/>
      <c r="R239" s="180"/>
      <c r="S239" s="180"/>
      <c r="T239" s="181"/>
      <c r="AT239" s="175" t="s">
        <v>151</v>
      </c>
      <c r="AU239" s="175" t="s">
        <v>87</v>
      </c>
      <c r="AV239" s="12" t="s">
        <v>87</v>
      </c>
      <c r="AW239" s="12" t="s">
        <v>33</v>
      </c>
      <c r="AX239" s="12" t="s">
        <v>85</v>
      </c>
      <c r="AY239" s="175" t="s">
        <v>143</v>
      </c>
    </row>
    <row r="240" spans="1:65" s="2" customFormat="1" ht="16.5" customHeight="1" x14ac:dyDescent="0.2">
      <c r="A240" s="33"/>
      <c r="B240" s="159"/>
      <c r="C240" s="207" t="s">
        <v>443</v>
      </c>
      <c r="D240" s="207" t="s">
        <v>382</v>
      </c>
      <c r="E240" s="208" t="s">
        <v>1068</v>
      </c>
      <c r="F240" s="209" t="s">
        <v>1069</v>
      </c>
      <c r="G240" s="210" t="s">
        <v>502</v>
      </c>
      <c r="H240" s="211">
        <v>9</v>
      </c>
      <c r="I240" s="212"/>
      <c r="J240" s="213">
        <f>ROUND(I240*H240,2)</f>
        <v>0</v>
      </c>
      <c r="K240" s="209" t="s">
        <v>1</v>
      </c>
      <c r="L240" s="214"/>
      <c r="M240" s="215" t="s">
        <v>1</v>
      </c>
      <c r="N240" s="216" t="s">
        <v>42</v>
      </c>
      <c r="O240" s="59"/>
      <c r="P240" s="169">
        <f>O240*H240</f>
        <v>0</v>
      </c>
      <c r="Q240" s="169">
        <v>1.8499999999999999E-2</v>
      </c>
      <c r="R240" s="169">
        <f>Q240*H240</f>
        <v>0.16649999999999998</v>
      </c>
      <c r="S240" s="169">
        <v>0</v>
      </c>
      <c r="T240" s="170">
        <f>S240*H240</f>
        <v>0</v>
      </c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R240" s="171" t="s">
        <v>184</v>
      </c>
      <c r="AT240" s="171" t="s">
        <v>382</v>
      </c>
      <c r="AU240" s="171" t="s">
        <v>87</v>
      </c>
      <c r="AY240" s="18" t="s">
        <v>143</v>
      </c>
      <c r="BE240" s="172">
        <f>IF(N240="základní",J240,0)</f>
        <v>0</v>
      </c>
      <c r="BF240" s="172">
        <f>IF(N240="snížená",J240,0)</f>
        <v>0</v>
      </c>
      <c r="BG240" s="172">
        <f>IF(N240="zákl. přenesená",J240,0)</f>
        <v>0</v>
      </c>
      <c r="BH240" s="172">
        <f>IF(N240="sníž. přenesená",J240,0)</f>
        <v>0</v>
      </c>
      <c r="BI240" s="172">
        <f>IF(N240="nulová",J240,0)</f>
        <v>0</v>
      </c>
      <c r="BJ240" s="18" t="s">
        <v>85</v>
      </c>
      <c r="BK240" s="172">
        <f>ROUND(I240*H240,2)</f>
        <v>0</v>
      </c>
      <c r="BL240" s="18" t="s">
        <v>142</v>
      </c>
      <c r="BM240" s="171" t="s">
        <v>1070</v>
      </c>
    </row>
    <row r="241" spans="1:65" s="12" customFormat="1" x14ac:dyDescent="0.2">
      <c r="B241" s="173"/>
      <c r="D241" s="174" t="s">
        <v>151</v>
      </c>
      <c r="E241" s="175" t="s">
        <v>1</v>
      </c>
      <c r="F241" s="176" t="s">
        <v>1071</v>
      </c>
      <c r="H241" s="177">
        <v>9</v>
      </c>
      <c r="I241" s="178"/>
      <c r="L241" s="173"/>
      <c r="M241" s="179"/>
      <c r="N241" s="180"/>
      <c r="O241" s="180"/>
      <c r="P241" s="180"/>
      <c r="Q241" s="180"/>
      <c r="R241" s="180"/>
      <c r="S241" s="180"/>
      <c r="T241" s="181"/>
      <c r="AT241" s="175" t="s">
        <v>151</v>
      </c>
      <c r="AU241" s="175" t="s">
        <v>87</v>
      </c>
      <c r="AV241" s="12" t="s">
        <v>87</v>
      </c>
      <c r="AW241" s="12" t="s">
        <v>33</v>
      </c>
      <c r="AX241" s="12" t="s">
        <v>85</v>
      </c>
      <c r="AY241" s="175" t="s">
        <v>143</v>
      </c>
    </row>
    <row r="242" spans="1:65" s="2" customFormat="1" ht="16.5" customHeight="1" x14ac:dyDescent="0.2">
      <c r="A242" s="33"/>
      <c r="B242" s="159"/>
      <c r="C242" s="207" t="s">
        <v>448</v>
      </c>
      <c r="D242" s="207" t="s">
        <v>382</v>
      </c>
      <c r="E242" s="208" t="s">
        <v>1072</v>
      </c>
      <c r="F242" s="209" t="s">
        <v>1073</v>
      </c>
      <c r="G242" s="210" t="s">
        <v>1024</v>
      </c>
      <c r="H242" s="211">
        <v>10</v>
      </c>
      <c r="I242" s="212"/>
      <c r="J242" s="213">
        <f>ROUND(I242*H242,2)</f>
        <v>0</v>
      </c>
      <c r="K242" s="209" t="s">
        <v>1</v>
      </c>
      <c r="L242" s="214"/>
      <c r="M242" s="215" t="s">
        <v>1</v>
      </c>
      <c r="N242" s="216" t="s">
        <v>42</v>
      </c>
      <c r="O242" s="59"/>
      <c r="P242" s="169">
        <f>O242*H242</f>
        <v>0</v>
      </c>
      <c r="Q242" s="169">
        <v>7.3000000000000001E-3</v>
      </c>
      <c r="R242" s="169">
        <f>Q242*H242</f>
        <v>7.2999999999999995E-2</v>
      </c>
      <c r="S242" s="169">
        <v>0</v>
      </c>
      <c r="T242" s="170">
        <f>S242*H242</f>
        <v>0</v>
      </c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R242" s="171" t="s">
        <v>184</v>
      </c>
      <c r="AT242" s="171" t="s">
        <v>382</v>
      </c>
      <c r="AU242" s="171" t="s">
        <v>87</v>
      </c>
      <c r="AY242" s="18" t="s">
        <v>143</v>
      </c>
      <c r="BE242" s="172">
        <f>IF(N242="základní",J242,0)</f>
        <v>0</v>
      </c>
      <c r="BF242" s="172">
        <f>IF(N242="snížená",J242,0)</f>
        <v>0</v>
      </c>
      <c r="BG242" s="172">
        <f>IF(N242="zákl. přenesená",J242,0)</f>
        <v>0</v>
      </c>
      <c r="BH242" s="172">
        <f>IF(N242="sníž. přenesená",J242,0)</f>
        <v>0</v>
      </c>
      <c r="BI242" s="172">
        <f>IF(N242="nulová",J242,0)</f>
        <v>0</v>
      </c>
      <c r="BJ242" s="18" t="s">
        <v>85</v>
      </c>
      <c r="BK242" s="172">
        <f>ROUND(I242*H242,2)</f>
        <v>0</v>
      </c>
      <c r="BL242" s="18" t="s">
        <v>142</v>
      </c>
      <c r="BM242" s="171" t="s">
        <v>1074</v>
      </c>
    </row>
    <row r="243" spans="1:65" s="12" customFormat="1" x14ac:dyDescent="0.2">
      <c r="B243" s="173"/>
      <c r="D243" s="174" t="s">
        <v>151</v>
      </c>
      <c r="E243" s="175" t="s">
        <v>1</v>
      </c>
      <c r="F243" s="176" t="s">
        <v>1075</v>
      </c>
      <c r="H243" s="177">
        <v>10</v>
      </c>
      <c r="I243" s="178"/>
      <c r="L243" s="173"/>
      <c r="M243" s="179"/>
      <c r="N243" s="180"/>
      <c r="O243" s="180"/>
      <c r="P243" s="180"/>
      <c r="Q243" s="180"/>
      <c r="R243" s="180"/>
      <c r="S243" s="180"/>
      <c r="T243" s="181"/>
      <c r="AT243" s="175" t="s">
        <v>151</v>
      </c>
      <c r="AU243" s="175" t="s">
        <v>87</v>
      </c>
      <c r="AV243" s="12" t="s">
        <v>87</v>
      </c>
      <c r="AW243" s="12" t="s">
        <v>33</v>
      </c>
      <c r="AX243" s="12" t="s">
        <v>85</v>
      </c>
      <c r="AY243" s="175" t="s">
        <v>143</v>
      </c>
    </row>
    <row r="244" spans="1:65" s="2" customFormat="1" ht="16.5" customHeight="1" x14ac:dyDescent="0.2">
      <c r="A244" s="33"/>
      <c r="B244" s="159"/>
      <c r="C244" s="160" t="s">
        <v>455</v>
      </c>
      <c r="D244" s="160" t="s">
        <v>144</v>
      </c>
      <c r="E244" s="161" t="s">
        <v>1076</v>
      </c>
      <c r="F244" s="162" t="s">
        <v>1077</v>
      </c>
      <c r="G244" s="163" t="s">
        <v>502</v>
      </c>
      <c r="H244" s="164">
        <v>5</v>
      </c>
      <c r="I244" s="165"/>
      <c r="J244" s="166">
        <f>ROUND(I244*H244,2)</f>
        <v>0</v>
      </c>
      <c r="K244" s="162" t="s">
        <v>148</v>
      </c>
      <c r="L244" s="34"/>
      <c r="M244" s="167" t="s">
        <v>1</v>
      </c>
      <c r="N244" s="168" t="s">
        <v>42</v>
      </c>
      <c r="O244" s="59"/>
      <c r="P244" s="169">
        <f>O244*H244</f>
        <v>0</v>
      </c>
      <c r="Q244" s="169">
        <v>3.4000000000000002E-4</v>
      </c>
      <c r="R244" s="169">
        <f>Q244*H244</f>
        <v>1.7000000000000001E-3</v>
      </c>
      <c r="S244" s="169">
        <v>0</v>
      </c>
      <c r="T244" s="170">
        <f>S244*H244</f>
        <v>0</v>
      </c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R244" s="171" t="s">
        <v>142</v>
      </c>
      <c r="AT244" s="171" t="s">
        <v>144</v>
      </c>
      <c r="AU244" s="171" t="s">
        <v>87</v>
      </c>
      <c r="AY244" s="18" t="s">
        <v>143</v>
      </c>
      <c r="BE244" s="172">
        <f>IF(N244="základní",J244,0)</f>
        <v>0</v>
      </c>
      <c r="BF244" s="172">
        <f>IF(N244="snížená",J244,0)</f>
        <v>0</v>
      </c>
      <c r="BG244" s="172">
        <f>IF(N244="zákl. přenesená",J244,0)</f>
        <v>0</v>
      </c>
      <c r="BH244" s="172">
        <f>IF(N244="sníž. přenesená",J244,0)</f>
        <v>0</v>
      </c>
      <c r="BI244" s="172">
        <f>IF(N244="nulová",J244,0)</f>
        <v>0</v>
      </c>
      <c r="BJ244" s="18" t="s">
        <v>85</v>
      </c>
      <c r="BK244" s="172">
        <f>ROUND(I244*H244,2)</f>
        <v>0</v>
      </c>
      <c r="BL244" s="18" t="s">
        <v>142</v>
      </c>
      <c r="BM244" s="171" t="s">
        <v>1078</v>
      </c>
    </row>
    <row r="245" spans="1:65" s="12" customFormat="1" x14ac:dyDescent="0.2">
      <c r="B245" s="173"/>
      <c r="D245" s="174" t="s">
        <v>151</v>
      </c>
      <c r="E245" s="175" t="s">
        <v>1</v>
      </c>
      <c r="F245" s="176" t="s">
        <v>1079</v>
      </c>
      <c r="H245" s="177">
        <v>4</v>
      </c>
      <c r="I245" s="178"/>
      <c r="L245" s="173"/>
      <c r="M245" s="179"/>
      <c r="N245" s="180"/>
      <c r="O245" s="180"/>
      <c r="P245" s="180"/>
      <c r="Q245" s="180"/>
      <c r="R245" s="180"/>
      <c r="S245" s="180"/>
      <c r="T245" s="181"/>
      <c r="AT245" s="175" t="s">
        <v>151</v>
      </c>
      <c r="AU245" s="175" t="s">
        <v>87</v>
      </c>
      <c r="AV245" s="12" t="s">
        <v>87</v>
      </c>
      <c r="AW245" s="12" t="s">
        <v>33</v>
      </c>
      <c r="AX245" s="12" t="s">
        <v>77</v>
      </c>
      <c r="AY245" s="175" t="s">
        <v>143</v>
      </c>
    </row>
    <row r="246" spans="1:65" s="12" customFormat="1" x14ac:dyDescent="0.2">
      <c r="B246" s="173"/>
      <c r="D246" s="174" t="s">
        <v>151</v>
      </c>
      <c r="E246" s="175" t="s">
        <v>1</v>
      </c>
      <c r="F246" s="176" t="s">
        <v>1080</v>
      </c>
      <c r="H246" s="177">
        <v>1</v>
      </c>
      <c r="I246" s="178"/>
      <c r="L246" s="173"/>
      <c r="M246" s="179"/>
      <c r="N246" s="180"/>
      <c r="O246" s="180"/>
      <c r="P246" s="180"/>
      <c r="Q246" s="180"/>
      <c r="R246" s="180"/>
      <c r="S246" s="180"/>
      <c r="T246" s="181"/>
      <c r="AT246" s="175" t="s">
        <v>151</v>
      </c>
      <c r="AU246" s="175" t="s">
        <v>87</v>
      </c>
      <c r="AV246" s="12" t="s">
        <v>87</v>
      </c>
      <c r="AW246" s="12" t="s">
        <v>33</v>
      </c>
      <c r="AX246" s="12" t="s">
        <v>77</v>
      </c>
      <c r="AY246" s="175" t="s">
        <v>143</v>
      </c>
    </row>
    <row r="247" spans="1:65" s="15" customFormat="1" x14ac:dyDescent="0.2">
      <c r="B247" s="199"/>
      <c r="D247" s="174" t="s">
        <v>151</v>
      </c>
      <c r="E247" s="200" t="s">
        <v>1</v>
      </c>
      <c r="F247" s="201" t="s">
        <v>245</v>
      </c>
      <c r="H247" s="202">
        <v>5</v>
      </c>
      <c r="I247" s="203"/>
      <c r="L247" s="199"/>
      <c r="M247" s="204"/>
      <c r="N247" s="205"/>
      <c r="O247" s="205"/>
      <c r="P247" s="205"/>
      <c r="Q247" s="205"/>
      <c r="R247" s="205"/>
      <c r="S247" s="205"/>
      <c r="T247" s="206"/>
      <c r="AT247" s="200" t="s">
        <v>151</v>
      </c>
      <c r="AU247" s="200" t="s">
        <v>87</v>
      </c>
      <c r="AV247" s="15" t="s">
        <v>142</v>
      </c>
      <c r="AW247" s="15" t="s">
        <v>33</v>
      </c>
      <c r="AX247" s="15" t="s">
        <v>85</v>
      </c>
      <c r="AY247" s="200" t="s">
        <v>143</v>
      </c>
    </row>
    <row r="248" spans="1:65" s="2" customFormat="1" ht="16.5" customHeight="1" x14ac:dyDescent="0.2">
      <c r="A248" s="33"/>
      <c r="B248" s="159"/>
      <c r="C248" s="207" t="s">
        <v>461</v>
      </c>
      <c r="D248" s="207" t="s">
        <v>382</v>
      </c>
      <c r="E248" s="208" t="s">
        <v>1081</v>
      </c>
      <c r="F248" s="209" t="s">
        <v>1082</v>
      </c>
      <c r="G248" s="210" t="s">
        <v>1024</v>
      </c>
      <c r="H248" s="211">
        <v>6</v>
      </c>
      <c r="I248" s="212"/>
      <c r="J248" s="213">
        <f>ROUND(I248*H248,2)</f>
        <v>0</v>
      </c>
      <c r="K248" s="209" t="s">
        <v>1</v>
      </c>
      <c r="L248" s="214"/>
      <c r="M248" s="215" t="s">
        <v>1</v>
      </c>
      <c r="N248" s="216" t="s">
        <v>42</v>
      </c>
      <c r="O248" s="59"/>
      <c r="P248" s="169">
        <f>O248*H248</f>
        <v>0</v>
      </c>
      <c r="Q248" s="169">
        <v>3.73E-2</v>
      </c>
      <c r="R248" s="169">
        <f>Q248*H248</f>
        <v>0.2238</v>
      </c>
      <c r="S248" s="169">
        <v>0</v>
      </c>
      <c r="T248" s="170">
        <f>S248*H248</f>
        <v>0</v>
      </c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R248" s="171" t="s">
        <v>184</v>
      </c>
      <c r="AT248" s="171" t="s">
        <v>382</v>
      </c>
      <c r="AU248" s="171" t="s">
        <v>87</v>
      </c>
      <c r="AY248" s="18" t="s">
        <v>143</v>
      </c>
      <c r="BE248" s="172">
        <f>IF(N248="základní",J248,0)</f>
        <v>0</v>
      </c>
      <c r="BF248" s="172">
        <f>IF(N248="snížená",J248,0)</f>
        <v>0</v>
      </c>
      <c r="BG248" s="172">
        <f>IF(N248="zákl. přenesená",J248,0)</f>
        <v>0</v>
      </c>
      <c r="BH248" s="172">
        <f>IF(N248="sníž. přenesená",J248,0)</f>
        <v>0</v>
      </c>
      <c r="BI248" s="172">
        <f>IF(N248="nulová",J248,0)</f>
        <v>0</v>
      </c>
      <c r="BJ248" s="18" t="s">
        <v>85</v>
      </c>
      <c r="BK248" s="172">
        <f>ROUND(I248*H248,2)</f>
        <v>0</v>
      </c>
      <c r="BL248" s="18" t="s">
        <v>142</v>
      </c>
      <c r="BM248" s="171" t="s">
        <v>1083</v>
      </c>
    </row>
    <row r="249" spans="1:65" s="2" customFormat="1" ht="16.5" customHeight="1" x14ac:dyDescent="0.2">
      <c r="A249" s="33"/>
      <c r="B249" s="159"/>
      <c r="C249" s="207" t="s">
        <v>466</v>
      </c>
      <c r="D249" s="207" t="s">
        <v>382</v>
      </c>
      <c r="E249" s="208" t="s">
        <v>1084</v>
      </c>
      <c r="F249" s="209" t="s">
        <v>1085</v>
      </c>
      <c r="G249" s="210" t="s">
        <v>502</v>
      </c>
      <c r="H249" s="211">
        <v>1</v>
      </c>
      <c r="I249" s="212"/>
      <c r="J249" s="213">
        <f>ROUND(I249*H249,2)</f>
        <v>0</v>
      </c>
      <c r="K249" s="209" t="s">
        <v>1</v>
      </c>
      <c r="L249" s="214"/>
      <c r="M249" s="215" t="s">
        <v>1</v>
      </c>
      <c r="N249" s="216" t="s">
        <v>42</v>
      </c>
      <c r="O249" s="59"/>
      <c r="P249" s="169">
        <f>O249*H249</f>
        <v>0</v>
      </c>
      <c r="Q249" s="169">
        <v>1.4E-2</v>
      </c>
      <c r="R249" s="169">
        <f>Q249*H249</f>
        <v>1.4E-2</v>
      </c>
      <c r="S249" s="169">
        <v>0</v>
      </c>
      <c r="T249" s="170">
        <f>S249*H249</f>
        <v>0</v>
      </c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R249" s="171" t="s">
        <v>184</v>
      </c>
      <c r="AT249" s="171" t="s">
        <v>382</v>
      </c>
      <c r="AU249" s="171" t="s">
        <v>87</v>
      </c>
      <c r="AY249" s="18" t="s">
        <v>143</v>
      </c>
      <c r="BE249" s="172">
        <f>IF(N249="základní",J249,0)</f>
        <v>0</v>
      </c>
      <c r="BF249" s="172">
        <f>IF(N249="snížená",J249,0)</f>
        <v>0</v>
      </c>
      <c r="BG249" s="172">
        <f>IF(N249="zákl. přenesená",J249,0)</f>
        <v>0</v>
      </c>
      <c r="BH249" s="172">
        <f>IF(N249="sníž. přenesená",J249,0)</f>
        <v>0</v>
      </c>
      <c r="BI249" s="172">
        <f>IF(N249="nulová",J249,0)</f>
        <v>0</v>
      </c>
      <c r="BJ249" s="18" t="s">
        <v>85</v>
      </c>
      <c r="BK249" s="172">
        <f>ROUND(I249*H249,2)</f>
        <v>0</v>
      </c>
      <c r="BL249" s="18" t="s">
        <v>142</v>
      </c>
      <c r="BM249" s="171" t="s">
        <v>1086</v>
      </c>
    </row>
    <row r="250" spans="1:65" s="12" customFormat="1" x14ac:dyDescent="0.2">
      <c r="B250" s="173"/>
      <c r="D250" s="174" t="s">
        <v>151</v>
      </c>
      <c r="E250" s="175" t="s">
        <v>1</v>
      </c>
      <c r="F250" s="176" t="s">
        <v>730</v>
      </c>
      <c r="H250" s="177">
        <v>1</v>
      </c>
      <c r="I250" s="178"/>
      <c r="L250" s="173"/>
      <c r="M250" s="179"/>
      <c r="N250" s="180"/>
      <c r="O250" s="180"/>
      <c r="P250" s="180"/>
      <c r="Q250" s="180"/>
      <c r="R250" s="180"/>
      <c r="S250" s="180"/>
      <c r="T250" s="181"/>
      <c r="AT250" s="175" t="s">
        <v>151</v>
      </c>
      <c r="AU250" s="175" t="s">
        <v>87</v>
      </c>
      <c r="AV250" s="12" t="s">
        <v>87</v>
      </c>
      <c r="AW250" s="12" t="s">
        <v>33</v>
      </c>
      <c r="AX250" s="12" t="s">
        <v>85</v>
      </c>
      <c r="AY250" s="175" t="s">
        <v>143</v>
      </c>
    </row>
    <row r="251" spans="1:65" s="2" customFormat="1" ht="21.75" customHeight="1" x14ac:dyDescent="0.2">
      <c r="A251" s="33"/>
      <c r="B251" s="159"/>
      <c r="C251" s="160" t="s">
        <v>471</v>
      </c>
      <c r="D251" s="160" t="s">
        <v>144</v>
      </c>
      <c r="E251" s="161" t="s">
        <v>1087</v>
      </c>
      <c r="F251" s="162" t="s">
        <v>1088</v>
      </c>
      <c r="G251" s="163" t="s">
        <v>502</v>
      </c>
      <c r="H251" s="164">
        <v>2</v>
      </c>
      <c r="I251" s="165"/>
      <c r="J251" s="166">
        <f>ROUND(I251*H251,2)</f>
        <v>0</v>
      </c>
      <c r="K251" s="162" t="s">
        <v>148</v>
      </c>
      <c r="L251" s="34"/>
      <c r="M251" s="167" t="s">
        <v>1</v>
      </c>
      <c r="N251" s="168" t="s">
        <v>42</v>
      </c>
      <c r="O251" s="59"/>
      <c r="P251" s="169">
        <f>O251*H251</f>
        <v>0</v>
      </c>
      <c r="Q251" s="169">
        <v>0</v>
      </c>
      <c r="R251" s="169">
        <f>Q251*H251</f>
        <v>0</v>
      </c>
      <c r="S251" s="169">
        <v>1.7299999999999999E-2</v>
      </c>
      <c r="T251" s="170">
        <f>S251*H251</f>
        <v>3.4599999999999999E-2</v>
      </c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R251" s="171" t="s">
        <v>142</v>
      </c>
      <c r="AT251" s="171" t="s">
        <v>144</v>
      </c>
      <c r="AU251" s="171" t="s">
        <v>87</v>
      </c>
      <c r="AY251" s="18" t="s">
        <v>143</v>
      </c>
      <c r="BE251" s="172">
        <f>IF(N251="základní",J251,0)</f>
        <v>0</v>
      </c>
      <c r="BF251" s="172">
        <f>IF(N251="snížená",J251,0)</f>
        <v>0</v>
      </c>
      <c r="BG251" s="172">
        <f>IF(N251="zákl. přenesená",J251,0)</f>
        <v>0</v>
      </c>
      <c r="BH251" s="172">
        <f>IF(N251="sníž. přenesená",J251,0)</f>
        <v>0</v>
      </c>
      <c r="BI251" s="172">
        <f>IF(N251="nulová",J251,0)</f>
        <v>0</v>
      </c>
      <c r="BJ251" s="18" t="s">
        <v>85</v>
      </c>
      <c r="BK251" s="172">
        <f>ROUND(I251*H251,2)</f>
        <v>0</v>
      </c>
      <c r="BL251" s="18" t="s">
        <v>142</v>
      </c>
      <c r="BM251" s="171" t="s">
        <v>1089</v>
      </c>
    </row>
    <row r="252" spans="1:65" s="12" customFormat="1" x14ac:dyDescent="0.2">
      <c r="B252" s="173"/>
      <c r="D252" s="174" t="s">
        <v>151</v>
      </c>
      <c r="E252" s="175" t="s">
        <v>1</v>
      </c>
      <c r="F252" s="176" t="s">
        <v>1090</v>
      </c>
      <c r="H252" s="177">
        <v>1</v>
      </c>
      <c r="I252" s="178"/>
      <c r="L252" s="173"/>
      <c r="M252" s="179"/>
      <c r="N252" s="180"/>
      <c r="O252" s="180"/>
      <c r="P252" s="180"/>
      <c r="Q252" s="180"/>
      <c r="R252" s="180"/>
      <c r="S252" s="180"/>
      <c r="T252" s="181"/>
      <c r="AT252" s="175" t="s">
        <v>151</v>
      </c>
      <c r="AU252" s="175" t="s">
        <v>87</v>
      </c>
      <c r="AV252" s="12" t="s">
        <v>87</v>
      </c>
      <c r="AW252" s="12" t="s">
        <v>33</v>
      </c>
      <c r="AX252" s="12" t="s">
        <v>77</v>
      </c>
      <c r="AY252" s="175" t="s">
        <v>143</v>
      </c>
    </row>
    <row r="253" spans="1:65" s="12" customFormat="1" x14ac:dyDescent="0.2">
      <c r="B253" s="173"/>
      <c r="D253" s="174" t="s">
        <v>151</v>
      </c>
      <c r="E253" s="175" t="s">
        <v>1</v>
      </c>
      <c r="F253" s="176" t="s">
        <v>1091</v>
      </c>
      <c r="H253" s="177">
        <v>1</v>
      </c>
      <c r="I253" s="178"/>
      <c r="L253" s="173"/>
      <c r="M253" s="179"/>
      <c r="N253" s="180"/>
      <c r="O253" s="180"/>
      <c r="P253" s="180"/>
      <c r="Q253" s="180"/>
      <c r="R253" s="180"/>
      <c r="S253" s="180"/>
      <c r="T253" s="181"/>
      <c r="AT253" s="175" t="s">
        <v>151</v>
      </c>
      <c r="AU253" s="175" t="s">
        <v>87</v>
      </c>
      <c r="AV253" s="12" t="s">
        <v>87</v>
      </c>
      <c r="AW253" s="12" t="s">
        <v>33</v>
      </c>
      <c r="AX253" s="12" t="s">
        <v>77</v>
      </c>
      <c r="AY253" s="175" t="s">
        <v>143</v>
      </c>
    </row>
    <row r="254" spans="1:65" s="15" customFormat="1" x14ac:dyDescent="0.2">
      <c r="B254" s="199"/>
      <c r="D254" s="174" t="s">
        <v>151</v>
      </c>
      <c r="E254" s="200" t="s">
        <v>1</v>
      </c>
      <c r="F254" s="201" t="s">
        <v>245</v>
      </c>
      <c r="H254" s="202">
        <v>2</v>
      </c>
      <c r="I254" s="203"/>
      <c r="L254" s="199"/>
      <c r="M254" s="204"/>
      <c r="N254" s="205"/>
      <c r="O254" s="205"/>
      <c r="P254" s="205"/>
      <c r="Q254" s="205"/>
      <c r="R254" s="205"/>
      <c r="S254" s="205"/>
      <c r="T254" s="206"/>
      <c r="AT254" s="200" t="s">
        <v>151</v>
      </c>
      <c r="AU254" s="200" t="s">
        <v>87</v>
      </c>
      <c r="AV254" s="15" t="s">
        <v>142</v>
      </c>
      <c r="AW254" s="15" t="s">
        <v>33</v>
      </c>
      <c r="AX254" s="15" t="s">
        <v>85</v>
      </c>
      <c r="AY254" s="200" t="s">
        <v>143</v>
      </c>
    </row>
    <row r="255" spans="1:65" s="2" customFormat="1" ht="16.5" customHeight="1" x14ac:dyDescent="0.2">
      <c r="A255" s="33"/>
      <c r="B255" s="159"/>
      <c r="C255" s="160" t="s">
        <v>478</v>
      </c>
      <c r="D255" s="160" t="s">
        <v>144</v>
      </c>
      <c r="E255" s="161" t="s">
        <v>1092</v>
      </c>
      <c r="F255" s="162" t="s">
        <v>1093</v>
      </c>
      <c r="G255" s="163" t="s">
        <v>266</v>
      </c>
      <c r="H255" s="164">
        <v>20.75</v>
      </c>
      <c r="I255" s="165"/>
      <c r="J255" s="166">
        <f>ROUND(I255*H255,2)</f>
        <v>0</v>
      </c>
      <c r="K255" s="162" t="s">
        <v>148</v>
      </c>
      <c r="L255" s="34"/>
      <c r="M255" s="167" t="s">
        <v>1</v>
      </c>
      <c r="N255" s="168" t="s">
        <v>42</v>
      </c>
      <c r="O255" s="59"/>
      <c r="P255" s="169">
        <f>O255*H255</f>
        <v>0</v>
      </c>
      <c r="Q255" s="169">
        <v>0</v>
      </c>
      <c r="R255" s="169">
        <f>Q255*H255</f>
        <v>0</v>
      </c>
      <c r="S255" s="169">
        <v>0</v>
      </c>
      <c r="T255" s="170">
        <f>S255*H255</f>
        <v>0</v>
      </c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R255" s="171" t="s">
        <v>142</v>
      </c>
      <c r="AT255" s="171" t="s">
        <v>144</v>
      </c>
      <c r="AU255" s="171" t="s">
        <v>87</v>
      </c>
      <c r="AY255" s="18" t="s">
        <v>143</v>
      </c>
      <c r="BE255" s="172">
        <f>IF(N255="základní",J255,0)</f>
        <v>0</v>
      </c>
      <c r="BF255" s="172">
        <f>IF(N255="snížená",J255,0)</f>
        <v>0</v>
      </c>
      <c r="BG255" s="172">
        <f>IF(N255="zákl. přenesená",J255,0)</f>
        <v>0</v>
      </c>
      <c r="BH255" s="172">
        <f>IF(N255="sníž. přenesená",J255,0)</f>
        <v>0</v>
      </c>
      <c r="BI255" s="172">
        <f>IF(N255="nulová",J255,0)</f>
        <v>0</v>
      </c>
      <c r="BJ255" s="18" t="s">
        <v>85</v>
      </c>
      <c r="BK255" s="172">
        <f>ROUND(I255*H255,2)</f>
        <v>0</v>
      </c>
      <c r="BL255" s="18" t="s">
        <v>142</v>
      </c>
      <c r="BM255" s="171" t="s">
        <v>1094</v>
      </c>
    </row>
    <row r="256" spans="1:65" s="12" customFormat="1" x14ac:dyDescent="0.2">
      <c r="B256" s="173"/>
      <c r="D256" s="174" t="s">
        <v>151</v>
      </c>
      <c r="E256" s="175" t="s">
        <v>1</v>
      </c>
      <c r="F256" s="176" t="s">
        <v>1095</v>
      </c>
      <c r="H256" s="177">
        <v>20.75</v>
      </c>
      <c r="I256" s="178"/>
      <c r="L256" s="173"/>
      <c r="M256" s="179"/>
      <c r="N256" s="180"/>
      <c r="O256" s="180"/>
      <c r="P256" s="180"/>
      <c r="Q256" s="180"/>
      <c r="R256" s="180"/>
      <c r="S256" s="180"/>
      <c r="T256" s="181"/>
      <c r="AT256" s="175" t="s">
        <v>151</v>
      </c>
      <c r="AU256" s="175" t="s">
        <v>87</v>
      </c>
      <c r="AV256" s="12" t="s">
        <v>87</v>
      </c>
      <c r="AW256" s="12" t="s">
        <v>33</v>
      </c>
      <c r="AX256" s="12" t="s">
        <v>85</v>
      </c>
      <c r="AY256" s="175" t="s">
        <v>143</v>
      </c>
    </row>
    <row r="257" spans="1:65" s="2" customFormat="1" ht="16.5" customHeight="1" x14ac:dyDescent="0.2">
      <c r="A257" s="33"/>
      <c r="B257" s="159"/>
      <c r="C257" s="160" t="s">
        <v>487</v>
      </c>
      <c r="D257" s="160" t="s">
        <v>144</v>
      </c>
      <c r="E257" s="161" t="s">
        <v>1096</v>
      </c>
      <c r="F257" s="162" t="s">
        <v>1097</v>
      </c>
      <c r="G257" s="163" t="s">
        <v>266</v>
      </c>
      <c r="H257" s="164">
        <v>686.4</v>
      </c>
      <c r="I257" s="165"/>
      <c r="J257" s="166">
        <f>ROUND(I257*H257,2)</f>
        <v>0</v>
      </c>
      <c r="K257" s="162" t="s">
        <v>148</v>
      </c>
      <c r="L257" s="34"/>
      <c r="M257" s="167" t="s">
        <v>1</v>
      </c>
      <c r="N257" s="168" t="s">
        <v>42</v>
      </c>
      <c r="O257" s="59"/>
      <c r="P257" s="169">
        <f>O257*H257</f>
        <v>0</v>
      </c>
      <c r="Q257" s="169">
        <v>0</v>
      </c>
      <c r="R257" s="169">
        <f>Q257*H257</f>
        <v>0</v>
      </c>
      <c r="S257" s="169">
        <v>0</v>
      </c>
      <c r="T257" s="170">
        <f>S257*H257</f>
        <v>0</v>
      </c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R257" s="171" t="s">
        <v>142</v>
      </c>
      <c r="AT257" s="171" t="s">
        <v>144</v>
      </c>
      <c r="AU257" s="171" t="s">
        <v>87</v>
      </c>
      <c r="AY257" s="18" t="s">
        <v>143</v>
      </c>
      <c r="BE257" s="172">
        <f>IF(N257="základní",J257,0)</f>
        <v>0</v>
      </c>
      <c r="BF257" s="172">
        <f>IF(N257="snížená",J257,0)</f>
        <v>0</v>
      </c>
      <c r="BG257" s="172">
        <f>IF(N257="zákl. přenesená",J257,0)</f>
        <v>0</v>
      </c>
      <c r="BH257" s="172">
        <f>IF(N257="sníž. přenesená",J257,0)</f>
        <v>0</v>
      </c>
      <c r="BI257" s="172">
        <f>IF(N257="nulová",J257,0)</f>
        <v>0</v>
      </c>
      <c r="BJ257" s="18" t="s">
        <v>85</v>
      </c>
      <c r="BK257" s="172">
        <f>ROUND(I257*H257,2)</f>
        <v>0</v>
      </c>
      <c r="BL257" s="18" t="s">
        <v>142</v>
      </c>
      <c r="BM257" s="171" t="s">
        <v>1098</v>
      </c>
    </row>
    <row r="258" spans="1:65" s="12" customFormat="1" x14ac:dyDescent="0.2">
      <c r="B258" s="173"/>
      <c r="D258" s="174" t="s">
        <v>151</v>
      </c>
      <c r="E258" s="175" t="s">
        <v>1</v>
      </c>
      <c r="F258" s="176" t="s">
        <v>1099</v>
      </c>
      <c r="H258" s="177">
        <v>686.4</v>
      </c>
      <c r="I258" s="178"/>
      <c r="L258" s="173"/>
      <c r="M258" s="179"/>
      <c r="N258" s="180"/>
      <c r="O258" s="180"/>
      <c r="P258" s="180"/>
      <c r="Q258" s="180"/>
      <c r="R258" s="180"/>
      <c r="S258" s="180"/>
      <c r="T258" s="181"/>
      <c r="AT258" s="175" t="s">
        <v>151</v>
      </c>
      <c r="AU258" s="175" t="s">
        <v>87</v>
      </c>
      <c r="AV258" s="12" t="s">
        <v>87</v>
      </c>
      <c r="AW258" s="12" t="s">
        <v>33</v>
      </c>
      <c r="AX258" s="12" t="s">
        <v>85</v>
      </c>
      <c r="AY258" s="175" t="s">
        <v>143</v>
      </c>
    </row>
    <row r="259" spans="1:65" s="2" customFormat="1" ht="16.5" customHeight="1" x14ac:dyDescent="0.2">
      <c r="A259" s="33"/>
      <c r="B259" s="159"/>
      <c r="C259" s="160" t="s">
        <v>493</v>
      </c>
      <c r="D259" s="160" t="s">
        <v>144</v>
      </c>
      <c r="E259" s="161" t="s">
        <v>1100</v>
      </c>
      <c r="F259" s="162" t="s">
        <v>1101</v>
      </c>
      <c r="G259" s="163" t="s">
        <v>266</v>
      </c>
      <c r="H259" s="164">
        <v>707.15</v>
      </c>
      <c r="I259" s="165"/>
      <c r="J259" s="166">
        <f>ROUND(I259*H259,2)</f>
        <v>0</v>
      </c>
      <c r="K259" s="162" t="s">
        <v>148</v>
      </c>
      <c r="L259" s="34"/>
      <c r="M259" s="167" t="s">
        <v>1</v>
      </c>
      <c r="N259" s="168" t="s">
        <v>42</v>
      </c>
      <c r="O259" s="59"/>
      <c r="P259" s="169">
        <f>O259*H259</f>
        <v>0</v>
      </c>
      <c r="Q259" s="169">
        <v>0</v>
      </c>
      <c r="R259" s="169">
        <f>Q259*H259</f>
        <v>0</v>
      </c>
      <c r="S259" s="169">
        <v>0</v>
      </c>
      <c r="T259" s="170">
        <f>S259*H259</f>
        <v>0</v>
      </c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R259" s="171" t="s">
        <v>142</v>
      </c>
      <c r="AT259" s="171" t="s">
        <v>144</v>
      </c>
      <c r="AU259" s="171" t="s">
        <v>87</v>
      </c>
      <c r="AY259" s="18" t="s">
        <v>143</v>
      </c>
      <c r="BE259" s="172">
        <f>IF(N259="základní",J259,0)</f>
        <v>0</v>
      </c>
      <c r="BF259" s="172">
        <f>IF(N259="snížená",J259,0)</f>
        <v>0</v>
      </c>
      <c r="BG259" s="172">
        <f>IF(N259="zákl. přenesená",J259,0)</f>
        <v>0</v>
      </c>
      <c r="BH259" s="172">
        <f>IF(N259="sníž. přenesená",J259,0)</f>
        <v>0</v>
      </c>
      <c r="BI259" s="172">
        <f>IF(N259="nulová",J259,0)</f>
        <v>0</v>
      </c>
      <c r="BJ259" s="18" t="s">
        <v>85</v>
      </c>
      <c r="BK259" s="172">
        <f>ROUND(I259*H259,2)</f>
        <v>0</v>
      </c>
      <c r="BL259" s="18" t="s">
        <v>142</v>
      </c>
      <c r="BM259" s="171" t="s">
        <v>1102</v>
      </c>
    </row>
    <row r="260" spans="1:65" s="12" customFormat="1" x14ac:dyDescent="0.2">
      <c r="B260" s="173"/>
      <c r="D260" s="174" t="s">
        <v>151</v>
      </c>
      <c r="E260" s="175" t="s">
        <v>1</v>
      </c>
      <c r="F260" s="176" t="s">
        <v>1095</v>
      </c>
      <c r="H260" s="177">
        <v>20.75</v>
      </c>
      <c r="I260" s="178"/>
      <c r="L260" s="173"/>
      <c r="M260" s="179"/>
      <c r="N260" s="180"/>
      <c r="O260" s="180"/>
      <c r="P260" s="180"/>
      <c r="Q260" s="180"/>
      <c r="R260" s="180"/>
      <c r="S260" s="180"/>
      <c r="T260" s="181"/>
      <c r="AT260" s="175" t="s">
        <v>151</v>
      </c>
      <c r="AU260" s="175" t="s">
        <v>87</v>
      </c>
      <c r="AV260" s="12" t="s">
        <v>87</v>
      </c>
      <c r="AW260" s="12" t="s">
        <v>33</v>
      </c>
      <c r="AX260" s="12" t="s">
        <v>77</v>
      </c>
      <c r="AY260" s="175" t="s">
        <v>143</v>
      </c>
    </row>
    <row r="261" spans="1:65" s="12" customFormat="1" x14ac:dyDescent="0.2">
      <c r="B261" s="173"/>
      <c r="D261" s="174" t="s">
        <v>151</v>
      </c>
      <c r="E261" s="175" t="s">
        <v>1</v>
      </c>
      <c r="F261" s="176" t="s">
        <v>1099</v>
      </c>
      <c r="H261" s="177">
        <v>686.4</v>
      </c>
      <c r="I261" s="178"/>
      <c r="L261" s="173"/>
      <c r="M261" s="179"/>
      <c r="N261" s="180"/>
      <c r="O261" s="180"/>
      <c r="P261" s="180"/>
      <c r="Q261" s="180"/>
      <c r="R261" s="180"/>
      <c r="S261" s="180"/>
      <c r="T261" s="181"/>
      <c r="AT261" s="175" t="s">
        <v>151</v>
      </c>
      <c r="AU261" s="175" t="s">
        <v>87</v>
      </c>
      <c r="AV261" s="12" t="s">
        <v>87</v>
      </c>
      <c r="AW261" s="12" t="s">
        <v>33</v>
      </c>
      <c r="AX261" s="12" t="s">
        <v>77</v>
      </c>
      <c r="AY261" s="175" t="s">
        <v>143</v>
      </c>
    </row>
    <row r="262" spans="1:65" s="15" customFormat="1" x14ac:dyDescent="0.2">
      <c r="B262" s="199"/>
      <c r="D262" s="174" t="s">
        <v>151</v>
      </c>
      <c r="E262" s="200" t="s">
        <v>1</v>
      </c>
      <c r="F262" s="201" t="s">
        <v>245</v>
      </c>
      <c r="H262" s="202">
        <v>707.15</v>
      </c>
      <c r="I262" s="203"/>
      <c r="L262" s="199"/>
      <c r="M262" s="204"/>
      <c r="N262" s="205"/>
      <c r="O262" s="205"/>
      <c r="P262" s="205"/>
      <c r="Q262" s="205"/>
      <c r="R262" s="205"/>
      <c r="S262" s="205"/>
      <c r="T262" s="206"/>
      <c r="AT262" s="200" t="s">
        <v>151</v>
      </c>
      <c r="AU262" s="200" t="s">
        <v>87</v>
      </c>
      <c r="AV262" s="15" t="s">
        <v>142</v>
      </c>
      <c r="AW262" s="15" t="s">
        <v>33</v>
      </c>
      <c r="AX262" s="15" t="s">
        <v>85</v>
      </c>
      <c r="AY262" s="200" t="s">
        <v>143</v>
      </c>
    </row>
    <row r="263" spans="1:65" s="2" customFormat="1" ht="16.5" customHeight="1" x14ac:dyDescent="0.2">
      <c r="A263" s="33"/>
      <c r="B263" s="159"/>
      <c r="C263" s="160" t="s">
        <v>499</v>
      </c>
      <c r="D263" s="160" t="s">
        <v>144</v>
      </c>
      <c r="E263" s="161" t="s">
        <v>1103</v>
      </c>
      <c r="F263" s="162" t="s">
        <v>1104</v>
      </c>
      <c r="G263" s="163" t="s">
        <v>502</v>
      </c>
      <c r="H263" s="164">
        <v>3</v>
      </c>
      <c r="I263" s="165"/>
      <c r="J263" s="166">
        <f>ROUND(I263*H263,2)</f>
        <v>0</v>
      </c>
      <c r="K263" s="162" t="s">
        <v>148</v>
      </c>
      <c r="L263" s="34"/>
      <c r="M263" s="167" t="s">
        <v>1</v>
      </c>
      <c r="N263" s="168" t="s">
        <v>42</v>
      </c>
      <c r="O263" s="59"/>
      <c r="P263" s="169">
        <f>O263*H263</f>
        <v>0</v>
      </c>
      <c r="Q263" s="169">
        <v>0.45937</v>
      </c>
      <c r="R263" s="169">
        <f>Q263*H263</f>
        <v>1.3781099999999999</v>
      </c>
      <c r="S263" s="169">
        <v>0</v>
      </c>
      <c r="T263" s="170">
        <f>S263*H263</f>
        <v>0</v>
      </c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R263" s="171" t="s">
        <v>142</v>
      </c>
      <c r="AT263" s="171" t="s">
        <v>144</v>
      </c>
      <c r="AU263" s="171" t="s">
        <v>87</v>
      </c>
      <c r="AY263" s="18" t="s">
        <v>143</v>
      </c>
      <c r="BE263" s="172">
        <f>IF(N263="základní",J263,0)</f>
        <v>0</v>
      </c>
      <c r="BF263" s="172">
        <f>IF(N263="snížená",J263,0)</f>
        <v>0</v>
      </c>
      <c r="BG263" s="172">
        <f>IF(N263="zákl. přenesená",J263,0)</f>
        <v>0</v>
      </c>
      <c r="BH263" s="172">
        <f>IF(N263="sníž. přenesená",J263,0)</f>
        <v>0</v>
      </c>
      <c r="BI263" s="172">
        <f>IF(N263="nulová",J263,0)</f>
        <v>0</v>
      </c>
      <c r="BJ263" s="18" t="s">
        <v>85</v>
      </c>
      <c r="BK263" s="172">
        <f>ROUND(I263*H263,2)</f>
        <v>0</v>
      </c>
      <c r="BL263" s="18" t="s">
        <v>142</v>
      </c>
      <c r="BM263" s="171" t="s">
        <v>1105</v>
      </c>
    </row>
    <row r="264" spans="1:65" s="12" customFormat="1" x14ac:dyDescent="0.2">
      <c r="B264" s="173"/>
      <c r="D264" s="174" t="s">
        <v>151</v>
      </c>
      <c r="E264" s="175" t="s">
        <v>1</v>
      </c>
      <c r="F264" s="176" t="s">
        <v>1106</v>
      </c>
      <c r="H264" s="177">
        <v>3</v>
      </c>
      <c r="I264" s="178"/>
      <c r="L264" s="173"/>
      <c r="M264" s="179"/>
      <c r="N264" s="180"/>
      <c r="O264" s="180"/>
      <c r="P264" s="180"/>
      <c r="Q264" s="180"/>
      <c r="R264" s="180"/>
      <c r="S264" s="180"/>
      <c r="T264" s="181"/>
      <c r="AT264" s="175" t="s">
        <v>151</v>
      </c>
      <c r="AU264" s="175" t="s">
        <v>87</v>
      </c>
      <c r="AV264" s="12" t="s">
        <v>87</v>
      </c>
      <c r="AW264" s="12" t="s">
        <v>33</v>
      </c>
      <c r="AX264" s="12" t="s">
        <v>85</v>
      </c>
      <c r="AY264" s="175" t="s">
        <v>143</v>
      </c>
    </row>
    <row r="265" spans="1:65" s="2" customFormat="1" ht="16.5" customHeight="1" x14ac:dyDescent="0.2">
      <c r="A265" s="33"/>
      <c r="B265" s="159"/>
      <c r="C265" s="160" t="s">
        <v>506</v>
      </c>
      <c r="D265" s="160" t="s">
        <v>144</v>
      </c>
      <c r="E265" s="161" t="s">
        <v>1107</v>
      </c>
      <c r="F265" s="162" t="s">
        <v>1108</v>
      </c>
      <c r="G265" s="163" t="s">
        <v>502</v>
      </c>
      <c r="H265" s="164">
        <v>10</v>
      </c>
      <c r="I265" s="165"/>
      <c r="J265" s="166">
        <f>ROUND(I265*H265,2)</f>
        <v>0</v>
      </c>
      <c r="K265" s="162" t="s">
        <v>148</v>
      </c>
      <c r="L265" s="34"/>
      <c r="M265" s="167" t="s">
        <v>1</v>
      </c>
      <c r="N265" s="168" t="s">
        <v>42</v>
      </c>
      <c r="O265" s="59"/>
      <c r="P265" s="169">
        <f>O265*H265</f>
        <v>0</v>
      </c>
      <c r="Q265" s="169">
        <v>0.12303</v>
      </c>
      <c r="R265" s="169">
        <f>Q265*H265</f>
        <v>1.2302999999999999</v>
      </c>
      <c r="S265" s="169">
        <v>0</v>
      </c>
      <c r="T265" s="170">
        <f>S265*H265</f>
        <v>0</v>
      </c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R265" s="171" t="s">
        <v>142</v>
      </c>
      <c r="AT265" s="171" t="s">
        <v>144</v>
      </c>
      <c r="AU265" s="171" t="s">
        <v>87</v>
      </c>
      <c r="AY265" s="18" t="s">
        <v>143</v>
      </c>
      <c r="BE265" s="172">
        <f>IF(N265="základní",J265,0)</f>
        <v>0</v>
      </c>
      <c r="BF265" s="172">
        <f>IF(N265="snížená",J265,0)</f>
        <v>0</v>
      </c>
      <c r="BG265" s="172">
        <f>IF(N265="zákl. přenesená",J265,0)</f>
        <v>0</v>
      </c>
      <c r="BH265" s="172">
        <f>IF(N265="sníž. přenesená",J265,0)</f>
        <v>0</v>
      </c>
      <c r="BI265" s="172">
        <f>IF(N265="nulová",J265,0)</f>
        <v>0</v>
      </c>
      <c r="BJ265" s="18" t="s">
        <v>85</v>
      </c>
      <c r="BK265" s="172">
        <f>ROUND(I265*H265,2)</f>
        <v>0</v>
      </c>
      <c r="BL265" s="18" t="s">
        <v>142</v>
      </c>
      <c r="BM265" s="171" t="s">
        <v>1109</v>
      </c>
    </row>
    <row r="266" spans="1:65" s="12" customFormat="1" x14ac:dyDescent="0.2">
      <c r="B266" s="173"/>
      <c r="D266" s="174" t="s">
        <v>151</v>
      </c>
      <c r="E266" s="175" t="s">
        <v>1</v>
      </c>
      <c r="F266" s="176" t="s">
        <v>1110</v>
      </c>
      <c r="H266" s="177">
        <v>10</v>
      </c>
      <c r="I266" s="178"/>
      <c r="L266" s="173"/>
      <c r="M266" s="179"/>
      <c r="N266" s="180"/>
      <c r="O266" s="180"/>
      <c r="P266" s="180"/>
      <c r="Q266" s="180"/>
      <c r="R266" s="180"/>
      <c r="S266" s="180"/>
      <c r="T266" s="181"/>
      <c r="AT266" s="175" t="s">
        <v>151</v>
      </c>
      <c r="AU266" s="175" t="s">
        <v>87</v>
      </c>
      <c r="AV266" s="12" t="s">
        <v>87</v>
      </c>
      <c r="AW266" s="12" t="s">
        <v>33</v>
      </c>
      <c r="AX266" s="12" t="s">
        <v>85</v>
      </c>
      <c r="AY266" s="175" t="s">
        <v>143</v>
      </c>
    </row>
    <row r="267" spans="1:65" s="2" customFormat="1" ht="16.5" customHeight="1" x14ac:dyDescent="0.2">
      <c r="A267" s="33"/>
      <c r="B267" s="159"/>
      <c r="C267" s="207" t="s">
        <v>510</v>
      </c>
      <c r="D267" s="207" t="s">
        <v>382</v>
      </c>
      <c r="E267" s="208" t="s">
        <v>1111</v>
      </c>
      <c r="F267" s="209" t="s">
        <v>1112</v>
      </c>
      <c r="G267" s="210" t="s">
        <v>502</v>
      </c>
      <c r="H267" s="211">
        <v>10</v>
      </c>
      <c r="I267" s="212"/>
      <c r="J267" s="213">
        <f>ROUND(I267*H267,2)</f>
        <v>0</v>
      </c>
      <c r="K267" s="209" t="s">
        <v>148</v>
      </c>
      <c r="L267" s="214"/>
      <c r="M267" s="215" t="s">
        <v>1</v>
      </c>
      <c r="N267" s="216" t="s">
        <v>42</v>
      </c>
      <c r="O267" s="59"/>
      <c r="P267" s="169">
        <f>O267*H267</f>
        <v>0</v>
      </c>
      <c r="Q267" s="169">
        <v>1.3299999999999999E-2</v>
      </c>
      <c r="R267" s="169">
        <f>Q267*H267</f>
        <v>0.13300000000000001</v>
      </c>
      <c r="S267" s="169">
        <v>0</v>
      </c>
      <c r="T267" s="170">
        <f>S267*H267</f>
        <v>0</v>
      </c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R267" s="171" t="s">
        <v>184</v>
      </c>
      <c r="AT267" s="171" t="s">
        <v>382</v>
      </c>
      <c r="AU267" s="171" t="s">
        <v>87</v>
      </c>
      <c r="AY267" s="18" t="s">
        <v>143</v>
      </c>
      <c r="BE267" s="172">
        <f>IF(N267="základní",J267,0)</f>
        <v>0</v>
      </c>
      <c r="BF267" s="172">
        <f>IF(N267="snížená",J267,0)</f>
        <v>0</v>
      </c>
      <c r="BG267" s="172">
        <f>IF(N267="zákl. přenesená",J267,0)</f>
        <v>0</v>
      </c>
      <c r="BH267" s="172">
        <f>IF(N267="sníž. přenesená",J267,0)</f>
        <v>0</v>
      </c>
      <c r="BI267" s="172">
        <f>IF(N267="nulová",J267,0)</f>
        <v>0</v>
      </c>
      <c r="BJ267" s="18" t="s">
        <v>85</v>
      </c>
      <c r="BK267" s="172">
        <f>ROUND(I267*H267,2)</f>
        <v>0</v>
      </c>
      <c r="BL267" s="18" t="s">
        <v>142</v>
      </c>
      <c r="BM267" s="171" t="s">
        <v>1113</v>
      </c>
    </row>
    <row r="268" spans="1:65" s="12" customFormat="1" x14ac:dyDescent="0.2">
      <c r="B268" s="173"/>
      <c r="D268" s="174" t="s">
        <v>151</v>
      </c>
      <c r="E268" s="175" t="s">
        <v>1</v>
      </c>
      <c r="F268" s="176" t="s">
        <v>1114</v>
      </c>
      <c r="H268" s="177">
        <v>10</v>
      </c>
      <c r="I268" s="178"/>
      <c r="L268" s="173"/>
      <c r="M268" s="179"/>
      <c r="N268" s="180"/>
      <c r="O268" s="180"/>
      <c r="P268" s="180"/>
      <c r="Q268" s="180"/>
      <c r="R268" s="180"/>
      <c r="S268" s="180"/>
      <c r="T268" s="181"/>
      <c r="AT268" s="175" t="s">
        <v>151</v>
      </c>
      <c r="AU268" s="175" t="s">
        <v>87</v>
      </c>
      <c r="AV268" s="12" t="s">
        <v>87</v>
      </c>
      <c r="AW268" s="12" t="s">
        <v>33</v>
      </c>
      <c r="AX268" s="12" t="s">
        <v>85</v>
      </c>
      <c r="AY268" s="175" t="s">
        <v>143</v>
      </c>
    </row>
    <row r="269" spans="1:65" s="2" customFormat="1" ht="16.5" customHeight="1" x14ac:dyDescent="0.2">
      <c r="A269" s="33"/>
      <c r="B269" s="159"/>
      <c r="C269" s="207" t="s">
        <v>514</v>
      </c>
      <c r="D269" s="207" t="s">
        <v>382</v>
      </c>
      <c r="E269" s="208" t="s">
        <v>1115</v>
      </c>
      <c r="F269" s="209" t="s">
        <v>1116</v>
      </c>
      <c r="G269" s="210" t="s">
        <v>1</v>
      </c>
      <c r="H269" s="211">
        <v>10</v>
      </c>
      <c r="I269" s="212"/>
      <c r="J269" s="213">
        <f>ROUND(I269*H269,2)</f>
        <v>0</v>
      </c>
      <c r="K269" s="209" t="s">
        <v>1</v>
      </c>
      <c r="L269" s="214"/>
      <c r="M269" s="215" t="s">
        <v>1</v>
      </c>
      <c r="N269" s="216" t="s">
        <v>42</v>
      </c>
      <c r="O269" s="59"/>
      <c r="P269" s="169">
        <f>O269*H269</f>
        <v>0</v>
      </c>
      <c r="Q269" s="169">
        <v>0</v>
      </c>
      <c r="R269" s="169">
        <f>Q269*H269</f>
        <v>0</v>
      </c>
      <c r="S269" s="169">
        <v>0</v>
      </c>
      <c r="T269" s="170">
        <f>S269*H269</f>
        <v>0</v>
      </c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R269" s="171" t="s">
        <v>184</v>
      </c>
      <c r="AT269" s="171" t="s">
        <v>382</v>
      </c>
      <c r="AU269" s="171" t="s">
        <v>87</v>
      </c>
      <c r="AY269" s="18" t="s">
        <v>143</v>
      </c>
      <c r="BE269" s="172">
        <f>IF(N269="základní",J269,0)</f>
        <v>0</v>
      </c>
      <c r="BF269" s="172">
        <f>IF(N269="snížená",J269,0)</f>
        <v>0</v>
      </c>
      <c r="BG269" s="172">
        <f>IF(N269="zákl. přenesená",J269,0)</f>
        <v>0</v>
      </c>
      <c r="BH269" s="172">
        <f>IF(N269="sníž. přenesená",J269,0)</f>
        <v>0</v>
      </c>
      <c r="BI269" s="172">
        <f>IF(N269="nulová",J269,0)</f>
        <v>0</v>
      </c>
      <c r="BJ269" s="18" t="s">
        <v>85</v>
      </c>
      <c r="BK269" s="172">
        <f>ROUND(I269*H269,2)</f>
        <v>0</v>
      </c>
      <c r="BL269" s="18" t="s">
        <v>142</v>
      </c>
      <c r="BM269" s="171" t="s">
        <v>1117</v>
      </c>
    </row>
    <row r="270" spans="1:65" s="12" customFormat="1" x14ac:dyDescent="0.2">
      <c r="B270" s="173"/>
      <c r="D270" s="174" t="s">
        <v>151</v>
      </c>
      <c r="E270" s="175" t="s">
        <v>1</v>
      </c>
      <c r="F270" s="176" t="s">
        <v>1114</v>
      </c>
      <c r="H270" s="177">
        <v>10</v>
      </c>
      <c r="I270" s="178"/>
      <c r="L270" s="173"/>
      <c r="M270" s="179"/>
      <c r="N270" s="180"/>
      <c r="O270" s="180"/>
      <c r="P270" s="180"/>
      <c r="Q270" s="180"/>
      <c r="R270" s="180"/>
      <c r="S270" s="180"/>
      <c r="T270" s="181"/>
      <c r="AT270" s="175" t="s">
        <v>151</v>
      </c>
      <c r="AU270" s="175" t="s">
        <v>87</v>
      </c>
      <c r="AV270" s="12" t="s">
        <v>87</v>
      </c>
      <c r="AW270" s="12" t="s">
        <v>33</v>
      </c>
      <c r="AX270" s="12" t="s">
        <v>85</v>
      </c>
      <c r="AY270" s="175" t="s">
        <v>143</v>
      </c>
    </row>
    <row r="271" spans="1:65" s="2" customFormat="1" ht="16.5" customHeight="1" x14ac:dyDescent="0.2">
      <c r="A271" s="33"/>
      <c r="B271" s="159"/>
      <c r="C271" s="160" t="s">
        <v>520</v>
      </c>
      <c r="D271" s="160" t="s">
        <v>144</v>
      </c>
      <c r="E271" s="161" t="s">
        <v>1118</v>
      </c>
      <c r="F271" s="162" t="s">
        <v>1119</v>
      </c>
      <c r="G271" s="163" t="s">
        <v>502</v>
      </c>
      <c r="H271" s="164">
        <v>4</v>
      </c>
      <c r="I271" s="165"/>
      <c r="J271" s="166">
        <f>ROUND(I271*H271,2)</f>
        <v>0</v>
      </c>
      <c r="K271" s="162" t="s">
        <v>148</v>
      </c>
      <c r="L271" s="34"/>
      <c r="M271" s="167" t="s">
        <v>1</v>
      </c>
      <c r="N271" s="168" t="s">
        <v>42</v>
      </c>
      <c r="O271" s="59"/>
      <c r="P271" s="169">
        <f>O271*H271</f>
        <v>0</v>
      </c>
      <c r="Q271" s="169">
        <v>0.32906000000000002</v>
      </c>
      <c r="R271" s="169">
        <f>Q271*H271</f>
        <v>1.3162400000000001</v>
      </c>
      <c r="S271" s="169">
        <v>0</v>
      </c>
      <c r="T271" s="170">
        <f>S271*H271</f>
        <v>0</v>
      </c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R271" s="171" t="s">
        <v>142</v>
      </c>
      <c r="AT271" s="171" t="s">
        <v>144</v>
      </c>
      <c r="AU271" s="171" t="s">
        <v>87</v>
      </c>
      <c r="AY271" s="18" t="s">
        <v>143</v>
      </c>
      <c r="BE271" s="172">
        <f>IF(N271="základní",J271,0)</f>
        <v>0</v>
      </c>
      <c r="BF271" s="172">
        <f>IF(N271="snížená",J271,0)</f>
        <v>0</v>
      </c>
      <c r="BG271" s="172">
        <f>IF(N271="zákl. přenesená",J271,0)</f>
        <v>0</v>
      </c>
      <c r="BH271" s="172">
        <f>IF(N271="sníž. přenesená",J271,0)</f>
        <v>0</v>
      </c>
      <c r="BI271" s="172">
        <f>IF(N271="nulová",J271,0)</f>
        <v>0</v>
      </c>
      <c r="BJ271" s="18" t="s">
        <v>85</v>
      </c>
      <c r="BK271" s="172">
        <f>ROUND(I271*H271,2)</f>
        <v>0</v>
      </c>
      <c r="BL271" s="18" t="s">
        <v>142</v>
      </c>
      <c r="BM271" s="171" t="s">
        <v>1120</v>
      </c>
    </row>
    <row r="272" spans="1:65" s="12" customFormat="1" x14ac:dyDescent="0.2">
      <c r="B272" s="173"/>
      <c r="D272" s="174" t="s">
        <v>151</v>
      </c>
      <c r="E272" s="175" t="s">
        <v>1</v>
      </c>
      <c r="F272" s="176" t="s">
        <v>1121</v>
      </c>
      <c r="H272" s="177">
        <v>4</v>
      </c>
      <c r="I272" s="178"/>
      <c r="L272" s="173"/>
      <c r="M272" s="179"/>
      <c r="N272" s="180"/>
      <c r="O272" s="180"/>
      <c r="P272" s="180"/>
      <c r="Q272" s="180"/>
      <c r="R272" s="180"/>
      <c r="S272" s="180"/>
      <c r="T272" s="181"/>
      <c r="AT272" s="175" t="s">
        <v>151</v>
      </c>
      <c r="AU272" s="175" t="s">
        <v>87</v>
      </c>
      <c r="AV272" s="12" t="s">
        <v>87</v>
      </c>
      <c r="AW272" s="12" t="s">
        <v>33</v>
      </c>
      <c r="AX272" s="12" t="s">
        <v>85</v>
      </c>
      <c r="AY272" s="175" t="s">
        <v>143</v>
      </c>
    </row>
    <row r="273" spans="1:65" s="2" customFormat="1" ht="16.5" customHeight="1" x14ac:dyDescent="0.2">
      <c r="A273" s="33"/>
      <c r="B273" s="159"/>
      <c r="C273" s="207" t="s">
        <v>526</v>
      </c>
      <c r="D273" s="207" t="s">
        <v>382</v>
      </c>
      <c r="E273" s="208" t="s">
        <v>1122</v>
      </c>
      <c r="F273" s="209" t="s">
        <v>1123</v>
      </c>
      <c r="G273" s="210" t="s">
        <v>502</v>
      </c>
      <c r="H273" s="211">
        <v>4</v>
      </c>
      <c r="I273" s="212"/>
      <c r="J273" s="213">
        <f>ROUND(I273*H273,2)</f>
        <v>0</v>
      </c>
      <c r="K273" s="209" t="s">
        <v>148</v>
      </c>
      <c r="L273" s="214"/>
      <c r="M273" s="215" t="s">
        <v>1</v>
      </c>
      <c r="N273" s="216" t="s">
        <v>42</v>
      </c>
      <c r="O273" s="59"/>
      <c r="P273" s="169">
        <f>O273*H273</f>
        <v>0</v>
      </c>
      <c r="Q273" s="169">
        <v>2.9499999999999998E-2</v>
      </c>
      <c r="R273" s="169">
        <f>Q273*H273</f>
        <v>0.11799999999999999</v>
      </c>
      <c r="S273" s="169">
        <v>0</v>
      </c>
      <c r="T273" s="170">
        <f>S273*H273</f>
        <v>0</v>
      </c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R273" s="171" t="s">
        <v>184</v>
      </c>
      <c r="AT273" s="171" t="s">
        <v>382</v>
      </c>
      <c r="AU273" s="171" t="s">
        <v>87</v>
      </c>
      <c r="AY273" s="18" t="s">
        <v>143</v>
      </c>
      <c r="BE273" s="172">
        <f>IF(N273="základní",J273,0)</f>
        <v>0</v>
      </c>
      <c r="BF273" s="172">
        <f>IF(N273="snížená",J273,0)</f>
        <v>0</v>
      </c>
      <c r="BG273" s="172">
        <f>IF(N273="zákl. přenesená",J273,0)</f>
        <v>0</v>
      </c>
      <c r="BH273" s="172">
        <f>IF(N273="sníž. přenesená",J273,0)</f>
        <v>0</v>
      </c>
      <c r="BI273" s="172">
        <f>IF(N273="nulová",J273,0)</f>
        <v>0</v>
      </c>
      <c r="BJ273" s="18" t="s">
        <v>85</v>
      </c>
      <c r="BK273" s="172">
        <f>ROUND(I273*H273,2)</f>
        <v>0</v>
      </c>
      <c r="BL273" s="18" t="s">
        <v>142</v>
      </c>
      <c r="BM273" s="171" t="s">
        <v>1124</v>
      </c>
    </row>
    <row r="274" spans="1:65" s="12" customFormat="1" x14ac:dyDescent="0.2">
      <c r="B274" s="173"/>
      <c r="D274" s="174" t="s">
        <v>151</v>
      </c>
      <c r="E274" s="175" t="s">
        <v>1</v>
      </c>
      <c r="F274" s="176" t="s">
        <v>1125</v>
      </c>
      <c r="H274" s="177">
        <v>4</v>
      </c>
      <c r="I274" s="178"/>
      <c r="L274" s="173"/>
      <c r="M274" s="179"/>
      <c r="N274" s="180"/>
      <c r="O274" s="180"/>
      <c r="P274" s="180"/>
      <c r="Q274" s="180"/>
      <c r="R274" s="180"/>
      <c r="S274" s="180"/>
      <c r="T274" s="181"/>
      <c r="AT274" s="175" t="s">
        <v>151</v>
      </c>
      <c r="AU274" s="175" t="s">
        <v>87</v>
      </c>
      <c r="AV274" s="12" t="s">
        <v>87</v>
      </c>
      <c r="AW274" s="12" t="s">
        <v>33</v>
      </c>
      <c r="AX274" s="12" t="s">
        <v>85</v>
      </c>
      <c r="AY274" s="175" t="s">
        <v>143</v>
      </c>
    </row>
    <row r="275" spans="1:65" s="2" customFormat="1" ht="16.5" customHeight="1" x14ac:dyDescent="0.2">
      <c r="A275" s="33"/>
      <c r="B275" s="159"/>
      <c r="C275" s="207" t="s">
        <v>531</v>
      </c>
      <c r="D275" s="207" t="s">
        <v>382</v>
      </c>
      <c r="E275" s="208" t="s">
        <v>1126</v>
      </c>
      <c r="F275" s="209" t="s">
        <v>1127</v>
      </c>
      <c r="G275" s="210" t="s">
        <v>502</v>
      </c>
      <c r="H275" s="211">
        <v>4</v>
      </c>
      <c r="I275" s="212"/>
      <c r="J275" s="213">
        <f>ROUND(I275*H275,2)</f>
        <v>0</v>
      </c>
      <c r="K275" s="209" t="s">
        <v>1</v>
      </c>
      <c r="L275" s="214"/>
      <c r="M275" s="215" t="s">
        <v>1</v>
      </c>
      <c r="N275" s="216" t="s">
        <v>42</v>
      </c>
      <c r="O275" s="59"/>
      <c r="P275" s="169">
        <f>O275*H275</f>
        <v>0</v>
      </c>
      <c r="Q275" s="169">
        <v>0</v>
      </c>
      <c r="R275" s="169">
        <f>Q275*H275</f>
        <v>0</v>
      </c>
      <c r="S275" s="169">
        <v>0</v>
      </c>
      <c r="T275" s="170">
        <f>S275*H275</f>
        <v>0</v>
      </c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R275" s="171" t="s">
        <v>184</v>
      </c>
      <c r="AT275" s="171" t="s">
        <v>382</v>
      </c>
      <c r="AU275" s="171" t="s">
        <v>87</v>
      </c>
      <c r="AY275" s="18" t="s">
        <v>143</v>
      </c>
      <c r="BE275" s="172">
        <f>IF(N275="základní",J275,0)</f>
        <v>0</v>
      </c>
      <c r="BF275" s="172">
        <f>IF(N275="snížená",J275,0)</f>
        <v>0</v>
      </c>
      <c r="BG275" s="172">
        <f>IF(N275="zákl. přenesená",J275,0)</f>
        <v>0</v>
      </c>
      <c r="BH275" s="172">
        <f>IF(N275="sníž. přenesená",J275,0)</f>
        <v>0</v>
      </c>
      <c r="BI275" s="172">
        <f>IF(N275="nulová",J275,0)</f>
        <v>0</v>
      </c>
      <c r="BJ275" s="18" t="s">
        <v>85</v>
      </c>
      <c r="BK275" s="172">
        <f>ROUND(I275*H275,2)</f>
        <v>0</v>
      </c>
      <c r="BL275" s="18" t="s">
        <v>142</v>
      </c>
      <c r="BM275" s="171" t="s">
        <v>1128</v>
      </c>
    </row>
    <row r="276" spans="1:65" s="12" customFormat="1" x14ac:dyDescent="0.2">
      <c r="B276" s="173"/>
      <c r="D276" s="174" t="s">
        <v>151</v>
      </c>
      <c r="E276" s="175" t="s">
        <v>1</v>
      </c>
      <c r="F276" s="176" t="s">
        <v>1125</v>
      </c>
      <c r="H276" s="177">
        <v>4</v>
      </c>
      <c r="I276" s="178"/>
      <c r="L276" s="173"/>
      <c r="M276" s="179"/>
      <c r="N276" s="180"/>
      <c r="O276" s="180"/>
      <c r="P276" s="180"/>
      <c r="Q276" s="180"/>
      <c r="R276" s="180"/>
      <c r="S276" s="180"/>
      <c r="T276" s="181"/>
      <c r="AT276" s="175" t="s">
        <v>151</v>
      </c>
      <c r="AU276" s="175" t="s">
        <v>87</v>
      </c>
      <c r="AV276" s="12" t="s">
        <v>87</v>
      </c>
      <c r="AW276" s="12" t="s">
        <v>33</v>
      </c>
      <c r="AX276" s="12" t="s">
        <v>85</v>
      </c>
      <c r="AY276" s="175" t="s">
        <v>143</v>
      </c>
    </row>
    <row r="277" spans="1:65" s="2" customFormat="1" ht="16.5" customHeight="1" x14ac:dyDescent="0.2">
      <c r="A277" s="33"/>
      <c r="B277" s="159"/>
      <c r="C277" s="160" t="s">
        <v>537</v>
      </c>
      <c r="D277" s="160" t="s">
        <v>144</v>
      </c>
      <c r="E277" s="161" t="s">
        <v>1129</v>
      </c>
      <c r="F277" s="162" t="s">
        <v>1130</v>
      </c>
      <c r="G277" s="163" t="s">
        <v>502</v>
      </c>
      <c r="H277" s="164">
        <v>8</v>
      </c>
      <c r="I277" s="165"/>
      <c r="J277" s="166">
        <f>ROUND(I277*H277,2)</f>
        <v>0</v>
      </c>
      <c r="K277" s="162" t="s">
        <v>148</v>
      </c>
      <c r="L277" s="34"/>
      <c r="M277" s="167" t="s">
        <v>1</v>
      </c>
      <c r="N277" s="168" t="s">
        <v>42</v>
      </c>
      <c r="O277" s="59"/>
      <c r="P277" s="169">
        <f>O277*H277</f>
        <v>0</v>
      </c>
      <c r="Q277" s="169">
        <v>1.6000000000000001E-4</v>
      </c>
      <c r="R277" s="169">
        <f>Q277*H277</f>
        <v>1.2800000000000001E-3</v>
      </c>
      <c r="S277" s="169">
        <v>0</v>
      </c>
      <c r="T277" s="170">
        <f>S277*H277</f>
        <v>0</v>
      </c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R277" s="171" t="s">
        <v>142</v>
      </c>
      <c r="AT277" s="171" t="s">
        <v>144</v>
      </c>
      <c r="AU277" s="171" t="s">
        <v>87</v>
      </c>
      <c r="AY277" s="18" t="s">
        <v>143</v>
      </c>
      <c r="BE277" s="172">
        <f>IF(N277="základní",J277,0)</f>
        <v>0</v>
      </c>
      <c r="BF277" s="172">
        <f>IF(N277="snížená",J277,0)</f>
        <v>0</v>
      </c>
      <c r="BG277" s="172">
        <f>IF(N277="zákl. přenesená",J277,0)</f>
        <v>0</v>
      </c>
      <c r="BH277" s="172">
        <f>IF(N277="sníž. přenesená",J277,0)</f>
        <v>0</v>
      </c>
      <c r="BI277" s="172">
        <f>IF(N277="nulová",J277,0)</f>
        <v>0</v>
      </c>
      <c r="BJ277" s="18" t="s">
        <v>85</v>
      </c>
      <c r="BK277" s="172">
        <f>ROUND(I277*H277,2)</f>
        <v>0</v>
      </c>
      <c r="BL277" s="18" t="s">
        <v>142</v>
      </c>
      <c r="BM277" s="171" t="s">
        <v>1131</v>
      </c>
    </row>
    <row r="278" spans="1:65" s="13" customFormat="1" x14ac:dyDescent="0.2">
      <c r="B278" s="182"/>
      <c r="D278" s="174" t="s">
        <v>151</v>
      </c>
      <c r="E278" s="183" t="s">
        <v>1</v>
      </c>
      <c r="F278" s="184" t="s">
        <v>1132</v>
      </c>
      <c r="H278" s="183" t="s">
        <v>1</v>
      </c>
      <c r="I278" s="185"/>
      <c r="L278" s="182"/>
      <c r="M278" s="186"/>
      <c r="N278" s="187"/>
      <c r="O278" s="187"/>
      <c r="P278" s="187"/>
      <c r="Q278" s="187"/>
      <c r="R278" s="187"/>
      <c r="S278" s="187"/>
      <c r="T278" s="188"/>
      <c r="AT278" s="183" t="s">
        <v>151</v>
      </c>
      <c r="AU278" s="183" t="s">
        <v>87</v>
      </c>
      <c r="AV278" s="13" t="s">
        <v>85</v>
      </c>
      <c r="AW278" s="13" t="s">
        <v>33</v>
      </c>
      <c r="AX278" s="13" t="s">
        <v>77</v>
      </c>
      <c r="AY278" s="183" t="s">
        <v>143</v>
      </c>
    </row>
    <row r="279" spans="1:65" s="13" customFormat="1" x14ac:dyDescent="0.2">
      <c r="B279" s="182"/>
      <c r="D279" s="174" t="s">
        <v>151</v>
      </c>
      <c r="E279" s="183" t="s">
        <v>1</v>
      </c>
      <c r="F279" s="184" t="s">
        <v>1133</v>
      </c>
      <c r="H279" s="183" t="s">
        <v>1</v>
      </c>
      <c r="I279" s="185"/>
      <c r="L279" s="182"/>
      <c r="M279" s="186"/>
      <c r="N279" s="187"/>
      <c r="O279" s="187"/>
      <c r="P279" s="187"/>
      <c r="Q279" s="187"/>
      <c r="R279" s="187"/>
      <c r="S279" s="187"/>
      <c r="T279" s="188"/>
      <c r="AT279" s="183" t="s">
        <v>151</v>
      </c>
      <c r="AU279" s="183" t="s">
        <v>87</v>
      </c>
      <c r="AV279" s="13" t="s">
        <v>85</v>
      </c>
      <c r="AW279" s="13" t="s">
        <v>33</v>
      </c>
      <c r="AX279" s="13" t="s">
        <v>77</v>
      </c>
      <c r="AY279" s="183" t="s">
        <v>143</v>
      </c>
    </row>
    <row r="280" spans="1:65" s="12" customFormat="1" x14ac:dyDescent="0.2">
      <c r="B280" s="173"/>
      <c r="D280" s="174" t="s">
        <v>151</v>
      </c>
      <c r="E280" s="175" t="s">
        <v>1</v>
      </c>
      <c r="F280" s="176" t="s">
        <v>1134</v>
      </c>
      <c r="H280" s="177">
        <v>8</v>
      </c>
      <c r="I280" s="178"/>
      <c r="L280" s="173"/>
      <c r="M280" s="179"/>
      <c r="N280" s="180"/>
      <c r="O280" s="180"/>
      <c r="P280" s="180"/>
      <c r="Q280" s="180"/>
      <c r="R280" s="180"/>
      <c r="S280" s="180"/>
      <c r="T280" s="181"/>
      <c r="AT280" s="175" t="s">
        <v>151</v>
      </c>
      <c r="AU280" s="175" t="s">
        <v>87</v>
      </c>
      <c r="AV280" s="12" t="s">
        <v>87</v>
      </c>
      <c r="AW280" s="12" t="s">
        <v>33</v>
      </c>
      <c r="AX280" s="12" t="s">
        <v>85</v>
      </c>
      <c r="AY280" s="175" t="s">
        <v>143</v>
      </c>
    </row>
    <row r="281" spans="1:65" s="2" customFormat="1" ht="16.5" customHeight="1" x14ac:dyDescent="0.2">
      <c r="A281" s="33"/>
      <c r="B281" s="159"/>
      <c r="C281" s="160" t="s">
        <v>544</v>
      </c>
      <c r="D281" s="160" t="s">
        <v>144</v>
      </c>
      <c r="E281" s="161" t="s">
        <v>1135</v>
      </c>
      <c r="F281" s="162" t="s">
        <v>1136</v>
      </c>
      <c r="G281" s="163" t="s">
        <v>266</v>
      </c>
      <c r="H281" s="164">
        <v>707.15</v>
      </c>
      <c r="I281" s="165"/>
      <c r="J281" s="166">
        <f>ROUND(I281*H281,2)</f>
        <v>0</v>
      </c>
      <c r="K281" s="162" t="s">
        <v>148</v>
      </c>
      <c r="L281" s="34"/>
      <c r="M281" s="167" t="s">
        <v>1</v>
      </c>
      <c r="N281" s="168" t="s">
        <v>42</v>
      </c>
      <c r="O281" s="59"/>
      <c r="P281" s="169">
        <f>O281*H281</f>
        <v>0</v>
      </c>
      <c r="Q281" s="169">
        <v>1.9000000000000001E-4</v>
      </c>
      <c r="R281" s="169">
        <f>Q281*H281</f>
        <v>0.13435849999999999</v>
      </c>
      <c r="S281" s="169">
        <v>0</v>
      </c>
      <c r="T281" s="170">
        <f>S281*H281</f>
        <v>0</v>
      </c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R281" s="171" t="s">
        <v>142</v>
      </c>
      <c r="AT281" s="171" t="s">
        <v>144</v>
      </c>
      <c r="AU281" s="171" t="s">
        <v>87</v>
      </c>
      <c r="AY281" s="18" t="s">
        <v>143</v>
      </c>
      <c r="BE281" s="172">
        <f>IF(N281="základní",J281,0)</f>
        <v>0</v>
      </c>
      <c r="BF281" s="172">
        <f>IF(N281="snížená",J281,0)</f>
        <v>0</v>
      </c>
      <c r="BG281" s="172">
        <f>IF(N281="zákl. přenesená",J281,0)</f>
        <v>0</v>
      </c>
      <c r="BH281" s="172">
        <f>IF(N281="sníž. přenesená",J281,0)</f>
        <v>0</v>
      </c>
      <c r="BI281" s="172">
        <f>IF(N281="nulová",J281,0)</f>
        <v>0</v>
      </c>
      <c r="BJ281" s="18" t="s">
        <v>85</v>
      </c>
      <c r="BK281" s="172">
        <f>ROUND(I281*H281,2)</f>
        <v>0</v>
      </c>
      <c r="BL281" s="18" t="s">
        <v>142</v>
      </c>
      <c r="BM281" s="171" t="s">
        <v>1137</v>
      </c>
    </row>
    <row r="282" spans="1:65" s="12" customFormat="1" x14ac:dyDescent="0.2">
      <c r="B282" s="173"/>
      <c r="D282" s="174" t="s">
        <v>151</v>
      </c>
      <c r="E282" s="175" t="s">
        <v>1</v>
      </c>
      <c r="F282" s="176" t="s">
        <v>1138</v>
      </c>
      <c r="H282" s="177">
        <v>707.15</v>
      </c>
      <c r="I282" s="178"/>
      <c r="L282" s="173"/>
      <c r="M282" s="179"/>
      <c r="N282" s="180"/>
      <c r="O282" s="180"/>
      <c r="P282" s="180"/>
      <c r="Q282" s="180"/>
      <c r="R282" s="180"/>
      <c r="S282" s="180"/>
      <c r="T282" s="181"/>
      <c r="AT282" s="175" t="s">
        <v>151</v>
      </c>
      <c r="AU282" s="175" t="s">
        <v>87</v>
      </c>
      <c r="AV282" s="12" t="s">
        <v>87</v>
      </c>
      <c r="AW282" s="12" t="s">
        <v>33</v>
      </c>
      <c r="AX282" s="12" t="s">
        <v>85</v>
      </c>
      <c r="AY282" s="175" t="s">
        <v>143</v>
      </c>
    </row>
    <row r="283" spans="1:65" s="13" customFormat="1" x14ac:dyDescent="0.2">
      <c r="B283" s="182"/>
      <c r="D283" s="174" t="s">
        <v>151</v>
      </c>
      <c r="E283" s="183" t="s">
        <v>1</v>
      </c>
      <c r="F283" s="184" t="s">
        <v>1139</v>
      </c>
      <c r="H283" s="183" t="s">
        <v>1</v>
      </c>
      <c r="I283" s="185"/>
      <c r="L283" s="182"/>
      <c r="M283" s="186"/>
      <c r="N283" s="187"/>
      <c r="O283" s="187"/>
      <c r="P283" s="187"/>
      <c r="Q283" s="187"/>
      <c r="R283" s="187"/>
      <c r="S283" s="187"/>
      <c r="T283" s="188"/>
      <c r="AT283" s="183" t="s">
        <v>151</v>
      </c>
      <c r="AU283" s="183" t="s">
        <v>87</v>
      </c>
      <c r="AV283" s="13" t="s">
        <v>85</v>
      </c>
      <c r="AW283" s="13" t="s">
        <v>33</v>
      </c>
      <c r="AX283" s="13" t="s">
        <v>77</v>
      </c>
      <c r="AY283" s="183" t="s">
        <v>143</v>
      </c>
    </row>
    <row r="284" spans="1:65" s="13" customFormat="1" x14ac:dyDescent="0.2">
      <c r="B284" s="182"/>
      <c r="D284" s="174" t="s">
        <v>151</v>
      </c>
      <c r="E284" s="183" t="s">
        <v>1</v>
      </c>
      <c r="F284" s="184" t="s">
        <v>1140</v>
      </c>
      <c r="H284" s="183" t="s">
        <v>1</v>
      </c>
      <c r="I284" s="185"/>
      <c r="L284" s="182"/>
      <c r="M284" s="186"/>
      <c r="N284" s="187"/>
      <c r="O284" s="187"/>
      <c r="P284" s="187"/>
      <c r="Q284" s="187"/>
      <c r="R284" s="187"/>
      <c r="S284" s="187"/>
      <c r="T284" s="188"/>
      <c r="AT284" s="183" t="s">
        <v>151</v>
      </c>
      <c r="AU284" s="183" t="s">
        <v>87</v>
      </c>
      <c r="AV284" s="13" t="s">
        <v>85</v>
      </c>
      <c r="AW284" s="13" t="s">
        <v>33</v>
      </c>
      <c r="AX284" s="13" t="s">
        <v>77</v>
      </c>
      <c r="AY284" s="183" t="s">
        <v>143</v>
      </c>
    </row>
    <row r="285" spans="1:65" s="2" customFormat="1" ht="16.5" customHeight="1" x14ac:dyDescent="0.2">
      <c r="A285" s="33"/>
      <c r="B285" s="159"/>
      <c r="C285" s="160" t="s">
        <v>551</v>
      </c>
      <c r="D285" s="160" t="s">
        <v>144</v>
      </c>
      <c r="E285" s="161" t="s">
        <v>1141</v>
      </c>
      <c r="F285" s="162" t="s">
        <v>1142</v>
      </c>
      <c r="G285" s="163" t="s">
        <v>266</v>
      </c>
      <c r="H285" s="164">
        <v>707.15</v>
      </c>
      <c r="I285" s="165"/>
      <c r="J285" s="166">
        <f>ROUND(I285*H285,2)</f>
        <v>0</v>
      </c>
      <c r="K285" s="162" t="s">
        <v>148</v>
      </c>
      <c r="L285" s="34"/>
      <c r="M285" s="167" t="s">
        <v>1</v>
      </c>
      <c r="N285" s="168" t="s">
        <v>42</v>
      </c>
      <c r="O285" s="59"/>
      <c r="P285" s="169">
        <f>O285*H285</f>
        <v>0</v>
      </c>
      <c r="Q285" s="169">
        <v>9.0000000000000006E-5</v>
      </c>
      <c r="R285" s="169">
        <f>Q285*H285</f>
        <v>6.3643500000000006E-2</v>
      </c>
      <c r="S285" s="169">
        <v>0</v>
      </c>
      <c r="T285" s="170">
        <f>S285*H285</f>
        <v>0</v>
      </c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R285" s="171" t="s">
        <v>142</v>
      </c>
      <c r="AT285" s="171" t="s">
        <v>144</v>
      </c>
      <c r="AU285" s="171" t="s">
        <v>87</v>
      </c>
      <c r="AY285" s="18" t="s">
        <v>143</v>
      </c>
      <c r="BE285" s="172">
        <f>IF(N285="základní",J285,0)</f>
        <v>0</v>
      </c>
      <c r="BF285" s="172">
        <f>IF(N285="snížená",J285,0)</f>
        <v>0</v>
      </c>
      <c r="BG285" s="172">
        <f>IF(N285="zákl. přenesená",J285,0)</f>
        <v>0</v>
      </c>
      <c r="BH285" s="172">
        <f>IF(N285="sníž. přenesená",J285,0)</f>
        <v>0</v>
      </c>
      <c r="BI285" s="172">
        <f>IF(N285="nulová",J285,0)</f>
        <v>0</v>
      </c>
      <c r="BJ285" s="18" t="s">
        <v>85</v>
      </c>
      <c r="BK285" s="172">
        <f>ROUND(I285*H285,2)</f>
        <v>0</v>
      </c>
      <c r="BL285" s="18" t="s">
        <v>142</v>
      </c>
      <c r="BM285" s="171" t="s">
        <v>1143</v>
      </c>
    </row>
    <row r="286" spans="1:65" s="12" customFormat="1" x14ac:dyDescent="0.2">
      <c r="B286" s="173"/>
      <c r="D286" s="174" t="s">
        <v>151</v>
      </c>
      <c r="E286" s="175" t="s">
        <v>1</v>
      </c>
      <c r="F286" s="176" t="s">
        <v>1138</v>
      </c>
      <c r="H286" s="177">
        <v>707.15</v>
      </c>
      <c r="I286" s="178"/>
      <c r="L286" s="173"/>
      <c r="M286" s="179"/>
      <c r="N286" s="180"/>
      <c r="O286" s="180"/>
      <c r="P286" s="180"/>
      <c r="Q286" s="180"/>
      <c r="R286" s="180"/>
      <c r="S286" s="180"/>
      <c r="T286" s="181"/>
      <c r="AT286" s="175" t="s">
        <v>151</v>
      </c>
      <c r="AU286" s="175" t="s">
        <v>87</v>
      </c>
      <c r="AV286" s="12" t="s">
        <v>87</v>
      </c>
      <c r="AW286" s="12" t="s">
        <v>33</v>
      </c>
      <c r="AX286" s="12" t="s">
        <v>85</v>
      </c>
      <c r="AY286" s="175" t="s">
        <v>143</v>
      </c>
    </row>
    <row r="287" spans="1:65" s="2" customFormat="1" ht="21.75" customHeight="1" x14ac:dyDescent="0.2">
      <c r="A287" s="33"/>
      <c r="B287" s="159"/>
      <c r="C287" s="160" t="s">
        <v>557</v>
      </c>
      <c r="D287" s="160" t="s">
        <v>144</v>
      </c>
      <c r="E287" s="161" t="s">
        <v>1144</v>
      </c>
      <c r="F287" s="162" t="s">
        <v>1145</v>
      </c>
      <c r="G287" s="163" t="s">
        <v>502</v>
      </c>
      <c r="H287" s="164">
        <v>6</v>
      </c>
      <c r="I287" s="165"/>
      <c r="J287" s="166">
        <f>ROUND(I287*H287,2)</f>
        <v>0</v>
      </c>
      <c r="K287" s="162" t="s">
        <v>148</v>
      </c>
      <c r="L287" s="34"/>
      <c r="M287" s="167" t="s">
        <v>1</v>
      </c>
      <c r="N287" s="168" t="s">
        <v>42</v>
      </c>
      <c r="O287" s="59"/>
      <c r="P287" s="169">
        <f>O287*H287</f>
        <v>0</v>
      </c>
      <c r="Q287" s="169">
        <v>8.0000000000000007E-5</v>
      </c>
      <c r="R287" s="169">
        <f>Q287*H287</f>
        <v>4.8000000000000007E-4</v>
      </c>
      <c r="S287" s="169">
        <v>0</v>
      </c>
      <c r="T287" s="170">
        <f>S287*H287</f>
        <v>0</v>
      </c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R287" s="171" t="s">
        <v>142</v>
      </c>
      <c r="AT287" s="171" t="s">
        <v>144</v>
      </c>
      <c r="AU287" s="171" t="s">
        <v>87</v>
      </c>
      <c r="AY287" s="18" t="s">
        <v>143</v>
      </c>
      <c r="BE287" s="172">
        <f>IF(N287="základní",J287,0)</f>
        <v>0</v>
      </c>
      <c r="BF287" s="172">
        <f>IF(N287="snížená",J287,0)</f>
        <v>0</v>
      </c>
      <c r="BG287" s="172">
        <f>IF(N287="zákl. přenesená",J287,0)</f>
        <v>0</v>
      </c>
      <c r="BH287" s="172">
        <f>IF(N287="sníž. přenesená",J287,0)</f>
        <v>0</v>
      </c>
      <c r="BI287" s="172">
        <f>IF(N287="nulová",J287,0)</f>
        <v>0</v>
      </c>
      <c r="BJ287" s="18" t="s">
        <v>85</v>
      </c>
      <c r="BK287" s="172">
        <f>ROUND(I287*H287,2)</f>
        <v>0</v>
      </c>
      <c r="BL287" s="18" t="s">
        <v>142</v>
      </c>
      <c r="BM287" s="171" t="s">
        <v>1146</v>
      </c>
    </row>
    <row r="288" spans="1:65" s="12" customFormat="1" x14ac:dyDescent="0.2">
      <c r="B288" s="173"/>
      <c r="D288" s="174" t="s">
        <v>151</v>
      </c>
      <c r="E288" s="175" t="s">
        <v>1</v>
      </c>
      <c r="F288" s="176" t="s">
        <v>1147</v>
      </c>
      <c r="H288" s="177">
        <v>6</v>
      </c>
      <c r="I288" s="178"/>
      <c r="L288" s="173"/>
      <c r="M288" s="179"/>
      <c r="N288" s="180"/>
      <c r="O288" s="180"/>
      <c r="P288" s="180"/>
      <c r="Q288" s="180"/>
      <c r="R288" s="180"/>
      <c r="S288" s="180"/>
      <c r="T288" s="181"/>
      <c r="AT288" s="175" t="s">
        <v>151</v>
      </c>
      <c r="AU288" s="175" t="s">
        <v>87</v>
      </c>
      <c r="AV288" s="12" t="s">
        <v>87</v>
      </c>
      <c r="AW288" s="12" t="s">
        <v>33</v>
      </c>
      <c r="AX288" s="12" t="s">
        <v>85</v>
      </c>
      <c r="AY288" s="175" t="s">
        <v>143</v>
      </c>
    </row>
    <row r="289" spans="1:65" s="2" customFormat="1" ht="16.5" customHeight="1" x14ac:dyDescent="0.2">
      <c r="A289" s="33"/>
      <c r="B289" s="159"/>
      <c r="C289" s="160" t="s">
        <v>562</v>
      </c>
      <c r="D289" s="160" t="s">
        <v>144</v>
      </c>
      <c r="E289" s="161" t="s">
        <v>1148</v>
      </c>
      <c r="F289" s="162" t="s">
        <v>1149</v>
      </c>
      <c r="G289" s="163" t="s">
        <v>502</v>
      </c>
      <c r="H289" s="164">
        <v>2</v>
      </c>
      <c r="I289" s="165"/>
      <c r="J289" s="166">
        <f>ROUND(I289*H289,2)</f>
        <v>0</v>
      </c>
      <c r="K289" s="162" t="s">
        <v>148</v>
      </c>
      <c r="L289" s="34"/>
      <c r="M289" s="167" t="s">
        <v>1</v>
      </c>
      <c r="N289" s="168" t="s">
        <v>42</v>
      </c>
      <c r="O289" s="59"/>
      <c r="P289" s="169">
        <f>O289*H289</f>
        <v>0</v>
      </c>
      <c r="Q289" s="169">
        <v>4.0000000000000002E-4</v>
      </c>
      <c r="R289" s="169">
        <f>Q289*H289</f>
        <v>8.0000000000000004E-4</v>
      </c>
      <c r="S289" s="169">
        <v>0</v>
      </c>
      <c r="T289" s="170">
        <f>S289*H289</f>
        <v>0</v>
      </c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R289" s="171" t="s">
        <v>142</v>
      </c>
      <c r="AT289" s="171" t="s">
        <v>144</v>
      </c>
      <c r="AU289" s="171" t="s">
        <v>87</v>
      </c>
      <c r="AY289" s="18" t="s">
        <v>143</v>
      </c>
      <c r="BE289" s="172">
        <f>IF(N289="základní",J289,0)</f>
        <v>0</v>
      </c>
      <c r="BF289" s="172">
        <f>IF(N289="snížená",J289,0)</f>
        <v>0</v>
      </c>
      <c r="BG289" s="172">
        <f>IF(N289="zákl. přenesená",J289,0)</f>
        <v>0</v>
      </c>
      <c r="BH289" s="172">
        <f>IF(N289="sníž. přenesená",J289,0)</f>
        <v>0</v>
      </c>
      <c r="BI289" s="172">
        <f>IF(N289="nulová",J289,0)</f>
        <v>0</v>
      </c>
      <c r="BJ289" s="18" t="s">
        <v>85</v>
      </c>
      <c r="BK289" s="172">
        <f>ROUND(I289*H289,2)</f>
        <v>0</v>
      </c>
      <c r="BL289" s="18" t="s">
        <v>142</v>
      </c>
      <c r="BM289" s="171" t="s">
        <v>1150</v>
      </c>
    </row>
    <row r="290" spans="1:65" s="12" customFormat="1" x14ac:dyDescent="0.2">
      <c r="B290" s="173"/>
      <c r="D290" s="174" t="s">
        <v>151</v>
      </c>
      <c r="E290" s="175" t="s">
        <v>1</v>
      </c>
      <c r="F290" s="176" t="s">
        <v>1151</v>
      </c>
      <c r="H290" s="177">
        <v>2</v>
      </c>
      <c r="I290" s="178"/>
      <c r="L290" s="173"/>
      <c r="M290" s="179"/>
      <c r="N290" s="180"/>
      <c r="O290" s="180"/>
      <c r="P290" s="180"/>
      <c r="Q290" s="180"/>
      <c r="R290" s="180"/>
      <c r="S290" s="180"/>
      <c r="T290" s="181"/>
      <c r="AT290" s="175" t="s">
        <v>151</v>
      </c>
      <c r="AU290" s="175" t="s">
        <v>87</v>
      </c>
      <c r="AV290" s="12" t="s">
        <v>87</v>
      </c>
      <c r="AW290" s="12" t="s">
        <v>33</v>
      </c>
      <c r="AX290" s="12" t="s">
        <v>85</v>
      </c>
      <c r="AY290" s="175" t="s">
        <v>143</v>
      </c>
    </row>
    <row r="291" spans="1:65" s="2" customFormat="1" ht="16.5" customHeight="1" x14ac:dyDescent="0.2">
      <c r="A291" s="33"/>
      <c r="B291" s="159"/>
      <c r="C291" s="160" t="s">
        <v>568</v>
      </c>
      <c r="D291" s="160" t="s">
        <v>144</v>
      </c>
      <c r="E291" s="161" t="s">
        <v>1152</v>
      </c>
      <c r="F291" s="162" t="s">
        <v>1153</v>
      </c>
      <c r="G291" s="163" t="s">
        <v>266</v>
      </c>
      <c r="H291" s="164">
        <v>8</v>
      </c>
      <c r="I291" s="165"/>
      <c r="J291" s="166">
        <f>ROUND(I291*H291,2)</f>
        <v>0</v>
      </c>
      <c r="K291" s="162" t="s">
        <v>148</v>
      </c>
      <c r="L291" s="34"/>
      <c r="M291" s="167" t="s">
        <v>1</v>
      </c>
      <c r="N291" s="168" t="s">
        <v>42</v>
      </c>
      <c r="O291" s="59"/>
      <c r="P291" s="169">
        <f>O291*H291</f>
        <v>0</v>
      </c>
      <c r="Q291" s="169">
        <v>4.6999999999999999E-4</v>
      </c>
      <c r="R291" s="169">
        <f>Q291*H291</f>
        <v>3.7599999999999999E-3</v>
      </c>
      <c r="S291" s="169">
        <v>0</v>
      </c>
      <c r="T291" s="170">
        <f>S291*H291</f>
        <v>0</v>
      </c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R291" s="171" t="s">
        <v>142</v>
      </c>
      <c r="AT291" s="171" t="s">
        <v>144</v>
      </c>
      <c r="AU291" s="171" t="s">
        <v>87</v>
      </c>
      <c r="AY291" s="18" t="s">
        <v>143</v>
      </c>
      <c r="BE291" s="172">
        <f>IF(N291="základní",J291,0)</f>
        <v>0</v>
      </c>
      <c r="BF291" s="172">
        <f>IF(N291="snížená",J291,0)</f>
        <v>0</v>
      </c>
      <c r="BG291" s="172">
        <f>IF(N291="zákl. přenesená",J291,0)</f>
        <v>0</v>
      </c>
      <c r="BH291" s="172">
        <f>IF(N291="sníž. přenesená",J291,0)</f>
        <v>0</v>
      </c>
      <c r="BI291" s="172">
        <f>IF(N291="nulová",J291,0)</f>
        <v>0</v>
      </c>
      <c r="BJ291" s="18" t="s">
        <v>85</v>
      </c>
      <c r="BK291" s="172">
        <f>ROUND(I291*H291,2)</f>
        <v>0</v>
      </c>
      <c r="BL291" s="18" t="s">
        <v>142</v>
      </c>
      <c r="BM291" s="171" t="s">
        <v>1154</v>
      </c>
    </row>
    <row r="292" spans="1:65" s="12" customFormat="1" x14ac:dyDescent="0.2">
      <c r="B292" s="173"/>
      <c r="D292" s="174" t="s">
        <v>151</v>
      </c>
      <c r="E292" s="175" t="s">
        <v>1</v>
      </c>
      <c r="F292" s="176" t="s">
        <v>1155</v>
      </c>
      <c r="H292" s="177">
        <v>8</v>
      </c>
      <c r="I292" s="178"/>
      <c r="L292" s="173"/>
      <c r="M292" s="179"/>
      <c r="N292" s="180"/>
      <c r="O292" s="180"/>
      <c r="P292" s="180"/>
      <c r="Q292" s="180"/>
      <c r="R292" s="180"/>
      <c r="S292" s="180"/>
      <c r="T292" s="181"/>
      <c r="AT292" s="175" t="s">
        <v>151</v>
      </c>
      <c r="AU292" s="175" t="s">
        <v>87</v>
      </c>
      <c r="AV292" s="12" t="s">
        <v>87</v>
      </c>
      <c r="AW292" s="12" t="s">
        <v>33</v>
      </c>
      <c r="AX292" s="12" t="s">
        <v>85</v>
      </c>
      <c r="AY292" s="175" t="s">
        <v>143</v>
      </c>
    </row>
    <row r="293" spans="1:65" s="2" customFormat="1" ht="16.5" customHeight="1" x14ac:dyDescent="0.2">
      <c r="A293" s="33"/>
      <c r="B293" s="159"/>
      <c r="C293" s="207" t="s">
        <v>577</v>
      </c>
      <c r="D293" s="207" t="s">
        <v>382</v>
      </c>
      <c r="E293" s="208" t="s">
        <v>1156</v>
      </c>
      <c r="F293" s="209" t="s">
        <v>1157</v>
      </c>
      <c r="G293" s="210" t="s">
        <v>266</v>
      </c>
      <c r="H293" s="211">
        <v>8</v>
      </c>
      <c r="I293" s="212"/>
      <c r="J293" s="213">
        <f>ROUND(I293*H293,2)</f>
        <v>0</v>
      </c>
      <c r="K293" s="209" t="s">
        <v>148</v>
      </c>
      <c r="L293" s="214"/>
      <c r="M293" s="215" t="s">
        <v>1</v>
      </c>
      <c r="N293" s="216" t="s">
        <v>42</v>
      </c>
      <c r="O293" s="59"/>
      <c r="P293" s="169">
        <f>O293*H293</f>
        <v>0</v>
      </c>
      <c r="Q293" s="169">
        <v>3.2750000000000001E-2</v>
      </c>
      <c r="R293" s="169">
        <f>Q293*H293</f>
        <v>0.26200000000000001</v>
      </c>
      <c r="S293" s="169">
        <v>0</v>
      </c>
      <c r="T293" s="170">
        <f>S293*H293</f>
        <v>0</v>
      </c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R293" s="171" t="s">
        <v>184</v>
      </c>
      <c r="AT293" s="171" t="s">
        <v>382</v>
      </c>
      <c r="AU293" s="171" t="s">
        <v>87</v>
      </c>
      <c r="AY293" s="18" t="s">
        <v>143</v>
      </c>
      <c r="BE293" s="172">
        <f>IF(N293="základní",J293,0)</f>
        <v>0</v>
      </c>
      <c r="BF293" s="172">
        <f>IF(N293="snížená",J293,0)</f>
        <v>0</v>
      </c>
      <c r="BG293" s="172">
        <f>IF(N293="zákl. přenesená",J293,0)</f>
        <v>0</v>
      </c>
      <c r="BH293" s="172">
        <f>IF(N293="sníž. přenesená",J293,0)</f>
        <v>0</v>
      </c>
      <c r="BI293" s="172">
        <f>IF(N293="nulová",J293,0)</f>
        <v>0</v>
      </c>
      <c r="BJ293" s="18" t="s">
        <v>85</v>
      </c>
      <c r="BK293" s="172">
        <f>ROUND(I293*H293,2)</f>
        <v>0</v>
      </c>
      <c r="BL293" s="18" t="s">
        <v>142</v>
      </c>
      <c r="BM293" s="171" t="s">
        <v>1158</v>
      </c>
    </row>
    <row r="294" spans="1:65" s="12" customFormat="1" x14ac:dyDescent="0.2">
      <c r="B294" s="173"/>
      <c r="D294" s="174" t="s">
        <v>151</v>
      </c>
      <c r="E294" s="175" t="s">
        <v>1</v>
      </c>
      <c r="F294" s="176" t="s">
        <v>1159</v>
      </c>
      <c r="H294" s="177">
        <v>8</v>
      </c>
      <c r="I294" s="178"/>
      <c r="L294" s="173"/>
      <c r="M294" s="179"/>
      <c r="N294" s="180"/>
      <c r="O294" s="180"/>
      <c r="P294" s="180"/>
      <c r="Q294" s="180"/>
      <c r="R294" s="180"/>
      <c r="S294" s="180"/>
      <c r="T294" s="181"/>
      <c r="AT294" s="175" t="s">
        <v>151</v>
      </c>
      <c r="AU294" s="175" t="s">
        <v>87</v>
      </c>
      <c r="AV294" s="12" t="s">
        <v>87</v>
      </c>
      <c r="AW294" s="12" t="s">
        <v>33</v>
      </c>
      <c r="AX294" s="12" t="s">
        <v>85</v>
      </c>
      <c r="AY294" s="175" t="s">
        <v>143</v>
      </c>
    </row>
    <row r="295" spans="1:65" s="11" customFormat="1" ht="22.9" customHeight="1" x14ac:dyDescent="0.2">
      <c r="B295" s="148"/>
      <c r="D295" s="149" t="s">
        <v>76</v>
      </c>
      <c r="E295" s="197" t="s">
        <v>853</v>
      </c>
      <c r="F295" s="197" t="s">
        <v>854</v>
      </c>
      <c r="I295" s="151"/>
      <c r="J295" s="198">
        <f>BK295</f>
        <v>0</v>
      </c>
      <c r="L295" s="148"/>
      <c r="M295" s="153"/>
      <c r="N295" s="154"/>
      <c r="O295" s="154"/>
      <c r="P295" s="155">
        <f>SUM(P296:P301)</f>
        <v>0</v>
      </c>
      <c r="Q295" s="154"/>
      <c r="R295" s="155">
        <f>SUM(R296:R301)</f>
        <v>0</v>
      </c>
      <c r="S295" s="154"/>
      <c r="T295" s="156">
        <f>SUM(T296:T301)</f>
        <v>0</v>
      </c>
      <c r="AR295" s="149" t="s">
        <v>85</v>
      </c>
      <c r="AT295" s="157" t="s">
        <v>76</v>
      </c>
      <c r="AU295" s="157" t="s">
        <v>85</v>
      </c>
      <c r="AY295" s="149" t="s">
        <v>143</v>
      </c>
      <c r="BK295" s="158">
        <f>SUM(BK296:BK301)</f>
        <v>0</v>
      </c>
    </row>
    <row r="296" spans="1:65" s="2" customFormat="1" ht="21.75" customHeight="1" x14ac:dyDescent="0.2">
      <c r="A296" s="33"/>
      <c r="B296" s="159"/>
      <c r="C296" s="160" t="s">
        <v>582</v>
      </c>
      <c r="D296" s="160" t="s">
        <v>144</v>
      </c>
      <c r="E296" s="161" t="s">
        <v>879</v>
      </c>
      <c r="F296" s="162" t="s">
        <v>880</v>
      </c>
      <c r="G296" s="163" t="s">
        <v>385</v>
      </c>
      <c r="H296" s="164">
        <v>3.4000000000000002E-2</v>
      </c>
      <c r="I296" s="165"/>
      <c r="J296" s="166">
        <f>ROUND(I296*H296,2)</f>
        <v>0</v>
      </c>
      <c r="K296" s="162" t="s">
        <v>148</v>
      </c>
      <c r="L296" s="34"/>
      <c r="M296" s="167" t="s">
        <v>1</v>
      </c>
      <c r="N296" s="168" t="s">
        <v>42</v>
      </c>
      <c r="O296" s="59"/>
      <c r="P296" s="169">
        <f>O296*H296</f>
        <v>0</v>
      </c>
      <c r="Q296" s="169">
        <v>0</v>
      </c>
      <c r="R296" s="169">
        <f>Q296*H296</f>
        <v>0</v>
      </c>
      <c r="S296" s="169">
        <v>0</v>
      </c>
      <c r="T296" s="170">
        <f>S296*H296</f>
        <v>0</v>
      </c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R296" s="171" t="s">
        <v>142</v>
      </c>
      <c r="AT296" s="171" t="s">
        <v>144</v>
      </c>
      <c r="AU296" s="171" t="s">
        <v>87</v>
      </c>
      <c r="AY296" s="18" t="s">
        <v>143</v>
      </c>
      <c r="BE296" s="172">
        <f>IF(N296="základní",J296,0)</f>
        <v>0</v>
      </c>
      <c r="BF296" s="172">
        <f>IF(N296="snížená",J296,0)</f>
        <v>0</v>
      </c>
      <c r="BG296" s="172">
        <f>IF(N296="zákl. přenesená",J296,0)</f>
        <v>0</v>
      </c>
      <c r="BH296" s="172">
        <f>IF(N296="sníž. přenesená",J296,0)</f>
        <v>0</v>
      </c>
      <c r="BI296" s="172">
        <f>IF(N296="nulová",J296,0)</f>
        <v>0</v>
      </c>
      <c r="BJ296" s="18" t="s">
        <v>85</v>
      </c>
      <c r="BK296" s="172">
        <f>ROUND(I296*H296,2)</f>
        <v>0</v>
      </c>
      <c r="BL296" s="18" t="s">
        <v>142</v>
      </c>
      <c r="BM296" s="171" t="s">
        <v>1160</v>
      </c>
    </row>
    <row r="297" spans="1:65" s="13" customFormat="1" x14ac:dyDescent="0.2">
      <c r="B297" s="182"/>
      <c r="D297" s="174" t="s">
        <v>151</v>
      </c>
      <c r="E297" s="183" t="s">
        <v>1</v>
      </c>
      <c r="F297" s="184" t="s">
        <v>1161</v>
      </c>
      <c r="H297" s="183" t="s">
        <v>1</v>
      </c>
      <c r="I297" s="185"/>
      <c r="L297" s="182"/>
      <c r="M297" s="186"/>
      <c r="N297" s="187"/>
      <c r="O297" s="187"/>
      <c r="P297" s="187"/>
      <c r="Q297" s="187"/>
      <c r="R297" s="187"/>
      <c r="S297" s="187"/>
      <c r="T297" s="188"/>
      <c r="AT297" s="183" t="s">
        <v>151</v>
      </c>
      <c r="AU297" s="183" t="s">
        <v>87</v>
      </c>
      <c r="AV297" s="13" t="s">
        <v>85</v>
      </c>
      <c r="AW297" s="13" t="s">
        <v>33</v>
      </c>
      <c r="AX297" s="13" t="s">
        <v>77</v>
      </c>
      <c r="AY297" s="183" t="s">
        <v>143</v>
      </c>
    </row>
    <row r="298" spans="1:65" s="12" customFormat="1" x14ac:dyDescent="0.2">
      <c r="B298" s="173"/>
      <c r="D298" s="174" t="s">
        <v>151</v>
      </c>
      <c r="E298" s="175" t="s">
        <v>1</v>
      </c>
      <c r="F298" s="176" t="s">
        <v>1162</v>
      </c>
      <c r="H298" s="177">
        <v>3.4000000000000002E-2</v>
      </c>
      <c r="I298" s="178"/>
      <c r="L298" s="173"/>
      <c r="M298" s="179"/>
      <c r="N298" s="180"/>
      <c r="O298" s="180"/>
      <c r="P298" s="180"/>
      <c r="Q298" s="180"/>
      <c r="R298" s="180"/>
      <c r="S298" s="180"/>
      <c r="T298" s="181"/>
      <c r="AT298" s="175" t="s">
        <v>151</v>
      </c>
      <c r="AU298" s="175" t="s">
        <v>87</v>
      </c>
      <c r="AV298" s="12" t="s">
        <v>87</v>
      </c>
      <c r="AW298" s="12" t="s">
        <v>33</v>
      </c>
      <c r="AX298" s="12" t="s">
        <v>85</v>
      </c>
      <c r="AY298" s="175" t="s">
        <v>143</v>
      </c>
    </row>
    <row r="299" spans="1:65" s="2" customFormat="1" ht="21.75" customHeight="1" x14ac:dyDescent="0.2">
      <c r="A299" s="33"/>
      <c r="B299" s="159"/>
      <c r="C299" s="160" t="s">
        <v>587</v>
      </c>
      <c r="D299" s="160" t="s">
        <v>144</v>
      </c>
      <c r="E299" s="161" t="s">
        <v>884</v>
      </c>
      <c r="F299" s="162" t="s">
        <v>885</v>
      </c>
      <c r="G299" s="163" t="s">
        <v>385</v>
      </c>
      <c r="H299" s="164">
        <v>3.4000000000000002E-2</v>
      </c>
      <c r="I299" s="165"/>
      <c r="J299" s="166">
        <f>ROUND(I299*H299,2)</f>
        <v>0</v>
      </c>
      <c r="K299" s="162" t="s">
        <v>148</v>
      </c>
      <c r="L299" s="34"/>
      <c r="M299" s="167" t="s">
        <v>1</v>
      </c>
      <c r="N299" s="168" t="s">
        <v>42</v>
      </c>
      <c r="O299" s="59"/>
      <c r="P299" s="169">
        <f>O299*H299</f>
        <v>0</v>
      </c>
      <c r="Q299" s="169">
        <v>0</v>
      </c>
      <c r="R299" s="169">
        <f>Q299*H299</f>
        <v>0</v>
      </c>
      <c r="S299" s="169">
        <v>0</v>
      </c>
      <c r="T299" s="170">
        <f>S299*H299</f>
        <v>0</v>
      </c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R299" s="171" t="s">
        <v>142</v>
      </c>
      <c r="AT299" s="171" t="s">
        <v>144</v>
      </c>
      <c r="AU299" s="171" t="s">
        <v>87</v>
      </c>
      <c r="AY299" s="18" t="s">
        <v>143</v>
      </c>
      <c r="BE299" s="172">
        <f>IF(N299="základní",J299,0)</f>
        <v>0</v>
      </c>
      <c r="BF299" s="172">
        <f>IF(N299="snížená",J299,0)</f>
        <v>0</v>
      </c>
      <c r="BG299" s="172">
        <f>IF(N299="zákl. přenesená",J299,0)</f>
        <v>0</v>
      </c>
      <c r="BH299" s="172">
        <f>IF(N299="sníž. přenesená",J299,0)</f>
        <v>0</v>
      </c>
      <c r="BI299" s="172">
        <f>IF(N299="nulová",J299,0)</f>
        <v>0</v>
      </c>
      <c r="BJ299" s="18" t="s">
        <v>85</v>
      </c>
      <c r="BK299" s="172">
        <f>ROUND(I299*H299,2)</f>
        <v>0</v>
      </c>
      <c r="BL299" s="18" t="s">
        <v>142</v>
      </c>
      <c r="BM299" s="171" t="s">
        <v>1163</v>
      </c>
    </row>
    <row r="300" spans="1:65" s="13" customFormat="1" x14ac:dyDescent="0.2">
      <c r="B300" s="182"/>
      <c r="D300" s="174" t="s">
        <v>151</v>
      </c>
      <c r="E300" s="183" t="s">
        <v>1</v>
      </c>
      <c r="F300" s="184" t="s">
        <v>1161</v>
      </c>
      <c r="H300" s="183" t="s">
        <v>1</v>
      </c>
      <c r="I300" s="185"/>
      <c r="L300" s="182"/>
      <c r="M300" s="186"/>
      <c r="N300" s="187"/>
      <c r="O300" s="187"/>
      <c r="P300" s="187"/>
      <c r="Q300" s="187"/>
      <c r="R300" s="187"/>
      <c r="S300" s="187"/>
      <c r="T300" s="188"/>
      <c r="AT300" s="183" t="s">
        <v>151</v>
      </c>
      <c r="AU300" s="183" t="s">
        <v>87</v>
      </c>
      <c r="AV300" s="13" t="s">
        <v>85</v>
      </c>
      <c r="AW300" s="13" t="s">
        <v>33</v>
      </c>
      <c r="AX300" s="13" t="s">
        <v>77</v>
      </c>
      <c r="AY300" s="183" t="s">
        <v>143</v>
      </c>
    </row>
    <row r="301" spans="1:65" s="12" customFormat="1" x14ac:dyDescent="0.2">
      <c r="B301" s="173"/>
      <c r="D301" s="174" t="s">
        <v>151</v>
      </c>
      <c r="E301" s="175" t="s">
        <v>1</v>
      </c>
      <c r="F301" s="176" t="s">
        <v>1164</v>
      </c>
      <c r="H301" s="177">
        <v>3.4000000000000002E-2</v>
      </c>
      <c r="I301" s="178"/>
      <c r="L301" s="173"/>
      <c r="M301" s="179"/>
      <c r="N301" s="180"/>
      <c r="O301" s="180"/>
      <c r="P301" s="180"/>
      <c r="Q301" s="180"/>
      <c r="R301" s="180"/>
      <c r="S301" s="180"/>
      <c r="T301" s="181"/>
      <c r="AT301" s="175" t="s">
        <v>151</v>
      </c>
      <c r="AU301" s="175" t="s">
        <v>87</v>
      </c>
      <c r="AV301" s="12" t="s">
        <v>87</v>
      </c>
      <c r="AW301" s="12" t="s">
        <v>33</v>
      </c>
      <c r="AX301" s="12" t="s">
        <v>85</v>
      </c>
      <c r="AY301" s="175" t="s">
        <v>143</v>
      </c>
    </row>
    <row r="302" spans="1:65" s="11" customFormat="1" ht="22.9" customHeight="1" x14ac:dyDescent="0.2">
      <c r="B302" s="148"/>
      <c r="D302" s="149" t="s">
        <v>76</v>
      </c>
      <c r="E302" s="197" t="s">
        <v>901</v>
      </c>
      <c r="F302" s="197" t="s">
        <v>902</v>
      </c>
      <c r="I302" s="151"/>
      <c r="J302" s="198">
        <f>BK302</f>
        <v>0</v>
      </c>
      <c r="L302" s="148"/>
      <c r="M302" s="153"/>
      <c r="N302" s="154"/>
      <c r="O302" s="154"/>
      <c r="P302" s="155">
        <f>P303</f>
        <v>0</v>
      </c>
      <c r="Q302" s="154"/>
      <c r="R302" s="155">
        <f>R303</f>
        <v>0</v>
      </c>
      <c r="S302" s="154"/>
      <c r="T302" s="156">
        <f>T303</f>
        <v>0</v>
      </c>
      <c r="AR302" s="149" t="s">
        <v>85</v>
      </c>
      <c r="AT302" s="157" t="s">
        <v>76</v>
      </c>
      <c r="AU302" s="157" t="s">
        <v>85</v>
      </c>
      <c r="AY302" s="149" t="s">
        <v>143</v>
      </c>
      <c r="BK302" s="158">
        <f>BK303</f>
        <v>0</v>
      </c>
    </row>
    <row r="303" spans="1:65" s="2" customFormat="1" ht="21.75" customHeight="1" x14ac:dyDescent="0.2">
      <c r="A303" s="33"/>
      <c r="B303" s="159"/>
      <c r="C303" s="160" t="s">
        <v>593</v>
      </c>
      <c r="D303" s="160" t="s">
        <v>144</v>
      </c>
      <c r="E303" s="161" t="s">
        <v>1165</v>
      </c>
      <c r="F303" s="162" t="s">
        <v>1166</v>
      </c>
      <c r="G303" s="163" t="s">
        <v>385</v>
      </c>
      <c r="H303" s="164">
        <v>440.76299999999998</v>
      </c>
      <c r="I303" s="165"/>
      <c r="J303" s="166">
        <f>ROUND(I303*H303,2)</f>
        <v>0</v>
      </c>
      <c r="K303" s="162" t="s">
        <v>148</v>
      </c>
      <c r="L303" s="34"/>
      <c r="M303" s="225" t="s">
        <v>1</v>
      </c>
      <c r="N303" s="226" t="s">
        <v>42</v>
      </c>
      <c r="O303" s="227"/>
      <c r="P303" s="228">
        <f>O303*H303</f>
        <v>0</v>
      </c>
      <c r="Q303" s="228">
        <v>0</v>
      </c>
      <c r="R303" s="228">
        <f>Q303*H303</f>
        <v>0</v>
      </c>
      <c r="S303" s="228">
        <v>0</v>
      </c>
      <c r="T303" s="229">
        <f>S303*H303</f>
        <v>0</v>
      </c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R303" s="171" t="s">
        <v>142</v>
      </c>
      <c r="AT303" s="171" t="s">
        <v>144</v>
      </c>
      <c r="AU303" s="171" t="s">
        <v>87</v>
      </c>
      <c r="AY303" s="18" t="s">
        <v>143</v>
      </c>
      <c r="BE303" s="172">
        <f>IF(N303="základní",J303,0)</f>
        <v>0</v>
      </c>
      <c r="BF303" s="172">
        <f>IF(N303="snížená",J303,0)</f>
        <v>0</v>
      </c>
      <c r="BG303" s="172">
        <f>IF(N303="zákl. přenesená",J303,0)</f>
        <v>0</v>
      </c>
      <c r="BH303" s="172">
        <f>IF(N303="sníž. přenesená",J303,0)</f>
        <v>0</v>
      </c>
      <c r="BI303" s="172">
        <f>IF(N303="nulová",J303,0)</f>
        <v>0</v>
      </c>
      <c r="BJ303" s="18" t="s">
        <v>85</v>
      </c>
      <c r="BK303" s="172">
        <f>ROUND(I303*H303,2)</f>
        <v>0</v>
      </c>
      <c r="BL303" s="18" t="s">
        <v>142</v>
      </c>
      <c r="BM303" s="171" t="s">
        <v>1167</v>
      </c>
    </row>
    <row r="304" spans="1:65" s="2" customFormat="1" ht="6.95" customHeight="1" x14ac:dyDescent="0.2">
      <c r="A304" s="33"/>
      <c r="B304" s="48"/>
      <c r="C304" s="49"/>
      <c r="D304" s="49"/>
      <c r="E304" s="49"/>
      <c r="F304" s="49"/>
      <c r="G304" s="49"/>
      <c r="H304" s="49"/>
      <c r="I304" s="126"/>
      <c r="J304" s="49"/>
      <c r="K304" s="49"/>
      <c r="L304" s="34"/>
      <c r="M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</row>
  </sheetData>
  <autoFilter ref="C121:K303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4" fitToHeight="100" orientation="landscape" blackAndWhite="1" r:id="rId1"/>
  <headerFooter>
    <oddFooter>&amp;CStrana &amp;P z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28"/>
  <sheetViews>
    <sheetView showGridLines="0" topLeftCell="A294" workbookViewId="0">
      <selection activeCell="J14" sqref="J14"/>
    </sheetView>
  </sheetViews>
  <sheetFormatPr defaultRowHeight="11.25" x14ac:dyDescent="0.2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" style="1" customWidth="1"/>
    <col min="8" max="8" width="11.5" style="1" customWidth="1"/>
    <col min="9" max="9" width="20.1640625" style="99" customWidth="1"/>
    <col min="10" max="11" width="20.16406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I2" s="99"/>
      <c r="L2" s="550" t="s">
        <v>5</v>
      </c>
      <c r="M2" s="535"/>
      <c r="N2" s="535"/>
      <c r="O2" s="535"/>
      <c r="P2" s="535"/>
      <c r="Q2" s="535"/>
      <c r="R2" s="535"/>
      <c r="S2" s="535"/>
      <c r="T2" s="535"/>
      <c r="U2" s="535"/>
      <c r="V2" s="535"/>
      <c r="AT2" s="18" t="s">
        <v>97</v>
      </c>
    </row>
    <row r="3" spans="1:46" s="1" customFormat="1" ht="6.95" customHeight="1" x14ac:dyDescent="0.2">
      <c r="B3" s="19"/>
      <c r="C3" s="20"/>
      <c r="D3" s="20"/>
      <c r="E3" s="20"/>
      <c r="F3" s="20"/>
      <c r="G3" s="20"/>
      <c r="H3" s="20"/>
      <c r="I3" s="100"/>
      <c r="J3" s="20"/>
      <c r="K3" s="20"/>
      <c r="L3" s="21"/>
      <c r="AT3" s="18" t="s">
        <v>87</v>
      </c>
    </row>
    <row r="4" spans="1:46" s="1" customFormat="1" ht="24.95" customHeight="1" x14ac:dyDescent="0.2">
      <c r="B4" s="21"/>
      <c r="D4" s="22" t="s">
        <v>118</v>
      </c>
      <c r="I4" s="99"/>
      <c r="L4" s="21"/>
      <c r="M4" s="101" t="s">
        <v>10</v>
      </c>
      <c r="AT4" s="18" t="s">
        <v>3</v>
      </c>
    </row>
    <row r="5" spans="1:46" s="1" customFormat="1" ht="6.95" customHeight="1" x14ac:dyDescent="0.2">
      <c r="B5" s="21"/>
      <c r="I5" s="99"/>
      <c r="L5" s="21"/>
    </row>
    <row r="6" spans="1:46" s="1" customFormat="1" ht="12" customHeight="1" x14ac:dyDescent="0.2">
      <c r="B6" s="21"/>
      <c r="D6" s="28" t="s">
        <v>16</v>
      </c>
      <c r="I6" s="99"/>
      <c r="L6" s="21"/>
    </row>
    <row r="7" spans="1:46" s="1" customFormat="1" ht="16.5" customHeight="1" x14ac:dyDescent="0.2">
      <c r="B7" s="21"/>
      <c r="E7" s="569" t="str">
        <f>'Rekapitulace stavby'!K6</f>
        <v>Žirovnice - ZTV Starý dvůr</v>
      </c>
      <c r="F7" s="570"/>
      <c r="G7" s="570"/>
      <c r="H7" s="570"/>
      <c r="I7" s="99"/>
      <c r="L7" s="21"/>
    </row>
    <row r="8" spans="1:46" s="2" customFormat="1" ht="12" customHeight="1" x14ac:dyDescent="0.2">
      <c r="A8" s="33"/>
      <c r="B8" s="34"/>
      <c r="C8" s="33"/>
      <c r="D8" s="28" t="s">
        <v>119</v>
      </c>
      <c r="E8" s="33"/>
      <c r="F8" s="33"/>
      <c r="G8" s="33"/>
      <c r="H8" s="33"/>
      <c r="I8" s="102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 x14ac:dyDescent="0.2">
      <c r="A9" s="33"/>
      <c r="B9" s="34"/>
      <c r="C9" s="33"/>
      <c r="D9" s="33"/>
      <c r="E9" s="561" t="s">
        <v>1168</v>
      </c>
      <c r="F9" s="568"/>
      <c r="G9" s="568"/>
      <c r="H9" s="568"/>
      <c r="I9" s="102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x14ac:dyDescent="0.2">
      <c r="A10" s="33"/>
      <c r="B10" s="34"/>
      <c r="C10" s="33"/>
      <c r="D10" s="33"/>
      <c r="E10" s="33"/>
      <c r="F10" s="33"/>
      <c r="G10" s="33"/>
      <c r="H10" s="33"/>
      <c r="I10" s="102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 x14ac:dyDescent="0.2">
      <c r="A11" s="33"/>
      <c r="B11" s="34"/>
      <c r="C11" s="33"/>
      <c r="D11" s="28" t="s">
        <v>18</v>
      </c>
      <c r="E11" s="33"/>
      <c r="F11" s="26" t="s">
        <v>1</v>
      </c>
      <c r="G11" s="33"/>
      <c r="H11" s="33"/>
      <c r="I11" s="103" t="s">
        <v>19</v>
      </c>
      <c r="J11" s="26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 x14ac:dyDescent="0.2">
      <c r="A12" s="33"/>
      <c r="B12" s="34"/>
      <c r="C12" s="33"/>
      <c r="D12" s="28" t="s">
        <v>20</v>
      </c>
      <c r="E12" s="33"/>
      <c r="F12" s="26" t="s">
        <v>21</v>
      </c>
      <c r="G12" s="33"/>
      <c r="H12" s="33"/>
      <c r="I12" s="103" t="s">
        <v>22</v>
      </c>
      <c r="J12" s="56" t="str">
        <f>'Rekapitulace stavby'!AN8</f>
        <v>9. 6. 2020</v>
      </c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 x14ac:dyDescent="0.2">
      <c r="A13" s="33"/>
      <c r="B13" s="34"/>
      <c r="C13" s="33"/>
      <c r="D13" s="33"/>
      <c r="E13" s="33"/>
      <c r="F13" s="33"/>
      <c r="G13" s="33"/>
      <c r="H13" s="33"/>
      <c r="I13" s="102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 x14ac:dyDescent="0.2">
      <c r="A14" s="33"/>
      <c r="B14" s="34"/>
      <c r="C14" s="33"/>
      <c r="D14" s="28" t="s">
        <v>24</v>
      </c>
      <c r="E14" s="33"/>
      <c r="F14" s="33"/>
      <c r="G14" s="33"/>
      <c r="H14" s="33"/>
      <c r="I14" s="103" t="s">
        <v>25</v>
      </c>
      <c r="J14" s="524" t="s">
        <v>2337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 x14ac:dyDescent="0.2">
      <c r="A15" s="33"/>
      <c r="B15" s="34"/>
      <c r="C15" s="33"/>
      <c r="D15" s="33"/>
      <c r="E15" s="26" t="s">
        <v>26</v>
      </c>
      <c r="F15" s="33"/>
      <c r="G15" s="33"/>
      <c r="H15" s="33"/>
      <c r="I15" s="103" t="s">
        <v>27</v>
      </c>
      <c r="J15" s="26" t="s">
        <v>1</v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 x14ac:dyDescent="0.2">
      <c r="A16" s="33"/>
      <c r="B16" s="34"/>
      <c r="C16" s="33"/>
      <c r="D16" s="33"/>
      <c r="E16" s="33"/>
      <c r="F16" s="33"/>
      <c r="G16" s="33"/>
      <c r="H16" s="33"/>
      <c r="I16" s="102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 x14ac:dyDescent="0.2">
      <c r="A17" s="33"/>
      <c r="B17" s="34"/>
      <c r="C17" s="33"/>
      <c r="D17" s="28" t="s">
        <v>28</v>
      </c>
      <c r="E17" s="33"/>
      <c r="F17" s="33"/>
      <c r="G17" s="33"/>
      <c r="H17" s="33"/>
      <c r="I17" s="103" t="s">
        <v>25</v>
      </c>
      <c r="J17" s="29" t="str">
        <f>'Rekapitulace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 x14ac:dyDescent="0.2">
      <c r="A18" s="33"/>
      <c r="B18" s="34"/>
      <c r="C18" s="33"/>
      <c r="D18" s="33"/>
      <c r="E18" s="571" t="str">
        <f>'Rekapitulace stavby'!E14</f>
        <v>Vyplň údaj</v>
      </c>
      <c r="F18" s="534"/>
      <c r="G18" s="534"/>
      <c r="H18" s="534"/>
      <c r="I18" s="103" t="s">
        <v>27</v>
      </c>
      <c r="J18" s="29" t="str">
        <f>'Rekapitulace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 x14ac:dyDescent="0.2">
      <c r="A19" s="33"/>
      <c r="B19" s="34"/>
      <c r="C19" s="33"/>
      <c r="D19" s="33"/>
      <c r="E19" s="33"/>
      <c r="F19" s="33"/>
      <c r="G19" s="33"/>
      <c r="H19" s="33"/>
      <c r="I19" s="102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 x14ac:dyDescent="0.2">
      <c r="A20" s="33"/>
      <c r="B20" s="34"/>
      <c r="C20" s="33"/>
      <c r="D20" s="28" t="s">
        <v>30</v>
      </c>
      <c r="E20" s="33"/>
      <c r="F20" s="33"/>
      <c r="G20" s="33"/>
      <c r="H20" s="33"/>
      <c r="I20" s="103" t="s">
        <v>25</v>
      </c>
      <c r="J20" s="26" t="s">
        <v>31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 x14ac:dyDescent="0.2">
      <c r="A21" s="33"/>
      <c r="B21" s="34"/>
      <c r="C21" s="33"/>
      <c r="D21" s="33"/>
      <c r="E21" s="26" t="s">
        <v>32</v>
      </c>
      <c r="F21" s="33"/>
      <c r="G21" s="33"/>
      <c r="H21" s="33"/>
      <c r="I21" s="103" t="s">
        <v>27</v>
      </c>
      <c r="J21" s="26" t="s">
        <v>1</v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 x14ac:dyDescent="0.2">
      <c r="A22" s="33"/>
      <c r="B22" s="34"/>
      <c r="C22" s="33"/>
      <c r="D22" s="33"/>
      <c r="E22" s="33"/>
      <c r="F22" s="33"/>
      <c r="G22" s="33"/>
      <c r="H22" s="33"/>
      <c r="I22" s="102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 x14ac:dyDescent="0.2">
      <c r="A23" s="33"/>
      <c r="B23" s="34"/>
      <c r="C23" s="33"/>
      <c r="D23" s="28" t="s">
        <v>34</v>
      </c>
      <c r="E23" s="33"/>
      <c r="F23" s="33"/>
      <c r="G23" s="33"/>
      <c r="H23" s="33"/>
      <c r="I23" s="103" t="s">
        <v>25</v>
      </c>
      <c r="J23" s="26" t="str">
        <f>IF('Rekapitulace stavby'!AN19="","",'Rekapitulace stavby'!AN19)</f>
        <v/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 x14ac:dyDescent="0.2">
      <c r="A24" s="33"/>
      <c r="B24" s="34"/>
      <c r="C24" s="33"/>
      <c r="D24" s="33"/>
      <c r="E24" s="26" t="str">
        <f>IF('Rekapitulace stavby'!E20="","",'Rekapitulace stavby'!E20)</f>
        <v xml:space="preserve"> </v>
      </c>
      <c r="F24" s="33"/>
      <c r="G24" s="33"/>
      <c r="H24" s="33"/>
      <c r="I24" s="103" t="s">
        <v>27</v>
      </c>
      <c r="J24" s="26" t="str">
        <f>IF('Rekapitulace stavby'!AN20="","",'Rekapitulace stavby'!AN20)</f>
        <v/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 x14ac:dyDescent="0.2">
      <c r="A25" s="33"/>
      <c r="B25" s="34"/>
      <c r="C25" s="33"/>
      <c r="D25" s="33"/>
      <c r="E25" s="33"/>
      <c r="F25" s="33"/>
      <c r="G25" s="33"/>
      <c r="H25" s="33"/>
      <c r="I25" s="102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 x14ac:dyDescent="0.2">
      <c r="A26" s="33"/>
      <c r="B26" s="34"/>
      <c r="C26" s="33"/>
      <c r="D26" s="28" t="s">
        <v>36</v>
      </c>
      <c r="E26" s="33"/>
      <c r="F26" s="33"/>
      <c r="G26" s="33"/>
      <c r="H26" s="33"/>
      <c r="I26" s="102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 x14ac:dyDescent="0.2">
      <c r="A27" s="104"/>
      <c r="B27" s="105"/>
      <c r="C27" s="104"/>
      <c r="D27" s="104"/>
      <c r="E27" s="539" t="s">
        <v>1</v>
      </c>
      <c r="F27" s="539"/>
      <c r="G27" s="539"/>
      <c r="H27" s="539"/>
      <c r="I27" s="106"/>
      <c r="J27" s="104"/>
      <c r="K27" s="104"/>
      <c r="L27" s="107"/>
      <c r="S27" s="104"/>
      <c r="T27" s="104"/>
      <c r="U27" s="104"/>
      <c r="V27" s="104"/>
      <c r="W27" s="104"/>
      <c r="X27" s="104"/>
      <c r="Y27" s="104"/>
      <c r="Z27" s="104"/>
      <c r="AA27" s="104"/>
      <c r="AB27" s="104"/>
      <c r="AC27" s="104"/>
      <c r="AD27" s="104"/>
      <c r="AE27" s="104"/>
    </row>
    <row r="28" spans="1:31" s="2" customFormat="1" ht="6.95" customHeight="1" x14ac:dyDescent="0.2">
      <c r="A28" s="33"/>
      <c r="B28" s="34"/>
      <c r="C28" s="33"/>
      <c r="D28" s="33"/>
      <c r="E28" s="33"/>
      <c r="F28" s="33"/>
      <c r="G28" s="33"/>
      <c r="H28" s="33"/>
      <c r="I28" s="102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 x14ac:dyDescent="0.2">
      <c r="A29" s="33"/>
      <c r="B29" s="34"/>
      <c r="C29" s="33"/>
      <c r="D29" s="67"/>
      <c r="E29" s="67"/>
      <c r="F29" s="67"/>
      <c r="G29" s="67"/>
      <c r="H29" s="67"/>
      <c r="I29" s="108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 x14ac:dyDescent="0.2">
      <c r="A30" s="33"/>
      <c r="B30" s="34"/>
      <c r="C30" s="33"/>
      <c r="D30" s="109" t="s">
        <v>37</v>
      </c>
      <c r="E30" s="33"/>
      <c r="F30" s="33"/>
      <c r="G30" s="33"/>
      <c r="H30" s="33"/>
      <c r="I30" s="102"/>
      <c r="J30" s="72">
        <f>ROUND(J122, 2)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 x14ac:dyDescent="0.2">
      <c r="A31" s="33"/>
      <c r="B31" s="34"/>
      <c r="C31" s="33"/>
      <c r="D31" s="67"/>
      <c r="E31" s="67"/>
      <c r="F31" s="67"/>
      <c r="G31" s="67"/>
      <c r="H31" s="67"/>
      <c r="I31" s="108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 x14ac:dyDescent="0.2">
      <c r="A32" s="33"/>
      <c r="B32" s="34"/>
      <c r="C32" s="33"/>
      <c r="D32" s="33"/>
      <c r="E32" s="33"/>
      <c r="F32" s="37" t="s">
        <v>39</v>
      </c>
      <c r="G32" s="33"/>
      <c r="H32" s="33"/>
      <c r="I32" s="110" t="s">
        <v>38</v>
      </c>
      <c r="J32" s="37" t="s">
        <v>40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 x14ac:dyDescent="0.2">
      <c r="A33" s="33"/>
      <c r="B33" s="34"/>
      <c r="C33" s="33"/>
      <c r="D33" s="111" t="s">
        <v>41</v>
      </c>
      <c r="E33" s="28" t="s">
        <v>42</v>
      </c>
      <c r="F33" s="112">
        <f>ROUND((SUM(BE122:BE327)),  2)</f>
        <v>0</v>
      </c>
      <c r="G33" s="33"/>
      <c r="H33" s="33"/>
      <c r="I33" s="113">
        <v>0.21</v>
      </c>
      <c r="J33" s="112">
        <f>ROUND(((SUM(BE122:BE327))*I33),  2)</f>
        <v>0</v>
      </c>
      <c r="K33" s="33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 x14ac:dyDescent="0.2">
      <c r="A34" s="33"/>
      <c r="B34" s="34"/>
      <c r="C34" s="33"/>
      <c r="D34" s="33"/>
      <c r="E34" s="28" t="s">
        <v>43</v>
      </c>
      <c r="F34" s="112">
        <f>ROUND((SUM(BF122:BF327)),  2)</f>
        <v>0</v>
      </c>
      <c r="G34" s="33"/>
      <c r="H34" s="33"/>
      <c r="I34" s="113">
        <v>0.15</v>
      </c>
      <c r="J34" s="112">
        <f>ROUND(((SUM(BF122:BF327))*I34),  2)</f>
        <v>0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hidden="1" customHeight="1" x14ac:dyDescent="0.2">
      <c r="A35" s="33"/>
      <c r="B35" s="34"/>
      <c r="C35" s="33"/>
      <c r="D35" s="33"/>
      <c r="E35" s="28" t="s">
        <v>44</v>
      </c>
      <c r="F35" s="112">
        <f>ROUND((SUM(BG122:BG327)),  2)</f>
        <v>0</v>
      </c>
      <c r="G35" s="33"/>
      <c r="H35" s="33"/>
      <c r="I35" s="113">
        <v>0.21</v>
      </c>
      <c r="J35" s="112">
        <f>0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hidden="1" customHeight="1" x14ac:dyDescent="0.2">
      <c r="A36" s="33"/>
      <c r="B36" s="34"/>
      <c r="C36" s="33"/>
      <c r="D36" s="33"/>
      <c r="E36" s="28" t="s">
        <v>45</v>
      </c>
      <c r="F36" s="112">
        <f>ROUND((SUM(BH122:BH327)),  2)</f>
        <v>0</v>
      </c>
      <c r="G36" s="33"/>
      <c r="H36" s="33"/>
      <c r="I36" s="113">
        <v>0.15</v>
      </c>
      <c r="J36" s="112">
        <f>0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 x14ac:dyDescent="0.2">
      <c r="A37" s="33"/>
      <c r="B37" s="34"/>
      <c r="C37" s="33"/>
      <c r="D37" s="33"/>
      <c r="E37" s="28" t="s">
        <v>46</v>
      </c>
      <c r="F37" s="112">
        <f>ROUND((SUM(BI122:BI327)),  2)</f>
        <v>0</v>
      </c>
      <c r="G37" s="33"/>
      <c r="H37" s="33"/>
      <c r="I37" s="113">
        <v>0</v>
      </c>
      <c r="J37" s="112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5" customHeight="1" x14ac:dyDescent="0.2">
      <c r="A38" s="33"/>
      <c r="B38" s="34"/>
      <c r="C38" s="33"/>
      <c r="D38" s="33"/>
      <c r="E38" s="33"/>
      <c r="F38" s="33"/>
      <c r="G38" s="33"/>
      <c r="H38" s="33"/>
      <c r="I38" s="102"/>
      <c r="J38" s="33"/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 x14ac:dyDescent="0.2">
      <c r="A39" s="33"/>
      <c r="B39" s="34"/>
      <c r="C39" s="114"/>
      <c r="D39" s="115" t="s">
        <v>47</v>
      </c>
      <c r="E39" s="61"/>
      <c r="F39" s="61"/>
      <c r="G39" s="116" t="s">
        <v>48</v>
      </c>
      <c r="H39" s="117" t="s">
        <v>49</v>
      </c>
      <c r="I39" s="118"/>
      <c r="J39" s="119">
        <f>SUM(J30:J37)</f>
        <v>0</v>
      </c>
      <c r="K39" s="120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customHeight="1" x14ac:dyDescent="0.2">
      <c r="A40" s="33"/>
      <c r="B40" s="34"/>
      <c r="C40" s="33"/>
      <c r="D40" s="33"/>
      <c r="E40" s="33"/>
      <c r="F40" s="33"/>
      <c r="G40" s="33"/>
      <c r="H40" s="33"/>
      <c r="I40" s="102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5" customHeight="1" x14ac:dyDescent="0.2">
      <c r="B41" s="21"/>
      <c r="I41" s="99"/>
      <c r="L41" s="21"/>
    </row>
    <row r="42" spans="1:31" s="1" customFormat="1" ht="14.45" customHeight="1" x14ac:dyDescent="0.2">
      <c r="B42" s="21"/>
      <c r="I42" s="99"/>
      <c r="L42" s="21"/>
    </row>
    <row r="43" spans="1:31" s="1" customFormat="1" ht="14.45" customHeight="1" x14ac:dyDescent="0.2">
      <c r="B43" s="21"/>
      <c r="I43" s="99"/>
      <c r="L43" s="21"/>
    </row>
    <row r="44" spans="1:31" s="1" customFormat="1" ht="14.45" customHeight="1" x14ac:dyDescent="0.2">
      <c r="B44" s="21"/>
      <c r="I44" s="99"/>
      <c r="L44" s="21"/>
    </row>
    <row r="45" spans="1:31" s="1" customFormat="1" ht="14.45" customHeight="1" x14ac:dyDescent="0.2">
      <c r="B45" s="21"/>
      <c r="I45" s="99"/>
      <c r="L45" s="21"/>
    </row>
    <row r="46" spans="1:31" s="1" customFormat="1" ht="14.45" customHeight="1" x14ac:dyDescent="0.2">
      <c r="B46" s="21"/>
      <c r="I46" s="99"/>
      <c r="L46" s="21"/>
    </row>
    <row r="47" spans="1:31" s="1" customFormat="1" ht="14.45" customHeight="1" x14ac:dyDescent="0.2">
      <c r="B47" s="21"/>
      <c r="I47" s="99"/>
      <c r="L47" s="21"/>
    </row>
    <row r="48" spans="1:31" s="1" customFormat="1" ht="14.45" customHeight="1" x14ac:dyDescent="0.2">
      <c r="B48" s="21"/>
      <c r="I48" s="99"/>
      <c r="L48" s="21"/>
    </row>
    <row r="49" spans="1:31" s="1" customFormat="1" ht="14.45" customHeight="1" x14ac:dyDescent="0.2">
      <c r="B49" s="21"/>
      <c r="I49" s="99"/>
      <c r="L49" s="21"/>
    </row>
    <row r="50" spans="1:31" s="2" customFormat="1" ht="14.45" customHeight="1" x14ac:dyDescent="0.2">
      <c r="B50" s="43"/>
      <c r="D50" s="44" t="s">
        <v>50</v>
      </c>
      <c r="E50" s="45"/>
      <c r="F50" s="45"/>
      <c r="G50" s="44" t="s">
        <v>51</v>
      </c>
      <c r="H50" s="45"/>
      <c r="I50" s="121"/>
      <c r="J50" s="45"/>
      <c r="K50" s="45"/>
      <c r="L50" s="43"/>
    </row>
    <row r="51" spans="1:31" x14ac:dyDescent="0.2">
      <c r="B51" s="21"/>
      <c r="L51" s="21"/>
    </row>
    <row r="52" spans="1:31" x14ac:dyDescent="0.2">
      <c r="B52" s="21"/>
      <c r="L52" s="21"/>
    </row>
    <row r="53" spans="1:31" x14ac:dyDescent="0.2">
      <c r="B53" s="21"/>
      <c r="L53" s="21"/>
    </row>
    <row r="54" spans="1:31" x14ac:dyDescent="0.2">
      <c r="B54" s="21"/>
      <c r="L54" s="21"/>
    </row>
    <row r="55" spans="1:31" x14ac:dyDescent="0.2">
      <c r="B55" s="21"/>
      <c r="L55" s="21"/>
    </row>
    <row r="56" spans="1:31" x14ac:dyDescent="0.2">
      <c r="B56" s="21"/>
      <c r="L56" s="21"/>
    </row>
    <row r="57" spans="1:31" x14ac:dyDescent="0.2">
      <c r="B57" s="21"/>
      <c r="L57" s="21"/>
    </row>
    <row r="58" spans="1:31" x14ac:dyDescent="0.2">
      <c r="B58" s="21"/>
      <c r="L58" s="21"/>
    </row>
    <row r="59" spans="1:31" x14ac:dyDescent="0.2">
      <c r="B59" s="21"/>
      <c r="L59" s="21"/>
    </row>
    <row r="60" spans="1:31" x14ac:dyDescent="0.2">
      <c r="B60" s="21"/>
      <c r="L60" s="21"/>
    </row>
    <row r="61" spans="1:31" s="2" customFormat="1" ht="12.75" x14ac:dyDescent="0.2">
      <c r="A61" s="33"/>
      <c r="B61" s="34"/>
      <c r="C61" s="33"/>
      <c r="D61" s="46" t="s">
        <v>52</v>
      </c>
      <c r="E61" s="36"/>
      <c r="F61" s="122" t="s">
        <v>53</v>
      </c>
      <c r="G61" s="46" t="s">
        <v>52</v>
      </c>
      <c r="H61" s="36"/>
      <c r="I61" s="123"/>
      <c r="J61" s="124" t="s">
        <v>53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x14ac:dyDescent="0.2">
      <c r="B62" s="21"/>
      <c r="L62" s="21"/>
    </row>
    <row r="63" spans="1:31" x14ac:dyDescent="0.2">
      <c r="B63" s="21"/>
      <c r="L63" s="21"/>
    </row>
    <row r="64" spans="1:31" x14ac:dyDescent="0.2">
      <c r="B64" s="21"/>
      <c r="L64" s="21"/>
    </row>
    <row r="65" spans="1:31" s="2" customFormat="1" ht="12.75" x14ac:dyDescent="0.2">
      <c r="A65" s="33"/>
      <c r="B65" s="34"/>
      <c r="C65" s="33"/>
      <c r="D65" s="44" t="s">
        <v>54</v>
      </c>
      <c r="E65" s="47"/>
      <c r="F65" s="47"/>
      <c r="G65" s="44" t="s">
        <v>55</v>
      </c>
      <c r="H65" s="47"/>
      <c r="I65" s="125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x14ac:dyDescent="0.2">
      <c r="B66" s="21"/>
      <c r="L66" s="21"/>
    </row>
    <row r="67" spans="1:31" x14ac:dyDescent="0.2">
      <c r="B67" s="21"/>
      <c r="L67" s="21"/>
    </row>
    <row r="68" spans="1:31" x14ac:dyDescent="0.2">
      <c r="B68" s="21"/>
      <c r="L68" s="21"/>
    </row>
    <row r="69" spans="1:31" x14ac:dyDescent="0.2">
      <c r="B69" s="21"/>
      <c r="L69" s="21"/>
    </row>
    <row r="70" spans="1:31" x14ac:dyDescent="0.2">
      <c r="B70" s="21"/>
      <c r="L70" s="21"/>
    </row>
    <row r="71" spans="1:31" x14ac:dyDescent="0.2">
      <c r="B71" s="21"/>
      <c r="L71" s="21"/>
    </row>
    <row r="72" spans="1:31" x14ac:dyDescent="0.2">
      <c r="B72" s="21"/>
      <c r="L72" s="21"/>
    </row>
    <row r="73" spans="1:31" x14ac:dyDescent="0.2">
      <c r="B73" s="21"/>
      <c r="L73" s="21"/>
    </row>
    <row r="74" spans="1:31" x14ac:dyDescent="0.2">
      <c r="B74" s="21"/>
      <c r="L74" s="21"/>
    </row>
    <row r="75" spans="1:31" x14ac:dyDescent="0.2">
      <c r="B75" s="21"/>
      <c r="L75" s="21"/>
    </row>
    <row r="76" spans="1:31" s="2" customFormat="1" ht="12.75" x14ac:dyDescent="0.2">
      <c r="A76" s="33"/>
      <c r="B76" s="34"/>
      <c r="C76" s="33"/>
      <c r="D76" s="46" t="s">
        <v>52</v>
      </c>
      <c r="E76" s="36"/>
      <c r="F76" s="122" t="s">
        <v>53</v>
      </c>
      <c r="G76" s="46" t="s">
        <v>52</v>
      </c>
      <c r="H76" s="36"/>
      <c r="I76" s="123"/>
      <c r="J76" s="124" t="s">
        <v>53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 x14ac:dyDescent="0.2">
      <c r="A77" s="33"/>
      <c r="B77" s="48"/>
      <c r="C77" s="49"/>
      <c r="D77" s="49"/>
      <c r="E77" s="49"/>
      <c r="F77" s="49"/>
      <c r="G77" s="49"/>
      <c r="H77" s="49"/>
      <c r="I77" s="126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hidden="1" customHeight="1" x14ac:dyDescent="0.2">
      <c r="A81" s="33"/>
      <c r="B81" s="50"/>
      <c r="C81" s="51"/>
      <c r="D81" s="51"/>
      <c r="E81" s="51"/>
      <c r="F81" s="51"/>
      <c r="G81" s="51"/>
      <c r="H81" s="51"/>
      <c r="I81" s="127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hidden="1" customHeight="1" x14ac:dyDescent="0.2">
      <c r="A82" s="33"/>
      <c r="B82" s="34"/>
      <c r="C82" s="22" t="s">
        <v>121</v>
      </c>
      <c r="D82" s="33"/>
      <c r="E82" s="33"/>
      <c r="F82" s="33"/>
      <c r="G82" s="33"/>
      <c r="H82" s="33"/>
      <c r="I82" s="102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hidden="1" customHeight="1" x14ac:dyDescent="0.2">
      <c r="A83" s="33"/>
      <c r="B83" s="34"/>
      <c r="C83" s="33"/>
      <c r="D83" s="33"/>
      <c r="E83" s="33"/>
      <c r="F83" s="33"/>
      <c r="G83" s="33"/>
      <c r="H83" s="33"/>
      <c r="I83" s="102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hidden="1" customHeight="1" x14ac:dyDescent="0.2">
      <c r="A84" s="33"/>
      <c r="B84" s="34"/>
      <c r="C84" s="28" t="s">
        <v>16</v>
      </c>
      <c r="D84" s="33"/>
      <c r="E84" s="33"/>
      <c r="F84" s="33"/>
      <c r="G84" s="33"/>
      <c r="H84" s="33"/>
      <c r="I84" s="102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hidden="1" customHeight="1" x14ac:dyDescent="0.2">
      <c r="A85" s="33"/>
      <c r="B85" s="34"/>
      <c r="C85" s="33"/>
      <c r="D85" s="33"/>
      <c r="E85" s="569" t="str">
        <f>E7</f>
        <v>Žirovnice - ZTV Starý dvůr</v>
      </c>
      <c r="F85" s="570"/>
      <c r="G85" s="570"/>
      <c r="H85" s="570"/>
      <c r="I85" s="102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hidden="1" customHeight="1" x14ac:dyDescent="0.2">
      <c r="A86" s="33"/>
      <c r="B86" s="34"/>
      <c r="C86" s="28" t="s">
        <v>119</v>
      </c>
      <c r="D86" s="33"/>
      <c r="E86" s="33"/>
      <c r="F86" s="33"/>
      <c r="G86" s="33"/>
      <c r="H86" s="33"/>
      <c r="I86" s="102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hidden="1" customHeight="1" x14ac:dyDescent="0.2">
      <c r="A87" s="33"/>
      <c r="B87" s="34"/>
      <c r="C87" s="33"/>
      <c r="D87" s="33"/>
      <c r="E87" s="561" t="str">
        <f>E9</f>
        <v>302 - Dešťová kanalizace</v>
      </c>
      <c r="F87" s="568"/>
      <c r="G87" s="568"/>
      <c r="H87" s="568"/>
      <c r="I87" s="102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hidden="1" customHeight="1" x14ac:dyDescent="0.2">
      <c r="A88" s="33"/>
      <c r="B88" s="34"/>
      <c r="C88" s="33"/>
      <c r="D88" s="33"/>
      <c r="E88" s="33"/>
      <c r="F88" s="33"/>
      <c r="G88" s="33"/>
      <c r="H88" s="33"/>
      <c r="I88" s="102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hidden="1" customHeight="1" x14ac:dyDescent="0.2">
      <c r="A89" s="33"/>
      <c r="B89" s="34"/>
      <c r="C89" s="28" t="s">
        <v>20</v>
      </c>
      <c r="D89" s="33"/>
      <c r="E89" s="33"/>
      <c r="F89" s="26" t="str">
        <f>F12</f>
        <v>Žirovnice</v>
      </c>
      <c r="G89" s="33"/>
      <c r="H89" s="33"/>
      <c r="I89" s="103" t="s">
        <v>22</v>
      </c>
      <c r="J89" s="56" t="str">
        <f>IF(J12="","",J12)</f>
        <v>9. 6. 2020</v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hidden="1" customHeight="1" x14ac:dyDescent="0.2">
      <c r="A90" s="33"/>
      <c r="B90" s="34"/>
      <c r="C90" s="33"/>
      <c r="D90" s="33"/>
      <c r="E90" s="33"/>
      <c r="F90" s="33"/>
      <c r="G90" s="33"/>
      <c r="H90" s="33"/>
      <c r="I90" s="102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2" hidden="1" customHeight="1" x14ac:dyDescent="0.2">
      <c r="A91" s="33"/>
      <c r="B91" s="34"/>
      <c r="C91" s="28" t="s">
        <v>24</v>
      </c>
      <c r="D91" s="33"/>
      <c r="E91" s="33"/>
      <c r="F91" s="26" t="str">
        <f>E15</f>
        <v>Město Žirovnice</v>
      </c>
      <c r="G91" s="33"/>
      <c r="H91" s="33"/>
      <c r="I91" s="103" t="s">
        <v>30</v>
      </c>
      <c r="J91" s="31" t="str">
        <f>E21</f>
        <v>WAY project s.r.o.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hidden="1" customHeight="1" x14ac:dyDescent="0.2">
      <c r="A92" s="33"/>
      <c r="B92" s="34"/>
      <c r="C92" s="28" t="s">
        <v>28</v>
      </c>
      <c r="D92" s="33"/>
      <c r="E92" s="33"/>
      <c r="F92" s="26" t="str">
        <f>IF(E18="","",E18)</f>
        <v>Vyplň údaj</v>
      </c>
      <c r="G92" s="33"/>
      <c r="H92" s="33"/>
      <c r="I92" s="103" t="s">
        <v>34</v>
      </c>
      <c r="J92" s="31" t="str">
        <f>E24</f>
        <v xml:space="preserve"> 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hidden="1" customHeight="1" x14ac:dyDescent="0.2">
      <c r="A93" s="33"/>
      <c r="B93" s="34"/>
      <c r="C93" s="33"/>
      <c r="D93" s="33"/>
      <c r="E93" s="33"/>
      <c r="F93" s="33"/>
      <c r="G93" s="33"/>
      <c r="H93" s="33"/>
      <c r="I93" s="102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hidden="1" customHeight="1" x14ac:dyDescent="0.2">
      <c r="A94" s="33"/>
      <c r="B94" s="34"/>
      <c r="C94" s="128" t="s">
        <v>122</v>
      </c>
      <c r="D94" s="114"/>
      <c r="E94" s="114"/>
      <c r="F94" s="114"/>
      <c r="G94" s="114"/>
      <c r="H94" s="114"/>
      <c r="I94" s="129"/>
      <c r="J94" s="130" t="s">
        <v>123</v>
      </c>
      <c r="K94" s="114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hidden="1" customHeight="1" x14ac:dyDescent="0.2">
      <c r="A95" s="33"/>
      <c r="B95" s="34"/>
      <c r="C95" s="33"/>
      <c r="D95" s="33"/>
      <c r="E95" s="33"/>
      <c r="F95" s="33"/>
      <c r="G95" s="33"/>
      <c r="H95" s="33"/>
      <c r="I95" s="102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hidden="1" customHeight="1" x14ac:dyDescent="0.2">
      <c r="A96" s="33"/>
      <c r="B96" s="34"/>
      <c r="C96" s="131" t="s">
        <v>124</v>
      </c>
      <c r="D96" s="33"/>
      <c r="E96" s="33"/>
      <c r="F96" s="33"/>
      <c r="G96" s="33"/>
      <c r="H96" s="33"/>
      <c r="I96" s="102"/>
      <c r="J96" s="72">
        <f>J122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125</v>
      </c>
    </row>
    <row r="97" spans="1:31" s="9" customFormat="1" ht="24.95" hidden="1" customHeight="1" x14ac:dyDescent="0.2">
      <c r="B97" s="132"/>
      <c r="D97" s="133" t="s">
        <v>219</v>
      </c>
      <c r="E97" s="134"/>
      <c r="F97" s="134"/>
      <c r="G97" s="134"/>
      <c r="H97" s="134"/>
      <c r="I97" s="135"/>
      <c r="J97" s="136">
        <f>J123</f>
        <v>0</v>
      </c>
      <c r="L97" s="132"/>
    </row>
    <row r="98" spans="1:31" s="14" customFormat="1" ht="19.899999999999999" hidden="1" customHeight="1" x14ac:dyDescent="0.2">
      <c r="B98" s="192"/>
      <c r="D98" s="193" t="s">
        <v>220</v>
      </c>
      <c r="E98" s="194"/>
      <c r="F98" s="194"/>
      <c r="G98" s="194"/>
      <c r="H98" s="194"/>
      <c r="I98" s="195"/>
      <c r="J98" s="196">
        <f>J124</f>
        <v>0</v>
      </c>
      <c r="L98" s="192"/>
    </row>
    <row r="99" spans="1:31" s="14" customFormat="1" ht="19.899999999999999" hidden="1" customHeight="1" x14ac:dyDescent="0.2">
      <c r="B99" s="192"/>
      <c r="D99" s="193" t="s">
        <v>1169</v>
      </c>
      <c r="E99" s="194"/>
      <c r="F99" s="194"/>
      <c r="G99" s="194"/>
      <c r="H99" s="194"/>
      <c r="I99" s="195"/>
      <c r="J99" s="196">
        <f>J210</f>
        <v>0</v>
      </c>
      <c r="L99" s="192"/>
    </row>
    <row r="100" spans="1:31" s="14" customFormat="1" ht="19.899999999999999" hidden="1" customHeight="1" x14ac:dyDescent="0.2">
      <c r="B100" s="192"/>
      <c r="D100" s="193" t="s">
        <v>222</v>
      </c>
      <c r="E100" s="194"/>
      <c r="F100" s="194"/>
      <c r="G100" s="194"/>
      <c r="H100" s="194"/>
      <c r="I100" s="195"/>
      <c r="J100" s="196">
        <f>J213</f>
        <v>0</v>
      </c>
      <c r="L100" s="192"/>
    </row>
    <row r="101" spans="1:31" s="14" customFormat="1" ht="19.899999999999999" hidden="1" customHeight="1" x14ac:dyDescent="0.2">
      <c r="B101" s="192"/>
      <c r="D101" s="193" t="s">
        <v>224</v>
      </c>
      <c r="E101" s="194"/>
      <c r="F101" s="194"/>
      <c r="G101" s="194"/>
      <c r="H101" s="194"/>
      <c r="I101" s="195"/>
      <c r="J101" s="196">
        <f>J232</f>
        <v>0</v>
      </c>
      <c r="L101" s="192"/>
    </row>
    <row r="102" spans="1:31" s="14" customFormat="1" ht="19.899999999999999" hidden="1" customHeight="1" x14ac:dyDescent="0.2">
      <c r="B102" s="192"/>
      <c r="D102" s="193" t="s">
        <v>227</v>
      </c>
      <c r="E102" s="194"/>
      <c r="F102" s="194"/>
      <c r="G102" s="194"/>
      <c r="H102" s="194"/>
      <c r="I102" s="195"/>
      <c r="J102" s="196">
        <f>J326</f>
        <v>0</v>
      </c>
      <c r="L102" s="192"/>
    </row>
    <row r="103" spans="1:31" s="2" customFormat="1" ht="21.75" hidden="1" customHeight="1" x14ac:dyDescent="0.2">
      <c r="A103" s="33"/>
      <c r="B103" s="34"/>
      <c r="C103" s="33"/>
      <c r="D103" s="33"/>
      <c r="E103" s="33"/>
      <c r="F103" s="33"/>
      <c r="G103" s="33"/>
      <c r="H103" s="33"/>
      <c r="I103" s="102"/>
      <c r="J103" s="33"/>
      <c r="K103" s="33"/>
      <c r="L103" s="4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</row>
    <row r="104" spans="1:31" s="2" customFormat="1" ht="6.95" hidden="1" customHeight="1" x14ac:dyDescent="0.2">
      <c r="A104" s="33"/>
      <c r="B104" s="48"/>
      <c r="C104" s="49"/>
      <c r="D104" s="49"/>
      <c r="E104" s="49"/>
      <c r="F104" s="49"/>
      <c r="G104" s="49"/>
      <c r="H104" s="49"/>
      <c r="I104" s="126"/>
      <c r="J104" s="49"/>
      <c r="K104" s="49"/>
      <c r="L104" s="4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</row>
    <row r="105" spans="1:31" hidden="1" x14ac:dyDescent="0.2"/>
    <row r="106" spans="1:31" hidden="1" x14ac:dyDescent="0.2"/>
    <row r="107" spans="1:31" hidden="1" x14ac:dyDescent="0.2"/>
    <row r="108" spans="1:31" s="2" customFormat="1" ht="6.95" customHeight="1" x14ac:dyDescent="0.2">
      <c r="A108" s="33"/>
      <c r="B108" s="50"/>
      <c r="C108" s="51"/>
      <c r="D108" s="51"/>
      <c r="E108" s="51"/>
      <c r="F108" s="51"/>
      <c r="G108" s="51"/>
      <c r="H108" s="51"/>
      <c r="I108" s="127"/>
      <c r="J108" s="51"/>
      <c r="K108" s="51"/>
      <c r="L108" s="4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31" s="2" customFormat="1" ht="24.95" customHeight="1" x14ac:dyDescent="0.2">
      <c r="A109" s="33"/>
      <c r="B109" s="34"/>
      <c r="C109" s="22" t="s">
        <v>127</v>
      </c>
      <c r="D109" s="33"/>
      <c r="E109" s="33"/>
      <c r="F109" s="33"/>
      <c r="G109" s="33"/>
      <c r="H109" s="33"/>
      <c r="I109" s="102"/>
      <c r="J109" s="33"/>
      <c r="K109" s="33"/>
      <c r="L109" s="4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31" s="2" customFormat="1" ht="6.95" customHeight="1" x14ac:dyDescent="0.2">
      <c r="A110" s="33"/>
      <c r="B110" s="34"/>
      <c r="C110" s="33"/>
      <c r="D110" s="33"/>
      <c r="E110" s="33"/>
      <c r="F110" s="33"/>
      <c r="G110" s="33"/>
      <c r="H110" s="33"/>
      <c r="I110" s="102"/>
      <c r="J110" s="33"/>
      <c r="K110" s="33"/>
      <c r="L110" s="4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31" s="2" customFormat="1" ht="12" customHeight="1" x14ac:dyDescent="0.2">
      <c r="A111" s="33"/>
      <c r="B111" s="34"/>
      <c r="C111" s="28" t="s">
        <v>16</v>
      </c>
      <c r="D111" s="33"/>
      <c r="E111" s="33"/>
      <c r="F111" s="33"/>
      <c r="G111" s="33"/>
      <c r="H111" s="33"/>
      <c r="I111" s="102"/>
      <c r="J111" s="33"/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2" customFormat="1" ht="16.5" customHeight="1" x14ac:dyDescent="0.2">
      <c r="A112" s="33"/>
      <c r="B112" s="34"/>
      <c r="C112" s="33"/>
      <c r="D112" s="33"/>
      <c r="E112" s="569" t="str">
        <f>E7</f>
        <v>Žirovnice - ZTV Starý dvůr</v>
      </c>
      <c r="F112" s="570"/>
      <c r="G112" s="570"/>
      <c r="H112" s="570"/>
      <c r="I112" s="102"/>
      <c r="J112" s="33"/>
      <c r="K112" s="33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12" customHeight="1" x14ac:dyDescent="0.2">
      <c r="A113" s="33"/>
      <c r="B113" s="34"/>
      <c r="C113" s="28" t="s">
        <v>119</v>
      </c>
      <c r="D113" s="33"/>
      <c r="E113" s="33"/>
      <c r="F113" s="33"/>
      <c r="G113" s="33"/>
      <c r="H113" s="33"/>
      <c r="I113" s="102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16.5" customHeight="1" x14ac:dyDescent="0.2">
      <c r="A114" s="33"/>
      <c r="B114" s="34"/>
      <c r="C114" s="33"/>
      <c r="D114" s="33"/>
      <c r="E114" s="561" t="str">
        <f>E9</f>
        <v>302 - Dešťová kanalizace</v>
      </c>
      <c r="F114" s="568"/>
      <c r="G114" s="568"/>
      <c r="H114" s="568"/>
      <c r="I114" s="102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6.95" customHeight="1" x14ac:dyDescent="0.2">
      <c r="A115" s="33"/>
      <c r="B115" s="34"/>
      <c r="C115" s="33"/>
      <c r="D115" s="33"/>
      <c r="E115" s="33"/>
      <c r="F115" s="33"/>
      <c r="G115" s="33"/>
      <c r="H115" s="33"/>
      <c r="I115" s="102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12" customHeight="1" x14ac:dyDescent="0.2">
      <c r="A116" s="33"/>
      <c r="B116" s="34"/>
      <c r="C116" s="28" t="s">
        <v>20</v>
      </c>
      <c r="D116" s="33"/>
      <c r="E116" s="33"/>
      <c r="F116" s="26" t="str">
        <f>F12</f>
        <v>Žirovnice</v>
      </c>
      <c r="G116" s="33"/>
      <c r="H116" s="33"/>
      <c r="I116" s="103" t="s">
        <v>22</v>
      </c>
      <c r="J116" s="56" t="str">
        <f>IF(J12="","",J12)</f>
        <v>9. 6. 2020</v>
      </c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6.95" customHeight="1" x14ac:dyDescent="0.2">
      <c r="A117" s="33"/>
      <c r="B117" s="34"/>
      <c r="C117" s="33"/>
      <c r="D117" s="33"/>
      <c r="E117" s="33"/>
      <c r="F117" s="33"/>
      <c r="G117" s="33"/>
      <c r="H117" s="33"/>
      <c r="I117" s="102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15.2" customHeight="1" x14ac:dyDescent="0.2">
      <c r="A118" s="33"/>
      <c r="B118" s="34"/>
      <c r="C118" s="28" t="s">
        <v>24</v>
      </c>
      <c r="D118" s="33"/>
      <c r="E118" s="33"/>
      <c r="F118" s="26" t="str">
        <f>E15</f>
        <v>Město Žirovnice</v>
      </c>
      <c r="G118" s="33"/>
      <c r="H118" s="33"/>
      <c r="I118" s="103" t="s">
        <v>30</v>
      </c>
      <c r="J118" s="31" t="str">
        <f>E21</f>
        <v>WAY project s.r.o.</v>
      </c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2" customFormat="1" ht="15.2" customHeight="1" x14ac:dyDescent="0.2">
      <c r="A119" s="33"/>
      <c r="B119" s="34"/>
      <c r="C119" s="28" t="s">
        <v>28</v>
      </c>
      <c r="D119" s="33"/>
      <c r="E119" s="33"/>
      <c r="F119" s="26" t="str">
        <f>IF(E18="","",E18)</f>
        <v>Vyplň údaj</v>
      </c>
      <c r="G119" s="33"/>
      <c r="H119" s="33"/>
      <c r="I119" s="103" t="s">
        <v>34</v>
      </c>
      <c r="J119" s="31" t="str">
        <f>E24</f>
        <v xml:space="preserve"> </v>
      </c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2" customFormat="1" ht="10.35" customHeight="1" x14ac:dyDescent="0.2">
      <c r="A120" s="33"/>
      <c r="B120" s="34"/>
      <c r="C120" s="33"/>
      <c r="D120" s="33"/>
      <c r="E120" s="33"/>
      <c r="F120" s="33"/>
      <c r="G120" s="33"/>
      <c r="H120" s="33"/>
      <c r="I120" s="102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10" customFormat="1" ht="29.25" customHeight="1" x14ac:dyDescent="0.2">
      <c r="A121" s="137"/>
      <c r="B121" s="138"/>
      <c r="C121" s="139" t="s">
        <v>128</v>
      </c>
      <c r="D121" s="140" t="s">
        <v>62</v>
      </c>
      <c r="E121" s="140" t="s">
        <v>58</v>
      </c>
      <c r="F121" s="140" t="s">
        <v>59</v>
      </c>
      <c r="G121" s="140" t="s">
        <v>129</v>
      </c>
      <c r="H121" s="140" t="s">
        <v>130</v>
      </c>
      <c r="I121" s="141" t="s">
        <v>131</v>
      </c>
      <c r="J121" s="140" t="s">
        <v>123</v>
      </c>
      <c r="K121" s="142" t="s">
        <v>132</v>
      </c>
      <c r="L121" s="143"/>
      <c r="M121" s="63" t="s">
        <v>1</v>
      </c>
      <c r="N121" s="64" t="s">
        <v>41</v>
      </c>
      <c r="O121" s="64" t="s">
        <v>133</v>
      </c>
      <c r="P121" s="64" t="s">
        <v>134</v>
      </c>
      <c r="Q121" s="64" t="s">
        <v>135</v>
      </c>
      <c r="R121" s="64" t="s">
        <v>136</v>
      </c>
      <c r="S121" s="64" t="s">
        <v>137</v>
      </c>
      <c r="T121" s="65" t="s">
        <v>138</v>
      </c>
      <c r="U121" s="137"/>
      <c r="V121" s="137"/>
      <c r="W121" s="137"/>
      <c r="X121" s="137"/>
      <c r="Y121" s="137"/>
      <c r="Z121" s="137"/>
      <c r="AA121" s="137"/>
      <c r="AB121" s="137"/>
      <c r="AC121" s="137"/>
      <c r="AD121" s="137"/>
      <c r="AE121" s="137"/>
    </row>
    <row r="122" spans="1:65" s="2" customFormat="1" ht="22.9" customHeight="1" x14ac:dyDescent="0.25">
      <c r="A122" s="33"/>
      <c r="B122" s="34"/>
      <c r="C122" s="70" t="s">
        <v>139</v>
      </c>
      <c r="D122" s="33"/>
      <c r="E122" s="33"/>
      <c r="F122" s="33"/>
      <c r="G122" s="33"/>
      <c r="H122" s="33"/>
      <c r="I122" s="102"/>
      <c r="J122" s="144">
        <f>BK122</f>
        <v>0</v>
      </c>
      <c r="K122" s="33"/>
      <c r="L122" s="34"/>
      <c r="M122" s="66"/>
      <c r="N122" s="57"/>
      <c r="O122" s="67"/>
      <c r="P122" s="145">
        <f>P123</f>
        <v>0</v>
      </c>
      <c r="Q122" s="67"/>
      <c r="R122" s="145">
        <f>R123</f>
        <v>1017.91468371</v>
      </c>
      <c r="S122" s="67"/>
      <c r="T122" s="146">
        <f>T123</f>
        <v>0</v>
      </c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T122" s="18" t="s">
        <v>76</v>
      </c>
      <c r="AU122" s="18" t="s">
        <v>125</v>
      </c>
      <c r="BK122" s="147">
        <f>BK123</f>
        <v>0</v>
      </c>
    </row>
    <row r="123" spans="1:65" s="11" customFormat="1" ht="25.9" customHeight="1" x14ac:dyDescent="0.2">
      <c r="B123" s="148"/>
      <c r="D123" s="149" t="s">
        <v>76</v>
      </c>
      <c r="E123" s="150" t="s">
        <v>228</v>
      </c>
      <c r="F123" s="150" t="s">
        <v>229</v>
      </c>
      <c r="I123" s="151"/>
      <c r="J123" s="152">
        <f>BK123</f>
        <v>0</v>
      </c>
      <c r="L123" s="148"/>
      <c r="M123" s="153"/>
      <c r="N123" s="154"/>
      <c r="O123" s="154"/>
      <c r="P123" s="155">
        <f>P124+P210+P213+P232+P326</f>
        <v>0</v>
      </c>
      <c r="Q123" s="154"/>
      <c r="R123" s="155">
        <f>R124+R210+R213+R232+R326</f>
        <v>1017.91468371</v>
      </c>
      <c r="S123" s="154"/>
      <c r="T123" s="156">
        <f>T124+T210+T213+T232+T326</f>
        <v>0</v>
      </c>
      <c r="AR123" s="149" t="s">
        <v>85</v>
      </c>
      <c r="AT123" s="157" t="s">
        <v>76</v>
      </c>
      <c r="AU123" s="157" t="s">
        <v>77</v>
      </c>
      <c r="AY123" s="149" t="s">
        <v>143</v>
      </c>
      <c r="BK123" s="158">
        <f>BK124+BK210+BK213+BK232+BK326</f>
        <v>0</v>
      </c>
    </row>
    <row r="124" spans="1:65" s="11" customFormat="1" ht="22.9" customHeight="1" x14ac:dyDescent="0.2">
      <c r="B124" s="148"/>
      <c r="D124" s="149" t="s">
        <v>76</v>
      </c>
      <c r="E124" s="197" t="s">
        <v>85</v>
      </c>
      <c r="F124" s="197" t="s">
        <v>230</v>
      </c>
      <c r="I124" s="151"/>
      <c r="J124" s="198">
        <f>BK124</f>
        <v>0</v>
      </c>
      <c r="L124" s="148"/>
      <c r="M124" s="153"/>
      <c r="N124" s="154"/>
      <c r="O124" s="154"/>
      <c r="P124" s="155">
        <f>SUM(P125:P209)</f>
        <v>0</v>
      </c>
      <c r="Q124" s="154"/>
      <c r="R124" s="155">
        <f>SUM(R125:R209)</f>
        <v>884.33433509999998</v>
      </c>
      <c r="S124" s="154"/>
      <c r="T124" s="156">
        <f>SUM(T125:T209)</f>
        <v>0</v>
      </c>
      <c r="AR124" s="149" t="s">
        <v>85</v>
      </c>
      <c r="AT124" s="157" t="s">
        <v>76</v>
      </c>
      <c r="AU124" s="157" t="s">
        <v>85</v>
      </c>
      <c r="AY124" s="149" t="s">
        <v>143</v>
      </c>
      <c r="BK124" s="158">
        <f>SUM(BK125:BK209)</f>
        <v>0</v>
      </c>
    </row>
    <row r="125" spans="1:65" s="2" customFormat="1" ht="16.5" customHeight="1" x14ac:dyDescent="0.2">
      <c r="A125" s="33"/>
      <c r="B125" s="159"/>
      <c r="C125" s="160" t="s">
        <v>85</v>
      </c>
      <c r="D125" s="160" t="s">
        <v>144</v>
      </c>
      <c r="E125" s="161" t="s">
        <v>914</v>
      </c>
      <c r="F125" s="162" t="s">
        <v>915</v>
      </c>
      <c r="G125" s="163" t="s">
        <v>916</v>
      </c>
      <c r="H125" s="164">
        <v>160</v>
      </c>
      <c r="I125" s="165"/>
      <c r="J125" s="166">
        <f>ROUND(I125*H125,2)</f>
        <v>0</v>
      </c>
      <c r="K125" s="162" t="s">
        <v>148</v>
      </c>
      <c r="L125" s="34"/>
      <c r="M125" s="167" t="s">
        <v>1</v>
      </c>
      <c r="N125" s="168" t="s">
        <v>42</v>
      </c>
      <c r="O125" s="59"/>
      <c r="P125" s="169">
        <f>O125*H125</f>
        <v>0</v>
      </c>
      <c r="Q125" s="169">
        <v>3.0000000000000001E-5</v>
      </c>
      <c r="R125" s="169">
        <f>Q125*H125</f>
        <v>4.8000000000000004E-3</v>
      </c>
      <c r="S125" s="169">
        <v>0</v>
      </c>
      <c r="T125" s="170">
        <f>S125*H125</f>
        <v>0</v>
      </c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R125" s="171" t="s">
        <v>142</v>
      </c>
      <c r="AT125" s="171" t="s">
        <v>144</v>
      </c>
      <c r="AU125" s="171" t="s">
        <v>87</v>
      </c>
      <c r="AY125" s="18" t="s">
        <v>143</v>
      </c>
      <c r="BE125" s="172">
        <f>IF(N125="základní",J125,0)</f>
        <v>0</v>
      </c>
      <c r="BF125" s="172">
        <f>IF(N125="snížená",J125,0)</f>
        <v>0</v>
      </c>
      <c r="BG125" s="172">
        <f>IF(N125="zákl. přenesená",J125,0)</f>
        <v>0</v>
      </c>
      <c r="BH125" s="172">
        <f>IF(N125="sníž. přenesená",J125,0)</f>
        <v>0</v>
      </c>
      <c r="BI125" s="172">
        <f>IF(N125="nulová",J125,0)</f>
        <v>0</v>
      </c>
      <c r="BJ125" s="18" t="s">
        <v>85</v>
      </c>
      <c r="BK125" s="172">
        <f>ROUND(I125*H125,2)</f>
        <v>0</v>
      </c>
      <c r="BL125" s="18" t="s">
        <v>142</v>
      </c>
      <c r="BM125" s="171" t="s">
        <v>1170</v>
      </c>
    </row>
    <row r="126" spans="1:65" s="13" customFormat="1" x14ac:dyDescent="0.2">
      <c r="B126" s="182"/>
      <c r="D126" s="174" t="s">
        <v>151</v>
      </c>
      <c r="E126" s="183" t="s">
        <v>1</v>
      </c>
      <c r="F126" s="184" t="s">
        <v>1171</v>
      </c>
      <c r="H126" s="183" t="s">
        <v>1</v>
      </c>
      <c r="I126" s="185"/>
      <c r="L126" s="182"/>
      <c r="M126" s="186"/>
      <c r="N126" s="187"/>
      <c r="O126" s="187"/>
      <c r="P126" s="187"/>
      <c r="Q126" s="187"/>
      <c r="R126" s="187"/>
      <c r="S126" s="187"/>
      <c r="T126" s="188"/>
      <c r="AT126" s="183" t="s">
        <v>151</v>
      </c>
      <c r="AU126" s="183" t="s">
        <v>87</v>
      </c>
      <c r="AV126" s="13" t="s">
        <v>85</v>
      </c>
      <c r="AW126" s="13" t="s">
        <v>33</v>
      </c>
      <c r="AX126" s="13" t="s">
        <v>77</v>
      </c>
      <c r="AY126" s="183" t="s">
        <v>143</v>
      </c>
    </row>
    <row r="127" spans="1:65" s="12" customFormat="1" x14ac:dyDescent="0.2">
      <c r="B127" s="173"/>
      <c r="D127" s="174" t="s">
        <v>151</v>
      </c>
      <c r="E127" s="175" t="s">
        <v>1</v>
      </c>
      <c r="F127" s="176" t="s">
        <v>1172</v>
      </c>
      <c r="H127" s="177">
        <v>160</v>
      </c>
      <c r="I127" s="178"/>
      <c r="L127" s="173"/>
      <c r="M127" s="179"/>
      <c r="N127" s="180"/>
      <c r="O127" s="180"/>
      <c r="P127" s="180"/>
      <c r="Q127" s="180"/>
      <c r="R127" s="180"/>
      <c r="S127" s="180"/>
      <c r="T127" s="181"/>
      <c r="AT127" s="175" t="s">
        <v>151</v>
      </c>
      <c r="AU127" s="175" t="s">
        <v>87</v>
      </c>
      <c r="AV127" s="12" t="s">
        <v>87</v>
      </c>
      <c r="AW127" s="12" t="s">
        <v>33</v>
      </c>
      <c r="AX127" s="12" t="s">
        <v>85</v>
      </c>
      <c r="AY127" s="175" t="s">
        <v>143</v>
      </c>
    </row>
    <row r="128" spans="1:65" s="2" customFormat="1" ht="21.75" customHeight="1" x14ac:dyDescent="0.2">
      <c r="A128" s="33"/>
      <c r="B128" s="159"/>
      <c r="C128" s="160" t="s">
        <v>87</v>
      </c>
      <c r="D128" s="160" t="s">
        <v>144</v>
      </c>
      <c r="E128" s="161" t="s">
        <v>920</v>
      </c>
      <c r="F128" s="162" t="s">
        <v>292</v>
      </c>
      <c r="G128" s="163" t="s">
        <v>280</v>
      </c>
      <c r="H128" s="164">
        <v>50.41</v>
      </c>
      <c r="I128" s="165"/>
      <c r="J128" s="166">
        <f>ROUND(I128*H128,2)</f>
        <v>0</v>
      </c>
      <c r="K128" s="162" t="s">
        <v>148</v>
      </c>
      <c r="L128" s="34"/>
      <c r="M128" s="167" t="s">
        <v>1</v>
      </c>
      <c r="N128" s="168" t="s">
        <v>42</v>
      </c>
      <c r="O128" s="59"/>
      <c r="P128" s="169">
        <f>O128*H128</f>
        <v>0</v>
      </c>
      <c r="Q128" s="169">
        <v>0</v>
      </c>
      <c r="R128" s="169">
        <f>Q128*H128</f>
        <v>0</v>
      </c>
      <c r="S128" s="169">
        <v>0</v>
      </c>
      <c r="T128" s="170">
        <f>S128*H128</f>
        <v>0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R128" s="171" t="s">
        <v>142</v>
      </c>
      <c r="AT128" s="171" t="s">
        <v>144</v>
      </c>
      <c r="AU128" s="171" t="s">
        <v>87</v>
      </c>
      <c r="AY128" s="18" t="s">
        <v>143</v>
      </c>
      <c r="BE128" s="172">
        <f>IF(N128="základní",J128,0)</f>
        <v>0</v>
      </c>
      <c r="BF128" s="172">
        <f>IF(N128="snížená",J128,0)</f>
        <v>0</v>
      </c>
      <c r="BG128" s="172">
        <f>IF(N128="zákl. přenesená",J128,0)</f>
        <v>0</v>
      </c>
      <c r="BH128" s="172">
        <f>IF(N128="sníž. přenesená",J128,0)</f>
        <v>0</v>
      </c>
      <c r="BI128" s="172">
        <f>IF(N128="nulová",J128,0)</f>
        <v>0</v>
      </c>
      <c r="BJ128" s="18" t="s">
        <v>85</v>
      </c>
      <c r="BK128" s="172">
        <f>ROUND(I128*H128,2)</f>
        <v>0</v>
      </c>
      <c r="BL128" s="18" t="s">
        <v>142</v>
      </c>
      <c r="BM128" s="171" t="s">
        <v>1173</v>
      </c>
    </row>
    <row r="129" spans="1:65" s="13" customFormat="1" x14ac:dyDescent="0.2">
      <c r="B129" s="182"/>
      <c r="D129" s="174" t="s">
        <v>151</v>
      </c>
      <c r="E129" s="183" t="s">
        <v>1</v>
      </c>
      <c r="F129" s="184" t="s">
        <v>1174</v>
      </c>
      <c r="H129" s="183" t="s">
        <v>1</v>
      </c>
      <c r="I129" s="185"/>
      <c r="L129" s="182"/>
      <c r="M129" s="186"/>
      <c r="N129" s="187"/>
      <c r="O129" s="187"/>
      <c r="P129" s="187"/>
      <c r="Q129" s="187"/>
      <c r="R129" s="187"/>
      <c r="S129" s="187"/>
      <c r="T129" s="188"/>
      <c r="AT129" s="183" t="s">
        <v>151</v>
      </c>
      <c r="AU129" s="183" t="s">
        <v>87</v>
      </c>
      <c r="AV129" s="13" t="s">
        <v>85</v>
      </c>
      <c r="AW129" s="13" t="s">
        <v>33</v>
      </c>
      <c r="AX129" s="13" t="s">
        <v>77</v>
      </c>
      <c r="AY129" s="183" t="s">
        <v>143</v>
      </c>
    </row>
    <row r="130" spans="1:65" s="12" customFormat="1" x14ac:dyDescent="0.2">
      <c r="B130" s="173"/>
      <c r="D130" s="174" t="s">
        <v>151</v>
      </c>
      <c r="E130" s="175" t="s">
        <v>1</v>
      </c>
      <c r="F130" s="176" t="s">
        <v>1175</v>
      </c>
      <c r="H130" s="177">
        <v>50.41</v>
      </c>
      <c r="I130" s="178"/>
      <c r="L130" s="173"/>
      <c r="M130" s="179"/>
      <c r="N130" s="180"/>
      <c r="O130" s="180"/>
      <c r="P130" s="180"/>
      <c r="Q130" s="180"/>
      <c r="R130" s="180"/>
      <c r="S130" s="180"/>
      <c r="T130" s="181"/>
      <c r="AT130" s="175" t="s">
        <v>151</v>
      </c>
      <c r="AU130" s="175" t="s">
        <v>87</v>
      </c>
      <c r="AV130" s="12" t="s">
        <v>87</v>
      </c>
      <c r="AW130" s="12" t="s">
        <v>33</v>
      </c>
      <c r="AX130" s="12" t="s">
        <v>85</v>
      </c>
      <c r="AY130" s="175" t="s">
        <v>143</v>
      </c>
    </row>
    <row r="131" spans="1:65" s="2" customFormat="1" ht="21.75" customHeight="1" x14ac:dyDescent="0.2">
      <c r="A131" s="33"/>
      <c r="B131" s="159"/>
      <c r="C131" s="160" t="s">
        <v>158</v>
      </c>
      <c r="D131" s="160" t="s">
        <v>144</v>
      </c>
      <c r="E131" s="161" t="s">
        <v>1176</v>
      </c>
      <c r="F131" s="162" t="s">
        <v>1177</v>
      </c>
      <c r="G131" s="163" t="s">
        <v>280</v>
      </c>
      <c r="H131" s="164">
        <v>1014.564</v>
      </c>
      <c r="I131" s="165"/>
      <c r="J131" s="166">
        <f>ROUND(I131*H131,2)</f>
        <v>0</v>
      </c>
      <c r="K131" s="162" t="s">
        <v>148</v>
      </c>
      <c r="L131" s="34"/>
      <c r="M131" s="167" t="s">
        <v>1</v>
      </c>
      <c r="N131" s="168" t="s">
        <v>42</v>
      </c>
      <c r="O131" s="59"/>
      <c r="P131" s="169">
        <f>O131*H131</f>
        <v>0</v>
      </c>
      <c r="Q131" s="169">
        <v>0</v>
      </c>
      <c r="R131" s="169">
        <f>Q131*H131</f>
        <v>0</v>
      </c>
      <c r="S131" s="169">
        <v>0</v>
      </c>
      <c r="T131" s="170">
        <f>S131*H131</f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71" t="s">
        <v>142</v>
      </c>
      <c r="AT131" s="171" t="s">
        <v>144</v>
      </c>
      <c r="AU131" s="171" t="s">
        <v>87</v>
      </c>
      <c r="AY131" s="18" t="s">
        <v>143</v>
      </c>
      <c r="BE131" s="172">
        <f>IF(N131="základní",J131,0)</f>
        <v>0</v>
      </c>
      <c r="BF131" s="172">
        <f>IF(N131="snížená",J131,0)</f>
        <v>0</v>
      </c>
      <c r="BG131" s="172">
        <f>IF(N131="zákl. přenesená",J131,0)</f>
        <v>0</v>
      </c>
      <c r="BH131" s="172">
        <f>IF(N131="sníž. přenesená",J131,0)</f>
        <v>0</v>
      </c>
      <c r="BI131" s="172">
        <f>IF(N131="nulová",J131,0)</f>
        <v>0</v>
      </c>
      <c r="BJ131" s="18" t="s">
        <v>85</v>
      </c>
      <c r="BK131" s="172">
        <f>ROUND(I131*H131,2)</f>
        <v>0</v>
      </c>
      <c r="BL131" s="18" t="s">
        <v>142</v>
      </c>
      <c r="BM131" s="171" t="s">
        <v>1178</v>
      </c>
    </row>
    <row r="132" spans="1:65" s="13" customFormat="1" x14ac:dyDescent="0.2">
      <c r="B132" s="182"/>
      <c r="D132" s="174" t="s">
        <v>151</v>
      </c>
      <c r="E132" s="183" t="s">
        <v>1</v>
      </c>
      <c r="F132" s="184" t="s">
        <v>927</v>
      </c>
      <c r="H132" s="183" t="s">
        <v>1</v>
      </c>
      <c r="I132" s="185"/>
      <c r="L132" s="182"/>
      <c r="M132" s="186"/>
      <c r="N132" s="187"/>
      <c r="O132" s="187"/>
      <c r="P132" s="187"/>
      <c r="Q132" s="187"/>
      <c r="R132" s="187"/>
      <c r="S132" s="187"/>
      <c r="T132" s="188"/>
      <c r="AT132" s="183" t="s">
        <v>151</v>
      </c>
      <c r="AU132" s="183" t="s">
        <v>87</v>
      </c>
      <c r="AV132" s="13" t="s">
        <v>85</v>
      </c>
      <c r="AW132" s="13" t="s">
        <v>33</v>
      </c>
      <c r="AX132" s="13" t="s">
        <v>77</v>
      </c>
      <c r="AY132" s="183" t="s">
        <v>143</v>
      </c>
    </row>
    <row r="133" spans="1:65" s="12" customFormat="1" x14ac:dyDescent="0.2">
      <c r="B133" s="173"/>
      <c r="D133" s="174" t="s">
        <v>151</v>
      </c>
      <c r="E133" s="175" t="s">
        <v>1</v>
      </c>
      <c r="F133" s="176" t="s">
        <v>1179</v>
      </c>
      <c r="H133" s="177">
        <v>1014.564</v>
      </c>
      <c r="I133" s="178"/>
      <c r="L133" s="173"/>
      <c r="M133" s="179"/>
      <c r="N133" s="180"/>
      <c r="O133" s="180"/>
      <c r="P133" s="180"/>
      <c r="Q133" s="180"/>
      <c r="R133" s="180"/>
      <c r="S133" s="180"/>
      <c r="T133" s="181"/>
      <c r="AT133" s="175" t="s">
        <v>151</v>
      </c>
      <c r="AU133" s="175" t="s">
        <v>87</v>
      </c>
      <c r="AV133" s="12" t="s">
        <v>87</v>
      </c>
      <c r="AW133" s="12" t="s">
        <v>33</v>
      </c>
      <c r="AX133" s="12" t="s">
        <v>85</v>
      </c>
      <c r="AY133" s="175" t="s">
        <v>143</v>
      </c>
    </row>
    <row r="134" spans="1:65" s="13" customFormat="1" x14ac:dyDescent="0.2">
      <c r="B134" s="182"/>
      <c r="D134" s="174" t="s">
        <v>151</v>
      </c>
      <c r="E134" s="183" t="s">
        <v>1</v>
      </c>
      <c r="F134" s="184" t="s">
        <v>283</v>
      </c>
      <c r="H134" s="183" t="s">
        <v>1</v>
      </c>
      <c r="I134" s="185"/>
      <c r="L134" s="182"/>
      <c r="M134" s="186"/>
      <c r="N134" s="187"/>
      <c r="O134" s="187"/>
      <c r="P134" s="187"/>
      <c r="Q134" s="187"/>
      <c r="R134" s="187"/>
      <c r="S134" s="187"/>
      <c r="T134" s="188"/>
      <c r="AT134" s="183" t="s">
        <v>151</v>
      </c>
      <c r="AU134" s="183" t="s">
        <v>87</v>
      </c>
      <c r="AV134" s="13" t="s">
        <v>85</v>
      </c>
      <c r="AW134" s="13" t="s">
        <v>33</v>
      </c>
      <c r="AX134" s="13" t="s">
        <v>77</v>
      </c>
      <c r="AY134" s="183" t="s">
        <v>143</v>
      </c>
    </row>
    <row r="135" spans="1:65" s="13" customFormat="1" x14ac:dyDescent="0.2">
      <c r="B135" s="182"/>
      <c r="D135" s="174" t="s">
        <v>151</v>
      </c>
      <c r="E135" s="183" t="s">
        <v>1</v>
      </c>
      <c r="F135" s="184" t="s">
        <v>1180</v>
      </c>
      <c r="H135" s="183" t="s">
        <v>1</v>
      </c>
      <c r="I135" s="185"/>
      <c r="L135" s="182"/>
      <c r="M135" s="186"/>
      <c r="N135" s="187"/>
      <c r="O135" s="187"/>
      <c r="P135" s="187"/>
      <c r="Q135" s="187"/>
      <c r="R135" s="187"/>
      <c r="S135" s="187"/>
      <c r="T135" s="188"/>
      <c r="AT135" s="183" t="s">
        <v>151</v>
      </c>
      <c r="AU135" s="183" t="s">
        <v>87</v>
      </c>
      <c r="AV135" s="13" t="s">
        <v>85</v>
      </c>
      <c r="AW135" s="13" t="s">
        <v>33</v>
      </c>
      <c r="AX135" s="13" t="s">
        <v>77</v>
      </c>
      <c r="AY135" s="183" t="s">
        <v>143</v>
      </c>
    </row>
    <row r="136" spans="1:65" s="2" customFormat="1" ht="21.75" customHeight="1" x14ac:dyDescent="0.2">
      <c r="A136" s="33"/>
      <c r="B136" s="159"/>
      <c r="C136" s="160" t="s">
        <v>142</v>
      </c>
      <c r="D136" s="160" t="s">
        <v>144</v>
      </c>
      <c r="E136" s="161" t="s">
        <v>1181</v>
      </c>
      <c r="F136" s="162" t="s">
        <v>1182</v>
      </c>
      <c r="G136" s="163" t="s">
        <v>280</v>
      </c>
      <c r="H136" s="164">
        <v>422.73500000000001</v>
      </c>
      <c r="I136" s="165"/>
      <c r="J136" s="166">
        <f>ROUND(I136*H136,2)</f>
        <v>0</v>
      </c>
      <c r="K136" s="162" t="s">
        <v>148</v>
      </c>
      <c r="L136" s="34"/>
      <c r="M136" s="167" t="s">
        <v>1</v>
      </c>
      <c r="N136" s="168" t="s">
        <v>42</v>
      </c>
      <c r="O136" s="59"/>
      <c r="P136" s="169">
        <f>O136*H136</f>
        <v>0</v>
      </c>
      <c r="Q136" s="169">
        <v>0</v>
      </c>
      <c r="R136" s="169">
        <f>Q136*H136</f>
        <v>0</v>
      </c>
      <c r="S136" s="169">
        <v>0</v>
      </c>
      <c r="T136" s="170">
        <f>S136*H136</f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71" t="s">
        <v>142</v>
      </c>
      <c r="AT136" s="171" t="s">
        <v>144</v>
      </c>
      <c r="AU136" s="171" t="s">
        <v>87</v>
      </c>
      <c r="AY136" s="18" t="s">
        <v>143</v>
      </c>
      <c r="BE136" s="172">
        <f>IF(N136="základní",J136,0)</f>
        <v>0</v>
      </c>
      <c r="BF136" s="172">
        <f>IF(N136="snížená",J136,0)</f>
        <v>0</v>
      </c>
      <c r="BG136" s="172">
        <f>IF(N136="zákl. přenesená",J136,0)</f>
        <v>0</v>
      </c>
      <c r="BH136" s="172">
        <f>IF(N136="sníž. přenesená",J136,0)</f>
        <v>0</v>
      </c>
      <c r="BI136" s="172">
        <f>IF(N136="nulová",J136,0)</f>
        <v>0</v>
      </c>
      <c r="BJ136" s="18" t="s">
        <v>85</v>
      </c>
      <c r="BK136" s="172">
        <f>ROUND(I136*H136,2)</f>
        <v>0</v>
      </c>
      <c r="BL136" s="18" t="s">
        <v>142</v>
      </c>
      <c r="BM136" s="171" t="s">
        <v>1183</v>
      </c>
    </row>
    <row r="137" spans="1:65" s="13" customFormat="1" x14ac:dyDescent="0.2">
      <c r="B137" s="182"/>
      <c r="D137" s="174" t="s">
        <v>151</v>
      </c>
      <c r="E137" s="183" t="s">
        <v>1</v>
      </c>
      <c r="F137" s="184" t="s">
        <v>927</v>
      </c>
      <c r="H137" s="183" t="s">
        <v>1</v>
      </c>
      <c r="I137" s="185"/>
      <c r="L137" s="182"/>
      <c r="M137" s="186"/>
      <c r="N137" s="187"/>
      <c r="O137" s="187"/>
      <c r="P137" s="187"/>
      <c r="Q137" s="187"/>
      <c r="R137" s="187"/>
      <c r="S137" s="187"/>
      <c r="T137" s="188"/>
      <c r="AT137" s="183" t="s">
        <v>151</v>
      </c>
      <c r="AU137" s="183" t="s">
        <v>87</v>
      </c>
      <c r="AV137" s="13" t="s">
        <v>85</v>
      </c>
      <c r="AW137" s="13" t="s">
        <v>33</v>
      </c>
      <c r="AX137" s="13" t="s">
        <v>77</v>
      </c>
      <c r="AY137" s="183" t="s">
        <v>143</v>
      </c>
    </row>
    <row r="138" spans="1:65" s="12" customFormat="1" x14ac:dyDescent="0.2">
      <c r="B138" s="173"/>
      <c r="D138" s="174" t="s">
        <v>151</v>
      </c>
      <c r="E138" s="175" t="s">
        <v>1</v>
      </c>
      <c r="F138" s="176" t="s">
        <v>1184</v>
      </c>
      <c r="H138" s="177">
        <v>422.73500000000001</v>
      </c>
      <c r="I138" s="178"/>
      <c r="L138" s="173"/>
      <c r="M138" s="179"/>
      <c r="N138" s="180"/>
      <c r="O138" s="180"/>
      <c r="P138" s="180"/>
      <c r="Q138" s="180"/>
      <c r="R138" s="180"/>
      <c r="S138" s="180"/>
      <c r="T138" s="181"/>
      <c r="AT138" s="175" t="s">
        <v>151</v>
      </c>
      <c r="AU138" s="175" t="s">
        <v>87</v>
      </c>
      <c r="AV138" s="12" t="s">
        <v>87</v>
      </c>
      <c r="AW138" s="12" t="s">
        <v>33</v>
      </c>
      <c r="AX138" s="12" t="s">
        <v>85</v>
      </c>
      <c r="AY138" s="175" t="s">
        <v>143</v>
      </c>
    </row>
    <row r="139" spans="1:65" s="13" customFormat="1" x14ac:dyDescent="0.2">
      <c r="B139" s="182"/>
      <c r="D139" s="174" t="s">
        <v>151</v>
      </c>
      <c r="E139" s="183" t="s">
        <v>1</v>
      </c>
      <c r="F139" s="184" t="s">
        <v>283</v>
      </c>
      <c r="H139" s="183" t="s">
        <v>1</v>
      </c>
      <c r="I139" s="185"/>
      <c r="L139" s="182"/>
      <c r="M139" s="186"/>
      <c r="N139" s="187"/>
      <c r="O139" s="187"/>
      <c r="P139" s="187"/>
      <c r="Q139" s="187"/>
      <c r="R139" s="187"/>
      <c r="S139" s="187"/>
      <c r="T139" s="188"/>
      <c r="AT139" s="183" t="s">
        <v>151</v>
      </c>
      <c r="AU139" s="183" t="s">
        <v>87</v>
      </c>
      <c r="AV139" s="13" t="s">
        <v>85</v>
      </c>
      <c r="AW139" s="13" t="s">
        <v>33</v>
      </c>
      <c r="AX139" s="13" t="s">
        <v>77</v>
      </c>
      <c r="AY139" s="183" t="s">
        <v>143</v>
      </c>
    </row>
    <row r="140" spans="1:65" s="13" customFormat="1" x14ac:dyDescent="0.2">
      <c r="B140" s="182"/>
      <c r="D140" s="174" t="s">
        <v>151</v>
      </c>
      <c r="E140" s="183" t="s">
        <v>1</v>
      </c>
      <c r="F140" s="184" t="s">
        <v>1180</v>
      </c>
      <c r="H140" s="183" t="s">
        <v>1</v>
      </c>
      <c r="I140" s="185"/>
      <c r="L140" s="182"/>
      <c r="M140" s="186"/>
      <c r="N140" s="187"/>
      <c r="O140" s="187"/>
      <c r="P140" s="187"/>
      <c r="Q140" s="187"/>
      <c r="R140" s="187"/>
      <c r="S140" s="187"/>
      <c r="T140" s="188"/>
      <c r="AT140" s="183" t="s">
        <v>151</v>
      </c>
      <c r="AU140" s="183" t="s">
        <v>87</v>
      </c>
      <c r="AV140" s="13" t="s">
        <v>85</v>
      </c>
      <c r="AW140" s="13" t="s">
        <v>33</v>
      </c>
      <c r="AX140" s="13" t="s">
        <v>77</v>
      </c>
      <c r="AY140" s="183" t="s">
        <v>143</v>
      </c>
    </row>
    <row r="141" spans="1:65" s="2" customFormat="1" ht="21.75" customHeight="1" x14ac:dyDescent="0.2">
      <c r="A141" s="33"/>
      <c r="B141" s="159"/>
      <c r="C141" s="160" t="s">
        <v>167</v>
      </c>
      <c r="D141" s="160" t="s">
        <v>144</v>
      </c>
      <c r="E141" s="161" t="s">
        <v>1185</v>
      </c>
      <c r="F141" s="162" t="s">
        <v>1186</v>
      </c>
      <c r="G141" s="163" t="s">
        <v>280</v>
      </c>
      <c r="H141" s="164">
        <v>169.09399999999999</v>
      </c>
      <c r="I141" s="165"/>
      <c r="J141" s="166">
        <f>ROUND(I141*H141,2)</f>
        <v>0</v>
      </c>
      <c r="K141" s="162" t="s">
        <v>148</v>
      </c>
      <c r="L141" s="34"/>
      <c r="M141" s="167" t="s">
        <v>1</v>
      </c>
      <c r="N141" s="168" t="s">
        <v>42</v>
      </c>
      <c r="O141" s="59"/>
      <c r="P141" s="169">
        <f>O141*H141</f>
        <v>0</v>
      </c>
      <c r="Q141" s="169">
        <v>0</v>
      </c>
      <c r="R141" s="169">
        <f>Q141*H141</f>
        <v>0</v>
      </c>
      <c r="S141" s="169">
        <v>0</v>
      </c>
      <c r="T141" s="170">
        <f>S141*H141</f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71" t="s">
        <v>142</v>
      </c>
      <c r="AT141" s="171" t="s">
        <v>144</v>
      </c>
      <c r="AU141" s="171" t="s">
        <v>87</v>
      </c>
      <c r="AY141" s="18" t="s">
        <v>143</v>
      </c>
      <c r="BE141" s="172">
        <f>IF(N141="základní",J141,0)</f>
        <v>0</v>
      </c>
      <c r="BF141" s="172">
        <f>IF(N141="snížená",J141,0)</f>
        <v>0</v>
      </c>
      <c r="BG141" s="172">
        <f>IF(N141="zákl. přenesená",J141,0)</f>
        <v>0</v>
      </c>
      <c r="BH141" s="172">
        <f>IF(N141="sníž. přenesená",J141,0)</f>
        <v>0</v>
      </c>
      <c r="BI141" s="172">
        <f>IF(N141="nulová",J141,0)</f>
        <v>0</v>
      </c>
      <c r="BJ141" s="18" t="s">
        <v>85</v>
      </c>
      <c r="BK141" s="172">
        <f>ROUND(I141*H141,2)</f>
        <v>0</v>
      </c>
      <c r="BL141" s="18" t="s">
        <v>142</v>
      </c>
      <c r="BM141" s="171" t="s">
        <v>1187</v>
      </c>
    </row>
    <row r="142" spans="1:65" s="13" customFormat="1" x14ac:dyDescent="0.2">
      <c r="B142" s="182"/>
      <c r="D142" s="174" t="s">
        <v>151</v>
      </c>
      <c r="E142" s="183" t="s">
        <v>1</v>
      </c>
      <c r="F142" s="184" t="s">
        <v>927</v>
      </c>
      <c r="H142" s="183" t="s">
        <v>1</v>
      </c>
      <c r="I142" s="185"/>
      <c r="L142" s="182"/>
      <c r="M142" s="186"/>
      <c r="N142" s="187"/>
      <c r="O142" s="187"/>
      <c r="P142" s="187"/>
      <c r="Q142" s="187"/>
      <c r="R142" s="187"/>
      <c r="S142" s="187"/>
      <c r="T142" s="188"/>
      <c r="AT142" s="183" t="s">
        <v>151</v>
      </c>
      <c r="AU142" s="183" t="s">
        <v>87</v>
      </c>
      <c r="AV142" s="13" t="s">
        <v>85</v>
      </c>
      <c r="AW142" s="13" t="s">
        <v>33</v>
      </c>
      <c r="AX142" s="13" t="s">
        <v>77</v>
      </c>
      <c r="AY142" s="183" t="s">
        <v>143</v>
      </c>
    </row>
    <row r="143" spans="1:65" s="12" customFormat="1" x14ac:dyDescent="0.2">
      <c r="B143" s="173"/>
      <c r="D143" s="174" t="s">
        <v>151</v>
      </c>
      <c r="E143" s="175" t="s">
        <v>1</v>
      </c>
      <c r="F143" s="176" t="s">
        <v>1188</v>
      </c>
      <c r="H143" s="177">
        <v>169.09399999999999</v>
      </c>
      <c r="I143" s="178"/>
      <c r="L143" s="173"/>
      <c r="M143" s="179"/>
      <c r="N143" s="180"/>
      <c r="O143" s="180"/>
      <c r="P143" s="180"/>
      <c r="Q143" s="180"/>
      <c r="R143" s="180"/>
      <c r="S143" s="180"/>
      <c r="T143" s="181"/>
      <c r="AT143" s="175" t="s">
        <v>151</v>
      </c>
      <c r="AU143" s="175" t="s">
        <v>87</v>
      </c>
      <c r="AV143" s="12" t="s">
        <v>87</v>
      </c>
      <c r="AW143" s="12" t="s">
        <v>33</v>
      </c>
      <c r="AX143" s="12" t="s">
        <v>85</v>
      </c>
      <c r="AY143" s="175" t="s">
        <v>143</v>
      </c>
    </row>
    <row r="144" spans="1:65" s="13" customFormat="1" x14ac:dyDescent="0.2">
      <c r="B144" s="182"/>
      <c r="D144" s="174" t="s">
        <v>151</v>
      </c>
      <c r="E144" s="183" t="s">
        <v>1</v>
      </c>
      <c r="F144" s="184" t="s">
        <v>283</v>
      </c>
      <c r="H144" s="183" t="s">
        <v>1</v>
      </c>
      <c r="I144" s="185"/>
      <c r="L144" s="182"/>
      <c r="M144" s="186"/>
      <c r="N144" s="187"/>
      <c r="O144" s="187"/>
      <c r="P144" s="187"/>
      <c r="Q144" s="187"/>
      <c r="R144" s="187"/>
      <c r="S144" s="187"/>
      <c r="T144" s="188"/>
      <c r="AT144" s="183" t="s">
        <v>151</v>
      </c>
      <c r="AU144" s="183" t="s">
        <v>87</v>
      </c>
      <c r="AV144" s="13" t="s">
        <v>85</v>
      </c>
      <c r="AW144" s="13" t="s">
        <v>33</v>
      </c>
      <c r="AX144" s="13" t="s">
        <v>77</v>
      </c>
      <c r="AY144" s="183" t="s">
        <v>143</v>
      </c>
    </row>
    <row r="145" spans="1:65" s="13" customFormat="1" x14ac:dyDescent="0.2">
      <c r="B145" s="182"/>
      <c r="D145" s="174" t="s">
        <v>151</v>
      </c>
      <c r="E145" s="183" t="s">
        <v>1</v>
      </c>
      <c r="F145" s="184" t="s">
        <v>1180</v>
      </c>
      <c r="H145" s="183" t="s">
        <v>1</v>
      </c>
      <c r="I145" s="185"/>
      <c r="L145" s="182"/>
      <c r="M145" s="186"/>
      <c r="N145" s="187"/>
      <c r="O145" s="187"/>
      <c r="P145" s="187"/>
      <c r="Q145" s="187"/>
      <c r="R145" s="187"/>
      <c r="S145" s="187"/>
      <c r="T145" s="188"/>
      <c r="AT145" s="183" t="s">
        <v>151</v>
      </c>
      <c r="AU145" s="183" t="s">
        <v>87</v>
      </c>
      <c r="AV145" s="13" t="s">
        <v>85</v>
      </c>
      <c r="AW145" s="13" t="s">
        <v>33</v>
      </c>
      <c r="AX145" s="13" t="s">
        <v>77</v>
      </c>
      <c r="AY145" s="183" t="s">
        <v>143</v>
      </c>
    </row>
    <row r="146" spans="1:65" s="2" customFormat="1" ht="21.75" customHeight="1" x14ac:dyDescent="0.2">
      <c r="A146" s="33"/>
      <c r="B146" s="159"/>
      <c r="C146" s="160" t="s">
        <v>170</v>
      </c>
      <c r="D146" s="160" t="s">
        <v>144</v>
      </c>
      <c r="E146" s="161" t="s">
        <v>1189</v>
      </c>
      <c r="F146" s="162" t="s">
        <v>1190</v>
      </c>
      <c r="G146" s="163" t="s">
        <v>280</v>
      </c>
      <c r="H146" s="164">
        <v>84.546999999999997</v>
      </c>
      <c r="I146" s="165"/>
      <c r="J146" s="166">
        <f>ROUND(I146*H146,2)</f>
        <v>0</v>
      </c>
      <c r="K146" s="162" t="s">
        <v>148</v>
      </c>
      <c r="L146" s="34"/>
      <c r="M146" s="167" t="s">
        <v>1</v>
      </c>
      <c r="N146" s="168" t="s">
        <v>42</v>
      </c>
      <c r="O146" s="59"/>
      <c r="P146" s="169">
        <f>O146*H146</f>
        <v>0</v>
      </c>
      <c r="Q146" s="169">
        <v>0</v>
      </c>
      <c r="R146" s="169">
        <f>Q146*H146</f>
        <v>0</v>
      </c>
      <c r="S146" s="169">
        <v>0</v>
      </c>
      <c r="T146" s="170">
        <f>S146*H146</f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71" t="s">
        <v>142</v>
      </c>
      <c r="AT146" s="171" t="s">
        <v>144</v>
      </c>
      <c r="AU146" s="171" t="s">
        <v>87</v>
      </c>
      <c r="AY146" s="18" t="s">
        <v>143</v>
      </c>
      <c r="BE146" s="172">
        <f>IF(N146="základní",J146,0)</f>
        <v>0</v>
      </c>
      <c r="BF146" s="172">
        <f>IF(N146="snížená",J146,0)</f>
        <v>0</v>
      </c>
      <c r="BG146" s="172">
        <f>IF(N146="zákl. přenesená",J146,0)</f>
        <v>0</v>
      </c>
      <c r="BH146" s="172">
        <f>IF(N146="sníž. přenesená",J146,0)</f>
        <v>0</v>
      </c>
      <c r="BI146" s="172">
        <f>IF(N146="nulová",J146,0)</f>
        <v>0</v>
      </c>
      <c r="BJ146" s="18" t="s">
        <v>85</v>
      </c>
      <c r="BK146" s="172">
        <f>ROUND(I146*H146,2)</f>
        <v>0</v>
      </c>
      <c r="BL146" s="18" t="s">
        <v>142</v>
      </c>
      <c r="BM146" s="171" t="s">
        <v>1191</v>
      </c>
    </row>
    <row r="147" spans="1:65" s="13" customFormat="1" x14ac:dyDescent="0.2">
      <c r="B147" s="182"/>
      <c r="D147" s="174" t="s">
        <v>151</v>
      </c>
      <c r="E147" s="183" t="s">
        <v>1</v>
      </c>
      <c r="F147" s="184" t="s">
        <v>927</v>
      </c>
      <c r="H147" s="183" t="s">
        <v>1</v>
      </c>
      <c r="I147" s="185"/>
      <c r="L147" s="182"/>
      <c r="M147" s="186"/>
      <c r="N147" s="187"/>
      <c r="O147" s="187"/>
      <c r="P147" s="187"/>
      <c r="Q147" s="187"/>
      <c r="R147" s="187"/>
      <c r="S147" s="187"/>
      <c r="T147" s="188"/>
      <c r="AT147" s="183" t="s">
        <v>151</v>
      </c>
      <c r="AU147" s="183" t="s">
        <v>87</v>
      </c>
      <c r="AV147" s="13" t="s">
        <v>85</v>
      </c>
      <c r="AW147" s="13" t="s">
        <v>33</v>
      </c>
      <c r="AX147" s="13" t="s">
        <v>77</v>
      </c>
      <c r="AY147" s="183" t="s">
        <v>143</v>
      </c>
    </row>
    <row r="148" spans="1:65" s="12" customFormat="1" x14ac:dyDescent="0.2">
      <c r="B148" s="173"/>
      <c r="D148" s="174" t="s">
        <v>151</v>
      </c>
      <c r="E148" s="175" t="s">
        <v>1</v>
      </c>
      <c r="F148" s="176" t="s">
        <v>1192</v>
      </c>
      <c r="H148" s="177">
        <v>84.546999999999997</v>
      </c>
      <c r="I148" s="178"/>
      <c r="L148" s="173"/>
      <c r="M148" s="179"/>
      <c r="N148" s="180"/>
      <c r="O148" s="180"/>
      <c r="P148" s="180"/>
      <c r="Q148" s="180"/>
      <c r="R148" s="180"/>
      <c r="S148" s="180"/>
      <c r="T148" s="181"/>
      <c r="AT148" s="175" t="s">
        <v>151</v>
      </c>
      <c r="AU148" s="175" t="s">
        <v>87</v>
      </c>
      <c r="AV148" s="12" t="s">
        <v>87</v>
      </c>
      <c r="AW148" s="12" t="s">
        <v>33</v>
      </c>
      <c r="AX148" s="12" t="s">
        <v>85</v>
      </c>
      <c r="AY148" s="175" t="s">
        <v>143</v>
      </c>
    </row>
    <row r="149" spans="1:65" s="13" customFormat="1" x14ac:dyDescent="0.2">
      <c r="B149" s="182"/>
      <c r="D149" s="174" t="s">
        <v>151</v>
      </c>
      <c r="E149" s="183" t="s">
        <v>1</v>
      </c>
      <c r="F149" s="184" t="s">
        <v>283</v>
      </c>
      <c r="H149" s="183" t="s">
        <v>1</v>
      </c>
      <c r="I149" s="185"/>
      <c r="L149" s="182"/>
      <c r="M149" s="186"/>
      <c r="N149" s="187"/>
      <c r="O149" s="187"/>
      <c r="P149" s="187"/>
      <c r="Q149" s="187"/>
      <c r="R149" s="187"/>
      <c r="S149" s="187"/>
      <c r="T149" s="188"/>
      <c r="AT149" s="183" t="s">
        <v>151</v>
      </c>
      <c r="AU149" s="183" t="s">
        <v>87</v>
      </c>
      <c r="AV149" s="13" t="s">
        <v>85</v>
      </c>
      <c r="AW149" s="13" t="s">
        <v>33</v>
      </c>
      <c r="AX149" s="13" t="s">
        <v>77</v>
      </c>
      <c r="AY149" s="183" t="s">
        <v>143</v>
      </c>
    </row>
    <row r="150" spans="1:65" s="13" customFormat="1" x14ac:dyDescent="0.2">
      <c r="B150" s="182"/>
      <c r="D150" s="174" t="s">
        <v>151</v>
      </c>
      <c r="E150" s="183" t="s">
        <v>1</v>
      </c>
      <c r="F150" s="184" t="s">
        <v>1180</v>
      </c>
      <c r="H150" s="183" t="s">
        <v>1</v>
      </c>
      <c r="I150" s="185"/>
      <c r="L150" s="182"/>
      <c r="M150" s="186"/>
      <c r="N150" s="187"/>
      <c r="O150" s="187"/>
      <c r="P150" s="187"/>
      <c r="Q150" s="187"/>
      <c r="R150" s="187"/>
      <c r="S150" s="187"/>
      <c r="T150" s="188"/>
      <c r="AT150" s="183" t="s">
        <v>151</v>
      </c>
      <c r="AU150" s="183" t="s">
        <v>87</v>
      </c>
      <c r="AV150" s="13" t="s">
        <v>85</v>
      </c>
      <c r="AW150" s="13" t="s">
        <v>33</v>
      </c>
      <c r="AX150" s="13" t="s">
        <v>77</v>
      </c>
      <c r="AY150" s="183" t="s">
        <v>143</v>
      </c>
    </row>
    <row r="151" spans="1:65" s="2" customFormat="1" ht="16.5" customHeight="1" x14ac:dyDescent="0.2">
      <c r="A151" s="33"/>
      <c r="B151" s="159"/>
      <c r="C151" s="160" t="s">
        <v>178</v>
      </c>
      <c r="D151" s="160" t="s">
        <v>144</v>
      </c>
      <c r="E151" s="161" t="s">
        <v>336</v>
      </c>
      <c r="F151" s="162" t="s">
        <v>337</v>
      </c>
      <c r="G151" s="163" t="s">
        <v>233</v>
      </c>
      <c r="H151" s="164">
        <v>127.74</v>
      </c>
      <c r="I151" s="165"/>
      <c r="J151" s="166">
        <f>ROUND(I151*H151,2)</f>
        <v>0</v>
      </c>
      <c r="K151" s="162" t="s">
        <v>148</v>
      </c>
      <c r="L151" s="34"/>
      <c r="M151" s="167" t="s">
        <v>1</v>
      </c>
      <c r="N151" s="168" t="s">
        <v>42</v>
      </c>
      <c r="O151" s="59"/>
      <c r="P151" s="169">
        <f>O151*H151</f>
        <v>0</v>
      </c>
      <c r="Q151" s="169">
        <v>8.4000000000000003E-4</v>
      </c>
      <c r="R151" s="169">
        <f>Q151*H151</f>
        <v>0.1073016</v>
      </c>
      <c r="S151" s="169">
        <v>0</v>
      </c>
      <c r="T151" s="170">
        <f>S151*H151</f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71" t="s">
        <v>142</v>
      </c>
      <c r="AT151" s="171" t="s">
        <v>144</v>
      </c>
      <c r="AU151" s="171" t="s">
        <v>87</v>
      </c>
      <c r="AY151" s="18" t="s">
        <v>143</v>
      </c>
      <c r="BE151" s="172">
        <f>IF(N151="základní",J151,0)</f>
        <v>0</v>
      </c>
      <c r="BF151" s="172">
        <f>IF(N151="snížená",J151,0)</f>
        <v>0</v>
      </c>
      <c r="BG151" s="172">
        <f>IF(N151="zákl. přenesená",J151,0)</f>
        <v>0</v>
      </c>
      <c r="BH151" s="172">
        <f>IF(N151="sníž. přenesená",J151,0)</f>
        <v>0</v>
      </c>
      <c r="BI151" s="172">
        <f>IF(N151="nulová",J151,0)</f>
        <v>0</v>
      </c>
      <c r="BJ151" s="18" t="s">
        <v>85</v>
      </c>
      <c r="BK151" s="172">
        <f>ROUND(I151*H151,2)</f>
        <v>0</v>
      </c>
      <c r="BL151" s="18" t="s">
        <v>142</v>
      </c>
      <c r="BM151" s="171" t="s">
        <v>1193</v>
      </c>
    </row>
    <row r="152" spans="1:65" s="12" customFormat="1" x14ac:dyDescent="0.2">
      <c r="B152" s="173"/>
      <c r="D152" s="174" t="s">
        <v>151</v>
      </c>
      <c r="E152" s="175" t="s">
        <v>1</v>
      </c>
      <c r="F152" s="176" t="s">
        <v>1194</v>
      </c>
      <c r="H152" s="177">
        <v>127.74</v>
      </c>
      <c r="I152" s="178"/>
      <c r="L152" s="173"/>
      <c r="M152" s="179"/>
      <c r="N152" s="180"/>
      <c r="O152" s="180"/>
      <c r="P152" s="180"/>
      <c r="Q152" s="180"/>
      <c r="R152" s="180"/>
      <c r="S152" s="180"/>
      <c r="T152" s="181"/>
      <c r="AT152" s="175" t="s">
        <v>151</v>
      </c>
      <c r="AU152" s="175" t="s">
        <v>87</v>
      </c>
      <c r="AV152" s="12" t="s">
        <v>87</v>
      </c>
      <c r="AW152" s="12" t="s">
        <v>33</v>
      </c>
      <c r="AX152" s="12" t="s">
        <v>85</v>
      </c>
      <c r="AY152" s="175" t="s">
        <v>143</v>
      </c>
    </row>
    <row r="153" spans="1:65" s="13" customFormat="1" x14ac:dyDescent="0.2">
      <c r="B153" s="182"/>
      <c r="D153" s="174" t="s">
        <v>151</v>
      </c>
      <c r="E153" s="183" t="s">
        <v>1</v>
      </c>
      <c r="F153" s="184" t="s">
        <v>1195</v>
      </c>
      <c r="H153" s="183" t="s">
        <v>1</v>
      </c>
      <c r="I153" s="185"/>
      <c r="L153" s="182"/>
      <c r="M153" s="186"/>
      <c r="N153" s="187"/>
      <c r="O153" s="187"/>
      <c r="P153" s="187"/>
      <c r="Q153" s="187"/>
      <c r="R153" s="187"/>
      <c r="S153" s="187"/>
      <c r="T153" s="188"/>
      <c r="AT153" s="183" t="s">
        <v>151</v>
      </c>
      <c r="AU153" s="183" t="s">
        <v>87</v>
      </c>
      <c r="AV153" s="13" t="s">
        <v>85</v>
      </c>
      <c r="AW153" s="13" t="s">
        <v>33</v>
      </c>
      <c r="AX153" s="13" t="s">
        <v>77</v>
      </c>
      <c r="AY153" s="183" t="s">
        <v>143</v>
      </c>
    </row>
    <row r="154" spans="1:65" s="2" customFormat="1" ht="21.75" customHeight="1" x14ac:dyDescent="0.2">
      <c r="A154" s="33"/>
      <c r="B154" s="159"/>
      <c r="C154" s="160" t="s">
        <v>184</v>
      </c>
      <c r="D154" s="160" t="s">
        <v>144</v>
      </c>
      <c r="E154" s="161" t="s">
        <v>343</v>
      </c>
      <c r="F154" s="162" t="s">
        <v>344</v>
      </c>
      <c r="G154" s="163" t="s">
        <v>233</v>
      </c>
      <c r="H154" s="164">
        <v>127.74</v>
      </c>
      <c r="I154" s="165"/>
      <c r="J154" s="166">
        <f>ROUND(I154*H154,2)</f>
        <v>0</v>
      </c>
      <c r="K154" s="162" t="s">
        <v>148</v>
      </c>
      <c r="L154" s="34"/>
      <c r="M154" s="167" t="s">
        <v>1</v>
      </c>
      <c r="N154" s="168" t="s">
        <v>42</v>
      </c>
      <c r="O154" s="59"/>
      <c r="P154" s="169">
        <f>O154*H154</f>
        <v>0</v>
      </c>
      <c r="Q154" s="169">
        <v>0</v>
      </c>
      <c r="R154" s="169">
        <f>Q154*H154</f>
        <v>0</v>
      </c>
      <c r="S154" s="169">
        <v>0</v>
      </c>
      <c r="T154" s="170">
        <f>S154*H154</f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71" t="s">
        <v>142</v>
      </c>
      <c r="AT154" s="171" t="s">
        <v>144</v>
      </c>
      <c r="AU154" s="171" t="s">
        <v>87</v>
      </c>
      <c r="AY154" s="18" t="s">
        <v>143</v>
      </c>
      <c r="BE154" s="172">
        <f>IF(N154="základní",J154,0)</f>
        <v>0</v>
      </c>
      <c r="BF154" s="172">
        <f>IF(N154="snížená",J154,0)</f>
        <v>0</v>
      </c>
      <c r="BG154" s="172">
        <f>IF(N154="zákl. přenesená",J154,0)</f>
        <v>0</v>
      </c>
      <c r="BH154" s="172">
        <f>IF(N154="sníž. přenesená",J154,0)</f>
        <v>0</v>
      </c>
      <c r="BI154" s="172">
        <f>IF(N154="nulová",J154,0)</f>
        <v>0</v>
      </c>
      <c r="BJ154" s="18" t="s">
        <v>85</v>
      </c>
      <c r="BK154" s="172">
        <f>ROUND(I154*H154,2)</f>
        <v>0</v>
      </c>
      <c r="BL154" s="18" t="s">
        <v>142</v>
      </c>
      <c r="BM154" s="171" t="s">
        <v>1196</v>
      </c>
    </row>
    <row r="155" spans="1:65" s="12" customFormat="1" x14ac:dyDescent="0.2">
      <c r="B155" s="173"/>
      <c r="D155" s="174" t="s">
        <v>151</v>
      </c>
      <c r="E155" s="175" t="s">
        <v>1</v>
      </c>
      <c r="F155" s="176" t="s">
        <v>1197</v>
      </c>
      <c r="H155" s="177">
        <v>127.74</v>
      </c>
      <c r="I155" s="178"/>
      <c r="L155" s="173"/>
      <c r="M155" s="179"/>
      <c r="N155" s="180"/>
      <c r="O155" s="180"/>
      <c r="P155" s="180"/>
      <c r="Q155" s="180"/>
      <c r="R155" s="180"/>
      <c r="S155" s="180"/>
      <c r="T155" s="181"/>
      <c r="AT155" s="175" t="s">
        <v>151</v>
      </c>
      <c r="AU155" s="175" t="s">
        <v>87</v>
      </c>
      <c r="AV155" s="12" t="s">
        <v>87</v>
      </c>
      <c r="AW155" s="12" t="s">
        <v>33</v>
      </c>
      <c r="AX155" s="12" t="s">
        <v>85</v>
      </c>
      <c r="AY155" s="175" t="s">
        <v>143</v>
      </c>
    </row>
    <row r="156" spans="1:65" s="2" customFormat="1" ht="16.5" customHeight="1" x14ac:dyDescent="0.2">
      <c r="A156" s="33"/>
      <c r="B156" s="159"/>
      <c r="C156" s="160" t="s">
        <v>190</v>
      </c>
      <c r="D156" s="160" t="s">
        <v>144</v>
      </c>
      <c r="E156" s="161" t="s">
        <v>943</v>
      </c>
      <c r="F156" s="162" t="s">
        <v>944</v>
      </c>
      <c r="G156" s="163" t="s">
        <v>233</v>
      </c>
      <c r="H156" s="164">
        <v>3748.51</v>
      </c>
      <c r="I156" s="165"/>
      <c r="J156" s="166">
        <f>ROUND(I156*H156,2)</f>
        <v>0</v>
      </c>
      <c r="K156" s="162" t="s">
        <v>148</v>
      </c>
      <c r="L156" s="34"/>
      <c r="M156" s="167" t="s">
        <v>1</v>
      </c>
      <c r="N156" s="168" t="s">
        <v>42</v>
      </c>
      <c r="O156" s="59"/>
      <c r="P156" s="169">
        <f>O156*H156</f>
        <v>0</v>
      </c>
      <c r="Q156" s="169">
        <v>8.4999999999999995E-4</v>
      </c>
      <c r="R156" s="169">
        <f>Q156*H156</f>
        <v>3.1862335000000002</v>
      </c>
      <c r="S156" s="169">
        <v>0</v>
      </c>
      <c r="T156" s="170">
        <f>S156*H156</f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71" t="s">
        <v>142</v>
      </c>
      <c r="AT156" s="171" t="s">
        <v>144</v>
      </c>
      <c r="AU156" s="171" t="s">
        <v>87</v>
      </c>
      <c r="AY156" s="18" t="s">
        <v>143</v>
      </c>
      <c r="BE156" s="172">
        <f>IF(N156="základní",J156,0)</f>
        <v>0</v>
      </c>
      <c r="BF156" s="172">
        <f>IF(N156="snížená",J156,0)</f>
        <v>0</v>
      </c>
      <c r="BG156" s="172">
        <f>IF(N156="zákl. přenesená",J156,0)</f>
        <v>0</v>
      </c>
      <c r="BH156" s="172">
        <f>IF(N156="sníž. přenesená",J156,0)</f>
        <v>0</v>
      </c>
      <c r="BI156" s="172">
        <f>IF(N156="nulová",J156,0)</f>
        <v>0</v>
      </c>
      <c r="BJ156" s="18" t="s">
        <v>85</v>
      </c>
      <c r="BK156" s="172">
        <f>ROUND(I156*H156,2)</f>
        <v>0</v>
      </c>
      <c r="BL156" s="18" t="s">
        <v>142</v>
      </c>
      <c r="BM156" s="171" t="s">
        <v>1198</v>
      </c>
    </row>
    <row r="157" spans="1:65" s="12" customFormat="1" x14ac:dyDescent="0.2">
      <c r="B157" s="173"/>
      <c r="D157" s="174" t="s">
        <v>151</v>
      </c>
      <c r="E157" s="175" t="s">
        <v>1</v>
      </c>
      <c r="F157" s="176" t="s">
        <v>1199</v>
      </c>
      <c r="H157" s="177">
        <v>3748.51</v>
      </c>
      <c r="I157" s="178"/>
      <c r="L157" s="173"/>
      <c r="M157" s="179"/>
      <c r="N157" s="180"/>
      <c r="O157" s="180"/>
      <c r="P157" s="180"/>
      <c r="Q157" s="180"/>
      <c r="R157" s="180"/>
      <c r="S157" s="180"/>
      <c r="T157" s="181"/>
      <c r="AT157" s="175" t="s">
        <v>151</v>
      </c>
      <c r="AU157" s="175" t="s">
        <v>87</v>
      </c>
      <c r="AV157" s="12" t="s">
        <v>87</v>
      </c>
      <c r="AW157" s="12" t="s">
        <v>33</v>
      </c>
      <c r="AX157" s="12" t="s">
        <v>85</v>
      </c>
      <c r="AY157" s="175" t="s">
        <v>143</v>
      </c>
    </row>
    <row r="158" spans="1:65" s="13" customFormat="1" x14ac:dyDescent="0.2">
      <c r="B158" s="182"/>
      <c r="D158" s="174" t="s">
        <v>151</v>
      </c>
      <c r="E158" s="183" t="s">
        <v>1</v>
      </c>
      <c r="F158" s="184" t="s">
        <v>1195</v>
      </c>
      <c r="H158" s="183" t="s">
        <v>1</v>
      </c>
      <c r="I158" s="185"/>
      <c r="L158" s="182"/>
      <c r="M158" s="186"/>
      <c r="N158" s="187"/>
      <c r="O158" s="187"/>
      <c r="P158" s="187"/>
      <c r="Q158" s="187"/>
      <c r="R158" s="187"/>
      <c r="S158" s="187"/>
      <c r="T158" s="188"/>
      <c r="AT158" s="183" t="s">
        <v>151</v>
      </c>
      <c r="AU158" s="183" t="s">
        <v>87</v>
      </c>
      <c r="AV158" s="13" t="s">
        <v>85</v>
      </c>
      <c r="AW158" s="13" t="s">
        <v>33</v>
      </c>
      <c r="AX158" s="13" t="s">
        <v>77</v>
      </c>
      <c r="AY158" s="183" t="s">
        <v>143</v>
      </c>
    </row>
    <row r="159" spans="1:65" s="2" customFormat="1" ht="21.75" customHeight="1" x14ac:dyDescent="0.2">
      <c r="A159" s="33"/>
      <c r="B159" s="159"/>
      <c r="C159" s="160" t="s">
        <v>195</v>
      </c>
      <c r="D159" s="160" t="s">
        <v>144</v>
      </c>
      <c r="E159" s="161" t="s">
        <v>948</v>
      </c>
      <c r="F159" s="162" t="s">
        <v>949</v>
      </c>
      <c r="G159" s="163" t="s">
        <v>233</v>
      </c>
      <c r="H159" s="164">
        <v>3748.51</v>
      </c>
      <c r="I159" s="165"/>
      <c r="J159" s="166">
        <f>ROUND(I159*H159,2)</f>
        <v>0</v>
      </c>
      <c r="K159" s="162" t="s">
        <v>148</v>
      </c>
      <c r="L159" s="34"/>
      <c r="M159" s="167" t="s">
        <v>1</v>
      </c>
      <c r="N159" s="168" t="s">
        <v>42</v>
      </c>
      <c r="O159" s="59"/>
      <c r="P159" s="169">
        <f>O159*H159</f>
        <v>0</v>
      </c>
      <c r="Q159" s="169">
        <v>0</v>
      </c>
      <c r="R159" s="169">
        <f>Q159*H159</f>
        <v>0</v>
      </c>
      <c r="S159" s="169">
        <v>0</v>
      </c>
      <c r="T159" s="170">
        <f>S159*H159</f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71" t="s">
        <v>142</v>
      </c>
      <c r="AT159" s="171" t="s">
        <v>144</v>
      </c>
      <c r="AU159" s="171" t="s">
        <v>87</v>
      </c>
      <c r="AY159" s="18" t="s">
        <v>143</v>
      </c>
      <c r="BE159" s="172">
        <f>IF(N159="základní",J159,0)</f>
        <v>0</v>
      </c>
      <c r="BF159" s="172">
        <f>IF(N159="snížená",J159,0)</f>
        <v>0</v>
      </c>
      <c r="BG159" s="172">
        <f>IF(N159="zákl. přenesená",J159,0)</f>
        <v>0</v>
      </c>
      <c r="BH159" s="172">
        <f>IF(N159="sníž. přenesená",J159,0)</f>
        <v>0</v>
      </c>
      <c r="BI159" s="172">
        <f>IF(N159="nulová",J159,0)</f>
        <v>0</v>
      </c>
      <c r="BJ159" s="18" t="s">
        <v>85</v>
      </c>
      <c r="BK159" s="172">
        <f>ROUND(I159*H159,2)</f>
        <v>0</v>
      </c>
      <c r="BL159" s="18" t="s">
        <v>142</v>
      </c>
      <c r="BM159" s="171" t="s">
        <v>1200</v>
      </c>
    </row>
    <row r="160" spans="1:65" s="12" customFormat="1" x14ac:dyDescent="0.2">
      <c r="B160" s="173"/>
      <c r="D160" s="174" t="s">
        <v>151</v>
      </c>
      <c r="E160" s="175" t="s">
        <v>1</v>
      </c>
      <c r="F160" s="176" t="s">
        <v>1201</v>
      </c>
      <c r="H160" s="177">
        <v>3748.51</v>
      </c>
      <c r="I160" s="178"/>
      <c r="L160" s="173"/>
      <c r="M160" s="179"/>
      <c r="N160" s="180"/>
      <c r="O160" s="180"/>
      <c r="P160" s="180"/>
      <c r="Q160" s="180"/>
      <c r="R160" s="180"/>
      <c r="S160" s="180"/>
      <c r="T160" s="181"/>
      <c r="AT160" s="175" t="s">
        <v>151</v>
      </c>
      <c r="AU160" s="175" t="s">
        <v>87</v>
      </c>
      <c r="AV160" s="12" t="s">
        <v>87</v>
      </c>
      <c r="AW160" s="12" t="s">
        <v>33</v>
      </c>
      <c r="AX160" s="12" t="s">
        <v>85</v>
      </c>
      <c r="AY160" s="175" t="s">
        <v>143</v>
      </c>
    </row>
    <row r="161" spans="1:65" s="2" customFormat="1" ht="33" customHeight="1" x14ac:dyDescent="0.2">
      <c r="A161" s="33"/>
      <c r="B161" s="159"/>
      <c r="C161" s="160" t="s">
        <v>202</v>
      </c>
      <c r="D161" s="160" t="s">
        <v>144</v>
      </c>
      <c r="E161" s="161" t="s">
        <v>365</v>
      </c>
      <c r="F161" s="162" t="s">
        <v>366</v>
      </c>
      <c r="G161" s="163" t="s">
        <v>280</v>
      </c>
      <c r="H161" s="164">
        <v>575.12199999999996</v>
      </c>
      <c r="I161" s="165"/>
      <c r="J161" s="166">
        <f>ROUND(I161*H161,2)</f>
        <v>0</v>
      </c>
      <c r="K161" s="162" t="s">
        <v>148</v>
      </c>
      <c r="L161" s="34"/>
      <c r="M161" s="167" t="s">
        <v>1</v>
      </c>
      <c r="N161" s="168" t="s">
        <v>42</v>
      </c>
      <c r="O161" s="59"/>
      <c r="P161" s="169">
        <f>O161*H161</f>
        <v>0</v>
      </c>
      <c r="Q161" s="169">
        <v>0</v>
      </c>
      <c r="R161" s="169">
        <f>Q161*H161</f>
        <v>0</v>
      </c>
      <c r="S161" s="169">
        <v>0</v>
      </c>
      <c r="T161" s="170">
        <f>S161*H161</f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71" t="s">
        <v>142</v>
      </c>
      <c r="AT161" s="171" t="s">
        <v>144</v>
      </c>
      <c r="AU161" s="171" t="s">
        <v>87</v>
      </c>
      <c r="AY161" s="18" t="s">
        <v>143</v>
      </c>
      <c r="BE161" s="172">
        <f>IF(N161="základní",J161,0)</f>
        <v>0</v>
      </c>
      <c r="BF161" s="172">
        <f>IF(N161="snížená",J161,0)</f>
        <v>0</v>
      </c>
      <c r="BG161" s="172">
        <f>IF(N161="zákl. přenesená",J161,0)</f>
        <v>0</v>
      </c>
      <c r="BH161" s="172">
        <f>IF(N161="sníž. přenesená",J161,0)</f>
        <v>0</v>
      </c>
      <c r="BI161" s="172">
        <f>IF(N161="nulová",J161,0)</f>
        <v>0</v>
      </c>
      <c r="BJ161" s="18" t="s">
        <v>85</v>
      </c>
      <c r="BK161" s="172">
        <f>ROUND(I161*H161,2)</f>
        <v>0</v>
      </c>
      <c r="BL161" s="18" t="s">
        <v>142</v>
      </c>
      <c r="BM161" s="171" t="s">
        <v>1202</v>
      </c>
    </row>
    <row r="162" spans="1:65" s="13" customFormat="1" x14ac:dyDescent="0.2">
      <c r="B162" s="182"/>
      <c r="D162" s="174" t="s">
        <v>151</v>
      </c>
      <c r="E162" s="183" t="s">
        <v>1</v>
      </c>
      <c r="F162" s="184" t="s">
        <v>953</v>
      </c>
      <c r="H162" s="183" t="s">
        <v>1</v>
      </c>
      <c r="I162" s="185"/>
      <c r="L162" s="182"/>
      <c r="M162" s="186"/>
      <c r="N162" s="187"/>
      <c r="O162" s="187"/>
      <c r="P162" s="187"/>
      <c r="Q162" s="187"/>
      <c r="R162" s="187"/>
      <c r="S162" s="187"/>
      <c r="T162" s="188"/>
      <c r="AT162" s="183" t="s">
        <v>151</v>
      </c>
      <c r="AU162" s="183" t="s">
        <v>87</v>
      </c>
      <c r="AV162" s="13" t="s">
        <v>85</v>
      </c>
      <c r="AW162" s="13" t="s">
        <v>33</v>
      </c>
      <c r="AX162" s="13" t="s">
        <v>77</v>
      </c>
      <c r="AY162" s="183" t="s">
        <v>143</v>
      </c>
    </row>
    <row r="163" spans="1:65" s="12" customFormat="1" x14ac:dyDescent="0.2">
      <c r="B163" s="173"/>
      <c r="D163" s="174" t="s">
        <v>151</v>
      </c>
      <c r="E163" s="175" t="s">
        <v>1</v>
      </c>
      <c r="F163" s="176" t="s">
        <v>1203</v>
      </c>
      <c r="H163" s="177">
        <v>1690.94</v>
      </c>
      <c r="I163" s="178"/>
      <c r="L163" s="173"/>
      <c r="M163" s="179"/>
      <c r="N163" s="180"/>
      <c r="O163" s="180"/>
      <c r="P163" s="180"/>
      <c r="Q163" s="180"/>
      <c r="R163" s="180"/>
      <c r="S163" s="180"/>
      <c r="T163" s="181"/>
      <c r="AT163" s="175" t="s">
        <v>151</v>
      </c>
      <c r="AU163" s="175" t="s">
        <v>87</v>
      </c>
      <c r="AV163" s="12" t="s">
        <v>87</v>
      </c>
      <c r="AW163" s="12" t="s">
        <v>33</v>
      </c>
      <c r="AX163" s="12" t="s">
        <v>77</v>
      </c>
      <c r="AY163" s="175" t="s">
        <v>143</v>
      </c>
    </row>
    <row r="164" spans="1:65" s="12" customFormat="1" x14ac:dyDescent="0.2">
      <c r="B164" s="173"/>
      <c r="D164" s="174" t="s">
        <v>151</v>
      </c>
      <c r="E164" s="175" t="s">
        <v>1</v>
      </c>
      <c r="F164" s="176" t="s">
        <v>1204</v>
      </c>
      <c r="H164" s="177">
        <v>-1014.564</v>
      </c>
      <c r="I164" s="178"/>
      <c r="L164" s="173"/>
      <c r="M164" s="179"/>
      <c r="N164" s="180"/>
      <c r="O164" s="180"/>
      <c r="P164" s="180"/>
      <c r="Q164" s="180"/>
      <c r="R164" s="180"/>
      <c r="S164" s="180"/>
      <c r="T164" s="181"/>
      <c r="AT164" s="175" t="s">
        <v>151</v>
      </c>
      <c r="AU164" s="175" t="s">
        <v>87</v>
      </c>
      <c r="AV164" s="12" t="s">
        <v>87</v>
      </c>
      <c r="AW164" s="12" t="s">
        <v>33</v>
      </c>
      <c r="AX164" s="12" t="s">
        <v>77</v>
      </c>
      <c r="AY164" s="175" t="s">
        <v>143</v>
      </c>
    </row>
    <row r="165" spans="1:65" s="12" customFormat="1" x14ac:dyDescent="0.2">
      <c r="B165" s="173"/>
      <c r="D165" s="174" t="s">
        <v>151</v>
      </c>
      <c r="E165" s="175" t="s">
        <v>1</v>
      </c>
      <c r="F165" s="176" t="s">
        <v>1205</v>
      </c>
      <c r="H165" s="177">
        <v>-16.707000000000001</v>
      </c>
      <c r="I165" s="178"/>
      <c r="L165" s="173"/>
      <c r="M165" s="179"/>
      <c r="N165" s="180"/>
      <c r="O165" s="180"/>
      <c r="P165" s="180"/>
      <c r="Q165" s="180"/>
      <c r="R165" s="180"/>
      <c r="S165" s="180"/>
      <c r="T165" s="181"/>
      <c r="AT165" s="175" t="s">
        <v>151</v>
      </c>
      <c r="AU165" s="175" t="s">
        <v>87</v>
      </c>
      <c r="AV165" s="12" t="s">
        <v>87</v>
      </c>
      <c r="AW165" s="12" t="s">
        <v>33</v>
      </c>
      <c r="AX165" s="12" t="s">
        <v>77</v>
      </c>
      <c r="AY165" s="175" t="s">
        <v>143</v>
      </c>
    </row>
    <row r="166" spans="1:65" s="12" customFormat="1" x14ac:dyDescent="0.2">
      <c r="B166" s="173"/>
      <c r="D166" s="174" t="s">
        <v>151</v>
      </c>
      <c r="E166" s="175" t="s">
        <v>1</v>
      </c>
      <c r="F166" s="176" t="s">
        <v>1206</v>
      </c>
      <c r="H166" s="177">
        <v>-84.546999999999997</v>
      </c>
      <c r="I166" s="178"/>
      <c r="L166" s="173"/>
      <c r="M166" s="179"/>
      <c r="N166" s="180"/>
      <c r="O166" s="180"/>
      <c r="P166" s="180"/>
      <c r="Q166" s="180"/>
      <c r="R166" s="180"/>
      <c r="S166" s="180"/>
      <c r="T166" s="181"/>
      <c r="AT166" s="175" t="s">
        <v>151</v>
      </c>
      <c r="AU166" s="175" t="s">
        <v>87</v>
      </c>
      <c r="AV166" s="12" t="s">
        <v>87</v>
      </c>
      <c r="AW166" s="12" t="s">
        <v>33</v>
      </c>
      <c r="AX166" s="12" t="s">
        <v>77</v>
      </c>
      <c r="AY166" s="175" t="s">
        <v>143</v>
      </c>
    </row>
    <row r="167" spans="1:65" s="15" customFormat="1" x14ac:dyDescent="0.2">
      <c r="B167" s="199"/>
      <c r="D167" s="174" t="s">
        <v>151</v>
      </c>
      <c r="E167" s="200" t="s">
        <v>1</v>
      </c>
      <c r="F167" s="201" t="s">
        <v>245</v>
      </c>
      <c r="H167" s="202">
        <v>575.12199999999996</v>
      </c>
      <c r="I167" s="203"/>
      <c r="L167" s="199"/>
      <c r="M167" s="204"/>
      <c r="N167" s="205"/>
      <c r="O167" s="205"/>
      <c r="P167" s="205"/>
      <c r="Q167" s="205"/>
      <c r="R167" s="205"/>
      <c r="S167" s="205"/>
      <c r="T167" s="206"/>
      <c r="AT167" s="200" t="s">
        <v>151</v>
      </c>
      <c r="AU167" s="200" t="s">
        <v>87</v>
      </c>
      <c r="AV167" s="15" t="s">
        <v>142</v>
      </c>
      <c r="AW167" s="15" t="s">
        <v>33</v>
      </c>
      <c r="AX167" s="15" t="s">
        <v>85</v>
      </c>
      <c r="AY167" s="200" t="s">
        <v>143</v>
      </c>
    </row>
    <row r="168" spans="1:65" s="2" customFormat="1" ht="33" customHeight="1" x14ac:dyDescent="0.2">
      <c r="A168" s="33"/>
      <c r="B168" s="159"/>
      <c r="C168" s="160" t="s">
        <v>208</v>
      </c>
      <c r="D168" s="160" t="s">
        <v>144</v>
      </c>
      <c r="E168" s="161" t="s">
        <v>958</v>
      </c>
      <c r="F168" s="162" t="s">
        <v>959</v>
      </c>
      <c r="G168" s="163" t="s">
        <v>280</v>
      </c>
      <c r="H168" s="164">
        <v>84.546999999999997</v>
      </c>
      <c r="I168" s="165"/>
      <c r="J168" s="166">
        <f>ROUND(I168*H168,2)</f>
        <v>0</v>
      </c>
      <c r="K168" s="162" t="s">
        <v>148</v>
      </c>
      <c r="L168" s="34"/>
      <c r="M168" s="167" t="s">
        <v>1</v>
      </c>
      <c r="N168" s="168" t="s">
        <v>42</v>
      </c>
      <c r="O168" s="59"/>
      <c r="P168" s="169">
        <f>O168*H168</f>
        <v>0</v>
      </c>
      <c r="Q168" s="169">
        <v>0</v>
      </c>
      <c r="R168" s="169">
        <f>Q168*H168</f>
        <v>0</v>
      </c>
      <c r="S168" s="169">
        <v>0</v>
      </c>
      <c r="T168" s="170">
        <f>S168*H168</f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71" t="s">
        <v>142</v>
      </c>
      <c r="AT168" s="171" t="s">
        <v>144</v>
      </c>
      <c r="AU168" s="171" t="s">
        <v>87</v>
      </c>
      <c r="AY168" s="18" t="s">
        <v>143</v>
      </c>
      <c r="BE168" s="172">
        <f>IF(N168="základní",J168,0)</f>
        <v>0</v>
      </c>
      <c r="BF168" s="172">
        <f>IF(N168="snížená",J168,0)</f>
        <v>0</v>
      </c>
      <c r="BG168" s="172">
        <f>IF(N168="zákl. přenesená",J168,0)</f>
        <v>0</v>
      </c>
      <c r="BH168" s="172">
        <f>IF(N168="sníž. přenesená",J168,0)</f>
        <v>0</v>
      </c>
      <c r="BI168" s="172">
        <f>IF(N168="nulová",J168,0)</f>
        <v>0</v>
      </c>
      <c r="BJ168" s="18" t="s">
        <v>85</v>
      </c>
      <c r="BK168" s="172">
        <f>ROUND(I168*H168,2)</f>
        <v>0</v>
      </c>
      <c r="BL168" s="18" t="s">
        <v>142</v>
      </c>
      <c r="BM168" s="171" t="s">
        <v>1207</v>
      </c>
    </row>
    <row r="169" spans="1:65" s="13" customFormat="1" x14ac:dyDescent="0.2">
      <c r="B169" s="182"/>
      <c r="D169" s="174" t="s">
        <v>151</v>
      </c>
      <c r="E169" s="183" t="s">
        <v>1</v>
      </c>
      <c r="F169" s="184" t="s">
        <v>953</v>
      </c>
      <c r="H169" s="183" t="s">
        <v>1</v>
      </c>
      <c r="I169" s="185"/>
      <c r="L169" s="182"/>
      <c r="M169" s="186"/>
      <c r="N169" s="187"/>
      <c r="O169" s="187"/>
      <c r="P169" s="187"/>
      <c r="Q169" s="187"/>
      <c r="R169" s="187"/>
      <c r="S169" s="187"/>
      <c r="T169" s="188"/>
      <c r="AT169" s="183" t="s">
        <v>151</v>
      </c>
      <c r="AU169" s="183" t="s">
        <v>87</v>
      </c>
      <c r="AV169" s="13" t="s">
        <v>85</v>
      </c>
      <c r="AW169" s="13" t="s">
        <v>33</v>
      </c>
      <c r="AX169" s="13" t="s">
        <v>77</v>
      </c>
      <c r="AY169" s="183" t="s">
        <v>143</v>
      </c>
    </row>
    <row r="170" spans="1:65" s="12" customFormat="1" x14ac:dyDescent="0.2">
      <c r="B170" s="173"/>
      <c r="D170" s="174" t="s">
        <v>151</v>
      </c>
      <c r="E170" s="175" t="s">
        <v>1</v>
      </c>
      <c r="F170" s="176" t="s">
        <v>1208</v>
      </c>
      <c r="H170" s="177">
        <v>84.546999999999997</v>
      </c>
      <c r="I170" s="178"/>
      <c r="L170" s="173"/>
      <c r="M170" s="179"/>
      <c r="N170" s="180"/>
      <c r="O170" s="180"/>
      <c r="P170" s="180"/>
      <c r="Q170" s="180"/>
      <c r="R170" s="180"/>
      <c r="S170" s="180"/>
      <c r="T170" s="181"/>
      <c r="AT170" s="175" t="s">
        <v>151</v>
      </c>
      <c r="AU170" s="175" t="s">
        <v>87</v>
      </c>
      <c r="AV170" s="12" t="s">
        <v>87</v>
      </c>
      <c r="AW170" s="12" t="s">
        <v>33</v>
      </c>
      <c r="AX170" s="12" t="s">
        <v>85</v>
      </c>
      <c r="AY170" s="175" t="s">
        <v>143</v>
      </c>
    </row>
    <row r="171" spans="1:65" s="2" customFormat="1" ht="21.75" customHeight="1" x14ac:dyDescent="0.2">
      <c r="A171" s="33"/>
      <c r="B171" s="159"/>
      <c r="C171" s="160" t="s">
        <v>214</v>
      </c>
      <c r="D171" s="160" t="s">
        <v>144</v>
      </c>
      <c r="E171" s="161" t="s">
        <v>372</v>
      </c>
      <c r="F171" s="162" t="s">
        <v>373</v>
      </c>
      <c r="G171" s="163" t="s">
        <v>280</v>
      </c>
      <c r="H171" s="164">
        <v>659.66899999999998</v>
      </c>
      <c r="I171" s="165"/>
      <c r="J171" s="166">
        <f>ROUND(I171*H171,2)</f>
        <v>0</v>
      </c>
      <c r="K171" s="162" t="s">
        <v>148</v>
      </c>
      <c r="L171" s="34"/>
      <c r="M171" s="167" t="s">
        <v>1</v>
      </c>
      <c r="N171" s="168" t="s">
        <v>42</v>
      </c>
      <c r="O171" s="59"/>
      <c r="P171" s="169">
        <f>O171*H171</f>
        <v>0</v>
      </c>
      <c r="Q171" s="169">
        <v>0</v>
      </c>
      <c r="R171" s="169">
        <f>Q171*H171</f>
        <v>0</v>
      </c>
      <c r="S171" s="169">
        <v>0</v>
      </c>
      <c r="T171" s="170">
        <f>S171*H171</f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71" t="s">
        <v>142</v>
      </c>
      <c r="AT171" s="171" t="s">
        <v>144</v>
      </c>
      <c r="AU171" s="171" t="s">
        <v>87</v>
      </c>
      <c r="AY171" s="18" t="s">
        <v>143</v>
      </c>
      <c r="BE171" s="172">
        <f>IF(N171="základní",J171,0)</f>
        <v>0</v>
      </c>
      <c r="BF171" s="172">
        <f>IF(N171="snížená",J171,0)</f>
        <v>0</v>
      </c>
      <c r="BG171" s="172">
        <f>IF(N171="zákl. přenesená",J171,0)</f>
        <v>0</v>
      </c>
      <c r="BH171" s="172">
        <f>IF(N171="sníž. přenesená",J171,0)</f>
        <v>0</v>
      </c>
      <c r="BI171" s="172">
        <f>IF(N171="nulová",J171,0)</f>
        <v>0</v>
      </c>
      <c r="BJ171" s="18" t="s">
        <v>85</v>
      </c>
      <c r="BK171" s="172">
        <f>ROUND(I171*H171,2)</f>
        <v>0</v>
      </c>
      <c r="BL171" s="18" t="s">
        <v>142</v>
      </c>
      <c r="BM171" s="171" t="s">
        <v>1209</v>
      </c>
    </row>
    <row r="172" spans="1:65" s="12" customFormat="1" x14ac:dyDescent="0.2">
      <c r="B172" s="173"/>
      <c r="D172" s="174" t="s">
        <v>151</v>
      </c>
      <c r="E172" s="175" t="s">
        <v>1</v>
      </c>
      <c r="F172" s="176" t="s">
        <v>1210</v>
      </c>
      <c r="H172" s="177">
        <v>659.66899999999998</v>
      </c>
      <c r="I172" s="178"/>
      <c r="L172" s="173"/>
      <c r="M172" s="179"/>
      <c r="N172" s="180"/>
      <c r="O172" s="180"/>
      <c r="P172" s="180"/>
      <c r="Q172" s="180"/>
      <c r="R172" s="180"/>
      <c r="S172" s="180"/>
      <c r="T172" s="181"/>
      <c r="AT172" s="175" t="s">
        <v>151</v>
      </c>
      <c r="AU172" s="175" t="s">
        <v>87</v>
      </c>
      <c r="AV172" s="12" t="s">
        <v>87</v>
      </c>
      <c r="AW172" s="12" t="s">
        <v>33</v>
      </c>
      <c r="AX172" s="12" t="s">
        <v>85</v>
      </c>
      <c r="AY172" s="175" t="s">
        <v>143</v>
      </c>
    </row>
    <row r="173" spans="1:65" s="2" customFormat="1" ht="21.75" customHeight="1" x14ac:dyDescent="0.2">
      <c r="A173" s="33"/>
      <c r="B173" s="159"/>
      <c r="C173" s="160" t="s">
        <v>295</v>
      </c>
      <c r="D173" s="160" t="s">
        <v>144</v>
      </c>
      <c r="E173" s="161" t="s">
        <v>400</v>
      </c>
      <c r="F173" s="162" t="s">
        <v>401</v>
      </c>
      <c r="G173" s="163" t="s">
        <v>280</v>
      </c>
      <c r="H173" s="164">
        <v>1031.2529999999999</v>
      </c>
      <c r="I173" s="165"/>
      <c r="J173" s="166">
        <f>ROUND(I173*H173,2)</f>
        <v>0</v>
      </c>
      <c r="K173" s="162" t="s">
        <v>148</v>
      </c>
      <c r="L173" s="34"/>
      <c r="M173" s="167" t="s">
        <v>1</v>
      </c>
      <c r="N173" s="168" t="s">
        <v>42</v>
      </c>
      <c r="O173" s="59"/>
      <c r="P173" s="169">
        <f>O173*H173</f>
        <v>0</v>
      </c>
      <c r="Q173" s="169">
        <v>0</v>
      </c>
      <c r="R173" s="169">
        <f>Q173*H173</f>
        <v>0</v>
      </c>
      <c r="S173" s="169">
        <v>0</v>
      </c>
      <c r="T173" s="170">
        <f>S173*H173</f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71" t="s">
        <v>142</v>
      </c>
      <c r="AT173" s="171" t="s">
        <v>144</v>
      </c>
      <c r="AU173" s="171" t="s">
        <v>87</v>
      </c>
      <c r="AY173" s="18" t="s">
        <v>143</v>
      </c>
      <c r="BE173" s="172">
        <f>IF(N173="základní",J173,0)</f>
        <v>0</v>
      </c>
      <c r="BF173" s="172">
        <f>IF(N173="snížená",J173,0)</f>
        <v>0</v>
      </c>
      <c r="BG173" s="172">
        <f>IF(N173="zákl. přenesená",J173,0)</f>
        <v>0</v>
      </c>
      <c r="BH173" s="172">
        <f>IF(N173="sníž. přenesená",J173,0)</f>
        <v>0</v>
      </c>
      <c r="BI173" s="172">
        <f>IF(N173="nulová",J173,0)</f>
        <v>0</v>
      </c>
      <c r="BJ173" s="18" t="s">
        <v>85</v>
      </c>
      <c r="BK173" s="172">
        <f>ROUND(I173*H173,2)</f>
        <v>0</v>
      </c>
      <c r="BL173" s="18" t="s">
        <v>142</v>
      </c>
      <c r="BM173" s="171" t="s">
        <v>1211</v>
      </c>
    </row>
    <row r="174" spans="1:65" s="13" customFormat="1" x14ac:dyDescent="0.2">
      <c r="B174" s="182"/>
      <c r="D174" s="174" t="s">
        <v>151</v>
      </c>
      <c r="E174" s="183" t="s">
        <v>1</v>
      </c>
      <c r="F174" s="184" t="s">
        <v>965</v>
      </c>
      <c r="H174" s="183" t="s">
        <v>1</v>
      </c>
      <c r="I174" s="185"/>
      <c r="L174" s="182"/>
      <c r="M174" s="186"/>
      <c r="N174" s="187"/>
      <c r="O174" s="187"/>
      <c r="P174" s="187"/>
      <c r="Q174" s="187"/>
      <c r="R174" s="187"/>
      <c r="S174" s="187"/>
      <c r="T174" s="188"/>
      <c r="AT174" s="183" t="s">
        <v>151</v>
      </c>
      <c r="AU174" s="183" t="s">
        <v>87</v>
      </c>
      <c r="AV174" s="13" t="s">
        <v>85</v>
      </c>
      <c r="AW174" s="13" t="s">
        <v>33</v>
      </c>
      <c r="AX174" s="13" t="s">
        <v>77</v>
      </c>
      <c r="AY174" s="183" t="s">
        <v>143</v>
      </c>
    </row>
    <row r="175" spans="1:65" s="13" customFormat="1" x14ac:dyDescent="0.2">
      <c r="B175" s="182"/>
      <c r="D175" s="174" t="s">
        <v>151</v>
      </c>
      <c r="E175" s="183" t="s">
        <v>1</v>
      </c>
      <c r="F175" s="184" t="s">
        <v>967</v>
      </c>
      <c r="H175" s="183" t="s">
        <v>1</v>
      </c>
      <c r="I175" s="185"/>
      <c r="L175" s="182"/>
      <c r="M175" s="186"/>
      <c r="N175" s="187"/>
      <c r="O175" s="187"/>
      <c r="P175" s="187"/>
      <c r="Q175" s="187"/>
      <c r="R175" s="187"/>
      <c r="S175" s="187"/>
      <c r="T175" s="188"/>
      <c r="AT175" s="183" t="s">
        <v>151</v>
      </c>
      <c r="AU175" s="183" t="s">
        <v>87</v>
      </c>
      <c r="AV175" s="13" t="s">
        <v>85</v>
      </c>
      <c r="AW175" s="13" t="s">
        <v>33</v>
      </c>
      <c r="AX175" s="13" t="s">
        <v>77</v>
      </c>
      <c r="AY175" s="183" t="s">
        <v>143</v>
      </c>
    </row>
    <row r="176" spans="1:65" s="12" customFormat="1" x14ac:dyDescent="0.2">
      <c r="B176" s="173"/>
      <c r="D176" s="174" t="s">
        <v>151</v>
      </c>
      <c r="E176" s="175" t="s">
        <v>1</v>
      </c>
      <c r="F176" s="176" t="s">
        <v>1212</v>
      </c>
      <c r="H176" s="177">
        <v>1690.94</v>
      </c>
      <c r="I176" s="178"/>
      <c r="L176" s="173"/>
      <c r="M176" s="179"/>
      <c r="N176" s="180"/>
      <c r="O176" s="180"/>
      <c r="P176" s="180"/>
      <c r="Q176" s="180"/>
      <c r="R176" s="180"/>
      <c r="S176" s="180"/>
      <c r="T176" s="181"/>
      <c r="AT176" s="175" t="s">
        <v>151</v>
      </c>
      <c r="AU176" s="175" t="s">
        <v>87</v>
      </c>
      <c r="AV176" s="12" t="s">
        <v>87</v>
      </c>
      <c r="AW176" s="12" t="s">
        <v>33</v>
      </c>
      <c r="AX176" s="12" t="s">
        <v>77</v>
      </c>
      <c r="AY176" s="175" t="s">
        <v>143</v>
      </c>
    </row>
    <row r="177" spans="1:65" s="12" customFormat="1" x14ac:dyDescent="0.2">
      <c r="B177" s="173"/>
      <c r="D177" s="174" t="s">
        <v>151</v>
      </c>
      <c r="E177" s="175" t="s">
        <v>1</v>
      </c>
      <c r="F177" s="176" t="s">
        <v>1213</v>
      </c>
      <c r="H177" s="177">
        <v>-508.47399999999999</v>
      </c>
      <c r="I177" s="178"/>
      <c r="L177" s="173"/>
      <c r="M177" s="179"/>
      <c r="N177" s="180"/>
      <c r="O177" s="180"/>
      <c r="P177" s="180"/>
      <c r="Q177" s="180"/>
      <c r="R177" s="180"/>
      <c r="S177" s="180"/>
      <c r="T177" s="181"/>
      <c r="AT177" s="175" t="s">
        <v>151</v>
      </c>
      <c r="AU177" s="175" t="s">
        <v>87</v>
      </c>
      <c r="AV177" s="12" t="s">
        <v>87</v>
      </c>
      <c r="AW177" s="12" t="s">
        <v>33</v>
      </c>
      <c r="AX177" s="12" t="s">
        <v>77</v>
      </c>
      <c r="AY177" s="175" t="s">
        <v>143</v>
      </c>
    </row>
    <row r="178" spans="1:65" s="13" customFormat="1" x14ac:dyDescent="0.2">
      <c r="B178" s="182"/>
      <c r="D178" s="174" t="s">
        <v>151</v>
      </c>
      <c r="E178" s="183" t="s">
        <v>1</v>
      </c>
      <c r="F178" s="184" t="s">
        <v>1214</v>
      </c>
      <c r="H178" s="183" t="s">
        <v>1</v>
      </c>
      <c r="I178" s="185"/>
      <c r="L178" s="182"/>
      <c r="M178" s="186"/>
      <c r="N178" s="187"/>
      <c r="O178" s="187"/>
      <c r="P178" s="187"/>
      <c r="Q178" s="187"/>
      <c r="R178" s="187"/>
      <c r="S178" s="187"/>
      <c r="T178" s="188"/>
      <c r="AT178" s="183" t="s">
        <v>151</v>
      </c>
      <c r="AU178" s="183" t="s">
        <v>87</v>
      </c>
      <c r="AV178" s="13" t="s">
        <v>85</v>
      </c>
      <c r="AW178" s="13" t="s">
        <v>33</v>
      </c>
      <c r="AX178" s="13" t="s">
        <v>77</v>
      </c>
      <c r="AY178" s="183" t="s">
        <v>143</v>
      </c>
    </row>
    <row r="179" spans="1:65" s="12" customFormat="1" x14ac:dyDescent="0.2">
      <c r="B179" s="173"/>
      <c r="D179" s="174" t="s">
        <v>151</v>
      </c>
      <c r="E179" s="175" t="s">
        <v>1</v>
      </c>
      <c r="F179" s="176" t="s">
        <v>1215</v>
      </c>
      <c r="H179" s="177">
        <v>-8.7889999999999997</v>
      </c>
      <c r="I179" s="178"/>
      <c r="L179" s="173"/>
      <c r="M179" s="179"/>
      <c r="N179" s="180"/>
      <c r="O179" s="180"/>
      <c r="P179" s="180"/>
      <c r="Q179" s="180"/>
      <c r="R179" s="180"/>
      <c r="S179" s="180"/>
      <c r="T179" s="181"/>
      <c r="AT179" s="175" t="s">
        <v>151</v>
      </c>
      <c r="AU179" s="175" t="s">
        <v>87</v>
      </c>
      <c r="AV179" s="12" t="s">
        <v>87</v>
      </c>
      <c r="AW179" s="12" t="s">
        <v>33</v>
      </c>
      <c r="AX179" s="12" t="s">
        <v>77</v>
      </c>
      <c r="AY179" s="175" t="s">
        <v>143</v>
      </c>
    </row>
    <row r="180" spans="1:65" s="12" customFormat="1" x14ac:dyDescent="0.2">
      <c r="B180" s="173"/>
      <c r="D180" s="174" t="s">
        <v>151</v>
      </c>
      <c r="E180" s="175" t="s">
        <v>1</v>
      </c>
      <c r="F180" s="176" t="s">
        <v>1216</v>
      </c>
      <c r="H180" s="177">
        <v>-57.414000000000001</v>
      </c>
      <c r="I180" s="178"/>
      <c r="L180" s="173"/>
      <c r="M180" s="179"/>
      <c r="N180" s="180"/>
      <c r="O180" s="180"/>
      <c r="P180" s="180"/>
      <c r="Q180" s="180"/>
      <c r="R180" s="180"/>
      <c r="S180" s="180"/>
      <c r="T180" s="181"/>
      <c r="AT180" s="175" t="s">
        <v>151</v>
      </c>
      <c r="AU180" s="175" t="s">
        <v>87</v>
      </c>
      <c r="AV180" s="12" t="s">
        <v>87</v>
      </c>
      <c r="AW180" s="12" t="s">
        <v>33</v>
      </c>
      <c r="AX180" s="12" t="s">
        <v>77</v>
      </c>
      <c r="AY180" s="175" t="s">
        <v>143</v>
      </c>
    </row>
    <row r="181" spans="1:65" s="12" customFormat="1" x14ac:dyDescent="0.2">
      <c r="B181" s="173"/>
      <c r="D181" s="174" t="s">
        <v>151</v>
      </c>
      <c r="E181" s="175" t="s">
        <v>1</v>
      </c>
      <c r="F181" s="176" t="s">
        <v>1217</v>
      </c>
      <c r="H181" s="177">
        <v>-12.98</v>
      </c>
      <c r="I181" s="178"/>
      <c r="L181" s="173"/>
      <c r="M181" s="179"/>
      <c r="N181" s="180"/>
      <c r="O181" s="180"/>
      <c r="P181" s="180"/>
      <c r="Q181" s="180"/>
      <c r="R181" s="180"/>
      <c r="S181" s="180"/>
      <c r="T181" s="181"/>
      <c r="AT181" s="175" t="s">
        <v>151</v>
      </c>
      <c r="AU181" s="175" t="s">
        <v>87</v>
      </c>
      <c r="AV181" s="12" t="s">
        <v>87</v>
      </c>
      <c r="AW181" s="12" t="s">
        <v>33</v>
      </c>
      <c r="AX181" s="12" t="s">
        <v>77</v>
      </c>
      <c r="AY181" s="175" t="s">
        <v>143</v>
      </c>
    </row>
    <row r="182" spans="1:65" s="13" customFormat="1" x14ac:dyDescent="0.2">
      <c r="B182" s="182"/>
      <c r="D182" s="174" t="s">
        <v>151</v>
      </c>
      <c r="E182" s="183" t="s">
        <v>1</v>
      </c>
      <c r="F182" s="184" t="s">
        <v>1218</v>
      </c>
      <c r="H182" s="183" t="s">
        <v>1</v>
      </c>
      <c r="I182" s="185"/>
      <c r="L182" s="182"/>
      <c r="M182" s="186"/>
      <c r="N182" s="187"/>
      <c r="O182" s="187"/>
      <c r="P182" s="187"/>
      <c r="Q182" s="187"/>
      <c r="R182" s="187"/>
      <c r="S182" s="187"/>
      <c r="T182" s="188"/>
      <c r="AT182" s="183" t="s">
        <v>151</v>
      </c>
      <c r="AU182" s="183" t="s">
        <v>87</v>
      </c>
      <c r="AV182" s="13" t="s">
        <v>85</v>
      </c>
      <c r="AW182" s="13" t="s">
        <v>33</v>
      </c>
      <c r="AX182" s="13" t="s">
        <v>77</v>
      </c>
      <c r="AY182" s="183" t="s">
        <v>143</v>
      </c>
    </row>
    <row r="183" spans="1:65" s="12" customFormat="1" x14ac:dyDescent="0.2">
      <c r="B183" s="173"/>
      <c r="D183" s="174" t="s">
        <v>151</v>
      </c>
      <c r="E183" s="175" t="s">
        <v>1</v>
      </c>
      <c r="F183" s="176" t="s">
        <v>1219</v>
      </c>
      <c r="H183" s="177">
        <v>-71.697000000000003</v>
      </c>
      <c r="I183" s="178"/>
      <c r="L183" s="173"/>
      <c r="M183" s="179"/>
      <c r="N183" s="180"/>
      <c r="O183" s="180"/>
      <c r="P183" s="180"/>
      <c r="Q183" s="180"/>
      <c r="R183" s="180"/>
      <c r="S183" s="180"/>
      <c r="T183" s="181"/>
      <c r="AT183" s="175" t="s">
        <v>151</v>
      </c>
      <c r="AU183" s="175" t="s">
        <v>87</v>
      </c>
      <c r="AV183" s="12" t="s">
        <v>87</v>
      </c>
      <c r="AW183" s="12" t="s">
        <v>33</v>
      </c>
      <c r="AX183" s="12" t="s">
        <v>77</v>
      </c>
      <c r="AY183" s="175" t="s">
        <v>143</v>
      </c>
    </row>
    <row r="184" spans="1:65" s="13" customFormat="1" x14ac:dyDescent="0.2">
      <c r="B184" s="182"/>
      <c r="D184" s="174" t="s">
        <v>151</v>
      </c>
      <c r="E184" s="183" t="s">
        <v>1</v>
      </c>
      <c r="F184" s="184" t="s">
        <v>1220</v>
      </c>
      <c r="H184" s="183" t="s">
        <v>1</v>
      </c>
      <c r="I184" s="185"/>
      <c r="L184" s="182"/>
      <c r="M184" s="186"/>
      <c r="N184" s="187"/>
      <c r="O184" s="187"/>
      <c r="P184" s="187"/>
      <c r="Q184" s="187"/>
      <c r="R184" s="187"/>
      <c r="S184" s="187"/>
      <c r="T184" s="188"/>
      <c r="AT184" s="183" t="s">
        <v>151</v>
      </c>
      <c r="AU184" s="183" t="s">
        <v>87</v>
      </c>
      <c r="AV184" s="13" t="s">
        <v>85</v>
      </c>
      <c r="AW184" s="13" t="s">
        <v>33</v>
      </c>
      <c r="AX184" s="13" t="s">
        <v>77</v>
      </c>
      <c r="AY184" s="183" t="s">
        <v>143</v>
      </c>
    </row>
    <row r="185" spans="1:65" s="12" customFormat="1" x14ac:dyDescent="0.2">
      <c r="B185" s="173"/>
      <c r="D185" s="174" t="s">
        <v>151</v>
      </c>
      <c r="E185" s="175" t="s">
        <v>1</v>
      </c>
      <c r="F185" s="176" t="s">
        <v>1221</v>
      </c>
      <c r="H185" s="177">
        <v>-0.33300000000000002</v>
      </c>
      <c r="I185" s="178"/>
      <c r="L185" s="173"/>
      <c r="M185" s="179"/>
      <c r="N185" s="180"/>
      <c r="O185" s="180"/>
      <c r="P185" s="180"/>
      <c r="Q185" s="180"/>
      <c r="R185" s="180"/>
      <c r="S185" s="180"/>
      <c r="T185" s="181"/>
      <c r="AT185" s="175" t="s">
        <v>151</v>
      </c>
      <c r="AU185" s="175" t="s">
        <v>87</v>
      </c>
      <c r="AV185" s="12" t="s">
        <v>87</v>
      </c>
      <c r="AW185" s="12" t="s">
        <v>33</v>
      </c>
      <c r="AX185" s="12" t="s">
        <v>77</v>
      </c>
      <c r="AY185" s="175" t="s">
        <v>143</v>
      </c>
    </row>
    <row r="186" spans="1:65" s="15" customFormat="1" x14ac:dyDescent="0.2">
      <c r="B186" s="199"/>
      <c r="D186" s="174" t="s">
        <v>151</v>
      </c>
      <c r="E186" s="200" t="s">
        <v>1</v>
      </c>
      <c r="F186" s="201" t="s">
        <v>245</v>
      </c>
      <c r="H186" s="202">
        <v>1031.2529999999999</v>
      </c>
      <c r="I186" s="203"/>
      <c r="L186" s="199"/>
      <c r="M186" s="204"/>
      <c r="N186" s="205"/>
      <c r="O186" s="205"/>
      <c r="P186" s="205"/>
      <c r="Q186" s="205"/>
      <c r="R186" s="205"/>
      <c r="S186" s="205"/>
      <c r="T186" s="206"/>
      <c r="AT186" s="200" t="s">
        <v>151</v>
      </c>
      <c r="AU186" s="200" t="s">
        <v>87</v>
      </c>
      <c r="AV186" s="15" t="s">
        <v>142</v>
      </c>
      <c r="AW186" s="15" t="s">
        <v>33</v>
      </c>
      <c r="AX186" s="15" t="s">
        <v>85</v>
      </c>
      <c r="AY186" s="200" t="s">
        <v>143</v>
      </c>
    </row>
    <row r="187" spans="1:65" s="2" customFormat="1" ht="33" customHeight="1" x14ac:dyDescent="0.2">
      <c r="A187" s="33"/>
      <c r="B187" s="159"/>
      <c r="C187" s="160" t="s">
        <v>8</v>
      </c>
      <c r="D187" s="160" t="s">
        <v>144</v>
      </c>
      <c r="E187" s="161" t="s">
        <v>415</v>
      </c>
      <c r="F187" s="162" t="s">
        <v>416</v>
      </c>
      <c r="G187" s="163" t="s">
        <v>280</v>
      </c>
      <c r="H187" s="164">
        <v>440.51799999999997</v>
      </c>
      <c r="I187" s="165"/>
      <c r="J187" s="166">
        <f>ROUND(I187*H187,2)</f>
        <v>0</v>
      </c>
      <c r="K187" s="162" t="s">
        <v>148</v>
      </c>
      <c r="L187" s="34"/>
      <c r="M187" s="167" t="s">
        <v>1</v>
      </c>
      <c r="N187" s="168" t="s">
        <v>42</v>
      </c>
      <c r="O187" s="59"/>
      <c r="P187" s="169">
        <f>O187*H187</f>
        <v>0</v>
      </c>
      <c r="Q187" s="169">
        <v>0</v>
      </c>
      <c r="R187" s="169">
        <f>Q187*H187</f>
        <v>0</v>
      </c>
      <c r="S187" s="169">
        <v>0</v>
      </c>
      <c r="T187" s="170">
        <f>S187*H187</f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71" t="s">
        <v>142</v>
      </c>
      <c r="AT187" s="171" t="s">
        <v>144</v>
      </c>
      <c r="AU187" s="171" t="s">
        <v>87</v>
      </c>
      <c r="AY187" s="18" t="s">
        <v>143</v>
      </c>
      <c r="BE187" s="172">
        <f>IF(N187="základní",J187,0)</f>
        <v>0</v>
      </c>
      <c r="BF187" s="172">
        <f>IF(N187="snížená",J187,0)</f>
        <v>0</v>
      </c>
      <c r="BG187" s="172">
        <f>IF(N187="zákl. přenesená",J187,0)</f>
        <v>0</v>
      </c>
      <c r="BH187" s="172">
        <f>IF(N187="sníž. přenesená",J187,0)</f>
        <v>0</v>
      </c>
      <c r="BI187" s="172">
        <f>IF(N187="nulová",J187,0)</f>
        <v>0</v>
      </c>
      <c r="BJ187" s="18" t="s">
        <v>85</v>
      </c>
      <c r="BK187" s="172">
        <f>ROUND(I187*H187,2)</f>
        <v>0</v>
      </c>
      <c r="BL187" s="18" t="s">
        <v>142</v>
      </c>
      <c r="BM187" s="171" t="s">
        <v>1222</v>
      </c>
    </row>
    <row r="188" spans="1:65" s="13" customFormat="1" x14ac:dyDescent="0.2">
      <c r="B188" s="182"/>
      <c r="D188" s="174" t="s">
        <v>151</v>
      </c>
      <c r="E188" s="183" t="s">
        <v>1</v>
      </c>
      <c r="F188" s="184" t="s">
        <v>1223</v>
      </c>
      <c r="H188" s="183" t="s">
        <v>1</v>
      </c>
      <c r="I188" s="185"/>
      <c r="L188" s="182"/>
      <c r="M188" s="186"/>
      <c r="N188" s="187"/>
      <c r="O188" s="187"/>
      <c r="P188" s="187"/>
      <c r="Q188" s="187"/>
      <c r="R188" s="187"/>
      <c r="S188" s="187"/>
      <c r="T188" s="188"/>
      <c r="AT188" s="183" t="s">
        <v>151</v>
      </c>
      <c r="AU188" s="183" t="s">
        <v>87</v>
      </c>
      <c r="AV188" s="13" t="s">
        <v>85</v>
      </c>
      <c r="AW188" s="13" t="s">
        <v>33</v>
      </c>
      <c r="AX188" s="13" t="s">
        <v>77</v>
      </c>
      <c r="AY188" s="183" t="s">
        <v>143</v>
      </c>
    </row>
    <row r="189" spans="1:65" s="12" customFormat="1" x14ac:dyDescent="0.2">
      <c r="B189" s="173"/>
      <c r="D189" s="174" t="s">
        <v>151</v>
      </c>
      <c r="E189" s="175" t="s">
        <v>1</v>
      </c>
      <c r="F189" s="176" t="s">
        <v>1224</v>
      </c>
      <c r="H189" s="177">
        <v>65.914000000000001</v>
      </c>
      <c r="I189" s="178"/>
      <c r="L189" s="173"/>
      <c r="M189" s="179"/>
      <c r="N189" s="180"/>
      <c r="O189" s="180"/>
      <c r="P189" s="180"/>
      <c r="Q189" s="180"/>
      <c r="R189" s="180"/>
      <c r="S189" s="180"/>
      <c r="T189" s="181"/>
      <c r="AT189" s="175" t="s">
        <v>151</v>
      </c>
      <c r="AU189" s="175" t="s">
        <v>87</v>
      </c>
      <c r="AV189" s="12" t="s">
        <v>87</v>
      </c>
      <c r="AW189" s="12" t="s">
        <v>33</v>
      </c>
      <c r="AX189" s="12" t="s">
        <v>77</v>
      </c>
      <c r="AY189" s="175" t="s">
        <v>143</v>
      </c>
    </row>
    <row r="190" spans="1:65" s="13" customFormat="1" x14ac:dyDescent="0.2">
      <c r="B190" s="182"/>
      <c r="D190" s="174" t="s">
        <v>151</v>
      </c>
      <c r="E190" s="183" t="s">
        <v>1</v>
      </c>
      <c r="F190" s="184" t="s">
        <v>1225</v>
      </c>
      <c r="H190" s="183" t="s">
        <v>1</v>
      </c>
      <c r="I190" s="185"/>
      <c r="L190" s="182"/>
      <c r="M190" s="186"/>
      <c r="N190" s="187"/>
      <c r="O190" s="187"/>
      <c r="P190" s="187"/>
      <c r="Q190" s="187"/>
      <c r="R190" s="187"/>
      <c r="S190" s="187"/>
      <c r="T190" s="188"/>
      <c r="AT190" s="183" t="s">
        <v>151</v>
      </c>
      <c r="AU190" s="183" t="s">
        <v>87</v>
      </c>
      <c r="AV190" s="13" t="s">
        <v>85</v>
      </c>
      <c r="AW190" s="13" t="s">
        <v>33</v>
      </c>
      <c r="AX190" s="13" t="s">
        <v>77</v>
      </c>
      <c r="AY190" s="183" t="s">
        <v>143</v>
      </c>
    </row>
    <row r="191" spans="1:65" s="12" customFormat="1" x14ac:dyDescent="0.2">
      <c r="B191" s="173"/>
      <c r="D191" s="174" t="s">
        <v>151</v>
      </c>
      <c r="E191" s="175" t="s">
        <v>1</v>
      </c>
      <c r="F191" s="176" t="s">
        <v>1226</v>
      </c>
      <c r="H191" s="177">
        <v>185.74100000000001</v>
      </c>
      <c r="I191" s="178"/>
      <c r="L191" s="173"/>
      <c r="M191" s="179"/>
      <c r="N191" s="180"/>
      <c r="O191" s="180"/>
      <c r="P191" s="180"/>
      <c r="Q191" s="180"/>
      <c r="R191" s="180"/>
      <c r="S191" s="180"/>
      <c r="T191" s="181"/>
      <c r="AT191" s="175" t="s">
        <v>151</v>
      </c>
      <c r="AU191" s="175" t="s">
        <v>87</v>
      </c>
      <c r="AV191" s="12" t="s">
        <v>87</v>
      </c>
      <c r="AW191" s="12" t="s">
        <v>33</v>
      </c>
      <c r="AX191" s="12" t="s">
        <v>77</v>
      </c>
      <c r="AY191" s="175" t="s">
        <v>143</v>
      </c>
    </row>
    <row r="192" spans="1:65" s="12" customFormat="1" x14ac:dyDescent="0.2">
      <c r="B192" s="173"/>
      <c r="D192" s="174" t="s">
        <v>151</v>
      </c>
      <c r="E192" s="175" t="s">
        <v>1</v>
      </c>
      <c r="F192" s="176" t="s">
        <v>1227</v>
      </c>
      <c r="H192" s="177">
        <v>181.709</v>
      </c>
      <c r="I192" s="178"/>
      <c r="L192" s="173"/>
      <c r="M192" s="179"/>
      <c r="N192" s="180"/>
      <c r="O192" s="180"/>
      <c r="P192" s="180"/>
      <c r="Q192" s="180"/>
      <c r="R192" s="180"/>
      <c r="S192" s="180"/>
      <c r="T192" s="181"/>
      <c r="AT192" s="175" t="s">
        <v>151</v>
      </c>
      <c r="AU192" s="175" t="s">
        <v>87</v>
      </c>
      <c r="AV192" s="12" t="s">
        <v>87</v>
      </c>
      <c r="AW192" s="12" t="s">
        <v>33</v>
      </c>
      <c r="AX192" s="12" t="s">
        <v>77</v>
      </c>
      <c r="AY192" s="175" t="s">
        <v>143</v>
      </c>
    </row>
    <row r="193" spans="1:65" s="13" customFormat="1" x14ac:dyDescent="0.2">
      <c r="B193" s="182"/>
      <c r="D193" s="174" t="s">
        <v>151</v>
      </c>
      <c r="E193" s="183" t="s">
        <v>1</v>
      </c>
      <c r="F193" s="184" t="s">
        <v>1228</v>
      </c>
      <c r="H193" s="183" t="s">
        <v>1</v>
      </c>
      <c r="I193" s="185"/>
      <c r="L193" s="182"/>
      <c r="M193" s="186"/>
      <c r="N193" s="187"/>
      <c r="O193" s="187"/>
      <c r="P193" s="187"/>
      <c r="Q193" s="187"/>
      <c r="R193" s="187"/>
      <c r="S193" s="187"/>
      <c r="T193" s="188"/>
      <c r="AT193" s="183" t="s">
        <v>151</v>
      </c>
      <c r="AU193" s="183" t="s">
        <v>87</v>
      </c>
      <c r="AV193" s="13" t="s">
        <v>85</v>
      </c>
      <c r="AW193" s="13" t="s">
        <v>33</v>
      </c>
      <c r="AX193" s="13" t="s">
        <v>77</v>
      </c>
      <c r="AY193" s="183" t="s">
        <v>143</v>
      </c>
    </row>
    <row r="194" spans="1:65" s="12" customFormat="1" x14ac:dyDescent="0.2">
      <c r="B194" s="173"/>
      <c r="D194" s="174" t="s">
        <v>151</v>
      </c>
      <c r="E194" s="175" t="s">
        <v>1</v>
      </c>
      <c r="F194" s="176" t="s">
        <v>1229</v>
      </c>
      <c r="H194" s="177">
        <v>50.054000000000002</v>
      </c>
      <c r="I194" s="178"/>
      <c r="L194" s="173"/>
      <c r="M194" s="179"/>
      <c r="N194" s="180"/>
      <c r="O194" s="180"/>
      <c r="P194" s="180"/>
      <c r="Q194" s="180"/>
      <c r="R194" s="180"/>
      <c r="S194" s="180"/>
      <c r="T194" s="181"/>
      <c r="AT194" s="175" t="s">
        <v>151</v>
      </c>
      <c r="AU194" s="175" t="s">
        <v>87</v>
      </c>
      <c r="AV194" s="12" t="s">
        <v>87</v>
      </c>
      <c r="AW194" s="12" t="s">
        <v>33</v>
      </c>
      <c r="AX194" s="12" t="s">
        <v>77</v>
      </c>
      <c r="AY194" s="175" t="s">
        <v>143</v>
      </c>
    </row>
    <row r="195" spans="1:65" s="12" customFormat="1" x14ac:dyDescent="0.2">
      <c r="B195" s="173"/>
      <c r="D195" s="174" t="s">
        <v>151</v>
      </c>
      <c r="E195" s="175" t="s">
        <v>1</v>
      </c>
      <c r="F195" s="176" t="s">
        <v>1230</v>
      </c>
      <c r="H195" s="177">
        <v>16.239999999999998</v>
      </c>
      <c r="I195" s="178"/>
      <c r="L195" s="173"/>
      <c r="M195" s="179"/>
      <c r="N195" s="180"/>
      <c r="O195" s="180"/>
      <c r="P195" s="180"/>
      <c r="Q195" s="180"/>
      <c r="R195" s="180"/>
      <c r="S195" s="180"/>
      <c r="T195" s="181"/>
      <c r="AT195" s="175" t="s">
        <v>151</v>
      </c>
      <c r="AU195" s="175" t="s">
        <v>87</v>
      </c>
      <c r="AV195" s="12" t="s">
        <v>87</v>
      </c>
      <c r="AW195" s="12" t="s">
        <v>33</v>
      </c>
      <c r="AX195" s="12" t="s">
        <v>77</v>
      </c>
      <c r="AY195" s="175" t="s">
        <v>143</v>
      </c>
    </row>
    <row r="196" spans="1:65" s="12" customFormat="1" x14ac:dyDescent="0.2">
      <c r="B196" s="173"/>
      <c r="D196" s="174" t="s">
        <v>151</v>
      </c>
      <c r="E196" s="175" t="s">
        <v>1</v>
      </c>
      <c r="F196" s="176" t="s">
        <v>1231</v>
      </c>
      <c r="H196" s="177">
        <v>8.8160000000000007</v>
      </c>
      <c r="I196" s="178"/>
      <c r="L196" s="173"/>
      <c r="M196" s="179"/>
      <c r="N196" s="180"/>
      <c r="O196" s="180"/>
      <c r="P196" s="180"/>
      <c r="Q196" s="180"/>
      <c r="R196" s="180"/>
      <c r="S196" s="180"/>
      <c r="T196" s="181"/>
      <c r="AT196" s="175" t="s">
        <v>151</v>
      </c>
      <c r="AU196" s="175" t="s">
        <v>87</v>
      </c>
      <c r="AV196" s="12" t="s">
        <v>87</v>
      </c>
      <c r="AW196" s="12" t="s">
        <v>33</v>
      </c>
      <c r="AX196" s="12" t="s">
        <v>77</v>
      </c>
      <c r="AY196" s="175" t="s">
        <v>143</v>
      </c>
    </row>
    <row r="197" spans="1:65" s="16" customFormat="1" x14ac:dyDescent="0.2">
      <c r="B197" s="217"/>
      <c r="D197" s="174" t="s">
        <v>151</v>
      </c>
      <c r="E197" s="218" t="s">
        <v>1</v>
      </c>
      <c r="F197" s="219" t="s">
        <v>973</v>
      </c>
      <c r="H197" s="220">
        <v>508.47399999999999</v>
      </c>
      <c r="I197" s="221"/>
      <c r="L197" s="217"/>
      <c r="M197" s="222"/>
      <c r="N197" s="223"/>
      <c r="O197" s="223"/>
      <c r="P197" s="223"/>
      <c r="Q197" s="223"/>
      <c r="R197" s="223"/>
      <c r="S197" s="223"/>
      <c r="T197" s="224"/>
      <c r="AT197" s="218" t="s">
        <v>151</v>
      </c>
      <c r="AU197" s="218" t="s">
        <v>87</v>
      </c>
      <c r="AV197" s="16" t="s">
        <v>158</v>
      </c>
      <c r="AW197" s="16" t="s">
        <v>33</v>
      </c>
      <c r="AX197" s="16" t="s">
        <v>77</v>
      </c>
      <c r="AY197" s="218" t="s">
        <v>143</v>
      </c>
    </row>
    <row r="198" spans="1:65" s="13" customFormat="1" x14ac:dyDescent="0.2">
      <c r="B198" s="182"/>
      <c r="D198" s="174" t="s">
        <v>151</v>
      </c>
      <c r="E198" s="183" t="s">
        <v>1</v>
      </c>
      <c r="F198" s="184" t="s">
        <v>1232</v>
      </c>
      <c r="H198" s="183" t="s">
        <v>1</v>
      </c>
      <c r="I198" s="185"/>
      <c r="L198" s="182"/>
      <c r="M198" s="186"/>
      <c r="N198" s="187"/>
      <c r="O198" s="187"/>
      <c r="P198" s="187"/>
      <c r="Q198" s="187"/>
      <c r="R198" s="187"/>
      <c r="S198" s="187"/>
      <c r="T198" s="188"/>
      <c r="AT198" s="183" t="s">
        <v>151</v>
      </c>
      <c r="AU198" s="183" t="s">
        <v>87</v>
      </c>
      <c r="AV198" s="13" t="s">
        <v>85</v>
      </c>
      <c r="AW198" s="13" t="s">
        <v>33</v>
      </c>
      <c r="AX198" s="13" t="s">
        <v>77</v>
      </c>
      <c r="AY198" s="183" t="s">
        <v>143</v>
      </c>
    </row>
    <row r="199" spans="1:65" s="12" customFormat="1" x14ac:dyDescent="0.2">
      <c r="B199" s="173"/>
      <c r="D199" s="174" t="s">
        <v>151</v>
      </c>
      <c r="E199" s="175" t="s">
        <v>1</v>
      </c>
      <c r="F199" s="176" t="s">
        <v>1233</v>
      </c>
      <c r="H199" s="177">
        <v>-10.348000000000001</v>
      </c>
      <c r="I199" s="178"/>
      <c r="L199" s="173"/>
      <c r="M199" s="179"/>
      <c r="N199" s="180"/>
      <c r="O199" s="180"/>
      <c r="P199" s="180"/>
      <c r="Q199" s="180"/>
      <c r="R199" s="180"/>
      <c r="S199" s="180"/>
      <c r="T199" s="181"/>
      <c r="AT199" s="175" t="s">
        <v>151</v>
      </c>
      <c r="AU199" s="175" t="s">
        <v>87</v>
      </c>
      <c r="AV199" s="12" t="s">
        <v>87</v>
      </c>
      <c r="AW199" s="12" t="s">
        <v>33</v>
      </c>
      <c r="AX199" s="12" t="s">
        <v>77</v>
      </c>
      <c r="AY199" s="175" t="s">
        <v>143</v>
      </c>
    </row>
    <row r="200" spans="1:65" s="13" customFormat="1" x14ac:dyDescent="0.2">
      <c r="B200" s="182"/>
      <c r="D200" s="174" t="s">
        <v>151</v>
      </c>
      <c r="E200" s="183" t="s">
        <v>1</v>
      </c>
      <c r="F200" s="184" t="s">
        <v>1234</v>
      </c>
      <c r="H200" s="183" t="s">
        <v>1</v>
      </c>
      <c r="I200" s="185"/>
      <c r="L200" s="182"/>
      <c r="M200" s="186"/>
      <c r="N200" s="187"/>
      <c r="O200" s="187"/>
      <c r="P200" s="187"/>
      <c r="Q200" s="187"/>
      <c r="R200" s="187"/>
      <c r="S200" s="187"/>
      <c r="T200" s="188"/>
      <c r="AT200" s="183" t="s">
        <v>151</v>
      </c>
      <c r="AU200" s="183" t="s">
        <v>87</v>
      </c>
      <c r="AV200" s="13" t="s">
        <v>85</v>
      </c>
      <c r="AW200" s="13" t="s">
        <v>33</v>
      </c>
      <c r="AX200" s="13" t="s">
        <v>77</v>
      </c>
      <c r="AY200" s="183" t="s">
        <v>143</v>
      </c>
    </row>
    <row r="201" spans="1:65" s="12" customFormat="1" x14ac:dyDescent="0.2">
      <c r="B201" s="173"/>
      <c r="D201" s="174" t="s">
        <v>151</v>
      </c>
      <c r="E201" s="175" t="s">
        <v>1</v>
      </c>
      <c r="F201" s="176" t="s">
        <v>1235</v>
      </c>
      <c r="H201" s="177">
        <v>-25.082000000000001</v>
      </c>
      <c r="I201" s="178"/>
      <c r="L201" s="173"/>
      <c r="M201" s="179"/>
      <c r="N201" s="180"/>
      <c r="O201" s="180"/>
      <c r="P201" s="180"/>
      <c r="Q201" s="180"/>
      <c r="R201" s="180"/>
      <c r="S201" s="180"/>
      <c r="T201" s="181"/>
      <c r="AT201" s="175" t="s">
        <v>151</v>
      </c>
      <c r="AU201" s="175" t="s">
        <v>87</v>
      </c>
      <c r="AV201" s="12" t="s">
        <v>87</v>
      </c>
      <c r="AW201" s="12" t="s">
        <v>33</v>
      </c>
      <c r="AX201" s="12" t="s">
        <v>77</v>
      </c>
      <c r="AY201" s="175" t="s">
        <v>143</v>
      </c>
    </row>
    <row r="202" spans="1:65" s="12" customFormat="1" x14ac:dyDescent="0.2">
      <c r="B202" s="173"/>
      <c r="D202" s="174" t="s">
        <v>151</v>
      </c>
      <c r="E202" s="175" t="s">
        <v>1</v>
      </c>
      <c r="F202" s="176" t="s">
        <v>1236</v>
      </c>
      <c r="H202" s="177">
        <v>-24.538</v>
      </c>
      <c r="I202" s="178"/>
      <c r="L202" s="173"/>
      <c r="M202" s="179"/>
      <c r="N202" s="180"/>
      <c r="O202" s="180"/>
      <c r="P202" s="180"/>
      <c r="Q202" s="180"/>
      <c r="R202" s="180"/>
      <c r="S202" s="180"/>
      <c r="T202" s="181"/>
      <c r="AT202" s="175" t="s">
        <v>151</v>
      </c>
      <c r="AU202" s="175" t="s">
        <v>87</v>
      </c>
      <c r="AV202" s="12" t="s">
        <v>87</v>
      </c>
      <c r="AW202" s="12" t="s">
        <v>33</v>
      </c>
      <c r="AX202" s="12" t="s">
        <v>77</v>
      </c>
      <c r="AY202" s="175" t="s">
        <v>143</v>
      </c>
    </row>
    <row r="203" spans="1:65" s="13" customFormat="1" x14ac:dyDescent="0.2">
      <c r="B203" s="182"/>
      <c r="D203" s="174" t="s">
        <v>151</v>
      </c>
      <c r="E203" s="183" t="s">
        <v>1</v>
      </c>
      <c r="F203" s="184" t="s">
        <v>1237</v>
      </c>
      <c r="H203" s="183" t="s">
        <v>1</v>
      </c>
      <c r="I203" s="185"/>
      <c r="L203" s="182"/>
      <c r="M203" s="186"/>
      <c r="N203" s="187"/>
      <c r="O203" s="187"/>
      <c r="P203" s="187"/>
      <c r="Q203" s="187"/>
      <c r="R203" s="187"/>
      <c r="S203" s="187"/>
      <c r="T203" s="188"/>
      <c r="AT203" s="183" t="s">
        <v>151</v>
      </c>
      <c r="AU203" s="183" t="s">
        <v>87</v>
      </c>
      <c r="AV203" s="13" t="s">
        <v>85</v>
      </c>
      <c r="AW203" s="13" t="s">
        <v>33</v>
      </c>
      <c r="AX203" s="13" t="s">
        <v>77</v>
      </c>
      <c r="AY203" s="183" t="s">
        <v>143</v>
      </c>
    </row>
    <row r="204" spans="1:65" s="12" customFormat="1" x14ac:dyDescent="0.2">
      <c r="B204" s="173"/>
      <c r="D204" s="174" t="s">
        <v>151</v>
      </c>
      <c r="E204" s="175" t="s">
        <v>1</v>
      </c>
      <c r="F204" s="176" t="s">
        <v>1238</v>
      </c>
      <c r="H204" s="177">
        <v>-5.3109999999999999</v>
      </c>
      <c r="I204" s="178"/>
      <c r="L204" s="173"/>
      <c r="M204" s="179"/>
      <c r="N204" s="180"/>
      <c r="O204" s="180"/>
      <c r="P204" s="180"/>
      <c r="Q204" s="180"/>
      <c r="R204" s="180"/>
      <c r="S204" s="180"/>
      <c r="T204" s="181"/>
      <c r="AT204" s="175" t="s">
        <v>151</v>
      </c>
      <c r="AU204" s="175" t="s">
        <v>87</v>
      </c>
      <c r="AV204" s="12" t="s">
        <v>87</v>
      </c>
      <c r="AW204" s="12" t="s">
        <v>33</v>
      </c>
      <c r="AX204" s="12" t="s">
        <v>77</v>
      </c>
      <c r="AY204" s="175" t="s">
        <v>143</v>
      </c>
    </row>
    <row r="205" spans="1:65" s="12" customFormat="1" x14ac:dyDescent="0.2">
      <c r="B205" s="173"/>
      <c r="D205" s="174" t="s">
        <v>151</v>
      </c>
      <c r="E205" s="175" t="s">
        <v>1</v>
      </c>
      <c r="F205" s="176" t="s">
        <v>1239</v>
      </c>
      <c r="H205" s="177">
        <v>-1.7230000000000001</v>
      </c>
      <c r="I205" s="178"/>
      <c r="L205" s="173"/>
      <c r="M205" s="179"/>
      <c r="N205" s="180"/>
      <c r="O205" s="180"/>
      <c r="P205" s="180"/>
      <c r="Q205" s="180"/>
      <c r="R205" s="180"/>
      <c r="S205" s="180"/>
      <c r="T205" s="181"/>
      <c r="AT205" s="175" t="s">
        <v>151</v>
      </c>
      <c r="AU205" s="175" t="s">
        <v>87</v>
      </c>
      <c r="AV205" s="12" t="s">
        <v>87</v>
      </c>
      <c r="AW205" s="12" t="s">
        <v>33</v>
      </c>
      <c r="AX205" s="12" t="s">
        <v>77</v>
      </c>
      <c r="AY205" s="175" t="s">
        <v>143</v>
      </c>
    </row>
    <row r="206" spans="1:65" s="12" customFormat="1" x14ac:dyDescent="0.2">
      <c r="B206" s="173"/>
      <c r="D206" s="174" t="s">
        <v>151</v>
      </c>
      <c r="E206" s="175" t="s">
        <v>1</v>
      </c>
      <c r="F206" s="176" t="s">
        <v>1240</v>
      </c>
      <c r="H206" s="177">
        <v>-0.95399999999999996</v>
      </c>
      <c r="I206" s="178"/>
      <c r="L206" s="173"/>
      <c r="M206" s="179"/>
      <c r="N206" s="180"/>
      <c r="O206" s="180"/>
      <c r="P206" s="180"/>
      <c r="Q206" s="180"/>
      <c r="R206" s="180"/>
      <c r="S206" s="180"/>
      <c r="T206" s="181"/>
      <c r="AT206" s="175" t="s">
        <v>151</v>
      </c>
      <c r="AU206" s="175" t="s">
        <v>87</v>
      </c>
      <c r="AV206" s="12" t="s">
        <v>87</v>
      </c>
      <c r="AW206" s="12" t="s">
        <v>33</v>
      </c>
      <c r="AX206" s="12" t="s">
        <v>77</v>
      </c>
      <c r="AY206" s="175" t="s">
        <v>143</v>
      </c>
    </row>
    <row r="207" spans="1:65" s="15" customFormat="1" x14ac:dyDescent="0.2">
      <c r="B207" s="199"/>
      <c r="D207" s="174" t="s">
        <v>151</v>
      </c>
      <c r="E207" s="200" t="s">
        <v>1</v>
      </c>
      <c r="F207" s="201" t="s">
        <v>245</v>
      </c>
      <c r="H207" s="202">
        <v>440.51799999999997</v>
      </c>
      <c r="I207" s="203"/>
      <c r="L207" s="199"/>
      <c r="M207" s="204"/>
      <c r="N207" s="205"/>
      <c r="O207" s="205"/>
      <c r="P207" s="205"/>
      <c r="Q207" s="205"/>
      <c r="R207" s="205"/>
      <c r="S207" s="205"/>
      <c r="T207" s="206"/>
      <c r="AT207" s="200" t="s">
        <v>151</v>
      </c>
      <c r="AU207" s="200" t="s">
        <v>87</v>
      </c>
      <c r="AV207" s="15" t="s">
        <v>142</v>
      </c>
      <c r="AW207" s="15" t="s">
        <v>33</v>
      </c>
      <c r="AX207" s="15" t="s">
        <v>85</v>
      </c>
      <c r="AY207" s="200" t="s">
        <v>143</v>
      </c>
    </row>
    <row r="208" spans="1:65" s="2" customFormat="1" ht="16.5" customHeight="1" x14ac:dyDescent="0.2">
      <c r="A208" s="33"/>
      <c r="B208" s="159"/>
      <c r="C208" s="207" t="s">
        <v>309</v>
      </c>
      <c r="D208" s="207" t="s">
        <v>382</v>
      </c>
      <c r="E208" s="208" t="s">
        <v>977</v>
      </c>
      <c r="F208" s="209" t="s">
        <v>424</v>
      </c>
      <c r="G208" s="210" t="s">
        <v>385</v>
      </c>
      <c r="H208" s="211">
        <v>881.03599999999994</v>
      </c>
      <c r="I208" s="212"/>
      <c r="J208" s="213">
        <f>ROUND(I208*H208,2)</f>
        <v>0</v>
      </c>
      <c r="K208" s="209" t="s">
        <v>148</v>
      </c>
      <c r="L208" s="214"/>
      <c r="M208" s="215" t="s">
        <v>1</v>
      </c>
      <c r="N208" s="216" t="s">
        <v>42</v>
      </c>
      <c r="O208" s="59"/>
      <c r="P208" s="169">
        <f>O208*H208</f>
        <v>0</v>
      </c>
      <c r="Q208" s="169">
        <v>1</v>
      </c>
      <c r="R208" s="169">
        <f>Q208*H208</f>
        <v>881.03599999999994</v>
      </c>
      <c r="S208" s="169">
        <v>0</v>
      </c>
      <c r="T208" s="170">
        <f>S208*H208</f>
        <v>0</v>
      </c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R208" s="171" t="s">
        <v>184</v>
      </c>
      <c r="AT208" s="171" t="s">
        <v>382</v>
      </c>
      <c r="AU208" s="171" t="s">
        <v>87</v>
      </c>
      <c r="AY208" s="18" t="s">
        <v>143</v>
      </c>
      <c r="BE208" s="172">
        <f>IF(N208="základní",J208,0)</f>
        <v>0</v>
      </c>
      <c r="BF208" s="172">
        <f>IF(N208="snížená",J208,0)</f>
        <v>0</v>
      </c>
      <c r="BG208" s="172">
        <f>IF(N208="zákl. přenesená",J208,0)</f>
        <v>0</v>
      </c>
      <c r="BH208" s="172">
        <f>IF(N208="sníž. přenesená",J208,0)</f>
        <v>0</v>
      </c>
      <c r="BI208" s="172">
        <f>IF(N208="nulová",J208,0)</f>
        <v>0</v>
      </c>
      <c r="BJ208" s="18" t="s">
        <v>85</v>
      </c>
      <c r="BK208" s="172">
        <f>ROUND(I208*H208,2)</f>
        <v>0</v>
      </c>
      <c r="BL208" s="18" t="s">
        <v>142</v>
      </c>
      <c r="BM208" s="171" t="s">
        <v>1241</v>
      </c>
    </row>
    <row r="209" spans="1:65" s="12" customFormat="1" x14ac:dyDescent="0.2">
      <c r="B209" s="173"/>
      <c r="D209" s="174" t="s">
        <v>151</v>
      </c>
      <c r="E209" s="175" t="s">
        <v>1</v>
      </c>
      <c r="F209" s="176" t="s">
        <v>1242</v>
      </c>
      <c r="H209" s="177">
        <v>881.03599999999994</v>
      </c>
      <c r="I209" s="178"/>
      <c r="L209" s="173"/>
      <c r="M209" s="179"/>
      <c r="N209" s="180"/>
      <c r="O209" s="180"/>
      <c r="P209" s="180"/>
      <c r="Q209" s="180"/>
      <c r="R209" s="180"/>
      <c r="S209" s="180"/>
      <c r="T209" s="181"/>
      <c r="AT209" s="175" t="s">
        <v>151</v>
      </c>
      <c r="AU209" s="175" t="s">
        <v>87</v>
      </c>
      <c r="AV209" s="12" t="s">
        <v>87</v>
      </c>
      <c r="AW209" s="12" t="s">
        <v>33</v>
      </c>
      <c r="AX209" s="12" t="s">
        <v>85</v>
      </c>
      <c r="AY209" s="175" t="s">
        <v>143</v>
      </c>
    </row>
    <row r="210" spans="1:65" s="11" customFormat="1" ht="22.9" customHeight="1" x14ac:dyDescent="0.2">
      <c r="B210" s="148"/>
      <c r="D210" s="149" t="s">
        <v>76</v>
      </c>
      <c r="E210" s="197" t="s">
        <v>158</v>
      </c>
      <c r="F210" s="197" t="s">
        <v>1243</v>
      </c>
      <c r="I210" s="151"/>
      <c r="J210" s="198">
        <f>BK210</f>
        <v>0</v>
      </c>
      <c r="L210" s="148"/>
      <c r="M210" s="153"/>
      <c r="N210" s="154"/>
      <c r="O210" s="154"/>
      <c r="P210" s="155">
        <f>SUM(P211:P212)</f>
        <v>0</v>
      </c>
      <c r="Q210" s="154"/>
      <c r="R210" s="155">
        <f>SUM(R211:R212)</f>
        <v>0</v>
      </c>
      <c r="S210" s="154"/>
      <c r="T210" s="156">
        <f>SUM(T211:T212)</f>
        <v>0</v>
      </c>
      <c r="AR210" s="149" t="s">
        <v>85</v>
      </c>
      <c r="AT210" s="157" t="s">
        <v>76</v>
      </c>
      <c r="AU210" s="157" t="s">
        <v>85</v>
      </c>
      <c r="AY210" s="149" t="s">
        <v>143</v>
      </c>
      <c r="BK210" s="158">
        <f>SUM(BK211:BK212)</f>
        <v>0</v>
      </c>
    </row>
    <row r="211" spans="1:65" s="2" customFormat="1" ht="16.5" customHeight="1" x14ac:dyDescent="0.2">
      <c r="A211" s="33"/>
      <c r="B211" s="159"/>
      <c r="C211" s="160" t="s">
        <v>313</v>
      </c>
      <c r="D211" s="160" t="s">
        <v>144</v>
      </c>
      <c r="E211" s="161" t="s">
        <v>1244</v>
      </c>
      <c r="F211" s="162" t="s">
        <v>1245</v>
      </c>
      <c r="G211" s="163" t="s">
        <v>266</v>
      </c>
      <c r="H211" s="164">
        <v>764.75</v>
      </c>
      <c r="I211" s="165"/>
      <c r="J211" s="166">
        <f>ROUND(I211*H211,2)</f>
        <v>0</v>
      </c>
      <c r="K211" s="162" t="s">
        <v>148</v>
      </c>
      <c r="L211" s="34"/>
      <c r="M211" s="167" t="s">
        <v>1</v>
      </c>
      <c r="N211" s="168" t="s">
        <v>42</v>
      </c>
      <c r="O211" s="59"/>
      <c r="P211" s="169">
        <f>O211*H211</f>
        <v>0</v>
      </c>
      <c r="Q211" s="169">
        <v>0</v>
      </c>
      <c r="R211" s="169">
        <f>Q211*H211</f>
        <v>0</v>
      </c>
      <c r="S211" s="169">
        <v>0</v>
      </c>
      <c r="T211" s="170">
        <f>S211*H211</f>
        <v>0</v>
      </c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R211" s="171" t="s">
        <v>142</v>
      </c>
      <c r="AT211" s="171" t="s">
        <v>144</v>
      </c>
      <c r="AU211" s="171" t="s">
        <v>87</v>
      </c>
      <c r="AY211" s="18" t="s">
        <v>143</v>
      </c>
      <c r="BE211" s="172">
        <f>IF(N211="základní",J211,0)</f>
        <v>0</v>
      </c>
      <c r="BF211" s="172">
        <f>IF(N211="snížená",J211,0)</f>
        <v>0</v>
      </c>
      <c r="BG211" s="172">
        <f>IF(N211="zákl. přenesená",J211,0)</f>
        <v>0</v>
      </c>
      <c r="BH211" s="172">
        <f>IF(N211="sníž. přenesená",J211,0)</f>
        <v>0</v>
      </c>
      <c r="BI211" s="172">
        <f>IF(N211="nulová",J211,0)</f>
        <v>0</v>
      </c>
      <c r="BJ211" s="18" t="s">
        <v>85</v>
      </c>
      <c r="BK211" s="172">
        <f>ROUND(I211*H211,2)</f>
        <v>0</v>
      </c>
      <c r="BL211" s="18" t="s">
        <v>142</v>
      </c>
      <c r="BM211" s="171" t="s">
        <v>1246</v>
      </c>
    </row>
    <row r="212" spans="1:65" s="12" customFormat="1" x14ac:dyDescent="0.2">
      <c r="B212" s="173"/>
      <c r="D212" s="174" t="s">
        <v>151</v>
      </c>
      <c r="E212" s="175" t="s">
        <v>1</v>
      </c>
      <c r="F212" s="176" t="s">
        <v>1247</v>
      </c>
      <c r="H212" s="177">
        <v>764.75</v>
      </c>
      <c r="I212" s="178"/>
      <c r="L212" s="173"/>
      <c r="M212" s="179"/>
      <c r="N212" s="180"/>
      <c r="O212" s="180"/>
      <c r="P212" s="180"/>
      <c r="Q212" s="180"/>
      <c r="R212" s="180"/>
      <c r="S212" s="180"/>
      <c r="T212" s="181"/>
      <c r="AT212" s="175" t="s">
        <v>151</v>
      </c>
      <c r="AU212" s="175" t="s">
        <v>87</v>
      </c>
      <c r="AV212" s="12" t="s">
        <v>87</v>
      </c>
      <c r="AW212" s="12" t="s">
        <v>33</v>
      </c>
      <c r="AX212" s="12" t="s">
        <v>85</v>
      </c>
      <c r="AY212" s="175" t="s">
        <v>143</v>
      </c>
    </row>
    <row r="213" spans="1:65" s="11" customFormat="1" ht="22.9" customHeight="1" x14ac:dyDescent="0.2">
      <c r="B213" s="148"/>
      <c r="D213" s="149" t="s">
        <v>76</v>
      </c>
      <c r="E213" s="197" t="s">
        <v>142</v>
      </c>
      <c r="F213" s="197" t="s">
        <v>492</v>
      </c>
      <c r="I213" s="151"/>
      <c r="J213" s="198">
        <f>BK213</f>
        <v>0</v>
      </c>
      <c r="L213" s="148"/>
      <c r="M213" s="153"/>
      <c r="N213" s="154"/>
      <c r="O213" s="154"/>
      <c r="P213" s="155">
        <f>SUM(P214:P231)</f>
        <v>0</v>
      </c>
      <c r="Q213" s="154"/>
      <c r="R213" s="155">
        <f>SUM(R214:R231)</f>
        <v>2.2098</v>
      </c>
      <c r="S213" s="154"/>
      <c r="T213" s="156">
        <f>SUM(T214:T231)</f>
        <v>0</v>
      </c>
      <c r="AR213" s="149" t="s">
        <v>85</v>
      </c>
      <c r="AT213" s="157" t="s">
        <v>76</v>
      </c>
      <c r="AU213" s="157" t="s">
        <v>85</v>
      </c>
      <c r="AY213" s="149" t="s">
        <v>143</v>
      </c>
      <c r="BK213" s="158">
        <f>SUM(BK214:BK231)</f>
        <v>0</v>
      </c>
    </row>
    <row r="214" spans="1:65" s="2" customFormat="1" ht="16.5" customHeight="1" x14ac:dyDescent="0.2">
      <c r="A214" s="33"/>
      <c r="B214" s="159"/>
      <c r="C214" s="160" t="s">
        <v>318</v>
      </c>
      <c r="D214" s="160" t="s">
        <v>144</v>
      </c>
      <c r="E214" s="161" t="s">
        <v>494</v>
      </c>
      <c r="F214" s="162" t="s">
        <v>495</v>
      </c>
      <c r="G214" s="163" t="s">
        <v>280</v>
      </c>
      <c r="H214" s="164">
        <v>79.183000000000007</v>
      </c>
      <c r="I214" s="165"/>
      <c r="J214" s="166">
        <f>ROUND(I214*H214,2)</f>
        <v>0</v>
      </c>
      <c r="K214" s="162" t="s">
        <v>148</v>
      </c>
      <c r="L214" s="34"/>
      <c r="M214" s="167" t="s">
        <v>1</v>
      </c>
      <c r="N214" s="168" t="s">
        <v>42</v>
      </c>
      <c r="O214" s="59"/>
      <c r="P214" s="169">
        <f>O214*H214</f>
        <v>0</v>
      </c>
      <c r="Q214" s="169">
        <v>0</v>
      </c>
      <c r="R214" s="169">
        <f>Q214*H214</f>
        <v>0</v>
      </c>
      <c r="S214" s="169">
        <v>0</v>
      </c>
      <c r="T214" s="170">
        <f>S214*H214</f>
        <v>0</v>
      </c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R214" s="171" t="s">
        <v>142</v>
      </c>
      <c r="AT214" s="171" t="s">
        <v>144</v>
      </c>
      <c r="AU214" s="171" t="s">
        <v>87</v>
      </c>
      <c r="AY214" s="18" t="s">
        <v>143</v>
      </c>
      <c r="BE214" s="172">
        <f>IF(N214="základní",J214,0)</f>
        <v>0</v>
      </c>
      <c r="BF214" s="172">
        <f>IF(N214="snížená",J214,0)</f>
        <v>0</v>
      </c>
      <c r="BG214" s="172">
        <f>IF(N214="zákl. přenesená",J214,0)</f>
        <v>0</v>
      </c>
      <c r="BH214" s="172">
        <f>IF(N214="sníž. přenesená",J214,0)</f>
        <v>0</v>
      </c>
      <c r="BI214" s="172">
        <f>IF(N214="nulová",J214,0)</f>
        <v>0</v>
      </c>
      <c r="BJ214" s="18" t="s">
        <v>85</v>
      </c>
      <c r="BK214" s="172">
        <f>ROUND(I214*H214,2)</f>
        <v>0</v>
      </c>
      <c r="BL214" s="18" t="s">
        <v>142</v>
      </c>
      <c r="BM214" s="171" t="s">
        <v>1248</v>
      </c>
    </row>
    <row r="215" spans="1:65" s="13" customFormat="1" x14ac:dyDescent="0.2">
      <c r="B215" s="182"/>
      <c r="D215" s="174" t="s">
        <v>151</v>
      </c>
      <c r="E215" s="183" t="s">
        <v>1</v>
      </c>
      <c r="F215" s="184" t="s">
        <v>1249</v>
      </c>
      <c r="H215" s="183" t="s">
        <v>1</v>
      </c>
      <c r="I215" s="185"/>
      <c r="L215" s="182"/>
      <c r="M215" s="186"/>
      <c r="N215" s="187"/>
      <c r="O215" s="187"/>
      <c r="P215" s="187"/>
      <c r="Q215" s="187"/>
      <c r="R215" s="187"/>
      <c r="S215" s="187"/>
      <c r="T215" s="188"/>
      <c r="AT215" s="183" t="s">
        <v>151</v>
      </c>
      <c r="AU215" s="183" t="s">
        <v>87</v>
      </c>
      <c r="AV215" s="13" t="s">
        <v>85</v>
      </c>
      <c r="AW215" s="13" t="s">
        <v>33</v>
      </c>
      <c r="AX215" s="13" t="s">
        <v>77</v>
      </c>
      <c r="AY215" s="183" t="s">
        <v>143</v>
      </c>
    </row>
    <row r="216" spans="1:65" s="12" customFormat="1" x14ac:dyDescent="0.2">
      <c r="B216" s="173"/>
      <c r="D216" s="174" t="s">
        <v>151</v>
      </c>
      <c r="E216" s="175" t="s">
        <v>1</v>
      </c>
      <c r="F216" s="176" t="s">
        <v>1250</v>
      </c>
      <c r="H216" s="177">
        <v>8.7889999999999997</v>
      </c>
      <c r="I216" s="178"/>
      <c r="L216" s="173"/>
      <c r="M216" s="179"/>
      <c r="N216" s="180"/>
      <c r="O216" s="180"/>
      <c r="P216" s="180"/>
      <c r="Q216" s="180"/>
      <c r="R216" s="180"/>
      <c r="S216" s="180"/>
      <c r="T216" s="181"/>
      <c r="AT216" s="175" t="s">
        <v>151</v>
      </c>
      <c r="AU216" s="175" t="s">
        <v>87</v>
      </c>
      <c r="AV216" s="12" t="s">
        <v>87</v>
      </c>
      <c r="AW216" s="12" t="s">
        <v>33</v>
      </c>
      <c r="AX216" s="12" t="s">
        <v>77</v>
      </c>
      <c r="AY216" s="175" t="s">
        <v>143</v>
      </c>
    </row>
    <row r="217" spans="1:65" s="13" customFormat="1" x14ac:dyDescent="0.2">
      <c r="B217" s="182"/>
      <c r="D217" s="174" t="s">
        <v>151</v>
      </c>
      <c r="E217" s="183" t="s">
        <v>1</v>
      </c>
      <c r="F217" s="184" t="s">
        <v>1251</v>
      </c>
      <c r="H217" s="183" t="s">
        <v>1</v>
      </c>
      <c r="I217" s="185"/>
      <c r="L217" s="182"/>
      <c r="M217" s="186"/>
      <c r="N217" s="187"/>
      <c r="O217" s="187"/>
      <c r="P217" s="187"/>
      <c r="Q217" s="187"/>
      <c r="R217" s="187"/>
      <c r="S217" s="187"/>
      <c r="T217" s="188"/>
      <c r="AT217" s="183" t="s">
        <v>151</v>
      </c>
      <c r="AU217" s="183" t="s">
        <v>87</v>
      </c>
      <c r="AV217" s="13" t="s">
        <v>85</v>
      </c>
      <c r="AW217" s="13" t="s">
        <v>33</v>
      </c>
      <c r="AX217" s="13" t="s">
        <v>77</v>
      </c>
      <c r="AY217" s="183" t="s">
        <v>143</v>
      </c>
    </row>
    <row r="218" spans="1:65" s="12" customFormat="1" x14ac:dyDescent="0.2">
      <c r="B218" s="173"/>
      <c r="D218" s="174" t="s">
        <v>151</v>
      </c>
      <c r="E218" s="175" t="s">
        <v>1</v>
      </c>
      <c r="F218" s="176" t="s">
        <v>1252</v>
      </c>
      <c r="H218" s="177">
        <v>57.414000000000001</v>
      </c>
      <c r="I218" s="178"/>
      <c r="L218" s="173"/>
      <c r="M218" s="179"/>
      <c r="N218" s="180"/>
      <c r="O218" s="180"/>
      <c r="P218" s="180"/>
      <c r="Q218" s="180"/>
      <c r="R218" s="180"/>
      <c r="S218" s="180"/>
      <c r="T218" s="181"/>
      <c r="AT218" s="175" t="s">
        <v>151</v>
      </c>
      <c r="AU218" s="175" t="s">
        <v>87</v>
      </c>
      <c r="AV218" s="12" t="s">
        <v>87</v>
      </c>
      <c r="AW218" s="12" t="s">
        <v>33</v>
      </c>
      <c r="AX218" s="12" t="s">
        <v>77</v>
      </c>
      <c r="AY218" s="175" t="s">
        <v>143</v>
      </c>
    </row>
    <row r="219" spans="1:65" s="13" customFormat="1" x14ac:dyDescent="0.2">
      <c r="B219" s="182"/>
      <c r="D219" s="174" t="s">
        <v>151</v>
      </c>
      <c r="E219" s="183" t="s">
        <v>1</v>
      </c>
      <c r="F219" s="184" t="s">
        <v>1253</v>
      </c>
      <c r="H219" s="183" t="s">
        <v>1</v>
      </c>
      <c r="I219" s="185"/>
      <c r="L219" s="182"/>
      <c r="M219" s="186"/>
      <c r="N219" s="187"/>
      <c r="O219" s="187"/>
      <c r="P219" s="187"/>
      <c r="Q219" s="187"/>
      <c r="R219" s="187"/>
      <c r="S219" s="187"/>
      <c r="T219" s="188"/>
      <c r="AT219" s="183" t="s">
        <v>151</v>
      </c>
      <c r="AU219" s="183" t="s">
        <v>87</v>
      </c>
      <c r="AV219" s="13" t="s">
        <v>85</v>
      </c>
      <c r="AW219" s="13" t="s">
        <v>33</v>
      </c>
      <c r="AX219" s="13" t="s">
        <v>77</v>
      </c>
      <c r="AY219" s="183" t="s">
        <v>143</v>
      </c>
    </row>
    <row r="220" spans="1:65" s="12" customFormat="1" x14ac:dyDescent="0.2">
      <c r="B220" s="173"/>
      <c r="D220" s="174" t="s">
        <v>151</v>
      </c>
      <c r="E220" s="175" t="s">
        <v>1</v>
      </c>
      <c r="F220" s="176" t="s">
        <v>1254</v>
      </c>
      <c r="H220" s="177">
        <v>12.98</v>
      </c>
      <c r="I220" s="178"/>
      <c r="L220" s="173"/>
      <c r="M220" s="179"/>
      <c r="N220" s="180"/>
      <c r="O220" s="180"/>
      <c r="P220" s="180"/>
      <c r="Q220" s="180"/>
      <c r="R220" s="180"/>
      <c r="S220" s="180"/>
      <c r="T220" s="181"/>
      <c r="AT220" s="175" t="s">
        <v>151</v>
      </c>
      <c r="AU220" s="175" t="s">
        <v>87</v>
      </c>
      <c r="AV220" s="12" t="s">
        <v>87</v>
      </c>
      <c r="AW220" s="12" t="s">
        <v>33</v>
      </c>
      <c r="AX220" s="12" t="s">
        <v>77</v>
      </c>
      <c r="AY220" s="175" t="s">
        <v>143</v>
      </c>
    </row>
    <row r="221" spans="1:65" s="15" customFormat="1" x14ac:dyDescent="0.2">
      <c r="B221" s="199"/>
      <c r="D221" s="174" t="s">
        <v>151</v>
      </c>
      <c r="E221" s="200" t="s">
        <v>1</v>
      </c>
      <c r="F221" s="201" t="s">
        <v>245</v>
      </c>
      <c r="H221" s="202">
        <v>79.183000000000007</v>
      </c>
      <c r="I221" s="203"/>
      <c r="L221" s="199"/>
      <c r="M221" s="204"/>
      <c r="N221" s="205"/>
      <c r="O221" s="205"/>
      <c r="P221" s="205"/>
      <c r="Q221" s="205"/>
      <c r="R221" s="205"/>
      <c r="S221" s="205"/>
      <c r="T221" s="206"/>
      <c r="AT221" s="200" t="s">
        <v>151</v>
      </c>
      <c r="AU221" s="200" t="s">
        <v>87</v>
      </c>
      <c r="AV221" s="15" t="s">
        <v>142</v>
      </c>
      <c r="AW221" s="15" t="s">
        <v>33</v>
      </c>
      <c r="AX221" s="15" t="s">
        <v>85</v>
      </c>
      <c r="AY221" s="200" t="s">
        <v>143</v>
      </c>
    </row>
    <row r="222" spans="1:65" s="2" customFormat="1" ht="16.5" customHeight="1" x14ac:dyDescent="0.2">
      <c r="A222" s="33"/>
      <c r="B222" s="159"/>
      <c r="C222" s="160" t="s">
        <v>325</v>
      </c>
      <c r="D222" s="160" t="s">
        <v>144</v>
      </c>
      <c r="E222" s="161" t="s">
        <v>1255</v>
      </c>
      <c r="F222" s="162" t="s">
        <v>1256</v>
      </c>
      <c r="G222" s="163" t="s">
        <v>502</v>
      </c>
      <c r="H222" s="164">
        <v>38</v>
      </c>
      <c r="I222" s="165"/>
      <c r="J222" s="166">
        <f>ROUND(I222*H222,2)</f>
        <v>0</v>
      </c>
      <c r="K222" s="162" t="s">
        <v>148</v>
      </c>
      <c r="L222" s="34"/>
      <c r="M222" s="167" t="s">
        <v>1</v>
      </c>
      <c r="N222" s="168" t="s">
        <v>42</v>
      </c>
      <c r="O222" s="59"/>
      <c r="P222" s="169">
        <f>O222*H222</f>
        <v>0</v>
      </c>
      <c r="Q222" s="169">
        <v>6.6E-3</v>
      </c>
      <c r="R222" s="169">
        <f>Q222*H222</f>
        <v>0.25080000000000002</v>
      </c>
      <c r="S222" s="169">
        <v>0</v>
      </c>
      <c r="T222" s="170">
        <f>S222*H222</f>
        <v>0</v>
      </c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R222" s="171" t="s">
        <v>142</v>
      </c>
      <c r="AT222" s="171" t="s">
        <v>144</v>
      </c>
      <c r="AU222" s="171" t="s">
        <v>87</v>
      </c>
      <c r="AY222" s="18" t="s">
        <v>143</v>
      </c>
      <c r="BE222" s="172">
        <f>IF(N222="základní",J222,0)</f>
        <v>0</v>
      </c>
      <c r="BF222" s="172">
        <f>IF(N222="snížená",J222,0)</f>
        <v>0</v>
      </c>
      <c r="BG222" s="172">
        <f>IF(N222="zákl. přenesená",J222,0)</f>
        <v>0</v>
      </c>
      <c r="BH222" s="172">
        <f>IF(N222="sníž. přenesená",J222,0)</f>
        <v>0</v>
      </c>
      <c r="BI222" s="172">
        <f>IF(N222="nulová",J222,0)</f>
        <v>0</v>
      </c>
      <c r="BJ222" s="18" t="s">
        <v>85</v>
      </c>
      <c r="BK222" s="172">
        <f>ROUND(I222*H222,2)</f>
        <v>0</v>
      </c>
      <c r="BL222" s="18" t="s">
        <v>142</v>
      </c>
      <c r="BM222" s="171" t="s">
        <v>1257</v>
      </c>
    </row>
    <row r="223" spans="1:65" s="12" customFormat="1" x14ac:dyDescent="0.2">
      <c r="B223" s="173"/>
      <c r="D223" s="174" t="s">
        <v>151</v>
      </c>
      <c r="E223" s="175" t="s">
        <v>1</v>
      </c>
      <c r="F223" s="176" t="s">
        <v>1258</v>
      </c>
      <c r="H223" s="177">
        <v>38</v>
      </c>
      <c r="I223" s="178"/>
      <c r="L223" s="173"/>
      <c r="M223" s="179"/>
      <c r="N223" s="180"/>
      <c r="O223" s="180"/>
      <c r="P223" s="180"/>
      <c r="Q223" s="180"/>
      <c r="R223" s="180"/>
      <c r="S223" s="180"/>
      <c r="T223" s="181"/>
      <c r="AT223" s="175" t="s">
        <v>151</v>
      </c>
      <c r="AU223" s="175" t="s">
        <v>87</v>
      </c>
      <c r="AV223" s="12" t="s">
        <v>87</v>
      </c>
      <c r="AW223" s="12" t="s">
        <v>33</v>
      </c>
      <c r="AX223" s="12" t="s">
        <v>85</v>
      </c>
      <c r="AY223" s="175" t="s">
        <v>143</v>
      </c>
    </row>
    <row r="224" spans="1:65" s="2" customFormat="1" ht="16.5" customHeight="1" x14ac:dyDescent="0.2">
      <c r="A224" s="33"/>
      <c r="B224" s="159"/>
      <c r="C224" s="207" t="s">
        <v>329</v>
      </c>
      <c r="D224" s="207" t="s">
        <v>382</v>
      </c>
      <c r="E224" s="208" t="s">
        <v>1259</v>
      </c>
      <c r="F224" s="209" t="s">
        <v>1260</v>
      </c>
      <c r="G224" s="210" t="s">
        <v>502</v>
      </c>
      <c r="H224" s="211">
        <v>1</v>
      </c>
      <c r="I224" s="212"/>
      <c r="J224" s="213">
        <f>ROUND(I224*H224,2)</f>
        <v>0</v>
      </c>
      <c r="K224" s="209" t="s">
        <v>148</v>
      </c>
      <c r="L224" s="214"/>
      <c r="M224" s="215" t="s">
        <v>1</v>
      </c>
      <c r="N224" s="216" t="s">
        <v>42</v>
      </c>
      <c r="O224" s="59"/>
      <c r="P224" s="169">
        <f>O224*H224</f>
        <v>0</v>
      </c>
      <c r="Q224" s="169">
        <v>2.8000000000000001E-2</v>
      </c>
      <c r="R224" s="169">
        <f>Q224*H224</f>
        <v>2.8000000000000001E-2</v>
      </c>
      <c r="S224" s="169">
        <v>0</v>
      </c>
      <c r="T224" s="170">
        <f>S224*H224</f>
        <v>0</v>
      </c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R224" s="171" t="s">
        <v>184</v>
      </c>
      <c r="AT224" s="171" t="s">
        <v>382</v>
      </c>
      <c r="AU224" s="171" t="s">
        <v>87</v>
      </c>
      <c r="AY224" s="18" t="s">
        <v>143</v>
      </c>
      <c r="BE224" s="172">
        <f>IF(N224="základní",J224,0)</f>
        <v>0</v>
      </c>
      <c r="BF224" s="172">
        <f>IF(N224="snížená",J224,0)</f>
        <v>0</v>
      </c>
      <c r="BG224" s="172">
        <f>IF(N224="zákl. přenesená",J224,0)</f>
        <v>0</v>
      </c>
      <c r="BH224" s="172">
        <f>IF(N224="sníž. přenesená",J224,0)</f>
        <v>0</v>
      </c>
      <c r="BI224" s="172">
        <f>IF(N224="nulová",J224,0)</f>
        <v>0</v>
      </c>
      <c r="BJ224" s="18" t="s">
        <v>85</v>
      </c>
      <c r="BK224" s="172">
        <f>ROUND(I224*H224,2)</f>
        <v>0</v>
      </c>
      <c r="BL224" s="18" t="s">
        <v>142</v>
      </c>
      <c r="BM224" s="171" t="s">
        <v>1261</v>
      </c>
    </row>
    <row r="225" spans="1:65" s="12" customFormat="1" x14ac:dyDescent="0.2">
      <c r="B225" s="173"/>
      <c r="D225" s="174" t="s">
        <v>151</v>
      </c>
      <c r="E225" s="175" t="s">
        <v>1</v>
      </c>
      <c r="F225" s="176" t="s">
        <v>1262</v>
      </c>
      <c r="H225" s="177">
        <v>1</v>
      </c>
      <c r="I225" s="178"/>
      <c r="L225" s="173"/>
      <c r="M225" s="179"/>
      <c r="N225" s="180"/>
      <c r="O225" s="180"/>
      <c r="P225" s="180"/>
      <c r="Q225" s="180"/>
      <c r="R225" s="180"/>
      <c r="S225" s="180"/>
      <c r="T225" s="181"/>
      <c r="AT225" s="175" t="s">
        <v>151</v>
      </c>
      <c r="AU225" s="175" t="s">
        <v>87</v>
      </c>
      <c r="AV225" s="12" t="s">
        <v>87</v>
      </c>
      <c r="AW225" s="12" t="s">
        <v>33</v>
      </c>
      <c r="AX225" s="12" t="s">
        <v>85</v>
      </c>
      <c r="AY225" s="175" t="s">
        <v>143</v>
      </c>
    </row>
    <row r="226" spans="1:65" s="2" customFormat="1" ht="16.5" customHeight="1" x14ac:dyDescent="0.2">
      <c r="A226" s="33"/>
      <c r="B226" s="159"/>
      <c r="C226" s="207" t="s">
        <v>7</v>
      </c>
      <c r="D226" s="207" t="s">
        <v>382</v>
      </c>
      <c r="E226" s="208" t="s">
        <v>1263</v>
      </c>
      <c r="F226" s="209" t="s">
        <v>1264</v>
      </c>
      <c r="G226" s="210" t="s">
        <v>502</v>
      </c>
      <c r="H226" s="211">
        <v>13</v>
      </c>
      <c r="I226" s="212"/>
      <c r="J226" s="213">
        <f>ROUND(I226*H226,2)</f>
        <v>0</v>
      </c>
      <c r="K226" s="209" t="s">
        <v>148</v>
      </c>
      <c r="L226" s="214"/>
      <c r="M226" s="215" t="s">
        <v>1</v>
      </c>
      <c r="N226" s="216" t="s">
        <v>42</v>
      </c>
      <c r="O226" s="59"/>
      <c r="P226" s="169">
        <f>O226*H226</f>
        <v>0</v>
      </c>
      <c r="Q226" s="169">
        <v>0.04</v>
      </c>
      <c r="R226" s="169">
        <f>Q226*H226</f>
        <v>0.52</v>
      </c>
      <c r="S226" s="169">
        <v>0</v>
      </c>
      <c r="T226" s="170">
        <f>S226*H226</f>
        <v>0</v>
      </c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R226" s="171" t="s">
        <v>184</v>
      </c>
      <c r="AT226" s="171" t="s">
        <v>382</v>
      </c>
      <c r="AU226" s="171" t="s">
        <v>87</v>
      </c>
      <c r="AY226" s="18" t="s">
        <v>143</v>
      </c>
      <c r="BE226" s="172">
        <f>IF(N226="základní",J226,0)</f>
        <v>0</v>
      </c>
      <c r="BF226" s="172">
        <f>IF(N226="snížená",J226,0)</f>
        <v>0</v>
      </c>
      <c r="BG226" s="172">
        <f>IF(N226="zákl. přenesená",J226,0)</f>
        <v>0</v>
      </c>
      <c r="BH226" s="172">
        <f>IF(N226="sníž. přenesená",J226,0)</f>
        <v>0</v>
      </c>
      <c r="BI226" s="172">
        <f>IF(N226="nulová",J226,0)</f>
        <v>0</v>
      </c>
      <c r="BJ226" s="18" t="s">
        <v>85</v>
      </c>
      <c r="BK226" s="172">
        <f>ROUND(I226*H226,2)</f>
        <v>0</v>
      </c>
      <c r="BL226" s="18" t="s">
        <v>142</v>
      </c>
      <c r="BM226" s="171" t="s">
        <v>1265</v>
      </c>
    </row>
    <row r="227" spans="1:65" s="12" customFormat="1" x14ac:dyDescent="0.2">
      <c r="B227" s="173"/>
      <c r="D227" s="174" t="s">
        <v>151</v>
      </c>
      <c r="E227" s="175" t="s">
        <v>1</v>
      </c>
      <c r="F227" s="176" t="s">
        <v>1266</v>
      </c>
      <c r="H227" s="177">
        <v>13</v>
      </c>
      <c r="I227" s="178"/>
      <c r="L227" s="173"/>
      <c r="M227" s="179"/>
      <c r="N227" s="180"/>
      <c r="O227" s="180"/>
      <c r="P227" s="180"/>
      <c r="Q227" s="180"/>
      <c r="R227" s="180"/>
      <c r="S227" s="180"/>
      <c r="T227" s="181"/>
      <c r="AT227" s="175" t="s">
        <v>151</v>
      </c>
      <c r="AU227" s="175" t="s">
        <v>87</v>
      </c>
      <c r="AV227" s="12" t="s">
        <v>87</v>
      </c>
      <c r="AW227" s="12" t="s">
        <v>33</v>
      </c>
      <c r="AX227" s="12" t="s">
        <v>85</v>
      </c>
      <c r="AY227" s="175" t="s">
        <v>143</v>
      </c>
    </row>
    <row r="228" spans="1:65" s="2" customFormat="1" ht="16.5" customHeight="1" x14ac:dyDescent="0.2">
      <c r="A228" s="33"/>
      <c r="B228" s="159"/>
      <c r="C228" s="207" t="s">
        <v>342</v>
      </c>
      <c r="D228" s="207" t="s">
        <v>382</v>
      </c>
      <c r="E228" s="208" t="s">
        <v>1267</v>
      </c>
      <c r="F228" s="209" t="s">
        <v>1268</v>
      </c>
      <c r="G228" s="210" t="s">
        <v>502</v>
      </c>
      <c r="H228" s="211">
        <v>13</v>
      </c>
      <c r="I228" s="212"/>
      <c r="J228" s="213">
        <f>ROUND(I228*H228,2)</f>
        <v>0</v>
      </c>
      <c r="K228" s="209" t="s">
        <v>148</v>
      </c>
      <c r="L228" s="214"/>
      <c r="M228" s="215" t="s">
        <v>1</v>
      </c>
      <c r="N228" s="216" t="s">
        <v>42</v>
      </c>
      <c r="O228" s="59"/>
      <c r="P228" s="169">
        <f>O228*H228</f>
        <v>0</v>
      </c>
      <c r="Q228" s="169">
        <v>5.0999999999999997E-2</v>
      </c>
      <c r="R228" s="169">
        <f>Q228*H228</f>
        <v>0.66299999999999992</v>
      </c>
      <c r="S228" s="169">
        <v>0</v>
      </c>
      <c r="T228" s="170">
        <f>S228*H228</f>
        <v>0</v>
      </c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R228" s="171" t="s">
        <v>184</v>
      </c>
      <c r="AT228" s="171" t="s">
        <v>382</v>
      </c>
      <c r="AU228" s="171" t="s">
        <v>87</v>
      </c>
      <c r="AY228" s="18" t="s">
        <v>143</v>
      </c>
      <c r="BE228" s="172">
        <f>IF(N228="základní",J228,0)</f>
        <v>0</v>
      </c>
      <c r="BF228" s="172">
        <f>IF(N228="snížená",J228,0)</f>
        <v>0</v>
      </c>
      <c r="BG228" s="172">
        <f>IF(N228="zákl. přenesená",J228,0)</f>
        <v>0</v>
      </c>
      <c r="BH228" s="172">
        <f>IF(N228="sníž. přenesená",J228,0)</f>
        <v>0</v>
      </c>
      <c r="BI228" s="172">
        <f>IF(N228="nulová",J228,0)</f>
        <v>0</v>
      </c>
      <c r="BJ228" s="18" t="s">
        <v>85</v>
      </c>
      <c r="BK228" s="172">
        <f>ROUND(I228*H228,2)</f>
        <v>0</v>
      </c>
      <c r="BL228" s="18" t="s">
        <v>142</v>
      </c>
      <c r="BM228" s="171" t="s">
        <v>1269</v>
      </c>
    </row>
    <row r="229" spans="1:65" s="12" customFormat="1" x14ac:dyDescent="0.2">
      <c r="B229" s="173"/>
      <c r="D229" s="174" t="s">
        <v>151</v>
      </c>
      <c r="E229" s="175" t="s">
        <v>1</v>
      </c>
      <c r="F229" s="176" t="s">
        <v>1266</v>
      </c>
      <c r="H229" s="177">
        <v>13</v>
      </c>
      <c r="I229" s="178"/>
      <c r="L229" s="173"/>
      <c r="M229" s="179"/>
      <c r="N229" s="180"/>
      <c r="O229" s="180"/>
      <c r="P229" s="180"/>
      <c r="Q229" s="180"/>
      <c r="R229" s="180"/>
      <c r="S229" s="180"/>
      <c r="T229" s="181"/>
      <c r="AT229" s="175" t="s">
        <v>151</v>
      </c>
      <c r="AU229" s="175" t="s">
        <v>87</v>
      </c>
      <c r="AV229" s="12" t="s">
        <v>87</v>
      </c>
      <c r="AW229" s="12" t="s">
        <v>33</v>
      </c>
      <c r="AX229" s="12" t="s">
        <v>85</v>
      </c>
      <c r="AY229" s="175" t="s">
        <v>143</v>
      </c>
    </row>
    <row r="230" spans="1:65" s="2" customFormat="1" ht="16.5" customHeight="1" x14ac:dyDescent="0.2">
      <c r="A230" s="33"/>
      <c r="B230" s="159"/>
      <c r="C230" s="207" t="s">
        <v>347</v>
      </c>
      <c r="D230" s="207" t="s">
        <v>382</v>
      </c>
      <c r="E230" s="208" t="s">
        <v>1270</v>
      </c>
      <c r="F230" s="209" t="s">
        <v>1271</v>
      </c>
      <c r="G230" s="210" t="s">
        <v>502</v>
      </c>
      <c r="H230" s="211">
        <v>11</v>
      </c>
      <c r="I230" s="212"/>
      <c r="J230" s="213">
        <f>ROUND(I230*H230,2)</f>
        <v>0</v>
      </c>
      <c r="K230" s="209" t="s">
        <v>148</v>
      </c>
      <c r="L230" s="214"/>
      <c r="M230" s="215" t="s">
        <v>1</v>
      </c>
      <c r="N230" s="216" t="s">
        <v>42</v>
      </c>
      <c r="O230" s="59"/>
      <c r="P230" s="169">
        <f>O230*H230</f>
        <v>0</v>
      </c>
      <c r="Q230" s="169">
        <v>6.8000000000000005E-2</v>
      </c>
      <c r="R230" s="169">
        <f>Q230*H230</f>
        <v>0.748</v>
      </c>
      <c r="S230" s="169">
        <v>0</v>
      </c>
      <c r="T230" s="170">
        <f>S230*H230</f>
        <v>0</v>
      </c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R230" s="171" t="s">
        <v>184</v>
      </c>
      <c r="AT230" s="171" t="s">
        <v>382</v>
      </c>
      <c r="AU230" s="171" t="s">
        <v>87</v>
      </c>
      <c r="AY230" s="18" t="s">
        <v>143</v>
      </c>
      <c r="BE230" s="172">
        <f>IF(N230="základní",J230,0)</f>
        <v>0</v>
      </c>
      <c r="BF230" s="172">
        <f>IF(N230="snížená",J230,0)</f>
        <v>0</v>
      </c>
      <c r="BG230" s="172">
        <f>IF(N230="zákl. přenesená",J230,0)</f>
        <v>0</v>
      </c>
      <c r="BH230" s="172">
        <f>IF(N230="sníž. přenesená",J230,0)</f>
        <v>0</v>
      </c>
      <c r="BI230" s="172">
        <f>IF(N230="nulová",J230,0)</f>
        <v>0</v>
      </c>
      <c r="BJ230" s="18" t="s">
        <v>85</v>
      </c>
      <c r="BK230" s="172">
        <f>ROUND(I230*H230,2)</f>
        <v>0</v>
      </c>
      <c r="BL230" s="18" t="s">
        <v>142</v>
      </c>
      <c r="BM230" s="171" t="s">
        <v>1272</v>
      </c>
    </row>
    <row r="231" spans="1:65" s="12" customFormat="1" x14ac:dyDescent="0.2">
      <c r="B231" s="173"/>
      <c r="D231" s="174" t="s">
        <v>151</v>
      </c>
      <c r="E231" s="175" t="s">
        <v>1</v>
      </c>
      <c r="F231" s="176" t="s">
        <v>1273</v>
      </c>
      <c r="H231" s="177">
        <v>11</v>
      </c>
      <c r="I231" s="178"/>
      <c r="L231" s="173"/>
      <c r="M231" s="179"/>
      <c r="N231" s="180"/>
      <c r="O231" s="180"/>
      <c r="P231" s="180"/>
      <c r="Q231" s="180"/>
      <c r="R231" s="180"/>
      <c r="S231" s="180"/>
      <c r="T231" s="181"/>
      <c r="AT231" s="175" t="s">
        <v>151</v>
      </c>
      <c r="AU231" s="175" t="s">
        <v>87</v>
      </c>
      <c r="AV231" s="12" t="s">
        <v>87</v>
      </c>
      <c r="AW231" s="12" t="s">
        <v>33</v>
      </c>
      <c r="AX231" s="12" t="s">
        <v>85</v>
      </c>
      <c r="AY231" s="175" t="s">
        <v>143</v>
      </c>
    </row>
    <row r="232" spans="1:65" s="11" customFormat="1" ht="22.9" customHeight="1" x14ac:dyDescent="0.2">
      <c r="B232" s="148"/>
      <c r="D232" s="149" t="s">
        <v>76</v>
      </c>
      <c r="E232" s="197" t="s">
        <v>184</v>
      </c>
      <c r="F232" s="197" t="s">
        <v>664</v>
      </c>
      <c r="I232" s="151"/>
      <c r="J232" s="198">
        <f>BK232</f>
        <v>0</v>
      </c>
      <c r="L232" s="148"/>
      <c r="M232" s="153"/>
      <c r="N232" s="154"/>
      <c r="O232" s="154"/>
      <c r="P232" s="155">
        <f>SUM(P233:P325)</f>
        <v>0</v>
      </c>
      <c r="Q232" s="154"/>
      <c r="R232" s="155">
        <f>SUM(R233:R325)</f>
        <v>131.37054860999999</v>
      </c>
      <c r="S232" s="154"/>
      <c r="T232" s="156">
        <f>SUM(T233:T325)</f>
        <v>0</v>
      </c>
      <c r="AR232" s="149" t="s">
        <v>85</v>
      </c>
      <c r="AT232" s="157" t="s">
        <v>76</v>
      </c>
      <c r="AU232" s="157" t="s">
        <v>85</v>
      </c>
      <c r="AY232" s="149" t="s">
        <v>143</v>
      </c>
      <c r="BK232" s="158">
        <f>SUM(BK233:BK325)</f>
        <v>0</v>
      </c>
    </row>
    <row r="233" spans="1:65" s="2" customFormat="1" ht="16.5" customHeight="1" x14ac:dyDescent="0.2">
      <c r="A233" s="33"/>
      <c r="B233" s="159"/>
      <c r="C233" s="160" t="s">
        <v>353</v>
      </c>
      <c r="D233" s="160" t="s">
        <v>144</v>
      </c>
      <c r="E233" s="161" t="s">
        <v>1274</v>
      </c>
      <c r="F233" s="162" t="s">
        <v>1275</v>
      </c>
      <c r="G233" s="163" t="s">
        <v>266</v>
      </c>
      <c r="H233" s="164">
        <v>128.82</v>
      </c>
      <c r="I233" s="165"/>
      <c r="J233" s="166">
        <f>ROUND(I233*H233,2)</f>
        <v>0</v>
      </c>
      <c r="K233" s="162" t="s">
        <v>148</v>
      </c>
      <c r="L233" s="34"/>
      <c r="M233" s="167" t="s">
        <v>1</v>
      </c>
      <c r="N233" s="168" t="s">
        <v>42</v>
      </c>
      <c r="O233" s="59"/>
      <c r="P233" s="169">
        <f>O233*H233</f>
        <v>0</v>
      </c>
      <c r="Q233" s="169">
        <v>2.0000000000000002E-5</v>
      </c>
      <c r="R233" s="169">
        <f>Q233*H233</f>
        <v>2.5764E-3</v>
      </c>
      <c r="S233" s="169">
        <v>0</v>
      </c>
      <c r="T233" s="170">
        <f>S233*H233</f>
        <v>0</v>
      </c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R233" s="171" t="s">
        <v>142</v>
      </c>
      <c r="AT233" s="171" t="s">
        <v>144</v>
      </c>
      <c r="AU233" s="171" t="s">
        <v>87</v>
      </c>
      <c r="AY233" s="18" t="s">
        <v>143</v>
      </c>
      <c r="BE233" s="172">
        <f>IF(N233="základní",J233,0)</f>
        <v>0</v>
      </c>
      <c r="BF233" s="172">
        <f>IF(N233="snížená",J233,0)</f>
        <v>0</v>
      </c>
      <c r="BG233" s="172">
        <f>IF(N233="zákl. přenesená",J233,0)</f>
        <v>0</v>
      </c>
      <c r="BH233" s="172">
        <f>IF(N233="sníž. přenesená",J233,0)</f>
        <v>0</v>
      </c>
      <c r="BI233" s="172">
        <f>IF(N233="nulová",J233,0)</f>
        <v>0</v>
      </c>
      <c r="BJ233" s="18" t="s">
        <v>85</v>
      </c>
      <c r="BK233" s="172">
        <f>ROUND(I233*H233,2)</f>
        <v>0</v>
      </c>
      <c r="BL233" s="18" t="s">
        <v>142</v>
      </c>
      <c r="BM233" s="171" t="s">
        <v>1276</v>
      </c>
    </row>
    <row r="234" spans="1:65" s="12" customFormat="1" x14ac:dyDescent="0.2">
      <c r="B234" s="173"/>
      <c r="D234" s="174" t="s">
        <v>151</v>
      </c>
      <c r="E234" s="175" t="s">
        <v>1</v>
      </c>
      <c r="F234" s="176" t="s">
        <v>1277</v>
      </c>
      <c r="H234" s="177">
        <v>133.05000000000001</v>
      </c>
      <c r="I234" s="178"/>
      <c r="L234" s="173"/>
      <c r="M234" s="179"/>
      <c r="N234" s="180"/>
      <c r="O234" s="180"/>
      <c r="P234" s="180"/>
      <c r="Q234" s="180"/>
      <c r="R234" s="180"/>
      <c r="S234" s="180"/>
      <c r="T234" s="181"/>
      <c r="AT234" s="175" t="s">
        <v>151</v>
      </c>
      <c r="AU234" s="175" t="s">
        <v>87</v>
      </c>
      <c r="AV234" s="12" t="s">
        <v>87</v>
      </c>
      <c r="AW234" s="12" t="s">
        <v>33</v>
      </c>
      <c r="AX234" s="12" t="s">
        <v>77</v>
      </c>
      <c r="AY234" s="175" t="s">
        <v>143</v>
      </c>
    </row>
    <row r="235" spans="1:65" s="12" customFormat="1" x14ac:dyDescent="0.2">
      <c r="B235" s="173"/>
      <c r="D235" s="174" t="s">
        <v>151</v>
      </c>
      <c r="E235" s="175" t="s">
        <v>1</v>
      </c>
      <c r="F235" s="176" t="s">
        <v>1278</v>
      </c>
      <c r="H235" s="177">
        <v>-3.55</v>
      </c>
      <c r="I235" s="178"/>
      <c r="L235" s="173"/>
      <c r="M235" s="179"/>
      <c r="N235" s="180"/>
      <c r="O235" s="180"/>
      <c r="P235" s="180"/>
      <c r="Q235" s="180"/>
      <c r="R235" s="180"/>
      <c r="S235" s="180"/>
      <c r="T235" s="181"/>
      <c r="AT235" s="175" t="s">
        <v>151</v>
      </c>
      <c r="AU235" s="175" t="s">
        <v>87</v>
      </c>
      <c r="AV235" s="12" t="s">
        <v>87</v>
      </c>
      <c r="AW235" s="12" t="s">
        <v>33</v>
      </c>
      <c r="AX235" s="12" t="s">
        <v>77</v>
      </c>
      <c r="AY235" s="175" t="s">
        <v>143</v>
      </c>
    </row>
    <row r="236" spans="1:65" s="12" customFormat="1" x14ac:dyDescent="0.2">
      <c r="B236" s="173"/>
      <c r="D236" s="174" t="s">
        <v>151</v>
      </c>
      <c r="E236" s="175" t="s">
        <v>1</v>
      </c>
      <c r="F236" s="176" t="s">
        <v>1279</v>
      </c>
      <c r="H236" s="177">
        <v>-0.68</v>
      </c>
      <c r="I236" s="178"/>
      <c r="L236" s="173"/>
      <c r="M236" s="179"/>
      <c r="N236" s="180"/>
      <c r="O236" s="180"/>
      <c r="P236" s="180"/>
      <c r="Q236" s="180"/>
      <c r="R236" s="180"/>
      <c r="S236" s="180"/>
      <c r="T236" s="181"/>
      <c r="AT236" s="175" t="s">
        <v>151</v>
      </c>
      <c r="AU236" s="175" t="s">
        <v>87</v>
      </c>
      <c r="AV236" s="12" t="s">
        <v>87</v>
      </c>
      <c r="AW236" s="12" t="s">
        <v>33</v>
      </c>
      <c r="AX236" s="12" t="s">
        <v>77</v>
      </c>
      <c r="AY236" s="175" t="s">
        <v>143</v>
      </c>
    </row>
    <row r="237" spans="1:65" s="15" customFormat="1" x14ac:dyDescent="0.2">
      <c r="B237" s="199"/>
      <c r="D237" s="174" t="s">
        <v>151</v>
      </c>
      <c r="E237" s="200" t="s">
        <v>1</v>
      </c>
      <c r="F237" s="201" t="s">
        <v>245</v>
      </c>
      <c r="H237" s="202">
        <v>128.82</v>
      </c>
      <c r="I237" s="203"/>
      <c r="L237" s="199"/>
      <c r="M237" s="204"/>
      <c r="N237" s="205"/>
      <c r="O237" s="205"/>
      <c r="P237" s="205"/>
      <c r="Q237" s="205"/>
      <c r="R237" s="205"/>
      <c r="S237" s="205"/>
      <c r="T237" s="206"/>
      <c r="AT237" s="200" t="s">
        <v>151</v>
      </c>
      <c r="AU237" s="200" t="s">
        <v>87</v>
      </c>
      <c r="AV237" s="15" t="s">
        <v>142</v>
      </c>
      <c r="AW237" s="15" t="s">
        <v>33</v>
      </c>
      <c r="AX237" s="15" t="s">
        <v>85</v>
      </c>
      <c r="AY237" s="200" t="s">
        <v>143</v>
      </c>
    </row>
    <row r="238" spans="1:65" s="2" customFormat="1" ht="16.5" customHeight="1" x14ac:dyDescent="0.2">
      <c r="A238" s="33"/>
      <c r="B238" s="159"/>
      <c r="C238" s="207" t="s">
        <v>364</v>
      </c>
      <c r="D238" s="207" t="s">
        <v>382</v>
      </c>
      <c r="E238" s="208" t="s">
        <v>1280</v>
      </c>
      <c r="F238" s="209" t="s">
        <v>1281</v>
      </c>
      <c r="G238" s="210" t="s">
        <v>266</v>
      </c>
      <c r="H238" s="211">
        <v>130.75200000000001</v>
      </c>
      <c r="I238" s="212"/>
      <c r="J238" s="213">
        <f>ROUND(I238*H238,2)</f>
        <v>0</v>
      </c>
      <c r="K238" s="209" t="s">
        <v>148</v>
      </c>
      <c r="L238" s="214"/>
      <c r="M238" s="215" t="s">
        <v>1</v>
      </c>
      <c r="N238" s="216" t="s">
        <v>42</v>
      </c>
      <c r="O238" s="59"/>
      <c r="P238" s="169">
        <f>O238*H238</f>
        <v>0</v>
      </c>
      <c r="Q238" s="169">
        <v>3.0999999999999999E-3</v>
      </c>
      <c r="R238" s="169">
        <f>Q238*H238</f>
        <v>0.4053312</v>
      </c>
      <c r="S238" s="169">
        <v>0</v>
      </c>
      <c r="T238" s="170">
        <f>S238*H238</f>
        <v>0</v>
      </c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R238" s="171" t="s">
        <v>184</v>
      </c>
      <c r="AT238" s="171" t="s">
        <v>382</v>
      </c>
      <c r="AU238" s="171" t="s">
        <v>87</v>
      </c>
      <c r="AY238" s="18" t="s">
        <v>143</v>
      </c>
      <c r="BE238" s="172">
        <f>IF(N238="základní",J238,0)</f>
        <v>0</v>
      </c>
      <c r="BF238" s="172">
        <f>IF(N238="snížená",J238,0)</f>
        <v>0</v>
      </c>
      <c r="BG238" s="172">
        <f>IF(N238="zákl. přenesená",J238,0)</f>
        <v>0</v>
      </c>
      <c r="BH238" s="172">
        <f>IF(N238="sníž. přenesená",J238,0)</f>
        <v>0</v>
      </c>
      <c r="BI238" s="172">
        <f>IF(N238="nulová",J238,0)</f>
        <v>0</v>
      </c>
      <c r="BJ238" s="18" t="s">
        <v>85</v>
      </c>
      <c r="BK238" s="172">
        <f>ROUND(I238*H238,2)</f>
        <v>0</v>
      </c>
      <c r="BL238" s="18" t="s">
        <v>142</v>
      </c>
      <c r="BM238" s="171" t="s">
        <v>1282</v>
      </c>
    </row>
    <row r="239" spans="1:65" s="12" customFormat="1" x14ac:dyDescent="0.2">
      <c r="B239" s="173"/>
      <c r="D239" s="174" t="s">
        <v>151</v>
      </c>
      <c r="E239" s="175" t="s">
        <v>1</v>
      </c>
      <c r="F239" s="176" t="s">
        <v>1283</v>
      </c>
      <c r="H239" s="177">
        <v>128.82</v>
      </c>
      <c r="I239" s="178"/>
      <c r="L239" s="173"/>
      <c r="M239" s="179"/>
      <c r="N239" s="180"/>
      <c r="O239" s="180"/>
      <c r="P239" s="180"/>
      <c r="Q239" s="180"/>
      <c r="R239" s="180"/>
      <c r="S239" s="180"/>
      <c r="T239" s="181"/>
      <c r="AT239" s="175" t="s">
        <v>151</v>
      </c>
      <c r="AU239" s="175" t="s">
        <v>87</v>
      </c>
      <c r="AV239" s="12" t="s">
        <v>87</v>
      </c>
      <c r="AW239" s="12" t="s">
        <v>33</v>
      </c>
      <c r="AX239" s="12" t="s">
        <v>85</v>
      </c>
      <c r="AY239" s="175" t="s">
        <v>143</v>
      </c>
    </row>
    <row r="240" spans="1:65" s="13" customFormat="1" x14ac:dyDescent="0.2">
      <c r="B240" s="182"/>
      <c r="D240" s="174" t="s">
        <v>151</v>
      </c>
      <c r="E240" s="183" t="s">
        <v>1</v>
      </c>
      <c r="F240" s="184" t="s">
        <v>1006</v>
      </c>
      <c r="H240" s="183" t="s">
        <v>1</v>
      </c>
      <c r="I240" s="185"/>
      <c r="L240" s="182"/>
      <c r="M240" s="186"/>
      <c r="N240" s="187"/>
      <c r="O240" s="187"/>
      <c r="P240" s="187"/>
      <c r="Q240" s="187"/>
      <c r="R240" s="187"/>
      <c r="S240" s="187"/>
      <c r="T240" s="188"/>
      <c r="AT240" s="183" t="s">
        <v>151</v>
      </c>
      <c r="AU240" s="183" t="s">
        <v>87</v>
      </c>
      <c r="AV240" s="13" t="s">
        <v>85</v>
      </c>
      <c r="AW240" s="13" t="s">
        <v>33</v>
      </c>
      <c r="AX240" s="13" t="s">
        <v>77</v>
      </c>
      <c r="AY240" s="183" t="s">
        <v>143</v>
      </c>
    </row>
    <row r="241" spans="1:65" s="12" customFormat="1" x14ac:dyDescent="0.2">
      <c r="B241" s="173"/>
      <c r="D241" s="174" t="s">
        <v>151</v>
      </c>
      <c r="F241" s="176" t="s">
        <v>1284</v>
      </c>
      <c r="H241" s="177">
        <v>130.75200000000001</v>
      </c>
      <c r="I241" s="178"/>
      <c r="L241" s="173"/>
      <c r="M241" s="179"/>
      <c r="N241" s="180"/>
      <c r="O241" s="180"/>
      <c r="P241" s="180"/>
      <c r="Q241" s="180"/>
      <c r="R241" s="180"/>
      <c r="S241" s="180"/>
      <c r="T241" s="181"/>
      <c r="AT241" s="175" t="s">
        <v>151</v>
      </c>
      <c r="AU241" s="175" t="s">
        <v>87</v>
      </c>
      <c r="AV241" s="12" t="s">
        <v>87</v>
      </c>
      <c r="AW241" s="12" t="s">
        <v>3</v>
      </c>
      <c r="AX241" s="12" t="s">
        <v>85</v>
      </c>
      <c r="AY241" s="175" t="s">
        <v>143</v>
      </c>
    </row>
    <row r="242" spans="1:65" s="2" customFormat="1" ht="16.5" customHeight="1" x14ac:dyDescent="0.2">
      <c r="A242" s="33"/>
      <c r="B242" s="159"/>
      <c r="C242" s="160" t="s">
        <v>371</v>
      </c>
      <c r="D242" s="160" t="s">
        <v>144</v>
      </c>
      <c r="E242" s="161" t="s">
        <v>1285</v>
      </c>
      <c r="F242" s="162" t="s">
        <v>1286</v>
      </c>
      <c r="G242" s="163" t="s">
        <v>266</v>
      </c>
      <c r="H242" s="164">
        <v>534.18299999999999</v>
      </c>
      <c r="I242" s="165"/>
      <c r="J242" s="166">
        <f>ROUND(I242*H242,2)</f>
        <v>0</v>
      </c>
      <c r="K242" s="162" t="s">
        <v>148</v>
      </c>
      <c r="L242" s="34"/>
      <c r="M242" s="167" t="s">
        <v>1</v>
      </c>
      <c r="N242" s="168" t="s">
        <v>42</v>
      </c>
      <c r="O242" s="59"/>
      <c r="P242" s="169">
        <f>O242*H242</f>
        <v>0</v>
      </c>
      <c r="Q242" s="169">
        <v>2.0000000000000002E-5</v>
      </c>
      <c r="R242" s="169">
        <f>Q242*H242</f>
        <v>1.0683660000000001E-2</v>
      </c>
      <c r="S242" s="169">
        <v>0</v>
      </c>
      <c r="T242" s="170">
        <f>S242*H242</f>
        <v>0</v>
      </c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R242" s="171" t="s">
        <v>142</v>
      </c>
      <c r="AT242" s="171" t="s">
        <v>144</v>
      </c>
      <c r="AU242" s="171" t="s">
        <v>87</v>
      </c>
      <c r="AY242" s="18" t="s">
        <v>143</v>
      </c>
      <c r="BE242" s="172">
        <f>IF(N242="základní",J242,0)</f>
        <v>0</v>
      </c>
      <c r="BF242" s="172">
        <f>IF(N242="snížená",J242,0)</f>
        <v>0</v>
      </c>
      <c r="BG242" s="172">
        <f>IF(N242="zákl. přenesená",J242,0)</f>
        <v>0</v>
      </c>
      <c r="BH242" s="172">
        <f>IF(N242="sníž. přenesená",J242,0)</f>
        <v>0</v>
      </c>
      <c r="BI242" s="172">
        <f>IF(N242="nulová",J242,0)</f>
        <v>0</v>
      </c>
      <c r="BJ242" s="18" t="s">
        <v>85</v>
      </c>
      <c r="BK242" s="172">
        <f>ROUND(I242*H242,2)</f>
        <v>0</v>
      </c>
      <c r="BL242" s="18" t="s">
        <v>142</v>
      </c>
      <c r="BM242" s="171" t="s">
        <v>1287</v>
      </c>
    </row>
    <row r="243" spans="1:65" s="12" customFormat="1" x14ac:dyDescent="0.2">
      <c r="B243" s="173"/>
      <c r="D243" s="174" t="s">
        <v>151</v>
      </c>
      <c r="E243" s="175" t="s">
        <v>1</v>
      </c>
      <c r="F243" s="176" t="s">
        <v>1288</v>
      </c>
      <c r="H243" s="177">
        <v>564.79999999999995</v>
      </c>
      <c r="I243" s="178"/>
      <c r="L243" s="173"/>
      <c r="M243" s="179"/>
      <c r="N243" s="180"/>
      <c r="O243" s="180"/>
      <c r="P243" s="180"/>
      <c r="Q243" s="180"/>
      <c r="R243" s="180"/>
      <c r="S243" s="180"/>
      <c r="T243" s="181"/>
      <c r="AT243" s="175" t="s">
        <v>151</v>
      </c>
      <c r="AU243" s="175" t="s">
        <v>87</v>
      </c>
      <c r="AV243" s="12" t="s">
        <v>87</v>
      </c>
      <c r="AW243" s="12" t="s">
        <v>33</v>
      </c>
      <c r="AX243" s="12" t="s">
        <v>77</v>
      </c>
      <c r="AY243" s="175" t="s">
        <v>143</v>
      </c>
    </row>
    <row r="244" spans="1:65" s="12" customFormat="1" x14ac:dyDescent="0.2">
      <c r="B244" s="173"/>
      <c r="D244" s="174" t="s">
        <v>151</v>
      </c>
      <c r="E244" s="175" t="s">
        <v>1</v>
      </c>
      <c r="F244" s="176" t="s">
        <v>1289</v>
      </c>
      <c r="H244" s="177">
        <v>-18</v>
      </c>
      <c r="I244" s="178"/>
      <c r="L244" s="173"/>
      <c r="M244" s="179"/>
      <c r="N244" s="180"/>
      <c r="O244" s="180"/>
      <c r="P244" s="180"/>
      <c r="Q244" s="180"/>
      <c r="R244" s="180"/>
      <c r="S244" s="180"/>
      <c r="T244" s="181"/>
      <c r="AT244" s="175" t="s">
        <v>151</v>
      </c>
      <c r="AU244" s="175" t="s">
        <v>87</v>
      </c>
      <c r="AV244" s="12" t="s">
        <v>87</v>
      </c>
      <c r="AW244" s="12" t="s">
        <v>33</v>
      </c>
      <c r="AX244" s="12" t="s">
        <v>77</v>
      </c>
      <c r="AY244" s="175" t="s">
        <v>143</v>
      </c>
    </row>
    <row r="245" spans="1:65" s="12" customFormat="1" x14ac:dyDescent="0.2">
      <c r="B245" s="173"/>
      <c r="D245" s="174" t="s">
        <v>151</v>
      </c>
      <c r="E245" s="175" t="s">
        <v>1</v>
      </c>
      <c r="F245" s="176" t="s">
        <v>1290</v>
      </c>
      <c r="H245" s="177">
        <v>-12.617000000000001</v>
      </c>
      <c r="I245" s="178"/>
      <c r="L245" s="173"/>
      <c r="M245" s="179"/>
      <c r="N245" s="180"/>
      <c r="O245" s="180"/>
      <c r="P245" s="180"/>
      <c r="Q245" s="180"/>
      <c r="R245" s="180"/>
      <c r="S245" s="180"/>
      <c r="T245" s="181"/>
      <c r="AT245" s="175" t="s">
        <v>151</v>
      </c>
      <c r="AU245" s="175" t="s">
        <v>87</v>
      </c>
      <c r="AV245" s="12" t="s">
        <v>87</v>
      </c>
      <c r="AW245" s="12" t="s">
        <v>33</v>
      </c>
      <c r="AX245" s="12" t="s">
        <v>77</v>
      </c>
      <c r="AY245" s="175" t="s">
        <v>143</v>
      </c>
    </row>
    <row r="246" spans="1:65" s="15" customFormat="1" x14ac:dyDescent="0.2">
      <c r="B246" s="199"/>
      <c r="D246" s="174" t="s">
        <v>151</v>
      </c>
      <c r="E246" s="200" t="s">
        <v>1</v>
      </c>
      <c r="F246" s="201" t="s">
        <v>245</v>
      </c>
      <c r="H246" s="202">
        <v>534.18299999999999</v>
      </c>
      <c r="I246" s="203"/>
      <c r="L246" s="199"/>
      <c r="M246" s="204"/>
      <c r="N246" s="205"/>
      <c r="O246" s="205"/>
      <c r="P246" s="205"/>
      <c r="Q246" s="205"/>
      <c r="R246" s="205"/>
      <c r="S246" s="205"/>
      <c r="T246" s="206"/>
      <c r="AT246" s="200" t="s">
        <v>151</v>
      </c>
      <c r="AU246" s="200" t="s">
        <v>87</v>
      </c>
      <c r="AV246" s="15" t="s">
        <v>142</v>
      </c>
      <c r="AW246" s="15" t="s">
        <v>33</v>
      </c>
      <c r="AX246" s="15" t="s">
        <v>85</v>
      </c>
      <c r="AY246" s="200" t="s">
        <v>143</v>
      </c>
    </row>
    <row r="247" spans="1:65" s="2" customFormat="1" ht="16.5" customHeight="1" x14ac:dyDescent="0.2">
      <c r="A247" s="33"/>
      <c r="B247" s="159"/>
      <c r="C247" s="207" t="s">
        <v>376</v>
      </c>
      <c r="D247" s="207" t="s">
        <v>382</v>
      </c>
      <c r="E247" s="208" t="s">
        <v>1291</v>
      </c>
      <c r="F247" s="209" t="s">
        <v>1292</v>
      </c>
      <c r="G247" s="210" t="s">
        <v>266</v>
      </c>
      <c r="H247" s="211">
        <v>542.19600000000003</v>
      </c>
      <c r="I247" s="212"/>
      <c r="J247" s="213">
        <f>ROUND(I247*H247,2)</f>
        <v>0</v>
      </c>
      <c r="K247" s="209" t="s">
        <v>148</v>
      </c>
      <c r="L247" s="214"/>
      <c r="M247" s="215" t="s">
        <v>1</v>
      </c>
      <c r="N247" s="216" t="s">
        <v>42</v>
      </c>
      <c r="O247" s="59"/>
      <c r="P247" s="169">
        <f>O247*H247</f>
        <v>0</v>
      </c>
      <c r="Q247" s="169">
        <v>4.8399999999999997E-3</v>
      </c>
      <c r="R247" s="169">
        <f>Q247*H247</f>
        <v>2.6242286400000001</v>
      </c>
      <c r="S247" s="169">
        <v>0</v>
      </c>
      <c r="T247" s="170">
        <f>S247*H247</f>
        <v>0</v>
      </c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R247" s="171" t="s">
        <v>184</v>
      </c>
      <c r="AT247" s="171" t="s">
        <v>382</v>
      </c>
      <c r="AU247" s="171" t="s">
        <v>87</v>
      </c>
      <c r="AY247" s="18" t="s">
        <v>143</v>
      </c>
      <c r="BE247" s="172">
        <f>IF(N247="základní",J247,0)</f>
        <v>0</v>
      </c>
      <c r="BF247" s="172">
        <f>IF(N247="snížená",J247,0)</f>
        <v>0</v>
      </c>
      <c r="BG247" s="172">
        <f>IF(N247="zákl. přenesená",J247,0)</f>
        <v>0</v>
      </c>
      <c r="BH247" s="172">
        <f>IF(N247="sníž. přenesená",J247,0)</f>
        <v>0</v>
      </c>
      <c r="BI247" s="172">
        <f>IF(N247="nulová",J247,0)</f>
        <v>0</v>
      </c>
      <c r="BJ247" s="18" t="s">
        <v>85</v>
      </c>
      <c r="BK247" s="172">
        <f>ROUND(I247*H247,2)</f>
        <v>0</v>
      </c>
      <c r="BL247" s="18" t="s">
        <v>142</v>
      </c>
      <c r="BM247" s="171" t="s">
        <v>1293</v>
      </c>
    </row>
    <row r="248" spans="1:65" s="12" customFormat="1" x14ac:dyDescent="0.2">
      <c r="B248" s="173"/>
      <c r="D248" s="174" t="s">
        <v>151</v>
      </c>
      <c r="E248" s="175" t="s">
        <v>1</v>
      </c>
      <c r="F248" s="176" t="s">
        <v>1294</v>
      </c>
      <c r="H248" s="177">
        <v>534.18299999999999</v>
      </c>
      <c r="I248" s="178"/>
      <c r="L248" s="173"/>
      <c r="M248" s="179"/>
      <c r="N248" s="180"/>
      <c r="O248" s="180"/>
      <c r="P248" s="180"/>
      <c r="Q248" s="180"/>
      <c r="R248" s="180"/>
      <c r="S248" s="180"/>
      <c r="T248" s="181"/>
      <c r="AT248" s="175" t="s">
        <v>151</v>
      </c>
      <c r="AU248" s="175" t="s">
        <v>87</v>
      </c>
      <c r="AV248" s="12" t="s">
        <v>87</v>
      </c>
      <c r="AW248" s="12" t="s">
        <v>33</v>
      </c>
      <c r="AX248" s="12" t="s">
        <v>85</v>
      </c>
      <c r="AY248" s="175" t="s">
        <v>143</v>
      </c>
    </row>
    <row r="249" spans="1:65" s="13" customFormat="1" x14ac:dyDescent="0.2">
      <c r="B249" s="182"/>
      <c r="D249" s="174" t="s">
        <v>151</v>
      </c>
      <c r="E249" s="183" t="s">
        <v>1</v>
      </c>
      <c r="F249" s="184" t="s">
        <v>1006</v>
      </c>
      <c r="H249" s="183" t="s">
        <v>1</v>
      </c>
      <c r="I249" s="185"/>
      <c r="L249" s="182"/>
      <c r="M249" s="186"/>
      <c r="N249" s="187"/>
      <c r="O249" s="187"/>
      <c r="P249" s="187"/>
      <c r="Q249" s="187"/>
      <c r="R249" s="187"/>
      <c r="S249" s="187"/>
      <c r="T249" s="188"/>
      <c r="AT249" s="183" t="s">
        <v>151</v>
      </c>
      <c r="AU249" s="183" t="s">
        <v>87</v>
      </c>
      <c r="AV249" s="13" t="s">
        <v>85</v>
      </c>
      <c r="AW249" s="13" t="s">
        <v>33</v>
      </c>
      <c r="AX249" s="13" t="s">
        <v>77</v>
      </c>
      <c r="AY249" s="183" t="s">
        <v>143</v>
      </c>
    </row>
    <row r="250" spans="1:65" s="12" customFormat="1" x14ac:dyDescent="0.2">
      <c r="B250" s="173"/>
      <c r="D250" s="174" t="s">
        <v>151</v>
      </c>
      <c r="F250" s="176" t="s">
        <v>1295</v>
      </c>
      <c r="H250" s="177">
        <v>542.19600000000003</v>
      </c>
      <c r="I250" s="178"/>
      <c r="L250" s="173"/>
      <c r="M250" s="179"/>
      <c r="N250" s="180"/>
      <c r="O250" s="180"/>
      <c r="P250" s="180"/>
      <c r="Q250" s="180"/>
      <c r="R250" s="180"/>
      <c r="S250" s="180"/>
      <c r="T250" s="181"/>
      <c r="AT250" s="175" t="s">
        <v>151</v>
      </c>
      <c r="AU250" s="175" t="s">
        <v>87</v>
      </c>
      <c r="AV250" s="12" t="s">
        <v>87</v>
      </c>
      <c r="AW250" s="12" t="s">
        <v>3</v>
      </c>
      <c r="AX250" s="12" t="s">
        <v>85</v>
      </c>
      <c r="AY250" s="175" t="s">
        <v>143</v>
      </c>
    </row>
    <row r="251" spans="1:65" s="2" customFormat="1" ht="16.5" customHeight="1" x14ac:dyDescent="0.2">
      <c r="A251" s="33"/>
      <c r="B251" s="159"/>
      <c r="C251" s="160" t="s">
        <v>381</v>
      </c>
      <c r="D251" s="160" t="s">
        <v>144</v>
      </c>
      <c r="E251" s="161" t="s">
        <v>1296</v>
      </c>
      <c r="F251" s="162" t="s">
        <v>1297</v>
      </c>
      <c r="G251" s="163" t="s">
        <v>266</v>
      </c>
      <c r="H251" s="164">
        <v>64.046000000000006</v>
      </c>
      <c r="I251" s="165"/>
      <c r="J251" s="166">
        <f>ROUND(I251*H251,2)</f>
        <v>0</v>
      </c>
      <c r="K251" s="162" t="s">
        <v>148</v>
      </c>
      <c r="L251" s="34"/>
      <c r="M251" s="167" t="s">
        <v>1</v>
      </c>
      <c r="N251" s="168" t="s">
        <v>42</v>
      </c>
      <c r="O251" s="59"/>
      <c r="P251" s="169">
        <f>O251*H251</f>
        <v>0</v>
      </c>
      <c r="Q251" s="169">
        <v>3.0000000000000001E-5</v>
      </c>
      <c r="R251" s="169">
        <f>Q251*H251</f>
        <v>1.9213800000000003E-3</v>
      </c>
      <c r="S251" s="169">
        <v>0</v>
      </c>
      <c r="T251" s="170">
        <f>S251*H251</f>
        <v>0</v>
      </c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R251" s="171" t="s">
        <v>142</v>
      </c>
      <c r="AT251" s="171" t="s">
        <v>144</v>
      </c>
      <c r="AU251" s="171" t="s">
        <v>87</v>
      </c>
      <c r="AY251" s="18" t="s">
        <v>143</v>
      </c>
      <c r="BE251" s="172">
        <f>IF(N251="základní",J251,0)</f>
        <v>0</v>
      </c>
      <c r="BF251" s="172">
        <f>IF(N251="snížená",J251,0)</f>
        <v>0</v>
      </c>
      <c r="BG251" s="172">
        <f>IF(N251="zákl. přenesená",J251,0)</f>
        <v>0</v>
      </c>
      <c r="BH251" s="172">
        <f>IF(N251="sníž. přenesená",J251,0)</f>
        <v>0</v>
      </c>
      <c r="BI251" s="172">
        <f>IF(N251="nulová",J251,0)</f>
        <v>0</v>
      </c>
      <c r="BJ251" s="18" t="s">
        <v>85</v>
      </c>
      <c r="BK251" s="172">
        <f>ROUND(I251*H251,2)</f>
        <v>0</v>
      </c>
      <c r="BL251" s="18" t="s">
        <v>142</v>
      </c>
      <c r="BM251" s="171" t="s">
        <v>1298</v>
      </c>
    </row>
    <row r="252" spans="1:65" s="12" customFormat="1" x14ac:dyDescent="0.2">
      <c r="B252" s="173"/>
      <c r="D252" s="174" t="s">
        <v>151</v>
      </c>
      <c r="E252" s="175" t="s">
        <v>1</v>
      </c>
      <c r="F252" s="176" t="s">
        <v>1299</v>
      </c>
      <c r="H252" s="177">
        <v>66.900000000000006</v>
      </c>
      <c r="I252" s="178"/>
      <c r="L252" s="173"/>
      <c r="M252" s="179"/>
      <c r="N252" s="180"/>
      <c r="O252" s="180"/>
      <c r="P252" s="180"/>
      <c r="Q252" s="180"/>
      <c r="R252" s="180"/>
      <c r="S252" s="180"/>
      <c r="T252" s="181"/>
      <c r="AT252" s="175" t="s">
        <v>151</v>
      </c>
      <c r="AU252" s="175" t="s">
        <v>87</v>
      </c>
      <c r="AV252" s="12" t="s">
        <v>87</v>
      </c>
      <c r="AW252" s="12" t="s">
        <v>33</v>
      </c>
      <c r="AX252" s="12" t="s">
        <v>77</v>
      </c>
      <c r="AY252" s="175" t="s">
        <v>143</v>
      </c>
    </row>
    <row r="253" spans="1:65" s="12" customFormat="1" x14ac:dyDescent="0.2">
      <c r="B253" s="173"/>
      <c r="D253" s="174" t="s">
        <v>151</v>
      </c>
      <c r="E253" s="175" t="s">
        <v>1</v>
      </c>
      <c r="F253" s="176" t="s">
        <v>1300</v>
      </c>
      <c r="H253" s="177">
        <v>-1.8</v>
      </c>
      <c r="I253" s="178"/>
      <c r="L253" s="173"/>
      <c r="M253" s="179"/>
      <c r="N253" s="180"/>
      <c r="O253" s="180"/>
      <c r="P253" s="180"/>
      <c r="Q253" s="180"/>
      <c r="R253" s="180"/>
      <c r="S253" s="180"/>
      <c r="T253" s="181"/>
      <c r="AT253" s="175" t="s">
        <v>151</v>
      </c>
      <c r="AU253" s="175" t="s">
        <v>87</v>
      </c>
      <c r="AV253" s="12" t="s">
        <v>87</v>
      </c>
      <c r="AW253" s="12" t="s">
        <v>33</v>
      </c>
      <c r="AX253" s="12" t="s">
        <v>77</v>
      </c>
      <c r="AY253" s="175" t="s">
        <v>143</v>
      </c>
    </row>
    <row r="254" spans="1:65" s="12" customFormat="1" x14ac:dyDescent="0.2">
      <c r="B254" s="173"/>
      <c r="D254" s="174" t="s">
        <v>151</v>
      </c>
      <c r="E254" s="175" t="s">
        <v>1</v>
      </c>
      <c r="F254" s="176" t="s">
        <v>1301</v>
      </c>
      <c r="H254" s="177">
        <v>-1.054</v>
      </c>
      <c r="I254" s="178"/>
      <c r="L254" s="173"/>
      <c r="M254" s="179"/>
      <c r="N254" s="180"/>
      <c r="O254" s="180"/>
      <c r="P254" s="180"/>
      <c r="Q254" s="180"/>
      <c r="R254" s="180"/>
      <c r="S254" s="180"/>
      <c r="T254" s="181"/>
      <c r="AT254" s="175" t="s">
        <v>151</v>
      </c>
      <c r="AU254" s="175" t="s">
        <v>87</v>
      </c>
      <c r="AV254" s="12" t="s">
        <v>87</v>
      </c>
      <c r="AW254" s="12" t="s">
        <v>33</v>
      </c>
      <c r="AX254" s="12" t="s">
        <v>77</v>
      </c>
      <c r="AY254" s="175" t="s">
        <v>143</v>
      </c>
    </row>
    <row r="255" spans="1:65" s="15" customFormat="1" x14ac:dyDescent="0.2">
      <c r="B255" s="199"/>
      <c r="D255" s="174" t="s">
        <v>151</v>
      </c>
      <c r="E255" s="200" t="s">
        <v>1</v>
      </c>
      <c r="F255" s="201" t="s">
        <v>245</v>
      </c>
      <c r="H255" s="202">
        <v>64.046000000000006</v>
      </c>
      <c r="I255" s="203"/>
      <c r="L255" s="199"/>
      <c r="M255" s="204"/>
      <c r="N255" s="205"/>
      <c r="O255" s="205"/>
      <c r="P255" s="205"/>
      <c r="Q255" s="205"/>
      <c r="R255" s="205"/>
      <c r="S255" s="205"/>
      <c r="T255" s="206"/>
      <c r="AT255" s="200" t="s">
        <v>151</v>
      </c>
      <c r="AU255" s="200" t="s">
        <v>87</v>
      </c>
      <c r="AV255" s="15" t="s">
        <v>142</v>
      </c>
      <c r="AW255" s="15" t="s">
        <v>33</v>
      </c>
      <c r="AX255" s="15" t="s">
        <v>85</v>
      </c>
      <c r="AY255" s="200" t="s">
        <v>143</v>
      </c>
    </row>
    <row r="256" spans="1:65" s="2" customFormat="1" ht="16.5" customHeight="1" x14ac:dyDescent="0.2">
      <c r="A256" s="33"/>
      <c r="B256" s="159"/>
      <c r="C256" s="207" t="s">
        <v>389</v>
      </c>
      <c r="D256" s="207" t="s">
        <v>382</v>
      </c>
      <c r="E256" s="208" t="s">
        <v>1302</v>
      </c>
      <c r="F256" s="209" t="s">
        <v>1303</v>
      </c>
      <c r="G256" s="210" t="s">
        <v>266</v>
      </c>
      <c r="H256" s="211">
        <v>65.007000000000005</v>
      </c>
      <c r="I256" s="212"/>
      <c r="J256" s="213">
        <f>ROUND(I256*H256,2)</f>
        <v>0</v>
      </c>
      <c r="K256" s="209" t="s">
        <v>148</v>
      </c>
      <c r="L256" s="214"/>
      <c r="M256" s="215" t="s">
        <v>1</v>
      </c>
      <c r="N256" s="216" t="s">
        <v>42</v>
      </c>
      <c r="O256" s="59"/>
      <c r="P256" s="169">
        <f>O256*H256</f>
        <v>0</v>
      </c>
      <c r="Q256" s="169">
        <v>8.1899999999999994E-3</v>
      </c>
      <c r="R256" s="169">
        <f>Q256*H256</f>
        <v>0.53240732999999996</v>
      </c>
      <c r="S256" s="169">
        <v>0</v>
      </c>
      <c r="T256" s="170">
        <f>S256*H256</f>
        <v>0</v>
      </c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R256" s="171" t="s">
        <v>184</v>
      </c>
      <c r="AT256" s="171" t="s">
        <v>382</v>
      </c>
      <c r="AU256" s="171" t="s">
        <v>87</v>
      </c>
      <c r="AY256" s="18" t="s">
        <v>143</v>
      </c>
      <c r="BE256" s="172">
        <f>IF(N256="základní",J256,0)</f>
        <v>0</v>
      </c>
      <c r="BF256" s="172">
        <f>IF(N256="snížená",J256,0)</f>
        <v>0</v>
      </c>
      <c r="BG256" s="172">
        <f>IF(N256="zákl. přenesená",J256,0)</f>
        <v>0</v>
      </c>
      <c r="BH256" s="172">
        <f>IF(N256="sníž. přenesená",J256,0)</f>
        <v>0</v>
      </c>
      <c r="BI256" s="172">
        <f>IF(N256="nulová",J256,0)</f>
        <v>0</v>
      </c>
      <c r="BJ256" s="18" t="s">
        <v>85</v>
      </c>
      <c r="BK256" s="172">
        <f>ROUND(I256*H256,2)</f>
        <v>0</v>
      </c>
      <c r="BL256" s="18" t="s">
        <v>142</v>
      </c>
      <c r="BM256" s="171" t="s">
        <v>1304</v>
      </c>
    </row>
    <row r="257" spans="1:65" s="12" customFormat="1" x14ac:dyDescent="0.2">
      <c r="B257" s="173"/>
      <c r="D257" s="174" t="s">
        <v>151</v>
      </c>
      <c r="E257" s="175" t="s">
        <v>1</v>
      </c>
      <c r="F257" s="176" t="s">
        <v>1305</v>
      </c>
      <c r="H257" s="177">
        <v>64.046000000000006</v>
      </c>
      <c r="I257" s="178"/>
      <c r="L257" s="173"/>
      <c r="M257" s="179"/>
      <c r="N257" s="180"/>
      <c r="O257" s="180"/>
      <c r="P257" s="180"/>
      <c r="Q257" s="180"/>
      <c r="R257" s="180"/>
      <c r="S257" s="180"/>
      <c r="T257" s="181"/>
      <c r="AT257" s="175" t="s">
        <v>151</v>
      </c>
      <c r="AU257" s="175" t="s">
        <v>87</v>
      </c>
      <c r="AV257" s="12" t="s">
        <v>87</v>
      </c>
      <c r="AW257" s="12" t="s">
        <v>33</v>
      </c>
      <c r="AX257" s="12" t="s">
        <v>85</v>
      </c>
      <c r="AY257" s="175" t="s">
        <v>143</v>
      </c>
    </row>
    <row r="258" spans="1:65" s="13" customFormat="1" x14ac:dyDescent="0.2">
      <c r="B258" s="182"/>
      <c r="D258" s="174" t="s">
        <v>151</v>
      </c>
      <c r="E258" s="183" t="s">
        <v>1</v>
      </c>
      <c r="F258" s="184" t="s">
        <v>1006</v>
      </c>
      <c r="H258" s="183" t="s">
        <v>1</v>
      </c>
      <c r="I258" s="185"/>
      <c r="L258" s="182"/>
      <c r="M258" s="186"/>
      <c r="N258" s="187"/>
      <c r="O258" s="187"/>
      <c r="P258" s="187"/>
      <c r="Q258" s="187"/>
      <c r="R258" s="187"/>
      <c r="S258" s="187"/>
      <c r="T258" s="188"/>
      <c r="AT258" s="183" t="s">
        <v>151</v>
      </c>
      <c r="AU258" s="183" t="s">
        <v>87</v>
      </c>
      <c r="AV258" s="13" t="s">
        <v>85</v>
      </c>
      <c r="AW258" s="13" t="s">
        <v>33</v>
      </c>
      <c r="AX258" s="13" t="s">
        <v>77</v>
      </c>
      <c r="AY258" s="183" t="s">
        <v>143</v>
      </c>
    </row>
    <row r="259" spans="1:65" s="12" customFormat="1" x14ac:dyDescent="0.2">
      <c r="B259" s="173"/>
      <c r="D259" s="174" t="s">
        <v>151</v>
      </c>
      <c r="F259" s="176" t="s">
        <v>1306</v>
      </c>
      <c r="H259" s="177">
        <v>65.007000000000005</v>
      </c>
      <c r="I259" s="178"/>
      <c r="L259" s="173"/>
      <c r="M259" s="179"/>
      <c r="N259" s="180"/>
      <c r="O259" s="180"/>
      <c r="P259" s="180"/>
      <c r="Q259" s="180"/>
      <c r="R259" s="180"/>
      <c r="S259" s="180"/>
      <c r="T259" s="181"/>
      <c r="AT259" s="175" t="s">
        <v>151</v>
      </c>
      <c r="AU259" s="175" t="s">
        <v>87</v>
      </c>
      <c r="AV259" s="12" t="s">
        <v>87</v>
      </c>
      <c r="AW259" s="12" t="s">
        <v>3</v>
      </c>
      <c r="AX259" s="12" t="s">
        <v>85</v>
      </c>
      <c r="AY259" s="175" t="s">
        <v>143</v>
      </c>
    </row>
    <row r="260" spans="1:65" s="2" customFormat="1" ht="21.75" customHeight="1" x14ac:dyDescent="0.2">
      <c r="A260" s="33"/>
      <c r="B260" s="159"/>
      <c r="C260" s="160" t="s">
        <v>394</v>
      </c>
      <c r="D260" s="160" t="s">
        <v>144</v>
      </c>
      <c r="E260" s="161" t="s">
        <v>1307</v>
      </c>
      <c r="F260" s="162" t="s">
        <v>1308</v>
      </c>
      <c r="G260" s="163" t="s">
        <v>502</v>
      </c>
      <c r="H260" s="164">
        <v>2</v>
      </c>
      <c r="I260" s="165"/>
      <c r="J260" s="166">
        <f>ROUND(I260*H260,2)</f>
        <v>0</v>
      </c>
      <c r="K260" s="162" t="s">
        <v>148</v>
      </c>
      <c r="L260" s="34"/>
      <c r="M260" s="167" t="s">
        <v>1</v>
      </c>
      <c r="N260" s="168" t="s">
        <v>42</v>
      </c>
      <c r="O260" s="59"/>
      <c r="P260" s="169">
        <f>O260*H260</f>
        <v>0</v>
      </c>
      <c r="Q260" s="169">
        <v>1E-4</v>
      </c>
      <c r="R260" s="169">
        <f>Q260*H260</f>
        <v>2.0000000000000001E-4</v>
      </c>
      <c r="S260" s="169">
        <v>0</v>
      </c>
      <c r="T260" s="170">
        <f>S260*H260</f>
        <v>0</v>
      </c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R260" s="171" t="s">
        <v>142</v>
      </c>
      <c r="AT260" s="171" t="s">
        <v>144</v>
      </c>
      <c r="AU260" s="171" t="s">
        <v>87</v>
      </c>
      <c r="AY260" s="18" t="s">
        <v>143</v>
      </c>
      <c r="BE260" s="172">
        <f>IF(N260="základní",J260,0)</f>
        <v>0</v>
      </c>
      <c r="BF260" s="172">
        <f>IF(N260="snížená",J260,0)</f>
        <v>0</v>
      </c>
      <c r="BG260" s="172">
        <f>IF(N260="zákl. přenesená",J260,0)</f>
        <v>0</v>
      </c>
      <c r="BH260" s="172">
        <f>IF(N260="sníž. přenesená",J260,0)</f>
        <v>0</v>
      </c>
      <c r="BI260" s="172">
        <f>IF(N260="nulová",J260,0)</f>
        <v>0</v>
      </c>
      <c r="BJ260" s="18" t="s">
        <v>85</v>
      </c>
      <c r="BK260" s="172">
        <f>ROUND(I260*H260,2)</f>
        <v>0</v>
      </c>
      <c r="BL260" s="18" t="s">
        <v>142</v>
      </c>
      <c r="BM260" s="171" t="s">
        <v>1309</v>
      </c>
    </row>
    <row r="261" spans="1:65" s="12" customFormat="1" x14ac:dyDescent="0.2">
      <c r="B261" s="173"/>
      <c r="D261" s="174" t="s">
        <v>151</v>
      </c>
      <c r="E261" s="175" t="s">
        <v>1</v>
      </c>
      <c r="F261" s="176" t="s">
        <v>1310</v>
      </c>
      <c r="H261" s="177">
        <v>2</v>
      </c>
      <c r="I261" s="178"/>
      <c r="L261" s="173"/>
      <c r="M261" s="179"/>
      <c r="N261" s="180"/>
      <c r="O261" s="180"/>
      <c r="P261" s="180"/>
      <c r="Q261" s="180"/>
      <c r="R261" s="180"/>
      <c r="S261" s="180"/>
      <c r="T261" s="181"/>
      <c r="AT261" s="175" t="s">
        <v>151</v>
      </c>
      <c r="AU261" s="175" t="s">
        <v>87</v>
      </c>
      <c r="AV261" s="12" t="s">
        <v>87</v>
      </c>
      <c r="AW261" s="12" t="s">
        <v>33</v>
      </c>
      <c r="AX261" s="12" t="s">
        <v>85</v>
      </c>
      <c r="AY261" s="175" t="s">
        <v>143</v>
      </c>
    </row>
    <row r="262" spans="1:65" s="2" customFormat="1" ht="16.5" customHeight="1" x14ac:dyDescent="0.2">
      <c r="A262" s="33"/>
      <c r="B262" s="159"/>
      <c r="C262" s="207" t="s">
        <v>399</v>
      </c>
      <c r="D262" s="207" t="s">
        <v>382</v>
      </c>
      <c r="E262" s="208" t="s">
        <v>1311</v>
      </c>
      <c r="F262" s="209" t="s">
        <v>1312</v>
      </c>
      <c r="G262" s="210" t="s">
        <v>502</v>
      </c>
      <c r="H262" s="211">
        <v>2</v>
      </c>
      <c r="I262" s="212"/>
      <c r="J262" s="213">
        <f>ROUND(I262*H262,2)</f>
        <v>0</v>
      </c>
      <c r="K262" s="209" t="s">
        <v>148</v>
      </c>
      <c r="L262" s="214"/>
      <c r="M262" s="215" t="s">
        <v>1</v>
      </c>
      <c r="N262" s="216" t="s">
        <v>42</v>
      </c>
      <c r="O262" s="59"/>
      <c r="P262" s="169">
        <f>O262*H262</f>
        <v>0</v>
      </c>
      <c r="Q262" s="169">
        <v>4.7999999999999996E-3</v>
      </c>
      <c r="R262" s="169">
        <f>Q262*H262</f>
        <v>9.5999999999999992E-3</v>
      </c>
      <c r="S262" s="169">
        <v>0</v>
      </c>
      <c r="T262" s="170">
        <f>S262*H262</f>
        <v>0</v>
      </c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R262" s="171" t="s">
        <v>184</v>
      </c>
      <c r="AT262" s="171" t="s">
        <v>382</v>
      </c>
      <c r="AU262" s="171" t="s">
        <v>87</v>
      </c>
      <c r="AY262" s="18" t="s">
        <v>143</v>
      </c>
      <c r="BE262" s="172">
        <f>IF(N262="základní",J262,0)</f>
        <v>0</v>
      </c>
      <c r="BF262" s="172">
        <f>IF(N262="snížená",J262,0)</f>
        <v>0</v>
      </c>
      <c r="BG262" s="172">
        <f>IF(N262="zákl. přenesená",J262,0)</f>
        <v>0</v>
      </c>
      <c r="BH262" s="172">
        <f>IF(N262="sníž. přenesená",J262,0)</f>
        <v>0</v>
      </c>
      <c r="BI262" s="172">
        <f>IF(N262="nulová",J262,0)</f>
        <v>0</v>
      </c>
      <c r="BJ262" s="18" t="s">
        <v>85</v>
      </c>
      <c r="BK262" s="172">
        <f>ROUND(I262*H262,2)</f>
        <v>0</v>
      </c>
      <c r="BL262" s="18" t="s">
        <v>142</v>
      </c>
      <c r="BM262" s="171" t="s">
        <v>1313</v>
      </c>
    </row>
    <row r="263" spans="1:65" s="12" customFormat="1" x14ac:dyDescent="0.2">
      <c r="B263" s="173"/>
      <c r="D263" s="174" t="s">
        <v>151</v>
      </c>
      <c r="E263" s="175" t="s">
        <v>1</v>
      </c>
      <c r="F263" s="176" t="s">
        <v>1314</v>
      </c>
      <c r="H263" s="177">
        <v>2</v>
      </c>
      <c r="I263" s="178"/>
      <c r="L263" s="173"/>
      <c r="M263" s="179"/>
      <c r="N263" s="180"/>
      <c r="O263" s="180"/>
      <c r="P263" s="180"/>
      <c r="Q263" s="180"/>
      <c r="R263" s="180"/>
      <c r="S263" s="180"/>
      <c r="T263" s="181"/>
      <c r="AT263" s="175" t="s">
        <v>151</v>
      </c>
      <c r="AU263" s="175" t="s">
        <v>87</v>
      </c>
      <c r="AV263" s="12" t="s">
        <v>87</v>
      </c>
      <c r="AW263" s="12" t="s">
        <v>33</v>
      </c>
      <c r="AX263" s="12" t="s">
        <v>85</v>
      </c>
      <c r="AY263" s="175" t="s">
        <v>143</v>
      </c>
    </row>
    <row r="264" spans="1:65" s="2" customFormat="1" ht="21.75" customHeight="1" x14ac:dyDescent="0.2">
      <c r="A264" s="33"/>
      <c r="B264" s="159"/>
      <c r="C264" s="160" t="s">
        <v>414</v>
      </c>
      <c r="D264" s="160" t="s">
        <v>144</v>
      </c>
      <c r="E264" s="161" t="s">
        <v>1315</v>
      </c>
      <c r="F264" s="162" t="s">
        <v>1316</v>
      </c>
      <c r="G264" s="163" t="s">
        <v>502</v>
      </c>
      <c r="H264" s="164">
        <v>37</v>
      </c>
      <c r="I264" s="165"/>
      <c r="J264" s="166">
        <f>ROUND(I264*H264,2)</f>
        <v>0</v>
      </c>
      <c r="K264" s="162" t="s">
        <v>148</v>
      </c>
      <c r="L264" s="34"/>
      <c r="M264" s="167" t="s">
        <v>1</v>
      </c>
      <c r="N264" s="168" t="s">
        <v>42</v>
      </c>
      <c r="O264" s="59"/>
      <c r="P264" s="169">
        <f>O264*H264</f>
        <v>0</v>
      </c>
      <c r="Q264" s="169">
        <v>1E-4</v>
      </c>
      <c r="R264" s="169">
        <f>Q264*H264</f>
        <v>3.7000000000000002E-3</v>
      </c>
      <c r="S264" s="169">
        <v>0</v>
      </c>
      <c r="T264" s="170">
        <f>S264*H264</f>
        <v>0</v>
      </c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R264" s="171" t="s">
        <v>142</v>
      </c>
      <c r="AT264" s="171" t="s">
        <v>144</v>
      </c>
      <c r="AU264" s="171" t="s">
        <v>87</v>
      </c>
      <c r="AY264" s="18" t="s">
        <v>143</v>
      </c>
      <c r="BE264" s="172">
        <f>IF(N264="základní",J264,0)</f>
        <v>0</v>
      </c>
      <c r="BF264" s="172">
        <f>IF(N264="snížená",J264,0)</f>
        <v>0</v>
      </c>
      <c r="BG264" s="172">
        <f>IF(N264="zákl. přenesená",J264,0)</f>
        <v>0</v>
      </c>
      <c r="BH264" s="172">
        <f>IF(N264="sníž. přenesená",J264,0)</f>
        <v>0</v>
      </c>
      <c r="BI264" s="172">
        <f>IF(N264="nulová",J264,0)</f>
        <v>0</v>
      </c>
      <c r="BJ264" s="18" t="s">
        <v>85</v>
      </c>
      <c r="BK264" s="172">
        <f>ROUND(I264*H264,2)</f>
        <v>0</v>
      </c>
      <c r="BL264" s="18" t="s">
        <v>142</v>
      </c>
      <c r="BM264" s="171" t="s">
        <v>1317</v>
      </c>
    </row>
    <row r="265" spans="1:65" s="12" customFormat="1" x14ac:dyDescent="0.2">
      <c r="B265" s="173"/>
      <c r="D265" s="174" t="s">
        <v>151</v>
      </c>
      <c r="E265" s="175" t="s">
        <v>1</v>
      </c>
      <c r="F265" s="176" t="s">
        <v>1318</v>
      </c>
      <c r="H265" s="177">
        <v>23</v>
      </c>
      <c r="I265" s="178"/>
      <c r="L265" s="173"/>
      <c r="M265" s="179"/>
      <c r="N265" s="180"/>
      <c r="O265" s="180"/>
      <c r="P265" s="180"/>
      <c r="Q265" s="180"/>
      <c r="R265" s="180"/>
      <c r="S265" s="180"/>
      <c r="T265" s="181"/>
      <c r="AT265" s="175" t="s">
        <v>151</v>
      </c>
      <c r="AU265" s="175" t="s">
        <v>87</v>
      </c>
      <c r="AV265" s="12" t="s">
        <v>87</v>
      </c>
      <c r="AW265" s="12" t="s">
        <v>33</v>
      </c>
      <c r="AX265" s="12" t="s">
        <v>77</v>
      </c>
      <c r="AY265" s="175" t="s">
        <v>143</v>
      </c>
    </row>
    <row r="266" spans="1:65" s="12" customFormat="1" x14ac:dyDescent="0.2">
      <c r="B266" s="173"/>
      <c r="D266" s="174" t="s">
        <v>151</v>
      </c>
      <c r="E266" s="175" t="s">
        <v>1</v>
      </c>
      <c r="F266" s="176" t="s">
        <v>1319</v>
      </c>
      <c r="H266" s="177">
        <v>14</v>
      </c>
      <c r="I266" s="178"/>
      <c r="L266" s="173"/>
      <c r="M266" s="179"/>
      <c r="N266" s="180"/>
      <c r="O266" s="180"/>
      <c r="P266" s="180"/>
      <c r="Q266" s="180"/>
      <c r="R266" s="180"/>
      <c r="S266" s="180"/>
      <c r="T266" s="181"/>
      <c r="AT266" s="175" t="s">
        <v>151</v>
      </c>
      <c r="AU266" s="175" t="s">
        <v>87</v>
      </c>
      <c r="AV266" s="12" t="s">
        <v>87</v>
      </c>
      <c r="AW266" s="12" t="s">
        <v>33</v>
      </c>
      <c r="AX266" s="12" t="s">
        <v>77</v>
      </c>
      <c r="AY266" s="175" t="s">
        <v>143</v>
      </c>
    </row>
    <row r="267" spans="1:65" s="15" customFormat="1" x14ac:dyDescent="0.2">
      <c r="B267" s="199"/>
      <c r="D267" s="174" t="s">
        <v>151</v>
      </c>
      <c r="E267" s="200" t="s">
        <v>1</v>
      </c>
      <c r="F267" s="201" t="s">
        <v>245</v>
      </c>
      <c r="H267" s="202">
        <v>37</v>
      </c>
      <c r="I267" s="203"/>
      <c r="L267" s="199"/>
      <c r="M267" s="204"/>
      <c r="N267" s="205"/>
      <c r="O267" s="205"/>
      <c r="P267" s="205"/>
      <c r="Q267" s="205"/>
      <c r="R267" s="205"/>
      <c r="S267" s="205"/>
      <c r="T267" s="206"/>
      <c r="AT267" s="200" t="s">
        <v>151</v>
      </c>
      <c r="AU267" s="200" t="s">
        <v>87</v>
      </c>
      <c r="AV267" s="15" t="s">
        <v>142</v>
      </c>
      <c r="AW267" s="15" t="s">
        <v>33</v>
      </c>
      <c r="AX267" s="15" t="s">
        <v>85</v>
      </c>
      <c r="AY267" s="200" t="s">
        <v>143</v>
      </c>
    </row>
    <row r="268" spans="1:65" s="2" customFormat="1" ht="16.5" customHeight="1" x14ac:dyDescent="0.2">
      <c r="A268" s="33"/>
      <c r="B268" s="159"/>
      <c r="C268" s="207" t="s">
        <v>422</v>
      </c>
      <c r="D268" s="207" t="s">
        <v>382</v>
      </c>
      <c r="E268" s="208" t="s">
        <v>1320</v>
      </c>
      <c r="F268" s="209" t="s">
        <v>1321</v>
      </c>
      <c r="G268" s="210" t="s">
        <v>502</v>
      </c>
      <c r="H268" s="211">
        <v>37</v>
      </c>
      <c r="I268" s="212"/>
      <c r="J268" s="213">
        <f>ROUND(I268*H268,2)</f>
        <v>0</v>
      </c>
      <c r="K268" s="209" t="s">
        <v>148</v>
      </c>
      <c r="L268" s="214"/>
      <c r="M268" s="215" t="s">
        <v>1</v>
      </c>
      <c r="N268" s="216" t="s">
        <v>42</v>
      </c>
      <c r="O268" s="59"/>
      <c r="P268" s="169">
        <f>O268*H268</f>
        <v>0</v>
      </c>
      <c r="Q268" s="169">
        <v>8.6999999999999994E-3</v>
      </c>
      <c r="R268" s="169">
        <f>Q268*H268</f>
        <v>0.32189999999999996</v>
      </c>
      <c r="S268" s="169">
        <v>0</v>
      </c>
      <c r="T268" s="170">
        <f>S268*H268</f>
        <v>0</v>
      </c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R268" s="171" t="s">
        <v>184</v>
      </c>
      <c r="AT268" s="171" t="s">
        <v>382</v>
      </c>
      <c r="AU268" s="171" t="s">
        <v>87</v>
      </c>
      <c r="AY268" s="18" t="s">
        <v>143</v>
      </c>
      <c r="BE268" s="172">
        <f>IF(N268="základní",J268,0)</f>
        <v>0</v>
      </c>
      <c r="BF268" s="172">
        <f>IF(N268="snížená",J268,0)</f>
        <v>0</v>
      </c>
      <c r="BG268" s="172">
        <f>IF(N268="zákl. přenesená",J268,0)</f>
        <v>0</v>
      </c>
      <c r="BH268" s="172">
        <f>IF(N268="sníž. přenesená",J268,0)</f>
        <v>0</v>
      </c>
      <c r="BI268" s="172">
        <f>IF(N268="nulová",J268,0)</f>
        <v>0</v>
      </c>
      <c r="BJ268" s="18" t="s">
        <v>85</v>
      </c>
      <c r="BK268" s="172">
        <f>ROUND(I268*H268,2)</f>
        <v>0</v>
      </c>
      <c r="BL268" s="18" t="s">
        <v>142</v>
      </c>
      <c r="BM268" s="171" t="s">
        <v>1322</v>
      </c>
    </row>
    <row r="269" spans="1:65" s="12" customFormat="1" x14ac:dyDescent="0.2">
      <c r="B269" s="173"/>
      <c r="D269" s="174" t="s">
        <v>151</v>
      </c>
      <c r="E269" s="175" t="s">
        <v>1</v>
      </c>
      <c r="F269" s="176" t="s">
        <v>1318</v>
      </c>
      <c r="H269" s="177">
        <v>23</v>
      </c>
      <c r="I269" s="178"/>
      <c r="L269" s="173"/>
      <c r="M269" s="179"/>
      <c r="N269" s="180"/>
      <c r="O269" s="180"/>
      <c r="P269" s="180"/>
      <c r="Q269" s="180"/>
      <c r="R269" s="180"/>
      <c r="S269" s="180"/>
      <c r="T269" s="181"/>
      <c r="AT269" s="175" t="s">
        <v>151</v>
      </c>
      <c r="AU269" s="175" t="s">
        <v>87</v>
      </c>
      <c r="AV269" s="12" t="s">
        <v>87</v>
      </c>
      <c r="AW269" s="12" t="s">
        <v>33</v>
      </c>
      <c r="AX269" s="12" t="s">
        <v>77</v>
      </c>
      <c r="AY269" s="175" t="s">
        <v>143</v>
      </c>
    </row>
    <row r="270" spans="1:65" s="12" customFormat="1" x14ac:dyDescent="0.2">
      <c r="B270" s="173"/>
      <c r="D270" s="174" t="s">
        <v>151</v>
      </c>
      <c r="E270" s="175" t="s">
        <v>1</v>
      </c>
      <c r="F270" s="176" t="s">
        <v>1319</v>
      </c>
      <c r="H270" s="177">
        <v>14</v>
      </c>
      <c r="I270" s="178"/>
      <c r="L270" s="173"/>
      <c r="M270" s="179"/>
      <c r="N270" s="180"/>
      <c r="O270" s="180"/>
      <c r="P270" s="180"/>
      <c r="Q270" s="180"/>
      <c r="R270" s="180"/>
      <c r="S270" s="180"/>
      <c r="T270" s="181"/>
      <c r="AT270" s="175" t="s">
        <v>151</v>
      </c>
      <c r="AU270" s="175" t="s">
        <v>87</v>
      </c>
      <c r="AV270" s="12" t="s">
        <v>87</v>
      </c>
      <c r="AW270" s="12" t="s">
        <v>33</v>
      </c>
      <c r="AX270" s="12" t="s">
        <v>77</v>
      </c>
      <c r="AY270" s="175" t="s">
        <v>143</v>
      </c>
    </row>
    <row r="271" spans="1:65" s="15" customFormat="1" x14ac:dyDescent="0.2">
      <c r="B271" s="199"/>
      <c r="D271" s="174" t="s">
        <v>151</v>
      </c>
      <c r="E271" s="200" t="s">
        <v>1</v>
      </c>
      <c r="F271" s="201" t="s">
        <v>245</v>
      </c>
      <c r="H271" s="202">
        <v>37</v>
      </c>
      <c r="I271" s="203"/>
      <c r="L271" s="199"/>
      <c r="M271" s="204"/>
      <c r="N271" s="205"/>
      <c r="O271" s="205"/>
      <c r="P271" s="205"/>
      <c r="Q271" s="205"/>
      <c r="R271" s="205"/>
      <c r="S271" s="205"/>
      <c r="T271" s="206"/>
      <c r="AT271" s="200" t="s">
        <v>151</v>
      </c>
      <c r="AU271" s="200" t="s">
        <v>87</v>
      </c>
      <c r="AV271" s="15" t="s">
        <v>142</v>
      </c>
      <c r="AW271" s="15" t="s">
        <v>33</v>
      </c>
      <c r="AX271" s="15" t="s">
        <v>85</v>
      </c>
      <c r="AY271" s="200" t="s">
        <v>143</v>
      </c>
    </row>
    <row r="272" spans="1:65" s="2" customFormat="1" ht="21.75" customHeight="1" x14ac:dyDescent="0.2">
      <c r="A272" s="33"/>
      <c r="B272" s="159"/>
      <c r="C272" s="160" t="s">
        <v>427</v>
      </c>
      <c r="D272" s="160" t="s">
        <v>144</v>
      </c>
      <c r="E272" s="161" t="s">
        <v>1323</v>
      </c>
      <c r="F272" s="162" t="s">
        <v>1324</v>
      </c>
      <c r="G272" s="163" t="s">
        <v>502</v>
      </c>
      <c r="H272" s="164">
        <v>2</v>
      </c>
      <c r="I272" s="165"/>
      <c r="J272" s="166">
        <f>ROUND(I272*H272,2)</f>
        <v>0</v>
      </c>
      <c r="K272" s="162" t="s">
        <v>148</v>
      </c>
      <c r="L272" s="34"/>
      <c r="M272" s="167" t="s">
        <v>1</v>
      </c>
      <c r="N272" s="168" t="s">
        <v>42</v>
      </c>
      <c r="O272" s="59"/>
      <c r="P272" s="169">
        <f>O272*H272</f>
        <v>0</v>
      </c>
      <c r="Q272" s="169">
        <v>1E-4</v>
      </c>
      <c r="R272" s="169">
        <f>Q272*H272</f>
        <v>2.0000000000000001E-4</v>
      </c>
      <c r="S272" s="169">
        <v>0</v>
      </c>
      <c r="T272" s="170">
        <f>S272*H272</f>
        <v>0</v>
      </c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R272" s="171" t="s">
        <v>142</v>
      </c>
      <c r="AT272" s="171" t="s">
        <v>144</v>
      </c>
      <c r="AU272" s="171" t="s">
        <v>87</v>
      </c>
      <c r="AY272" s="18" t="s">
        <v>143</v>
      </c>
      <c r="BE272" s="172">
        <f>IF(N272="základní",J272,0)</f>
        <v>0</v>
      </c>
      <c r="BF272" s="172">
        <f>IF(N272="snížená",J272,0)</f>
        <v>0</v>
      </c>
      <c r="BG272" s="172">
        <f>IF(N272="zákl. přenesená",J272,0)</f>
        <v>0</v>
      </c>
      <c r="BH272" s="172">
        <f>IF(N272="sníž. přenesená",J272,0)</f>
        <v>0</v>
      </c>
      <c r="BI272" s="172">
        <f>IF(N272="nulová",J272,0)</f>
        <v>0</v>
      </c>
      <c r="BJ272" s="18" t="s">
        <v>85</v>
      </c>
      <c r="BK272" s="172">
        <f>ROUND(I272*H272,2)</f>
        <v>0</v>
      </c>
      <c r="BL272" s="18" t="s">
        <v>142</v>
      </c>
      <c r="BM272" s="171" t="s">
        <v>1325</v>
      </c>
    </row>
    <row r="273" spans="1:65" s="12" customFormat="1" x14ac:dyDescent="0.2">
      <c r="B273" s="173"/>
      <c r="D273" s="174" t="s">
        <v>151</v>
      </c>
      <c r="E273" s="175" t="s">
        <v>1</v>
      </c>
      <c r="F273" s="176" t="s">
        <v>1326</v>
      </c>
      <c r="H273" s="177">
        <v>2</v>
      </c>
      <c r="I273" s="178"/>
      <c r="L273" s="173"/>
      <c r="M273" s="179"/>
      <c r="N273" s="180"/>
      <c r="O273" s="180"/>
      <c r="P273" s="180"/>
      <c r="Q273" s="180"/>
      <c r="R273" s="180"/>
      <c r="S273" s="180"/>
      <c r="T273" s="181"/>
      <c r="AT273" s="175" t="s">
        <v>151</v>
      </c>
      <c r="AU273" s="175" t="s">
        <v>87</v>
      </c>
      <c r="AV273" s="12" t="s">
        <v>87</v>
      </c>
      <c r="AW273" s="12" t="s">
        <v>33</v>
      </c>
      <c r="AX273" s="12" t="s">
        <v>85</v>
      </c>
      <c r="AY273" s="175" t="s">
        <v>143</v>
      </c>
    </row>
    <row r="274" spans="1:65" s="2" customFormat="1" ht="16.5" customHeight="1" x14ac:dyDescent="0.2">
      <c r="A274" s="33"/>
      <c r="B274" s="159"/>
      <c r="C274" s="207" t="s">
        <v>433</v>
      </c>
      <c r="D274" s="207" t="s">
        <v>382</v>
      </c>
      <c r="E274" s="208" t="s">
        <v>1327</v>
      </c>
      <c r="F274" s="209" t="s">
        <v>1328</v>
      </c>
      <c r="G274" s="210" t="s">
        <v>502</v>
      </c>
      <c r="H274" s="211">
        <v>2</v>
      </c>
      <c r="I274" s="212"/>
      <c r="J274" s="213">
        <f>ROUND(I274*H274,2)</f>
        <v>0</v>
      </c>
      <c r="K274" s="209" t="s">
        <v>148</v>
      </c>
      <c r="L274" s="214"/>
      <c r="M274" s="215" t="s">
        <v>1</v>
      </c>
      <c r="N274" s="216" t="s">
        <v>42</v>
      </c>
      <c r="O274" s="59"/>
      <c r="P274" s="169">
        <f>O274*H274</f>
        <v>0</v>
      </c>
      <c r="Q274" s="169">
        <v>1.11E-2</v>
      </c>
      <c r="R274" s="169">
        <f>Q274*H274</f>
        <v>2.2200000000000001E-2</v>
      </c>
      <c r="S274" s="169">
        <v>0</v>
      </c>
      <c r="T274" s="170">
        <f>S274*H274</f>
        <v>0</v>
      </c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R274" s="171" t="s">
        <v>184</v>
      </c>
      <c r="AT274" s="171" t="s">
        <v>382</v>
      </c>
      <c r="AU274" s="171" t="s">
        <v>87</v>
      </c>
      <c r="AY274" s="18" t="s">
        <v>143</v>
      </c>
      <c r="BE274" s="172">
        <f>IF(N274="základní",J274,0)</f>
        <v>0</v>
      </c>
      <c r="BF274" s="172">
        <f>IF(N274="snížená",J274,0)</f>
        <v>0</v>
      </c>
      <c r="BG274" s="172">
        <f>IF(N274="zákl. přenesená",J274,0)</f>
        <v>0</v>
      </c>
      <c r="BH274" s="172">
        <f>IF(N274="sníž. přenesená",J274,0)</f>
        <v>0</v>
      </c>
      <c r="BI274" s="172">
        <f>IF(N274="nulová",J274,0)</f>
        <v>0</v>
      </c>
      <c r="BJ274" s="18" t="s">
        <v>85</v>
      </c>
      <c r="BK274" s="172">
        <f>ROUND(I274*H274,2)</f>
        <v>0</v>
      </c>
      <c r="BL274" s="18" t="s">
        <v>142</v>
      </c>
      <c r="BM274" s="171" t="s">
        <v>1329</v>
      </c>
    </row>
    <row r="275" spans="1:65" s="12" customFormat="1" x14ac:dyDescent="0.2">
      <c r="B275" s="173"/>
      <c r="D275" s="174" t="s">
        <v>151</v>
      </c>
      <c r="E275" s="175" t="s">
        <v>1</v>
      </c>
      <c r="F275" s="176" t="s">
        <v>1314</v>
      </c>
      <c r="H275" s="177">
        <v>2</v>
      </c>
      <c r="I275" s="178"/>
      <c r="L275" s="173"/>
      <c r="M275" s="179"/>
      <c r="N275" s="180"/>
      <c r="O275" s="180"/>
      <c r="P275" s="180"/>
      <c r="Q275" s="180"/>
      <c r="R275" s="180"/>
      <c r="S275" s="180"/>
      <c r="T275" s="181"/>
      <c r="AT275" s="175" t="s">
        <v>151</v>
      </c>
      <c r="AU275" s="175" t="s">
        <v>87</v>
      </c>
      <c r="AV275" s="12" t="s">
        <v>87</v>
      </c>
      <c r="AW275" s="12" t="s">
        <v>33</v>
      </c>
      <c r="AX275" s="12" t="s">
        <v>85</v>
      </c>
      <c r="AY275" s="175" t="s">
        <v>143</v>
      </c>
    </row>
    <row r="276" spans="1:65" s="2" customFormat="1" ht="16.5" customHeight="1" x14ac:dyDescent="0.2">
      <c r="A276" s="33"/>
      <c r="B276" s="159"/>
      <c r="C276" s="160" t="s">
        <v>438</v>
      </c>
      <c r="D276" s="160" t="s">
        <v>144</v>
      </c>
      <c r="E276" s="161" t="s">
        <v>1330</v>
      </c>
      <c r="F276" s="162" t="s">
        <v>1331</v>
      </c>
      <c r="G276" s="163" t="s">
        <v>1332</v>
      </c>
      <c r="H276" s="164">
        <v>4</v>
      </c>
      <c r="I276" s="165"/>
      <c r="J276" s="166">
        <f>ROUND(I276*H276,2)</f>
        <v>0</v>
      </c>
      <c r="K276" s="162" t="s">
        <v>148</v>
      </c>
      <c r="L276" s="34"/>
      <c r="M276" s="167" t="s">
        <v>1</v>
      </c>
      <c r="N276" s="168" t="s">
        <v>42</v>
      </c>
      <c r="O276" s="59"/>
      <c r="P276" s="169">
        <f>O276*H276</f>
        <v>0</v>
      </c>
      <c r="Q276" s="169">
        <v>3.1E-4</v>
      </c>
      <c r="R276" s="169">
        <f>Q276*H276</f>
        <v>1.24E-3</v>
      </c>
      <c r="S276" s="169">
        <v>0</v>
      </c>
      <c r="T276" s="170">
        <f>S276*H276</f>
        <v>0</v>
      </c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R276" s="171" t="s">
        <v>142</v>
      </c>
      <c r="AT276" s="171" t="s">
        <v>144</v>
      </c>
      <c r="AU276" s="171" t="s">
        <v>87</v>
      </c>
      <c r="AY276" s="18" t="s">
        <v>143</v>
      </c>
      <c r="BE276" s="172">
        <f>IF(N276="základní",J276,0)</f>
        <v>0</v>
      </c>
      <c r="BF276" s="172">
        <f>IF(N276="snížená",J276,0)</f>
        <v>0</v>
      </c>
      <c r="BG276" s="172">
        <f>IF(N276="zákl. přenesená",J276,0)</f>
        <v>0</v>
      </c>
      <c r="BH276" s="172">
        <f>IF(N276="sníž. přenesená",J276,0)</f>
        <v>0</v>
      </c>
      <c r="BI276" s="172">
        <f>IF(N276="nulová",J276,0)</f>
        <v>0</v>
      </c>
      <c r="BJ276" s="18" t="s">
        <v>85</v>
      </c>
      <c r="BK276" s="172">
        <f>ROUND(I276*H276,2)</f>
        <v>0</v>
      </c>
      <c r="BL276" s="18" t="s">
        <v>142</v>
      </c>
      <c r="BM276" s="171" t="s">
        <v>1333</v>
      </c>
    </row>
    <row r="277" spans="1:65" s="12" customFormat="1" x14ac:dyDescent="0.2">
      <c r="B277" s="173"/>
      <c r="D277" s="174" t="s">
        <v>151</v>
      </c>
      <c r="E277" s="175" t="s">
        <v>1</v>
      </c>
      <c r="F277" s="176" t="s">
        <v>1334</v>
      </c>
      <c r="H277" s="177">
        <v>4</v>
      </c>
      <c r="I277" s="178"/>
      <c r="L277" s="173"/>
      <c r="M277" s="179"/>
      <c r="N277" s="180"/>
      <c r="O277" s="180"/>
      <c r="P277" s="180"/>
      <c r="Q277" s="180"/>
      <c r="R277" s="180"/>
      <c r="S277" s="180"/>
      <c r="T277" s="181"/>
      <c r="AT277" s="175" t="s">
        <v>151</v>
      </c>
      <c r="AU277" s="175" t="s">
        <v>87</v>
      </c>
      <c r="AV277" s="12" t="s">
        <v>87</v>
      </c>
      <c r="AW277" s="12" t="s">
        <v>33</v>
      </c>
      <c r="AX277" s="12" t="s">
        <v>85</v>
      </c>
      <c r="AY277" s="175" t="s">
        <v>143</v>
      </c>
    </row>
    <row r="278" spans="1:65" s="2" customFormat="1" ht="16.5" customHeight="1" x14ac:dyDescent="0.2">
      <c r="A278" s="33"/>
      <c r="B278" s="159"/>
      <c r="C278" s="160" t="s">
        <v>443</v>
      </c>
      <c r="D278" s="160" t="s">
        <v>144</v>
      </c>
      <c r="E278" s="161" t="s">
        <v>1335</v>
      </c>
      <c r="F278" s="162" t="s">
        <v>1336</v>
      </c>
      <c r="G278" s="163" t="s">
        <v>1332</v>
      </c>
      <c r="H278" s="164">
        <v>18</v>
      </c>
      <c r="I278" s="165"/>
      <c r="J278" s="166">
        <f>ROUND(I278*H278,2)</f>
        <v>0</v>
      </c>
      <c r="K278" s="162" t="s">
        <v>148</v>
      </c>
      <c r="L278" s="34"/>
      <c r="M278" s="167" t="s">
        <v>1</v>
      </c>
      <c r="N278" s="168" t="s">
        <v>42</v>
      </c>
      <c r="O278" s="59"/>
      <c r="P278" s="169">
        <f>O278*H278</f>
        <v>0</v>
      </c>
      <c r="Q278" s="169">
        <v>3.1E-4</v>
      </c>
      <c r="R278" s="169">
        <f>Q278*H278</f>
        <v>5.5799999999999999E-3</v>
      </c>
      <c r="S278" s="169">
        <v>0</v>
      </c>
      <c r="T278" s="170">
        <f>S278*H278</f>
        <v>0</v>
      </c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R278" s="171" t="s">
        <v>142</v>
      </c>
      <c r="AT278" s="171" t="s">
        <v>144</v>
      </c>
      <c r="AU278" s="171" t="s">
        <v>87</v>
      </c>
      <c r="AY278" s="18" t="s">
        <v>143</v>
      </c>
      <c r="BE278" s="172">
        <f>IF(N278="základní",J278,0)</f>
        <v>0</v>
      </c>
      <c r="BF278" s="172">
        <f>IF(N278="snížená",J278,0)</f>
        <v>0</v>
      </c>
      <c r="BG278" s="172">
        <f>IF(N278="zákl. přenesená",J278,0)</f>
        <v>0</v>
      </c>
      <c r="BH278" s="172">
        <f>IF(N278="sníž. přenesená",J278,0)</f>
        <v>0</v>
      </c>
      <c r="BI278" s="172">
        <f>IF(N278="nulová",J278,0)</f>
        <v>0</v>
      </c>
      <c r="BJ278" s="18" t="s">
        <v>85</v>
      </c>
      <c r="BK278" s="172">
        <f>ROUND(I278*H278,2)</f>
        <v>0</v>
      </c>
      <c r="BL278" s="18" t="s">
        <v>142</v>
      </c>
      <c r="BM278" s="171" t="s">
        <v>1337</v>
      </c>
    </row>
    <row r="279" spans="1:65" s="12" customFormat="1" x14ac:dyDescent="0.2">
      <c r="B279" s="173"/>
      <c r="D279" s="174" t="s">
        <v>151</v>
      </c>
      <c r="E279" s="175" t="s">
        <v>1</v>
      </c>
      <c r="F279" s="176" t="s">
        <v>1338</v>
      </c>
      <c r="H279" s="177">
        <v>18</v>
      </c>
      <c r="I279" s="178"/>
      <c r="L279" s="173"/>
      <c r="M279" s="179"/>
      <c r="N279" s="180"/>
      <c r="O279" s="180"/>
      <c r="P279" s="180"/>
      <c r="Q279" s="180"/>
      <c r="R279" s="180"/>
      <c r="S279" s="180"/>
      <c r="T279" s="181"/>
      <c r="AT279" s="175" t="s">
        <v>151</v>
      </c>
      <c r="AU279" s="175" t="s">
        <v>87</v>
      </c>
      <c r="AV279" s="12" t="s">
        <v>87</v>
      </c>
      <c r="AW279" s="12" t="s">
        <v>33</v>
      </c>
      <c r="AX279" s="12" t="s">
        <v>85</v>
      </c>
      <c r="AY279" s="175" t="s">
        <v>143</v>
      </c>
    </row>
    <row r="280" spans="1:65" s="2" customFormat="1" ht="16.5" customHeight="1" x14ac:dyDescent="0.2">
      <c r="A280" s="33"/>
      <c r="B280" s="159"/>
      <c r="C280" s="160" t="s">
        <v>448</v>
      </c>
      <c r="D280" s="160" t="s">
        <v>144</v>
      </c>
      <c r="E280" s="161" t="s">
        <v>1339</v>
      </c>
      <c r="F280" s="162" t="s">
        <v>1340</v>
      </c>
      <c r="G280" s="163" t="s">
        <v>1332</v>
      </c>
      <c r="H280" s="164">
        <v>2</v>
      </c>
      <c r="I280" s="165"/>
      <c r="J280" s="166">
        <f>ROUND(I280*H280,2)</f>
        <v>0</v>
      </c>
      <c r="K280" s="162" t="s">
        <v>148</v>
      </c>
      <c r="L280" s="34"/>
      <c r="M280" s="167" t="s">
        <v>1</v>
      </c>
      <c r="N280" s="168" t="s">
        <v>42</v>
      </c>
      <c r="O280" s="59"/>
      <c r="P280" s="169">
        <f>O280*H280</f>
        <v>0</v>
      </c>
      <c r="Q280" s="169">
        <v>2.5000000000000001E-4</v>
      </c>
      <c r="R280" s="169">
        <f>Q280*H280</f>
        <v>5.0000000000000001E-4</v>
      </c>
      <c r="S280" s="169">
        <v>0</v>
      </c>
      <c r="T280" s="170">
        <f>S280*H280</f>
        <v>0</v>
      </c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R280" s="171" t="s">
        <v>142</v>
      </c>
      <c r="AT280" s="171" t="s">
        <v>144</v>
      </c>
      <c r="AU280" s="171" t="s">
        <v>87</v>
      </c>
      <c r="AY280" s="18" t="s">
        <v>143</v>
      </c>
      <c r="BE280" s="172">
        <f>IF(N280="základní",J280,0)</f>
        <v>0</v>
      </c>
      <c r="BF280" s="172">
        <f>IF(N280="snížená",J280,0)</f>
        <v>0</v>
      </c>
      <c r="BG280" s="172">
        <f>IF(N280="zákl. přenesená",J280,0)</f>
        <v>0</v>
      </c>
      <c r="BH280" s="172">
        <f>IF(N280="sníž. přenesená",J280,0)</f>
        <v>0</v>
      </c>
      <c r="BI280" s="172">
        <f>IF(N280="nulová",J280,0)</f>
        <v>0</v>
      </c>
      <c r="BJ280" s="18" t="s">
        <v>85</v>
      </c>
      <c r="BK280" s="172">
        <f>ROUND(I280*H280,2)</f>
        <v>0</v>
      </c>
      <c r="BL280" s="18" t="s">
        <v>142</v>
      </c>
      <c r="BM280" s="171" t="s">
        <v>1341</v>
      </c>
    </row>
    <row r="281" spans="1:65" s="12" customFormat="1" x14ac:dyDescent="0.2">
      <c r="B281" s="173"/>
      <c r="D281" s="174" t="s">
        <v>151</v>
      </c>
      <c r="E281" s="175" t="s">
        <v>1</v>
      </c>
      <c r="F281" s="176" t="s">
        <v>1342</v>
      </c>
      <c r="H281" s="177">
        <v>2</v>
      </c>
      <c r="I281" s="178"/>
      <c r="L281" s="173"/>
      <c r="M281" s="179"/>
      <c r="N281" s="180"/>
      <c r="O281" s="180"/>
      <c r="P281" s="180"/>
      <c r="Q281" s="180"/>
      <c r="R281" s="180"/>
      <c r="S281" s="180"/>
      <c r="T281" s="181"/>
      <c r="AT281" s="175" t="s">
        <v>151</v>
      </c>
      <c r="AU281" s="175" t="s">
        <v>87</v>
      </c>
      <c r="AV281" s="12" t="s">
        <v>87</v>
      </c>
      <c r="AW281" s="12" t="s">
        <v>33</v>
      </c>
      <c r="AX281" s="12" t="s">
        <v>85</v>
      </c>
      <c r="AY281" s="175" t="s">
        <v>143</v>
      </c>
    </row>
    <row r="282" spans="1:65" s="2" customFormat="1" ht="21.75" customHeight="1" x14ac:dyDescent="0.2">
      <c r="A282" s="33"/>
      <c r="B282" s="159"/>
      <c r="C282" s="160" t="s">
        <v>455</v>
      </c>
      <c r="D282" s="160" t="s">
        <v>144</v>
      </c>
      <c r="E282" s="161" t="s">
        <v>1343</v>
      </c>
      <c r="F282" s="162" t="s">
        <v>1344</v>
      </c>
      <c r="G282" s="163" t="s">
        <v>502</v>
      </c>
      <c r="H282" s="164">
        <v>20</v>
      </c>
      <c r="I282" s="165"/>
      <c r="J282" s="166">
        <f>ROUND(I282*H282,2)</f>
        <v>0</v>
      </c>
      <c r="K282" s="162" t="s">
        <v>148</v>
      </c>
      <c r="L282" s="34"/>
      <c r="M282" s="167" t="s">
        <v>1</v>
      </c>
      <c r="N282" s="168" t="s">
        <v>42</v>
      </c>
      <c r="O282" s="59"/>
      <c r="P282" s="169">
        <f>O282*H282</f>
        <v>0</v>
      </c>
      <c r="Q282" s="169">
        <v>2.1167600000000002</v>
      </c>
      <c r="R282" s="169">
        <f>Q282*H282</f>
        <v>42.3352</v>
      </c>
      <c r="S282" s="169">
        <v>0</v>
      </c>
      <c r="T282" s="170">
        <f>S282*H282</f>
        <v>0</v>
      </c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R282" s="171" t="s">
        <v>142</v>
      </c>
      <c r="AT282" s="171" t="s">
        <v>144</v>
      </c>
      <c r="AU282" s="171" t="s">
        <v>87</v>
      </c>
      <c r="AY282" s="18" t="s">
        <v>143</v>
      </c>
      <c r="BE282" s="172">
        <f>IF(N282="základní",J282,0)</f>
        <v>0</v>
      </c>
      <c r="BF282" s="172">
        <f>IF(N282="snížená",J282,0)</f>
        <v>0</v>
      </c>
      <c r="BG282" s="172">
        <f>IF(N282="zákl. přenesená",J282,0)</f>
        <v>0</v>
      </c>
      <c r="BH282" s="172">
        <f>IF(N282="sníž. přenesená",J282,0)</f>
        <v>0</v>
      </c>
      <c r="BI282" s="172">
        <f>IF(N282="nulová",J282,0)</f>
        <v>0</v>
      </c>
      <c r="BJ282" s="18" t="s">
        <v>85</v>
      </c>
      <c r="BK282" s="172">
        <f>ROUND(I282*H282,2)</f>
        <v>0</v>
      </c>
      <c r="BL282" s="18" t="s">
        <v>142</v>
      </c>
      <c r="BM282" s="171" t="s">
        <v>1345</v>
      </c>
    </row>
    <row r="283" spans="1:65" s="12" customFormat="1" x14ac:dyDescent="0.2">
      <c r="B283" s="173"/>
      <c r="D283" s="174" t="s">
        <v>151</v>
      </c>
      <c r="E283" s="175" t="s">
        <v>1</v>
      </c>
      <c r="F283" s="176" t="s">
        <v>1346</v>
      </c>
      <c r="H283" s="177">
        <v>20</v>
      </c>
      <c r="I283" s="178"/>
      <c r="L283" s="173"/>
      <c r="M283" s="179"/>
      <c r="N283" s="180"/>
      <c r="O283" s="180"/>
      <c r="P283" s="180"/>
      <c r="Q283" s="180"/>
      <c r="R283" s="180"/>
      <c r="S283" s="180"/>
      <c r="T283" s="181"/>
      <c r="AT283" s="175" t="s">
        <v>151</v>
      </c>
      <c r="AU283" s="175" t="s">
        <v>87</v>
      </c>
      <c r="AV283" s="12" t="s">
        <v>87</v>
      </c>
      <c r="AW283" s="12" t="s">
        <v>33</v>
      </c>
      <c r="AX283" s="12" t="s">
        <v>85</v>
      </c>
      <c r="AY283" s="175" t="s">
        <v>143</v>
      </c>
    </row>
    <row r="284" spans="1:65" s="2" customFormat="1" ht="21.75" customHeight="1" x14ac:dyDescent="0.2">
      <c r="A284" s="33"/>
      <c r="B284" s="159"/>
      <c r="C284" s="160" t="s">
        <v>461</v>
      </c>
      <c r="D284" s="160" t="s">
        <v>144</v>
      </c>
      <c r="E284" s="161" t="s">
        <v>1347</v>
      </c>
      <c r="F284" s="162" t="s">
        <v>1348</v>
      </c>
      <c r="G284" s="163" t="s">
        <v>502</v>
      </c>
      <c r="H284" s="164">
        <v>2</v>
      </c>
      <c r="I284" s="165"/>
      <c r="J284" s="166">
        <f>ROUND(I284*H284,2)</f>
        <v>0</v>
      </c>
      <c r="K284" s="162" t="s">
        <v>148</v>
      </c>
      <c r="L284" s="34"/>
      <c r="M284" s="167" t="s">
        <v>1</v>
      </c>
      <c r="N284" s="168" t="s">
        <v>42</v>
      </c>
      <c r="O284" s="59"/>
      <c r="P284" s="169">
        <f>O284*H284</f>
        <v>0</v>
      </c>
      <c r="Q284" s="169">
        <v>2.2568899999999998</v>
      </c>
      <c r="R284" s="169">
        <f>Q284*H284</f>
        <v>4.5137799999999997</v>
      </c>
      <c r="S284" s="169">
        <v>0</v>
      </c>
      <c r="T284" s="170">
        <f>S284*H284</f>
        <v>0</v>
      </c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R284" s="171" t="s">
        <v>142</v>
      </c>
      <c r="AT284" s="171" t="s">
        <v>144</v>
      </c>
      <c r="AU284" s="171" t="s">
        <v>87</v>
      </c>
      <c r="AY284" s="18" t="s">
        <v>143</v>
      </c>
      <c r="BE284" s="172">
        <f>IF(N284="základní",J284,0)</f>
        <v>0</v>
      </c>
      <c r="BF284" s="172">
        <f>IF(N284="snížená",J284,0)</f>
        <v>0</v>
      </c>
      <c r="BG284" s="172">
        <f>IF(N284="zákl. přenesená",J284,0)</f>
        <v>0</v>
      </c>
      <c r="BH284" s="172">
        <f>IF(N284="sníž. přenesená",J284,0)</f>
        <v>0</v>
      </c>
      <c r="BI284" s="172">
        <f>IF(N284="nulová",J284,0)</f>
        <v>0</v>
      </c>
      <c r="BJ284" s="18" t="s">
        <v>85</v>
      </c>
      <c r="BK284" s="172">
        <f>ROUND(I284*H284,2)</f>
        <v>0</v>
      </c>
      <c r="BL284" s="18" t="s">
        <v>142</v>
      </c>
      <c r="BM284" s="171" t="s">
        <v>1349</v>
      </c>
    </row>
    <row r="285" spans="1:65" s="12" customFormat="1" x14ac:dyDescent="0.2">
      <c r="B285" s="173"/>
      <c r="D285" s="174" t="s">
        <v>151</v>
      </c>
      <c r="E285" s="175" t="s">
        <v>1</v>
      </c>
      <c r="F285" s="176" t="s">
        <v>1350</v>
      </c>
      <c r="H285" s="177">
        <v>2</v>
      </c>
      <c r="I285" s="178"/>
      <c r="L285" s="173"/>
      <c r="M285" s="179"/>
      <c r="N285" s="180"/>
      <c r="O285" s="180"/>
      <c r="P285" s="180"/>
      <c r="Q285" s="180"/>
      <c r="R285" s="180"/>
      <c r="S285" s="180"/>
      <c r="T285" s="181"/>
      <c r="AT285" s="175" t="s">
        <v>151</v>
      </c>
      <c r="AU285" s="175" t="s">
        <v>87</v>
      </c>
      <c r="AV285" s="12" t="s">
        <v>87</v>
      </c>
      <c r="AW285" s="12" t="s">
        <v>33</v>
      </c>
      <c r="AX285" s="12" t="s">
        <v>85</v>
      </c>
      <c r="AY285" s="175" t="s">
        <v>143</v>
      </c>
    </row>
    <row r="286" spans="1:65" s="2" customFormat="1" ht="16.5" customHeight="1" x14ac:dyDescent="0.2">
      <c r="A286" s="33"/>
      <c r="B286" s="159"/>
      <c r="C286" s="207" t="s">
        <v>466</v>
      </c>
      <c r="D286" s="207" t="s">
        <v>382</v>
      </c>
      <c r="E286" s="208" t="s">
        <v>1351</v>
      </c>
      <c r="F286" s="209" t="s">
        <v>1352</v>
      </c>
      <c r="G286" s="210" t="s">
        <v>502</v>
      </c>
      <c r="H286" s="211">
        <v>2</v>
      </c>
      <c r="I286" s="212"/>
      <c r="J286" s="213">
        <f>ROUND(I286*H286,2)</f>
        <v>0</v>
      </c>
      <c r="K286" s="209" t="s">
        <v>1</v>
      </c>
      <c r="L286" s="214"/>
      <c r="M286" s="215" t="s">
        <v>1</v>
      </c>
      <c r="N286" s="216" t="s">
        <v>42</v>
      </c>
      <c r="O286" s="59"/>
      <c r="P286" s="169">
        <f>O286*H286</f>
        <v>0</v>
      </c>
      <c r="Q286" s="169">
        <v>1.363</v>
      </c>
      <c r="R286" s="169">
        <f>Q286*H286</f>
        <v>2.726</v>
      </c>
      <c r="S286" s="169">
        <v>0</v>
      </c>
      <c r="T286" s="170">
        <f>S286*H286</f>
        <v>0</v>
      </c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R286" s="171" t="s">
        <v>184</v>
      </c>
      <c r="AT286" s="171" t="s">
        <v>382</v>
      </c>
      <c r="AU286" s="171" t="s">
        <v>87</v>
      </c>
      <c r="AY286" s="18" t="s">
        <v>143</v>
      </c>
      <c r="BE286" s="172">
        <f>IF(N286="základní",J286,0)</f>
        <v>0</v>
      </c>
      <c r="BF286" s="172">
        <f>IF(N286="snížená",J286,0)</f>
        <v>0</v>
      </c>
      <c r="BG286" s="172">
        <f>IF(N286="zákl. přenesená",J286,0)</f>
        <v>0</v>
      </c>
      <c r="BH286" s="172">
        <f>IF(N286="sníž. přenesená",J286,0)</f>
        <v>0</v>
      </c>
      <c r="BI286" s="172">
        <f>IF(N286="nulová",J286,0)</f>
        <v>0</v>
      </c>
      <c r="BJ286" s="18" t="s">
        <v>85</v>
      </c>
      <c r="BK286" s="172">
        <f>ROUND(I286*H286,2)</f>
        <v>0</v>
      </c>
      <c r="BL286" s="18" t="s">
        <v>142</v>
      </c>
      <c r="BM286" s="171" t="s">
        <v>1353</v>
      </c>
    </row>
    <row r="287" spans="1:65" s="13" customFormat="1" x14ac:dyDescent="0.2">
      <c r="B287" s="182"/>
      <c r="D287" s="174" t="s">
        <v>151</v>
      </c>
      <c r="E287" s="183" t="s">
        <v>1</v>
      </c>
      <c r="F287" s="184" t="s">
        <v>1354</v>
      </c>
      <c r="H287" s="183" t="s">
        <v>1</v>
      </c>
      <c r="I287" s="185"/>
      <c r="L287" s="182"/>
      <c r="M287" s="186"/>
      <c r="N287" s="187"/>
      <c r="O287" s="187"/>
      <c r="P287" s="187"/>
      <c r="Q287" s="187"/>
      <c r="R287" s="187"/>
      <c r="S287" s="187"/>
      <c r="T287" s="188"/>
      <c r="AT287" s="183" t="s">
        <v>151</v>
      </c>
      <c r="AU287" s="183" t="s">
        <v>87</v>
      </c>
      <c r="AV287" s="13" t="s">
        <v>85</v>
      </c>
      <c r="AW287" s="13" t="s">
        <v>33</v>
      </c>
      <c r="AX287" s="13" t="s">
        <v>77</v>
      </c>
      <c r="AY287" s="183" t="s">
        <v>143</v>
      </c>
    </row>
    <row r="288" spans="1:65" s="12" customFormat="1" x14ac:dyDescent="0.2">
      <c r="B288" s="173"/>
      <c r="D288" s="174" t="s">
        <v>151</v>
      </c>
      <c r="E288" s="175" t="s">
        <v>1</v>
      </c>
      <c r="F288" s="176" t="s">
        <v>1355</v>
      </c>
      <c r="H288" s="177">
        <v>2</v>
      </c>
      <c r="I288" s="178"/>
      <c r="L288" s="173"/>
      <c r="M288" s="179"/>
      <c r="N288" s="180"/>
      <c r="O288" s="180"/>
      <c r="P288" s="180"/>
      <c r="Q288" s="180"/>
      <c r="R288" s="180"/>
      <c r="S288" s="180"/>
      <c r="T288" s="181"/>
      <c r="AT288" s="175" t="s">
        <v>151</v>
      </c>
      <c r="AU288" s="175" t="s">
        <v>87</v>
      </c>
      <c r="AV288" s="12" t="s">
        <v>87</v>
      </c>
      <c r="AW288" s="12" t="s">
        <v>33</v>
      </c>
      <c r="AX288" s="12" t="s">
        <v>85</v>
      </c>
      <c r="AY288" s="175" t="s">
        <v>143</v>
      </c>
    </row>
    <row r="289" spans="1:65" s="2" customFormat="1" ht="16.5" customHeight="1" x14ac:dyDescent="0.2">
      <c r="A289" s="33"/>
      <c r="B289" s="159"/>
      <c r="C289" s="207" t="s">
        <v>471</v>
      </c>
      <c r="D289" s="207" t="s">
        <v>382</v>
      </c>
      <c r="E289" s="208" t="s">
        <v>1356</v>
      </c>
      <c r="F289" s="209" t="s">
        <v>1357</v>
      </c>
      <c r="G289" s="210" t="s">
        <v>502</v>
      </c>
      <c r="H289" s="211">
        <v>16</v>
      </c>
      <c r="I289" s="212"/>
      <c r="J289" s="213">
        <f>ROUND(I289*H289,2)</f>
        <v>0</v>
      </c>
      <c r="K289" s="209" t="s">
        <v>148</v>
      </c>
      <c r="L289" s="214"/>
      <c r="M289" s="215" t="s">
        <v>1</v>
      </c>
      <c r="N289" s="216" t="s">
        <v>42</v>
      </c>
      <c r="O289" s="59"/>
      <c r="P289" s="169">
        <f>O289*H289</f>
        <v>0</v>
      </c>
      <c r="Q289" s="169">
        <v>1.6140000000000001</v>
      </c>
      <c r="R289" s="169">
        <f>Q289*H289</f>
        <v>25.824000000000002</v>
      </c>
      <c r="S289" s="169">
        <v>0</v>
      </c>
      <c r="T289" s="170">
        <f>S289*H289</f>
        <v>0</v>
      </c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R289" s="171" t="s">
        <v>184</v>
      </c>
      <c r="AT289" s="171" t="s">
        <v>382</v>
      </c>
      <c r="AU289" s="171" t="s">
        <v>87</v>
      </c>
      <c r="AY289" s="18" t="s">
        <v>143</v>
      </c>
      <c r="BE289" s="172">
        <f>IF(N289="základní",J289,0)</f>
        <v>0</v>
      </c>
      <c r="BF289" s="172">
        <f>IF(N289="snížená",J289,0)</f>
        <v>0</v>
      </c>
      <c r="BG289" s="172">
        <f>IF(N289="zákl. přenesená",J289,0)</f>
        <v>0</v>
      </c>
      <c r="BH289" s="172">
        <f>IF(N289="sníž. přenesená",J289,0)</f>
        <v>0</v>
      </c>
      <c r="BI289" s="172">
        <f>IF(N289="nulová",J289,0)</f>
        <v>0</v>
      </c>
      <c r="BJ289" s="18" t="s">
        <v>85</v>
      </c>
      <c r="BK289" s="172">
        <f>ROUND(I289*H289,2)</f>
        <v>0</v>
      </c>
      <c r="BL289" s="18" t="s">
        <v>142</v>
      </c>
      <c r="BM289" s="171" t="s">
        <v>1358</v>
      </c>
    </row>
    <row r="290" spans="1:65" s="13" customFormat="1" x14ac:dyDescent="0.2">
      <c r="B290" s="182"/>
      <c r="D290" s="174" t="s">
        <v>151</v>
      </c>
      <c r="E290" s="183" t="s">
        <v>1</v>
      </c>
      <c r="F290" s="184" t="s">
        <v>1354</v>
      </c>
      <c r="H290" s="183" t="s">
        <v>1</v>
      </c>
      <c r="I290" s="185"/>
      <c r="L290" s="182"/>
      <c r="M290" s="186"/>
      <c r="N290" s="187"/>
      <c r="O290" s="187"/>
      <c r="P290" s="187"/>
      <c r="Q290" s="187"/>
      <c r="R290" s="187"/>
      <c r="S290" s="187"/>
      <c r="T290" s="188"/>
      <c r="AT290" s="183" t="s">
        <v>151</v>
      </c>
      <c r="AU290" s="183" t="s">
        <v>87</v>
      </c>
      <c r="AV290" s="13" t="s">
        <v>85</v>
      </c>
      <c r="AW290" s="13" t="s">
        <v>33</v>
      </c>
      <c r="AX290" s="13" t="s">
        <v>77</v>
      </c>
      <c r="AY290" s="183" t="s">
        <v>143</v>
      </c>
    </row>
    <row r="291" spans="1:65" s="12" customFormat="1" x14ac:dyDescent="0.2">
      <c r="B291" s="173"/>
      <c r="D291" s="174" t="s">
        <v>151</v>
      </c>
      <c r="E291" s="175" t="s">
        <v>1</v>
      </c>
      <c r="F291" s="176" t="s">
        <v>1359</v>
      </c>
      <c r="H291" s="177">
        <v>16</v>
      </c>
      <c r="I291" s="178"/>
      <c r="L291" s="173"/>
      <c r="M291" s="179"/>
      <c r="N291" s="180"/>
      <c r="O291" s="180"/>
      <c r="P291" s="180"/>
      <c r="Q291" s="180"/>
      <c r="R291" s="180"/>
      <c r="S291" s="180"/>
      <c r="T291" s="181"/>
      <c r="AT291" s="175" t="s">
        <v>151</v>
      </c>
      <c r="AU291" s="175" t="s">
        <v>87</v>
      </c>
      <c r="AV291" s="12" t="s">
        <v>87</v>
      </c>
      <c r="AW291" s="12" t="s">
        <v>33</v>
      </c>
      <c r="AX291" s="12" t="s">
        <v>85</v>
      </c>
      <c r="AY291" s="175" t="s">
        <v>143</v>
      </c>
    </row>
    <row r="292" spans="1:65" s="2" customFormat="1" ht="16.5" customHeight="1" x14ac:dyDescent="0.2">
      <c r="A292" s="33"/>
      <c r="B292" s="159"/>
      <c r="C292" s="207" t="s">
        <v>478</v>
      </c>
      <c r="D292" s="207" t="s">
        <v>382</v>
      </c>
      <c r="E292" s="208" t="s">
        <v>1360</v>
      </c>
      <c r="F292" s="209" t="s">
        <v>1361</v>
      </c>
      <c r="G292" s="210" t="s">
        <v>502</v>
      </c>
      <c r="H292" s="211">
        <v>4</v>
      </c>
      <c r="I292" s="212"/>
      <c r="J292" s="213">
        <f>ROUND(I292*H292,2)</f>
        <v>0</v>
      </c>
      <c r="K292" s="209" t="s">
        <v>148</v>
      </c>
      <c r="L292" s="214"/>
      <c r="M292" s="215" t="s">
        <v>1</v>
      </c>
      <c r="N292" s="216" t="s">
        <v>42</v>
      </c>
      <c r="O292" s="59"/>
      <c r="P292" s="169">
        <f>O292*H292</f>
        <v>0</v>
      </c>
      <c r="Q292" s="169">
        <v>2.4169999999999998</v>
      </c>
      <c r="R292" s="169">
        <f>Q292*H292</f>
        <v>9.6679999999999993</v>
      </c>
      <c r="S292" s="169">
        <v>0</v>
      </c>
      <c r="T292" s="170">
        <f>S292*H292</f>
        <v>0</v>
      </c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R292" s="171" t="s">
        <v>184</v>
      </c>
      <c r="AT292" s="171" t="s">
        <v>382</v>
      </c>
      <c r="AU292" s="171" t="s">
        <v>87</v>
      </c>
      <c r="AY292" s="18" t="s">
        <v>143</v>
      </c>
      <c r="BE292" s="172">
        <f>IF(N292="základní",J292,0)</f>
        <v>0</v>
      </c>
      <c r="BF292" s="172">
        <f>IF(N292="snížená",J292,0)</f>
        <v>0</v>
      </c>
      <c r="BG292" s="172">
        <f>IF(N292="zákl. přenesená",J292,0)</f>
        <v>0</v>
      </c>
      <c r="BH292" s="172">
        <f>IF(N292="sníž. přenesená",J292,0)</f>
        <v>0</v>
      </c>
      <c r="BI292" s="172">
        <f>IF(N292="nulová",J292,0)</f>
        <v>0</v>
      </c>
      <c r="BJ292" s="18" t="s">
        <v>85</v>
      </c>
      <c r="BK292" s="172">
        <f>ROUND(I292*H292,2)</f>
        <v>0</v>
      </c>
      <c r="BL292" s="18" t="s">
        <v>142</v>
      </c>
      <c r="BM292" s="171" t="s">
        <v>1362</v>
      </c>
    </row>
    <row r="293" spans="1:65" s="13" customFormat="1" x14ac:dyDescent="0.2">
      <c r="B293" s="182"/>
      <c r="D293" s="174" t="s">
        <v>151</v>
      </c>
      <c r="E293" s="183" t="s">
        <v>1</v>
      </c>
      <c r="F293" s="184" t="s">
        <v>1354</v>
      </c>
      <c r="H293" s="183" t="s">
        <v>1</v>
      </c>
      <c r="I293" s="185"/>
      <c r="L293" s="182"/>
      <c r="M293" s="186"/>
      <c r="N293" s="187"/>
      <c r="O293" s="187"/>
      <c r="P293" s="187"/>
      <c r="Q293" s="187"/>
      <c r="R293" s="187"/>
      <c r="S293" s="187"/>
      <c r="T293" s="188"/>
      <c r="AT293" s="183" t="s">
        <v>151</v>
      </c>
      <c r="AU293" s="183" t="s">
        <v>87</v>
      </c>
      <c r="AV293" s="13" t="s">
        <v>85</v>
      </c>
      <c r="AW293" s="13" t="s">
        <v>33</v>
      </c>
      <c r="AX293" s="13" t="s">
        <v>77</v>
      </c>
      <c r="AY293" s="183" t="s">
        <v>143</v>
      </c>
    </row>
    <row r="294" spans="1:65" s="12" customFormat="1" x14ac:dyDescent="0.2">
      <c r="B294" s="173"/>
      <c r="D294" s="174" t="s">
        <v>151</v>
      </c>
      <c r="E294" s="175" t="s">
        <v>1</v>
      </c>
      <c r="F294" s="176" t="s">
        <v>1363</v>
      </c>
      <c r="H294" s="177">
        <v>4</v>
      </c>
      <c r="I294" s="178"/>
      <c r="L294" s="173"/>
      <c r="M294" s="179"/>
      <c r="N294" s="180"/>
      <c r="O294" s="180"/>
      <c r="P294" s="180"/>
      <c r="Q294" s="180"/>
      <c r="R294" s="180"/>
      <c r="S294" s="180"/>
      <c r="T294" s="181"/>
      <c r="AT294" s="175" t="s">
        <v>151</v>
      </c>
      <c r="AU294" s="175" t="s">
        <v>87</v>
      </c>
      <c r="AV294" s="12" t="s">
        <v>87</v>
      </c>
      <c r="AW294" s="12" t="s">
        <v>33</v>
      </c>
      <c r="AX294" s="12" t="s">
        <v>85</v>
      </c>
      <c r="AY294" s="175" t="s">
        <v>143</v>
      </c>
    </row>
    <row r="295" spans="1:65" s="2" customFormat="1" ht="16.5" customHeight="1" x14ac:dyDescent="0.2">
      <c r="A295" s="33"/>
      <c r="B295" s="159"/>
      <c r="C295" s="207" t="s">
        <v>487</v>
      </c>
      <c r="D295" s="207" t="s">
        <v>382</v>
      </c>
      <c r="E295" s="208" t="s">
        <v>1364</v>
      </c>
      <c r="F295" s="209" t="s">
        <v>1365</v>
      </c>
      <c r="G295" s="210" t="s">
        <v>502</v>
      </c>
      <c r="H295" s="211">
        <v>8</v>
      </c>
      <c r="I295" s="212"/>
      <c r="J295" s="213">
        <f>ROUND(I295*H295,2)</f>
        <v>0</v>
      </c>
      <c r="K295" s="209" t="s">
        <v>148</v>
      </c>
      <c r="L295" s="214"/>
      <c r="M295" s="215" t="s">
        <v>1</v>
      </c>
      <c r="N295" s="216" t="s">
        <v>42</v>
      </c>
      <c r="O295" s="59"/>
      <c r="P295" s="169">
        <f>O295*H295</f>
        <v>0</v>
      </c>
      <c r="Q295" s="169">
        <v>0.26200000000000001</v>
      </c>
      <c r="R295" s="169">
        <f>Q295*H295</f>
        <v>2.0960000000000001</v>
      </c>
      <c r="S295" s="169">
        <v>0</v>
      </c>
      <c r="T295" s="170">
        <f>S295*H295</f>
        <v>0</v>
      </c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R295" s="171" t="s">
        <v>184</v>
      </c>
      <c r="AT295" s="171" t="s">
        <v>382</v>
      </c>
      <c r="AU295" s="171" t="s">
        <v>87</v>
      </c>
      <c r="AY295" s="18" t="s">
        <v>143</v>
      </c>
      <c r="BE295" s="172">
        <f>IF(N295="základní",J295,0)</f>
        <v>0</v>
      </c>
      <c r="BF295" s="172">
        <f>IF(N295="snížená",J295,0)</f>
        <v>0</v>
      </c>
      <c r="BG295" s="172">
        <f>IF(N295="zákl. přenesená",J295,0)</f>
        <v>0</v>
      </c>
      <c r="BH295" s="172">
        <f>IF(N295="sníž. přenesená",J295,0)</f>
        <v>0</v>
      </c>
      <c r="BI295" s="172">
        <f>IF(N295="nulová",J295,0)</f>
        <v>0</v>
      </c>
      <c r="BJ295" s="18" t="s">
        <v>85</v>
      </c>
      <c r="BK295" s="172">
        <f>ROUND(I295*H295,2)</f>
        <v>0</v>
      </c>
      <c r="BL295" s="18" t="s">
        <v>142</v>
      </c>
      <c r="BM295" s="171" t="s">
        <v>1366</v>
      </c>
    </row>
    <row r="296" spans="1:65" s="12" customFormat="1" x14ac:dyDescent="0.2">
      <c r="B296" s="173"/>
      <c r="D296" s="174" t="s">
        <v>151</v>
      </c>
      <c r="E296" s="175" t="s">
        <v>1</v>
      </c>
      <c r="F296" s="176" t="s">
        <v>1367</v>
      </c>
      <c r="H296" s="177">
        <v>8</v>
      </c>
      <c r="I296" s="178"/>
      <c r="L296" s="173"/>
      <c r="M296" s="179"/>
      <c r="N296" s="180"/>
      <c r="O296" s="180"/>
      <c r="P296" s="180"/>
      <c r="Q296" s="180"/>
      <c r="R296" s="180"/>
      <c r="S296" s="180"/>
      <c r="T296" s="181"/>
      <c r="AT296" s="175" t="s">
        <v>151</v>
      </c>
      <c r="AU296" s="175" t="s">
        <v>87</v>
      </c>
      <c r="AV296" s="12" t="s">
        <v>87</v>
      </c>
      <c r="AW296" s="12" t="s">
        <v>33</v>
      </c>
      <c r="AX296" s="12" t="s">
        <v>85</v>
      </c>
      <c r="AY296" s="175" t="s">
        <v>143</v>
      </c>
    </row>
    <row r="297" spans="1:65" s="2" customFormat="1" ht="16.5" customHeight="1" x14ac:dyDescent="0.2">
      <c r="A297" s="33"/>
      <c r="B297" s="159"/>
      <c r="C297" s="207" t="s">
        <v>493</v>
      </c>
      <c r="D297" s="207" t="s">
        <v>382</v>
      </c>
      <c r="E297" s="208" t="s">
        <v>1368</v>
      </c>
      <c r="F297" s="209" t="s">
        <v>1369</v>
      </c>
      <c r="G297" s="210" t="s">
        <v>502</v>
      </c>
      <c r="H297" s="211">
        <v>13</v>
      </c>
      <c r="I297" s="212"/>
      <c r="J297" s="213">
        <f>ROUND(I297*H297,2)</f>
        <v>0</v>
      </c>
      <c r="K297" s="209" t="s">
        <v>148</v>
      </c>
      <c r="L297" s="214"/>
      <c r="M297" s="215" t="s">
        <v>1</v>
      </c>
      <c r="N297" s="216" t="s">
        <v>42</v>
      </c>
      <c r="O297" s="59"/>
      <c r="P297" s="169">
        <f>O297*H297</f>
        <v>0</v>
      </c>
      <c r="Q297" s="169">
        <v>0.52600000000000002</v>
      </c>
      <c r="R297" s="169">
        <f>Q297*H297</f>
        <v>6.8380000000000001</v>
      </c>
      <c r="S297" s="169">
        <v>0</v>
      </c>
      <c r="T297" s="170">
        <f>S297*H297</f>
        <v>0</v>
      </c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R297" s="171" t="s">
        <v>184</v>
      </c>
      <c r="AT297" s="171" t="s">
        <v>382</v>
      </c>
      <c r="AU297" s="171" t="s">
        <v>87</v>
      </c>
      <c r="AY297" s="18" t="s">
        <v>143</v>
      </c>
      <c r="BE297" s="172">
        <f>IF(N297="základní",J297,0)</f>
        <v>0</v>
      </c>
      <c r="BF297" s="172">
        <f>IF(N297="snížená",J297,0)</f>
        <v>0</v>
      </c>
      <c r="BG297" s="172">
        <f>IF(N297="zákl. přenesená",J297,0)</f>
        <v>0</v>
      </c>
      <c r="BH297" s="172">
        <f>IF(N297="sníž. přenesená",J297,0)</f>
        <v>0</v>
      </c>
      <c r="BI297" s="172">
        <f>IF(N297="nulová",J297,0)</f>
        <v>0</v>
      </c>
      <c r="BJ297" s="18" t="s">
        <v>85</v>
      </c>
      <c r="BK297" s="172">
        <f>ROUND(I297*H297,2)</f>
        <v>0</v>
      </c>
      <c r="BL297" s="18" t="s">
        <v>142</v>
      </c>
      <c r="BM297" s="171" t="s">
        <v>1370</v>
      </c>
    </row>
    <row r="298" spans="1:65" s="12" customFormat="1" x14ac:dyDescent="0.2">
      <c r="B298" s="173"/>
      <c r="D298" s="174" t="s">
        <v>151</v>
      </c>
      <c r="E298" s="175" t="s">
        <v>1</v>
      </c>
      <c r="F298" s="176" t="s">
        <v>1371</v>
      </c>
      <c r="H298" s="177">
        <v>13</v>
      </c>
      <c r="I298" s="178"/>
      <c r="L298" s="173"/>
      <c r="M298" s="179"/>
      <c r="N298" s="180"/>
      <c r="O298" s="180"/>
      <c r="P298" s="180"/>
      <c r="Q298" s="180"/>
      <c r="R298" s="180"/>
      <c r="S298" s="180"/>
      <c r="T298" s="181"/>
      <c r="AT298" s="175" t="s">
        <v>151</v>
      </c>
      <c r="AU298" s="175" t="s">
        <v>87</v>
      </c>
      <c r="AV298" s="12" t="s">
        <v>87</v>
      </c>
      <c r="AW298" s="12" t="s">
        <v>33</v>
      </c>
      <c r="AX298" s="12" t="s">
        <v>85</v>
      </c>
      <c r="AY298" s="175" t="s">
        <v>143</v>
      </c>
    </row>
    <row r="299" spans="1:65" s="2" customFormat="1" ht="16.5" customHeight="1" x14ac:dyDescent="0.2">
      <c r="A299" s="33"/>
      <c r="B299" s="159"/>
      <c r="C299" s="207" t="s">
        <v>499</v>
      </c>
      <c r="D299" s="207" t="s">
        <v>382</v>
      </c>
      <c r="E299" s="208" t="s">
        <v>1372</v>
      </c>
      <c r="F299" s="209" t="s">
        <v>1373</v>
      </c>
      <c r="G299" s="210" t="s">
        <v>502</v>
      </c>
      <c r="H299" s="211">
        <v>12</v>
      </c>
      <c r="I299" s="212"/>
      <c r="J299" s="213">
        <f>ROUND(I299*H299,2)</f>
        <v>0</v>
      </c>
      <c r="K299" s="209" t="s">
        <v>148</v>
      </c>
      <c r="L299" s="214"/>
      <c r="M299" s="215" t="s">
        <v>1</v>
      </c>
      <c r="N299" s="216" t="s">
        <v>42</v>
      </c>
      <c r="O299" s="59"/>
      <c r="P299" s="169">
        <f>O299*H299</f>
        <v>0</v>
      </c>
      <c r="Q299" s="169">
        <v>1.054</v>
      </c>
      <c r="R299" s="169">
        <f>Q299*H299</f>
        <v>12.648</v>
      </c>
      <c r="S299" s="169">
        <v>0</v>
      </c>
      <c r="T299" s="170">
        <f>S299*H299</f>
        <v>0</v>
      </c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R299" s="171" t="s">
        <v>184</v>
      </c>
      <c r="AT299" s="171" t="s">
        <v>382</v>
      </c>
      <c r="AU299" s="171" t="s">
        <v>87</v>
      </c>
      <c r="AY299" s="18" t="s">
        <v>143</v>
      </c>
      <c r="BE299" s="172">
        <f>IF(N299="základní",J299,0)</f>
        <v>0</v>
      </c>
      <c r="BF299" s="172">
        <f>IF(N299="snížená",J299,0)</f>
        <v>0</v>
      </c>
      <c r="BG299" s="172">
        <f>IF(N299="zákl. přenesená",J299,0)</f>
        <v>0</v>
      </c>
      <c r="BH299" s="172">
        <f>IF(N299="sníž. přenesená",J299,0)</f>
        <v>0</v>
      </c>
      <c r="BI299" s="172">
        <f>IF(N299="nulová",J299,0)</f>
        <v>0</v>
      </c>
      <c r="BJ299" s="18" t="s">
        <v>85</v>
      </c>
      <c r="BK299" s="172">
        <f>ROUND(I299*H299,2)</f>
        <v>0</v>
      </c>
      <c r="BL299" s="18" t="s">
        <v>142</v>
      </c>
      <c r="BM299" s="171" t="s">
        <v>1374</v>
      </c>
    </row>
    <row r="300" spans="1:65" s="12" customFormat="1" x14ac:dyDescent="0.2">
      <c r="B300" s="173"/>
      <c r="D300" s="174" t="s">
        <v>151</v>
      </c>
      <c r="E300" s="175" t="s">
        <v>1</v>
      </c>
      <c r="F300" s="176" t="s">
        <v>1375</v>
      </c>
      <c r="H300" s="177">
        <v>12</v>
      </c>
      <c r="I300" s="178"/>
      <c r="L300" s="173"/>
      <c r="M300" s="179"/>
      <c r="N300" s="180"/>
      <c r="O300" s="180"/>
      <c r="P300" s="180"/>
      <c r="Q300" s="180"/>
      <c r="R300" s="180"/>
      <c r="S300" s="180"/>
      <c r="T300" s="181"/>
      <c r="AT300" s="175" t="s">
        <v>151</v>
      </c>
      <c r="AU300" s="175" t="s">
        <v>87</v>
      </c>
      <c r="AV300" s="12" t="s">
        <v>87</v>
      </c>
      <c r="AW300" s="12" t="s">
        <v>33</v>
      </c>
      <c r="AX300" s="12" t="s">
        <v>85</v>
      </c>
      <c r="AY300" s="175" t="s">
        <v>143</v>
      </c>
    </row>
    <row r="301" spans="1:65" s="2" customFormat="1" ht="16.5" customHeight="1" x14ac:dyDescent="0.2">
      <c r="A301" s="33"/>
      <c r="B301" s="159"/>
      <c r="C301" s="207" t="s">
        <v>506</v>
      </c>
      <c r="D301" s="207" t="s">
        <v>382</v>
      </c>
      <c r="E301" s="208" t="s">
        <v>1376</v>
      </c>
      <c r="F301" s="209" t="s">
        <v>1377</v>
      </c>
      <c r="G301" s="210" t="s">
        <v>502</v>
      </c>
      <c r="H301" s="211">
        <v>21</v>
      </c>
      <c r="I301" s="212"/>
      <c r="J301" s="213">
        <f>ROUND(I301*H301,2)</f>
        <v>0</v>
      </c>
      <c r="K301" s="209" t="s">
        <v>148</v>
      </c>
      <c r="L301" s="214"/>
      <c r="M301" s="215" t="s">
        <v>1</v>
      </c>
      <c r="N301" s="216" t="s">
        <v>42</v>
      </c>
      <c r="O301" s="59"/>
      <c r="P301" s="169">
        <f>O301*H301</f>
        <v>0</v>
      </c>
      <c r="Q301" s="169">
        <v>0.56999999999999995</v>
      </c>
      <c r="R301" s="169">
        <f>Q301*H301</f>
        <v>11.969999999999999</v>
      </c>
      <c r="S301" s="169">
        <v>0</v>
      </c>
      <c r="T301" s="170">
        <f>S301*H301</f>
        <v>0</v>
      </c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R301" s="171" t="s">
        <v>184</v>
      </c>
      <c r="AT301" s="171" t="s">
        <v>382</v>
      </c>
      <c r="AU301" s="171" t="s">
        <v>87</v>
      </c>
      <c r="AY301" s="18" t="s">
        <v>143</v>
      </c>
      <c r="BE301" s="172">
        <f>IF(N301="základní",J301,0)</f>
        <v>0</v>
      </c>
      <c r="BF301" s="172">
        <f>IF(N301="snížená",J301,0)</f>
        <v>0</v>
      </c>
      <c r="BG301" s="172">
        <f>IF(N301="zákl. přenesená",J301,0)</f>
        <v>0</v>
      </c>
      <c r="BH301" s="172">
        <f>IF(N301="sníž. přenesená",J301,0)</f>
        <v>0</v>
      </c>
      <c r="BI301" s="172">
        <f>IF(N301="nulová",J301,0)</f>
        <v>0</v>
      </c>
      <c r="BJ301" s="18" t="s">
        <v>85</v>
      </c>
      <c r="BK301" s="172">
        <f>ROUND(I301*H301,2)</f>
        <v>0</v>
      </c>
      <c r="BL301" s="18" t="s">
        <v>142</v>
      </c>
      <c r="BM301" s="171" t="s">
        <v>1378</v>
      </c>
    </row>
    <row r="302" spans="1:65" s="12" customFormat="1" x14ac:dyDescent="0.2">
      <c r="B302" s="173"/>
      <c r="D302" s="174" t="s">
        <v>151</v>
      </c>
      <c r="E302" s="175" t="s">
        <v>1</v>
      </c>
      <c r="F302" s="176" t="s">
        <v>1379</v>
      </c>
      <c r="H302" s="177">
        <v>21</v>
      </c>
      <c r="I302" s="178"/>
      <c r="L302" s="173"/>
      <c r="M302" s="179"/>
      <c r="N302" s="180"/>
      <c r="O302" s="180"/>
      <c r="P302" s="180"/>
      <c r="Q302" s="180"/>
      <c r="R302" s="180"/>
      <c r="S302" s="180"/>
      <c r="T302" s="181"/>
      <c r="AT302" s="175" t="s">
        <v>151</v>
      </c>
      <c r="AU302" s="175" t="s">
        <v>87</v>
      </c>
      <c r="AV302" s="12" t="s">
        <v>87</v>
      </c>
      <c r="AW302" s="12" t="s">
        <v>33</v>
      </c>
      <c r="AX302" s="12" t="s">
        <v>85</v>
      </c>
      <c r="AY302" s="175" t="s">
        <v>143</v>
      </c>
    </row>
    <row r="303" spans="1:65" s="2" customFormat="1" ht="16.5" customHeight="1" x14ac:dyDescent="0.2">
      <c r="A303" s="33"/>
      <c r="B303" s="159"/>
      <c r="C303" s="207" t="s">
        <v>510</v>
      </c>
      <c r="D303" s="207" t="s">
        <v>382</v>
      </c>
      <c r="E303" s="208" t="s">
        <v>1380</v>
      </c>
      <c r="F303" s="209" t="s">
        <v>1381</v>
      </c>
      <c r="G303" s="210" t="s">
        <v>197</v>
      </c>
      <c r="H303" s="211">
        <v>1</v>
      </c>
      <c r="I303" s="212"/>
      <c r="J303" s="213">
        <f>ROUND(I303*H303,2)</f>
        <v>0</v>
      </c>
      <c r="K303" s="209" t="s">
        <v>1</v>
      </c>
      <c r="L303" s="214"/>
      <c r="M303" s="215" t="s">
        <v>1</v>
      </c>
      <c r="N303" s="216" t="s">
        <v>42</v>
      </c>
      <c r="O303" s="59"/>
      <c r="P303" s="169">
        <f>O303*H303</f>
        <v>0</v>
      </c>
      <c r="Q303" s="169">
        <v>0.45300000000000001</v>
      </c>
      <c r="R303" s="169">
        <f>Q303*H303</f>
        <v>0.45300000000000001</v>
      </c>
      <c r="S303" s="169">
        <v>0</v>
      </c>
      <c r="T303" s="170">
        <f>S303*H303</f>
        <v>0</v>
      </c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R303" s="171" t="s">
        <v>184</v>
      </c>
      <c r="AT303" s="171" t="s">
        <v>382</v>
      </c>
      <c r="AU303" s="171" t="s">
        <v>87</v>
      </c>
      <c r="AY303" s="18" t="s">
        <v>143</v>
      </c>
      <c r="BE303" s="172">
        <f>IF(N303="základní",J303,0)</f>
        <v>0</v>
      </c>
      <c r="BF303" s="172">
        <f>IF(N303="snížená",J303,0)</f>
        <v>0</v>
      </c>
      <c r="BG303" s="172">
        <f>IF(N303="zákl. přenesená",J303,0)</f>
        <v>0</v>
      </c>
      <c r="BH303" s="172">
        <f>IF(N303="sníž. přenesená",J303,0)</f>
        <v>0</v>
      </c>
      <c r="BI303" s="172">
        <f>IF(N303="nulová",J303,0)</f>
        <v>0</v>
      </c>
      <c r="BJ303" s="18" t="s">
        <v>85</v>
      </c>
      <c r="BK303" s="172">
        <f>ROUND(I303*H303,2)</f>
        <v>0</v>
      </c>
      <c r="BL303" s="18" t="s">
        <v>142</v>
      </c>
      <c r="BM303" s="171" t="s">
        <v>1382</v>
      </c>
    </row>
    <row r="304" spans="1:65" s="12" customFormat="1" x14ac:dyDescent="0.2">
      <c r="B304" s="173"/>
      <c r="D304" s="174" t="s">
        <v>151</v>
      </c>
      <c r="E304" s="175" t="s">
        <v>1</v>
      </c>
      <c r="F304" s="176" t="s">
        <v>1383</v>
      </c>
      <c r="H304" s="177">
        <v>1</v>
      </c>
      <c r="I304" s="178"/>
      <c r="L304" s="173"/>
      <c r="M304" s="179"/>
      <c r="N304" s="180"/>
      <c r="O304" s="180"/>
      <c r="P304" s="180"/>
      <c r="Q304" s="180"/>
      <c r="R304" s="180"/>
      <c r="S304" s="180"/>
      <c r="T304" s="181"/>
      <c r="AT304" s="175" t="s">
        <v>151</v>
      </c>
      <c r="AU304" s="175" t="s">
        <v>87</v>
      </c>
      <c r="AV304" s="12" t="s">
        <v>87</v>
      </c>
      <c r="AW304" s="12" t="s">
        <v>33</v>
      </c>
      <c r="AX304" s="12" t="s">
        <v>85</v>
      </c>
      <c r="AY304" s="175" t="s">
        <v>143</v>
      </c>
    </row>
    <row r="305" spans="1:65" s="2" customFormat="1" ht="16.5" customHeight="1" x14ac:dyDescent="0.2">
      <c r="A305" s="33"/>
      <c r="B305" s="159"/>
      <c r="C305" s="160" t="s">
        <v>514</v>
      </c>
      <c r="D305" s="160" t="s">
        <v>144</v>
      </c>
      <c r="E305" s="161" t="s">
        <v>1384</v>
      </c>
      <c r="F305" s="162" t="s">
        <v>1385</v>
      </c>
      <c r="G305" s="163" t="s">
        <v>502</v>
      </c>
      <c r="H305" s="164">
        <v>45</v>
      </c>
      <c r="I305" s="165"/>
      <c r="J305" s="166">
        <f>ROUND(I305*H305,2)</f>
        <v>0</v>
      </c>
      <c r="K305" s="162" t="s">
        <v>148</v>
      </c>
      <c r="L305" s="34"/>
      <c r="M305" s="167" t="s">
        <v>1</v>
      </c>
      <c r="N305" s="168" t="s">
        <v>42</v>
      </c>
      <c r="O305" s="59"/>
      <c r="P305" s="169">
        <f>O305*H305</f>
        <v>0</v>
      </c>
      <c r="Q305" s="169">
        <v>3.5729999999999998E-2</v>
      </c>
      <c r="R305" s="169">
        <f>Q305*H305</f>
        <v>1.60785</v>
      </c>
      <c r="S305" s="169">
        <v>0</v>
      </c>
      <c r="T305" s="170">
        <f>S305*H305</f>
        <v>0</v>
      </c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R305" s="171" t="s">
        <v>142</v>
      </c>
      <c r="AT305" s="171" t="s">
        <v>144</v>
      </c>
      <c r="AU305" s="171" t="s">
        <v>87</v>
      </c>
      <c r="AY305" s="18" t="s">
        <v>143</v>
      </c>
      <c r="BE305" s="172">
        <f>IF(N305="základní",J305,0)</f>
        <v>0</v>
      </c>
      <c r="BF305" s="172">
        <f>IF(N305="snížená",J305,0)</f>
        <v>0</v>
      </c>
      <c r="BG305" s="172">
        <f>IF(N305="zákl. přenesená",J305,0)</f>
        <v>0</v>
      </c>
      <c r="BH305" s="172">
        <f>IF(N305="sníž. přenesená",J305,0)</f>
        <v>0</v>
      </c>
      <c r="BI305" s="172">
        <f>IF(N305="nulová",J305,0)</f>
        <v>0</v>
      </c>
      <c r="BJ305" s="18" t="s">
        <v>85</v>
      </c>
      <c r="BK305" s="172">
        <f>ROUND(I305*H305,2)</f>
        <v>0</v>
      </c>
      <c r="BL305" s="18" t="s">
        <v>142</v>
      </c>
      <c r="BM305" s="171" t="s">
        <v>1386</v>
      </c>
    </row>
    <row r="306" spans="1:65" s="12" customFormat="1" x14ac:dyDescent="0.2">
      <c r="B306" s="173"/>
      <c r="D306" s="174" t="s">
        <v>151</v>
      </c>
      <c r="E306" s="175" t="s">
        <v>1</v>
      </c>
      <c r="F306" s="176" t="s">
        <v>1387</v>
      </c>
      <c r="H306" s="177">
        <v>45</v>
      </c>
      <c r="I306" s="178"/>
      <c r="L306" s="173"/>
      <c r="M306" s="179"/>
      <c r="N306" s="180"/>
      <c r="O306" s="180"/>
      <c r="P306" s="180"/>
      <c r="Q306" s="180"/>
      <c r="R306" s="180"/>
      <c r="S306" s="180"/>
      <c r="T306" s="181"/>
      <c r="AT306" s="175" t="s">
        <v>151</v>
      </c>
      <c r="AU306" s="175" t="s">
        <v>87</v>
      </c>
      <c r="AV306" s="12" t="s">
        <v>87</v>
      </c>
      <c r="AW306" s="12" t="s">
        <v>33</v>
      </c>
      <c r="AX306" s="12" t="s">
        <v>85</v>
      </c>
      <c r="AY306" s="175" t="s">
        <v>143</v>
      </c>
    </row>
    <row r="307" spans="1:65" s="2" customFormat="1" ht="21.75" customHeight="1" x14ac:dyDescent="0.2">
      <c r="A307" s="33"/>
      <c r="B307" s="159"/>
      <c r="C307" s="160" t="s">
        <v>520</v>
      </c>
      <c r="D307" s="160" t="s">
        <v>144</v>
      </c>
      <c r="E307" s="161" t="s">
        <v>1388</v>
      </c>
      <c r="F307" s="162" t="s">
        <v>1389</v>
      </c>
      <c r="G307" s="163" t="s">
        <v>502</v>
      </c>
      <c r="H307" s="164">
        <v>1</v>
      </c>
      <c r="I307" s="165"/>
      <c r="J307" s="166">
        <f>ROUND(I307*H307,2)</f>
        <v>0</v>
      </c>
      <c r="K307" s="162" t="s">
        <v>148</v>
      </c>
      <c r="L307" s="34"/>
      <c r="M307" s="167" t="s">
        <v>1</v>
      </c>
      <c r="N307" s="168" t="s">
        <v>42</v>
      </c>
      <c r="O307" s="59"/>
      <c r="P307" s="169">
        <f>O307*H307</f>
        <v>0</v>
      </c>
      <c r="Q307" s="169">
        <v>0.11217000000000001</v>
      </c>
      <c r="R307" s="169">
        <f>Q307*H307</f>
        <v>0.11217000000000001</v>
      </c>
      <c r="S307" s="169">
        <v>0</v>
      </c>
      <c r="T307" s="170">
        <f>S307*H307</f>
        <v>0</v>
      </c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R307" s="171" t="s">
        <v>142</v>
      </c>
      <c r="AT307" s="171" t="s">
        <v>144</v>
      </c>
      <c r="AU307" s="171" t="s">
        <v>87</v>
      </c>
      <c r="AY307" s="18" t="s">
        <v>143</v>
      </c>
      <c r="BE307" s="172">
        <f>IF(N307="základní",J307,0)</f>
        <v>0</v>
      </c>
      <c r="BF307" s="172">
        <f>IF(N307="snížená",J307,0)</f>
        <v>0</v>
      </c>
      <c r="BG307" s="172">
        <f>IF(N307="zákl. přenesená",J307,0)</f>
        <v>0</v>
      </c>
      <c r="BH307" s="172">
        <f>IF(N307="sníž. přenesená",J307,0)</f>
        <v>0</v>
      </c>
      <c r="BI307" s="172">
        <f>IF(N307="nulová",J307,0)</f>
        <v>0</v>
      </c>
      <c r="BJ307" s="18" t="s">
        <v>85</v>
      </c>
      <c r="BK307" s="172">
        <f>ROUND(I307*H307,2)</f>
        <v>0</v>
      </c>
      <c r="BL307" s="18" t="s">
        <v>142</v>
      </c>
      <c r="BM307" s="171" t="s">
        <v>1390</v>
      </c>
    </row>
    <row r="308" spans="1:65" s="12" customFormat="1" x14ac:dyDescent="0.2">
      <c r="B308" s="173"/>
      <c r="D308" s="174" t="s">
        <v>151</v>
      </c>
      <c r="E308" s="175" t="s">
        <v>1</v>
      </c>
      <c r="F308" s="176" t="s">
        <v>201</v>
      </c>
      <c r="H308" s="177">
        <v>1</v>
      </c>
      <c r="I308" s="178"/>
      <c r="L308" s="173"/>
      <c r="M308" s="179"/>
      <c r="N308" s="180"/>
      <c r="O308" s="180"/>
      <c r="P308" s="180"/>
      <c r="Q308" s="180"/>
      <c r="R308" s="180"/>
      <c r="S308" s="180"/>
      <c r="T308" s="181"/>
      <c r="AT308" s="175" t="s">
        <v>151</v>
      </c>
      <c r="AU308" s="175" t="s">
        <v>87</v>
      </c>
      <c r="AV308" s="12" t="s">
        <v>87</v>
      </c>
      <c r="AW308" s="12" t="s">
        <v>33</v>
      </c>
      <c r="AX308" s="12" t="s">
        <v>85</v>
      </c>
      <c r="AY308" s="175" t="s">
        <v>143</v>
      </c>
    </row>
    <row r="309" spans="1:65" s="2" customFormat="1" ht="21.75" customHeight="1" x14ac:dyDescent="0.2">
      <c r="A309" s="33"/>
      <c r="B309" s="159"/>
      <c r="C309" s="160" t="s">
        <v>526</v>
      </c>
      <c r="D309" s="160" t="s">
        <v>144</v>
      </c>
      <c r="E309" s="161" t="s">
        <v>1391</v>
      </c>
      <c r="F309" s="162" t="s">
        <v>1392</v>
      </c>
      <c r="G309" s="163" t="s">
        <v>502</v>
      </c>
      <c r="H309" s="164">
        <v>1</v>
      </c>
      <c r="I309" s="165"/>
      <c r="J309" s="166">
        <f>ROUND(I309*H309,2)</f>
        <v>0</v>
      </c>
      <c r="K309" s="162" t="s">
        <v>148</v>
      </c>
      <c r="L309" s="34"/>
      <c r="M309" s="167" t="s">
        <v>1</v>
      </c>
      <c r="N309" s="168" t="s">
        <v>42</v>
      </c>
      <c r="O309" s="59"/>
      <c r="P309" s="169">
        <f>O309*H309</f>
        <v>0</v>
      </c>
      <c r="Q309" s="169">
        <v>2.4240000000000001E-2</v>
      </c>
      <c r="R309" s="169">
        <f>Q309*H309</f>
        <v>2.4240000000000001E-2</v>
      </c>
      <c r="S309" s="169">
        <v>0</v>
      </c>
      <c r="T309" s="170">
        <f>S309*H309</f>
        <v>0</v>
      </c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R309" s="171" t="s">
        <v>142</v>
      </c>
      <c r="AT309" s="171" t="s">
        <v>144</v>
      </c>
      <c r="AU309" s="171" t="s">
        <v>87</v>
      </c>
      <c r="AY309" s="18" t="s">
        <v>143</v>
      </c>
      <c r="BE309" s="172">
        <f>IF(N309="základní",J309,0)</f>
        <v>0</v>
      </c>
      <c r="BF309" s="172">
        <f>IF(N309="snížená",J309,0)</f>
        <v>0</v>
      </c>
      <c r="BG309" s="172">
        <f>IF(N309="zákl. přenesená",J309,0)</f>
        <v>0</v>
      </c>
      <c r="BH309" s="172">
        <f>IF(N309="sníž. přenesená",J309,0)</f>
        <v>0</v>
      </c>
      <c r="BI309" s="172">
        <f>IF(N309="nulová",J309,0)</f>
        <v>0</v>
      </c>
      <c r="BJ309" s="18" t="s">
        <v>85</v>
      </c>
      <c r="BK309" s="172">
        <f>ROUND(I309*H309,2)</f>
        <v>0</v>
      </c>
      <c r="BL309" s="18" t="s">
        <v>142</v>
      </c>
      <c r="BM309" s="171" t="s">
        <v>1393</v>
      </c>
    </row>
    <row r="310" spans="1:65" s="12" customFormat="1" x14ac:dyDescent="0.2">
      <c r="B310" s="173"/>
      <c r="D310" s="174" t="s">
        <v>151</v>
      </c>
      <c r="E310" s="175" t="s">
        <v>1</v>
      </c>
      <c r="F310" s="176" t="s">
        <v>1394</v>
      </c>
      <c r="H310" s="177">
        <v>1</v>
      </c>
      <c r="I310" s="178"/>
      <c r="L310" s="173"/>
      <c r="M310" s="179"/>
      <c r="N310" s="180"/>
      <c r="O310" s="180"/>
      <c r="P310" s="180"/>
      <c r="Q310" s="180"/>
      <c r="R310" s="180"/>
      <c r="S310" s="180"/>
      <c r="T310" s="181"/>
      <c r="AT310" s="175" t="s">
        <v>151</v>
      </c>
      <c r="AU310" s="175" t="s">
        <v>87</v>
      </c>
      <c r="AV310" s="12" t="s">
        <v>87</v>
      </c>
      <c r="AW310" s="12" t="s">
        <v>33</v>
      </c>
      <c r="AX310" s="12" t="s">
        <v>85</v>
      </c>
      <c r="AY310" s="175" t="s">
        <v>143</v>
      </c>
    </row>
    <row r="311" spans="1:65" s="2" customFormat="1" ht="21.75" customHeight="1" x14ac:dyDescent="0.2">
      <c r="A311" s="33"/>
      <c r="B311" s="159"/>
      <c r="C311" s="160" t="s">
        <v>531</v>
      </c>
      <c r="D311" s="160" t="s">
        <v>144</v>
      </c>
      <c r="E311" s="161" t="s">
        <v>1395</v>
      </c>
      <c r="F311" s="162" t="s">
        <v>1396</v>
      </c>
      <c r="G311" s="163" t="s">
        <v>502</v>
      </c>
      <c r="H311" s="164">
        <v>1</v>
      </c>
      <c r="I311" s="165"/>
      <c r="J311" s="166">
        <f>ROUND(I311*H311,2)</f>
        <v>0</v>
      </c>
      <c r="K311" s="162" t="s">
        <v>148</v>
      </c>
      <c r="L311" s="34"/>
      <c r="M311" s="167" t="s">
        <v>1</v>
      </c>
      <c r="N311" s="168" t="s">
        <v>42</v>
      </c>
      <c r="O311" s="59"/>
      <c r="P311" s="169">
        <f>O311*H311</f>
        <v>0</v>
      </c>
      <c r="Q311" s="169">
        <v>0</v>
      </c>
      <c r="R311" s="169">
        <f>Q311*H311</f>
        <v>0</v>
      </c>
      <c r="S311" s="169">
        <v>0</v>
      </c>
      <c r="T311" s="170">
        <f>S311*H311</f>
        <v>0</v>
      </c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R311" s="171" t="s">
        <v>142</v>
      </c>
      <c r="AT311" s="171" t="s">
        <v>144</v>
      </c>
      <c r="AU311" s="171" t="s">
        <v>87</v>
      </c>
      <c r="AY311" s="18" t="s">
        <v>143</v>
      </c>
      <c r="BE311" s="172">
        <f>IF(N311="základní",J311,0)</f>
        <v>0</v>
      </c>
      <c r="BF311" s="172">
        <f>IF(N311="snížená",J311,0)</f>
        <v>0</v>
      </c>
      <c r="BG311" s="172">
        <f>IF(N311="zákl. přenesená",J311,0)</f>
        <v>0</v>
      </c>
      <c r="BH311" s="172">
        <f>IF(N311="sníž. přenesená",J311,0)</f>
        <v>0</v>
      </c>
      <c r="BI311" s="172">
        <f>IF(N311="nulová",J311,0)</f>
        <v>0</v>
      </c>
      <c r="BJ311" s="18" t="s">
        <v>85</v>
      </c>
      <c r="BK311" s="172">
        <f>ROUND(I311*H311,2)</f>
        <v>0</v>
      </c>
      <c r="BL311" s="18" t="s">
        <v>142</v>
      </c>
      <c r="BM311" s="171" t="s">
        <v>1397</v>
      </c>
    </row>
    <row r="312" spans="1:65" s="2" customFormat="1" ht="21.75" customHeight="1" x14ac:dyDescent="0.2">
      <c r="A312" s="33"/>
      <c r="B312" s="159"/>
      <c r="C312" s="160" t="s">
        <v>537</v>
      </c>
      <c r="D312" s="160" t="s">
        <v>144</v>
      </c>
      <c r="E312" s="161" t="s">
        <v>1398</v>
      </c>
      <c r="F312" s="162" t="s">
        <v>1399</v>
      </c>
      <c r="G312" s="163" t="s">
        <v>502</v>
      </c>
      <c r="H312" s="164">
        <v>1</v>
      </c>
      <c r="I312" s="165"/>
      <c r="J312" s="166">
        <f>ROUND(I312*H312,2)</f>
        <v>0</v>
      </c>
      <c r="K312" s="162" t="s">
        <v>148</v>
      </c>
      <c r="L312" s="34"/>
      <c r="M312" s="167" t="s">
        <v>1</v>
      </c>
      <c r="N312" s="168" t="s">
        <v>42</v>
      </c>
      <c r="O312" s="59"/>
      <c r="P312" s="169">
        <f>O312*H312</f>
        <v>0</v>
      </c>
      <c r="Q312" s="169">
        <v>0.42115999999999998</v>
      </c>
      <c r="R312" s="169">
        <f>Q312*H312</f>
        <v>0.42115999999999998</v>
      </c>
      <c r="S312" s="169">
        <v>0</v>
      </c>
      <c r="T312" s="170">
        <f>S312*H312</f>
        <v>0</v>
      </c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R312" s="171" t="s">
        <v>142</v>
      </c>
      <c r="AT312" s="171" t="s">
        <v>144</v>
      </c>
      <c r="AU312" s="171" t="s">
        <v>87</v>
      </c>
      <c r="AY312" s="18" t="s">
        <v>143</v>
      </c>
      <c r="BE312" s="172">
        <f>IF(N312="základní",J312,0)</f>
        <v>0</v>
      </c>
      <c r="BF312" s="172">
        <f>IF(N312="snížená",J312,0)</f>
        <v>0</v>
      </c>
      <c r="BG312" s="172">
        <f>IF(N312="zákl. přenesená",J312,0)</f>
        <v>0</v>
      </c>
      <c r="BH312" s="172">
        <f>IF(N312="sníž. přenesená",J312,0)</f>
        <v>0</v>
      </c>
      <c r="BI312" s="172">
        <f>IF(N312="nulová",J312,0)</f>
        <v>0</v>
      </c>
      <c r="BJ312" s="18" t="s">
        <v>85</v>
      </c>
      <c r="BK312" s="172">
        <f>ROUND(I312*H312,2)</f>
        <v>0</v>
      </c>
      <c r="BL312" s="18" t="s">
        <v>142</v>
      </c>
      <c r="BM312" s="171" t="s">
        <v>1400</v>
      </c>
    </row>
    <row r="313" spans="1:65" s="12" customFormat="1" x14ac:dyDescent="0.2">
      <c r="B313" s="173"/>
      <c r="D313" s="174" t="s">
        <v>151</v>
      </c>
      <c r="E313" s="175" t="s">
        <v>1</v>
      </c>
      <c r="F313" s="176" t="s">
        <v>1401</v>
      </c>
      <c r="H313" s="177">
        <v>1</v>
      </c>
      <c r="I313" s="178"/>
      <c r="L313" s="173"/>
      <c r="M313" s="179"/>
      <c r="N313" s="180"/>
      <c r="O313" s="180"/>
      <c r="P313" s="180"/>
      <c r="Q313" s="180"/>
      <c r="R313" s="180"/>
      <c r="S313" s="180"/>
      <c r="T313" s="181"/>
      <c r="AT313" s="175" t="s">
        <v>151</v>
      </c>
      <c r="AU313" s="175" t="s">
        <v>87</v>
      </c>
      <c r="AV313" s="12" t="s">
        <v>87</v>
      </c>
      <c r="AW313" s="12" t="s">
        <v>33</v>
      </c>
      <c r="AX313" s="12" t="s">
        <v>85</v>
      </c>
      <c r="AY313" s="175" t="s">
        <v>143</v>
      </c>
    </row>
    <row r="314" spans="1:65" s="2" customFormat="1" ht="16.5" customHeight="1" x14ac:dyDescent="0.2">
      <c r="A314" s="33"/>
      <c r="B314" s="159"/>
      <c r="C314" s="160" t="s">
        <v>544</v>
      </c>
      <c r="D314" s="160" t="s">
        <v>144</v>
      </c>
      <c r="E314" s="161" t="s">
        <v>1402</v>
      </c>
      <c r="F314" s="162" t="s">
        <v>1403</v>
      </c>
      <c r="G314" s="163" t="s">
        <v>502</v>
      </c>
      <c r="H314" s="164">
        <v>4</v>
      </c>
      <c r="I314" s="165"/>
      <c r="J314" s="166">
        <f>ROUND(I314*H314,2)</f>
        <v>0</v>
      </c>
      <c r="K314" s="162" t="s">
        <v>148</v>
      </c>
      <c r="L314" s="34"/>
      <c r="M314" s="167" t="s">
        <v>1</v>
      </c>
      <c r="N314" s="168" t="s">
        <v>42</v>
      </c>
      <c r="O314" s="59"/>
      <c r="P314" s="169">
        <f>O314*H314</f>
        <v>0</v>
      </c>
      <c r="Q314" s="169">
        <v>0.21734000000000001</v>
      </c>
      <c r="R314" s="169">
        <f>Q314*H314</f>
        <v>0.86936000000000002</v>
      </c>
      <c r="S314" s="169">
        <v>0</v>
      </c>
      <c r="T314" s="170">
        <f>S314*H314</f>
        <v>0</v>
      </c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R314" s="171" t="s">
        <v>142</v>
      </c>
      <c r="AT314" s="171" t="s">
        <v>144</v>
      </c>
      <c r="AU314" s="171" t="s">
        <v>87</v>
      </c>
      <c r="AY314" s="18" t="s">
        <v>143</v>
      </c>
      <c r="BE314" s="172">
        <f>IF(N314="základní",J314,0)</f>
        <v>0</v>
      </c>
      <c r="BF314" s="172">
        <f>IF(N314="snížená",J314,0)</f>
        <v>0</v>
      </c>
      <c r="BG314" s="172">
        <f>IF(N314="zákl. přenesená",J314,0)</f>
        <v>0</v>
      </c>
      <c r="BH314" s="172">
        <f>IF(N314="sníž. přenesená",J314,0)</f>
        <v>0</v>
      </c>
      <c r="BI314" s="172">
        <f>IF(N314="nulová",J314,0)</f>
        <v>0</v>
      </c>
      <c r="BJ314" s="18" t="s">
        <v>85</v>
      </c>
      <c r="BK314" s="172">
        <f>ROUND(I314*H314,2)</f>
        <v>0</v>
      </c>
      <c r="BL314" s="18" t="s">
        <v>142</v>
      </c>
      <c r="BM314" s="171" t="s">
        <v>1404</v>
      </c>
    </row>
    <row r="315" spans="1:65" s="12" customFormat="1" x14ac:dyDescent="0.2">
      <c r="B315" s="173"/>
      <c r="D315" s="174" t="s">
        <v>151</v>
      </c>
      <c r="E315" s="175" t="s">
        <v>1</v>
      </c>
      <c r="F315" s="176" t="s">
        <v>1405</v>
      </c>
      <c r="H315" s="177">
        <v>4</v>
      </c>
      <c r="I315" s="178"/>
      <c r="L315" s="173"/>
      <c r="M315" s="179"/>
      <c r="N315" s="180"/>
      <c r="O315" s="180"/>
      <c r="P315" s="180"/>
      <c r="Q315" s="180"/>
      <c r="R315" s="180"/>
      <c r="S315" s="180"/>
      <c r="T315" s="181"/>
      <c r="AT315" s="175" t="s">
        <v>151</v>
      </c>
      <c r="AU315" s="175" t="s">
        <v>87</v>
      </c>
      <c r="AV315" s="12" t="s">
        <v>87</v>
      </c>
      <c r="AW315" s="12" t="s">
        <v>33</v>
      </c>
      <c r="AX315" s="12" t="s">
        <v>85</v>
      </c>
      <c r="AY315" s="175" t="s">
        <v>143</v>
      </c>
    </row>
    <row r="316" spans="1:65" s="2" customFormat="1" ht="16.5" customHeight="1" x14ac:dyDescent="0.2">
      <c r="A316" s="33"/>
      <c r="B316" s="159"/>
      <c r="C316" s="207" t="s">
        <v>551</v>
      </c>
      <c r="D316" s="207" t="s">
        <v>382</v>
      </c>
      <c r="E316" s="208" t="s">
        <v>1406</v>
      </c>
      <c r="F316" s="209" t="s">
        <v>1407</v>
      </c>
      <c r="G316" s="210" t="s">
        <v>502</v>
      </c>
      <c r="H316" s="211">
        <v>4</v>
      </c>
      <c r="I316" s="212"/>
      <c r="J316" s="213">
        <f>ROUND(I316*H316,2)</f>
        <v>0</v>
      </c>
      <c r="K316" s="209" t="s">
        <v>148</v>
      </c>
      <c r="L316" s="214"/>
      <c r="M316" s="215" t="s">
        <v>1</v>
      </c>
      <c r="N316" s="216" t="s">
        <v>42</v>
      </c>
      <c r="O316" s="59"/>
      <c r="P316" s="169">
        <f>O316*H316</f>
        <v>0</v>
      </c>
      <c r="Q316" s="169">
        <v>9.9000000000000005E-2</v>
      </c>
      <c r="R316" s="169">
        <f>Q316*H316</f>
        <v>0.39600000000000002</v>
      </c>
      <c r="S316" s="169">
        <v>0</v>
      </c>
      <c r="T316" s="170">
        <f>S316*H316</f>
        <v>0</v>
      </c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R316" s="171" t="s">
        <v>184</v>
      </c>
      <c r="AT316" s="171" t="s">
        <v>382</v>
      </c>
      <c r="AU316" s="171" t="s">
        <v>87</v>
      </c>
      <c r="AY316" s="18" t="s">
        <v>143</v>
      </c>
      <c r="BE316" s="172">
        <f>IF(N316="základní",J316,0)</f>
        <v>0</v>
      </c>
      <c r="BF316" s="172">
        <f>IF(N316="snížená",J316,0)</f>
        <v>0</v>
      </c>
      <c r="BG316" s="172">
        <f>IF(N316="zákl. přenesená",J316,0)</f>
        <v>0</v>
      </c>
      <c r="BH316" s="172">
        <f>IF(N316="sníž. přenesená",J316,0)</f>
        <v>0</v>
      </c>
      <c r="BI316" s="172">
        <f>IF(N316="nulová",J316,0)</f>
        <v>0</v>
      </c>
      <c r="BJ316" s="18" t="s">
        <v>85</v>
      </c>
      <c r="BK316" s="172">
        <f>ROUND(I316*H316,2)</f>
        <v>0</v>
      </c>
      <c r="BL316" s="18" t="s">
        <v>142</v>
      </c>
      <c r="BM316" s="171" t="s">
        <v>1408</v>
      </c>
    </row>
    <row r="317" spans="1:65" s="12" customFormat="1" x14ac:dyDescent="0.2">
      <c r="B317" s="173"/>
      <c r="D317" s="174" t="s">
        <v>151</v>
      </c>
      <c r="E317" s="175" t="s">
        <v>1</v>
      </c>
      <c r="F317" s="176" t="s">
        <v>1125</v>
      </c>
      <c r="H317" s="177">
        <v>4</v>
      </c>
      <c r="I317" s="178"/>
      <c r="L317" s="173"/>
      <c r="M317" s="179"/>
      <c r="N317" s="180"/>
      <c r="O317" s="180"/>
      <c r="P317" s="180"/>
      <c r="Q317" s="180"/>
      <c r="R317" s="180"/>
      <c r="S317" s="180"/>
      <c r="T317" s="181"/>
      <c r="AT317" s="175" t="s">
        <v>151</v>
      </c>
      <c r="AU317" s="175" t="s">
        <v>87</v>
      </c>
      <c r="AV317" s="12" t="s">
        <v>87</v>
      </c>
      <c r="AW317" s="12" t="s">
        <v>33</v>
      </c>
      <c r="AX317" s="12" t="s">
        <v>85</v>
      </c>
      <c r="AY317" s="175" t="s">
        <v>143</v>
      </c>
    </row>
    <row r="318" spans="1:65" s="2" customFormat="1" ht="16.5" customHeight="1" x14ac:dyDescent="0.2">
      <c r="A318" s="33"/>
      <c r="B318" s="159"/>
      <c r="C318" s="160" t="s">
        <v>557</v>
      </c>
      <c r="D318" s="160" t="s">
        <v>144</v>
      </c>
      <c r="E318" s="161" t="s">
        <v>1409</v>
      </c>
      <c r="F318" s="162" t="s">
        <v>1410</v>
      </c>
      <c r="G318" s="163" t="s">
        <v>502</v>
      </c>
      <c r="H318" s="164">
        <v>18</v>
      </c>
      <c r="I318" s="165"/>
      <c r="J318" s="166">
        <f>ROUND(I318*H318,2)</f>
        <v>0</v>
      </c>
      <c r="K318" s="162" t="s">
        <v>148</v>
      </c>
      <c r="L318" s="34"/>
      <c r="M318" s="167" t="s">
        <v>1</v>
      </c>
      <c r="N318" s="168" t="s">
        <v>42</v>
      </c>
      <c r="O318" s="59"/>
      <c r="P318" s="169">
        <f>O318*H318</f>
        <v>0</v>
      </c>
      <c r="Q318" s="169">
        <v>0.21734000000000001</v>
      </c>
      <c r="R318" s="169">
        <f>Q318*H318</f>
        <v>3.9121200000000003</v>
      </c>
      <c r="S318" s="169">
        <v>0</v>
      </c>
      <c r="T318" s="170">
        <f>S318*H318</f>
        <v>0</v>
      </c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R318" s="171" t="s">
        <v>142</v>
      </c>
      <c r="AT318" s="171" t="s">
        <v>144</v>
      </c>
      <c r="AU318" s="171" t="s">
        <v>87</v>
      </c>
      <c r="AY318" s="18" t="s">
        <v>143</v>
      </c>
      <c r="BE318" s="172">
        <f>IF(N318="základní",J318,0)</f>
        <v>0</v>
      </c>
      <c r="BF318" s="172">
        <f>IF(N318="snížená",J318,0)</f>
        <v>0</v>
      </c>
      <c r="BG318" s="172">
        <f>IF(N318="zákl. přenesená",J318,0)</f>
        <v>0</v>
      </c>
      <c r="BH318" s="172">
        <f>IF(N318="sníž. přenesená",J318,0)</f>
        <v>0</v>
      </c>
      <c r="BI318" s="172">
        <f>IF(N318="nulová",J318,0)</f>
        <v>0</v>
      </c>
      <c r="BJ318" s="18" t="s">
        <v>85</v>
      </c>
      <c r="BK318" s="172">
        <f>ROUND(I318*H318,2)</f>
        <v>0</v>
      </c>
      <c r="BL318" s="18" t="s">
        <v>142</v>
      </c>
      <c r="BM318" s="171" t="s">
        <v>1109</v>
      </c>
    </row>
    <row r="319" spans="1:65" s="12" customFormat="1" x14ac:dyDescent="0.2">
      <c r="B319" s="173"/>
      <c r="D319" s="174" t="s">
        <v>151</v>
      </c>
      <c r="E319" s="175" t="s">
        <v>1</v>
      </c>
      <c r="F319" s="176" t="s">
        <v>1411</v>
      </c>
      <c r="H319" s="177">
        <v>18</v>
      </c>
      <c r="I319" s="178"/>
      <c r="L319" s="173"/>
      <c r="M319" s="179"/>
      <c r="N319" s="180"/>
      <c r="O319" s="180"/>
      <c r="P319" s="180"/>
      <c r="Q319" s="180"/>
      <c r="R319" s="180"/>
      <c r="S319" s="180"/>
      <c r="T319" s="181"/>
      <c r="AT319" s="175" t="s">
        <v>151</v>
      </c>
      <c r="AU319" s="175" t="s">
        <v>87</v>
      </c>
      <c r="AV319" s="12" t="s">
        <v>87</v>
      </c>
      <c r="AW319" s="12" t="s">
        <v>33</v>
      </c>
      <c r="AX319" s="12" t="s">
        <v>85</v>
      </c>
      <c r="AY319" s="175" t="s">
        <v>143</v>
      </c>
    </row>
    <row r="320" spans="1:65" s="2" customFormat="1" ht="16.5" customHeight="1" x14ac:dyDescent="0.2">
      <c r="A320" s="33"/>
      <c r="B320" s="159"/>
      <c r="C320" s="207" t="s">
        <v>562</v>
      </c>
      <c r="D320" s="207" t="s">
        <v>382</v>
      </c>
      <c r="E320" s="208" t="s">
        <v>1412</v>
      </c>
      <c r="F320" s="209" t="s">
        <v>1413</v>
      </c>
      <c r="G320" s="210" t="s">
        <v>502</v>
      </c>
      <c r="H320" s="211">
        <v>18</v>
      </c>
      <c r="I320" s="212"/>
      <c r="J320" s="213">
        <f>ROUND(I320*H320,2)</f>
        <v>0</v>
      </c>
      <c r="K320" s="209" t="s">
        <v>148</v>
      </c>
      <c r="L320" s="214"/>
      <c r="M320" s="215" t="s">
        <v>1</v>
      </c>
      <c r="N320" s="216" t="s">
        <v>42</v>
      </c>
      <c r="O320" s="59"/>
      <c r="P320" s="169">
        <f>O320*H320</f>
        <v>0</v>
      </c>
      <c r="Q320" s="169">
        <v>5.6300000000000003E-2</v>
      </c>
      <c r="R320" s="169">
        <f>Q320*H320</f>
        <v>1.0134000000000001</v>
      </c>
      <c r="S320" s="169">
        <v>0</v>
      </c>
      <c r="T320" s="170">
        <f>S320*H320</f>
        <v>0</v>
      </c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R320" s="171" t="s">
        <v>184</v>
      </c>
      <c r="AT320" s="171" t="s">
        <v>382</v>
      </c>
      <c r="AU320" s="171" t="s">
        <v>87</v>
      </c>
      <c r="AY320" s="18" t="s">
        <v>143</v>
      </c>
      <c r="BE320" s="172">
        <f>IF(N320="základní",J320,0)</f>
        <v>0</v>
      </c>
      <c r="BF320" s="172">
        <f>IF(N320="snížená",J320,0)</f>
        <v>0</v>
      </c>
      <c r="BG320" s="172">
        <f>IF(N320="zákl. přenesená",J320,0)</f>
        <v>0</v>
      </c>
      <c r="BH320" s="172">
        <f>IF(N320="sníž. přenesená",J320,0)</f>
        <v>0</v>
      </c>
      <c r="BI320" s="172">
        <f>IF(N320="nulová",J320,0)</f>
        <v>0</v>
      </c>
      <c r="BJ320" s="18" t="s">
        <v>85</v>
      </c>
      <c r="BK320" s="172">
        <f>ROUND(I320*H320,2)</f>
        <v>0</v>
      </c>
      <c r="BL320" s="18" t="s">
        <v>142</v>
      </c>
      <c r="BM320" s="171" t="s">
        <v>1414</v>
      </c>
    </row>
    <row r="321" spans="1:65" s="12" customFormat="1" x14ac:dyDescent="0.2">
      <c r="B321" s="173"/>
      <c r="D321" s="174" t="s">
        <v>151</v>
      </c>
      <c r="E321" s="175" t="s">
        <v>1</v>
      </c>
      <c r="F321" s="176" t="s">
        <v>1415</v>
      </c>
      <c r="H321" s="177">
        <v>18</v>
      </c>
      <c r="I321" s="178"/>
      <c r="L321" s="173"/>
      <c r="M321" s="179"/>
      <c r="N321" s="180"/>
      <c r="O321" s="180"/>
      <c r="P321" s="180"/>
      <c r="Q321" s="180"/>
      <c r="R321" s="180"/>
      <c r="S321" s="180"/>
      <c r="T321" s="181"/>
      <c r="AT321" s="175" t="s">
        <v>151</v>
      </c>
      <c r="AU321" s="175" t="s">
        <v>87</v>
      </c>
      <c r="AV321" s="12" t="s">
        <v>87</v>
      </c>
      <c r="AW321" s="12" t="s">
        <v>33</v>
      </c>
      <c r="AX321" s="12" t="s">
        <v>85</v>
      </c>
      <c r="AY321" s="175" t="s">
        <v>143</v>
      </c>
    </row>
    <row r="322" spans="1:65" s="2" customFormat="1" ht="16.5" customHeight="1" x14ac:dyDescent="0.2">
      <c r="A322" s="33"/>
      <c r="B322" s="159"/>
      <c r="C322" s="160" t="s">
        <v>568</v>
      </c>
      <c r="D322" s="160" t="s">
        <v>144</v>
      </c>
      <c r="E322" s="161" t="s">
        <v>1416</v>
      </c>
      <c r="F322" s="162" t="s">
        <v>1417</v>
      </c>
      <c r="G322" s="163" t="s">
        <v>197</v>
      </c>
      <c r="H322" s="164">
        <v>1</v>
      </c>
      <c r="I322" s="165"/>
      <c r="J322" s="166">
        <f>ROUND(I322*H322,2)</f>
        <v>0</v>
      </c>
      <c r="K322" s="162" t="s">
        <v>1</v>
      </c>
      <c r="L322" s="34"/>
      <c r="M322" s="167" t="s">
        <v>1</v>
      </c>
      <c r="N322" s="168" t="s">
        <v>42</v>
      </c>
      <c r="O322" s="59"/>
      <c r="P322" s="169">
        <f>O322*H322</f>
        <v>0</v>
      </c>
      <c r="Q322" s="169">
        <v>0</v>
      </c>
      <c r="R322" s="169">
        <f>Q322*H322</f>
        <v>0</v>
      </c>
      <c r="S322" s="169">
        <v>0</v>
      </c>
      <c r="T322" s="170">
        <f>S322*H322</f>
        <v>0</v>
      </c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R322" s="171" t="s">
        <v>142</v>
      </c>
      <c r="AT322" s="171" t="s">
        <v>144</v>
      </c>
      <c r="AU322" s="171" t="s">
        <v>87</v>
      </c>
      <c r="AY322" s="18" t="s">
        <v>143</v>
      </c>
      <c r="BE322" s="172">
        <f>IF(N322="základní",J322,0)</f>
        <v>0</v>
      </c>
      <c r="BF322" s="172">
        <f>IF(N322="snížená",J322,0)</f>
        <v>0</v>
      </c>
      <c r="BG322" s="172">
        <f>IF(N322="zákl. přenesená",J322,0)</f>
        <v>0</v>
      </c>
      <c r="BH322" s="172">
        <f>IF(N322="sníž. přenesená",J322,0)</f>
        <v>0</v>
      </c>
      <c r="BI322" s="172">
        <f>IF(N322="nulová",J322,0)</f>
        <v>0</v>
      </c>
      <c r="BJ322" s="18" t="s">
        <v>85</v>
      </c>
      <c r="BK322" s="172">
        <f>ROUND(I322*H322,2)</f>
        <v>0</v>
      </c>
      <c r="BL322" s="18" t="s">
        <v>142</v>
      </c>
      <c r="BM322" s="171" t="s">
        <v>1418</v>
      </c>
    </row>
    <row r="323" spans="1:65" s="13" customFormat="1" x14ac:dyDescent="0.2">
      <c r="B323" s="182"/>
      <c r="D323" s="174" t="s">
        <v>151</v>
      </c>
      <c r="E323" s="183" t="s">
        <v>1</v>
      </c>
      <c r="F323" s="184" t="s">
        <v>1419</v>
      </c>
      <c r="H323" s="183" t="s">
        <v>1</v>
      </c>
      <c r="I323" s="185"/>
      <c r="L323" s="182"/>
      <c r="M323" s="186"/>
      <c r="N323" s="187"/>
      <c r="O323" s="187"/>
      <c r="P323" s="187"/>
      <c r="Q323" s="187"/>
      <c r="R323" s="187"/>
      <c r="S323" s="187"/>
      <c r="T323" s="188"/>
      <c r="AT323" s="183" t="s">
        <v>151</v>
      </c>
      <c r="AU323" s="183" t="s">
        <v>87</v>
      </c>
      <c r="AV323" s="13" t="s">
        <v>85</v>
      </c>
      <c r="AW323" s="13" t="s">
        <v>33</v>
      </c>
      <c r="AX323" s="13" t="s">
        <v>77</v>
      </c>
      <c r="AY323" s="183" t="s">
        <v>143</v>
      </c>
    </row>
    <row r="324" spans="1:65" s="13" customFormat="1" x14ac:dyDescent="0.2">
      <c r="B324" s="182"/>
      <c r="D324" s="174" t="s">
        <v>151</v>
      </c>
      <c r="E324" s="183" t="s">
        <v>1</v>
      </c>
      <c r="F324" s="184" t="s">
        <v>1420</v>
      </c>
      <c r="H324" s="183" t="s">
        <v>1</v>
      </c>
      <c r="I324" s="185"/>
      <c r="L324" s="182"/>
      <c r="M324" s="186"/>
      <c r="N324" s="187"/>
      <c r="O324" s="187"/>
      <c r="P324" s="187"/>
      <c r="Q324" s="187"/>
      <c r="R324" s="187"/>
      <c r="S324" s="187"/>
      <c r="T324" s="188"/>
      <c r="AT324" s="183" t="s">
        <v>151</v>
      </c>
      <c r="AU324" s="183" t="s">
        <v>87</v>
      </c>
      <c r="AV324" s="13" t="s">
        <v>85</v>
      </c>
      <c r="AW324" s="13" t="s">
        <v>33</v>
      </c>
      <c r="AX324" s="13" t="s">
        <v>77</v>
      </c>
      <c r="AY324" s="183" t="s">
        <v>143</v>
      </c>
    </row>
    <row r="325" spans="1:65" s="12" customFormat="1" x14ac:dyDescent="0.2">
      <c r="B325" s="173"/>
      <c r="D325" s="174" t="s">
        <v>151</v>
      </c>
      <c r="E325" s="175" t="s">
        <v>1</v>
      </c>
      <c r="F325" s="176" t="s">
        <v>1421</v>
      </c>
      <c r="H325" s="177">
        <v>1</v>
      </c>
      <c r="I325" s="178"/>
      <c r="L325" s="173"/>
      <c r="M325" s="179"/>
      <c r="N325" s="180"/>
      <c r="O325" s="180"/>
      <c r="P325" s="180"/>
      <c r="Q325" s="180"/>
      <c r="R325" s="180"/>
      <c r="S325" s="180"/>
      <c r="T325" s="181"/>
      <c r="AT325" s="175" t="s">
        <v>151</v>
      </c>
      <c r="AU325" s="175" t="s">
        <v>87</v>
      </c>
      <c r="AV325" s="12" t="s">
        <v>87</v>
      </c>
      <c r="AW325" s="12" t="s">
        <v>33</v>
      </c>
      <c r="AX325" s="12" t="s">
        <v>85</v>
      </c>
      <c r="AY325" s="175" t="s">
        <v>143</v>
      </c>
    </row>
    <row r="326" spans="1:65" s="11" customFormat="1" ht="22.9" customHeight="1" x14ac:dyDescent="0.2">
      <c r="B326" s="148"/>
      <c r="D326" s="149" t="s">
        <v>76</v>
      </c>
      <c r="E326" s="197" t="s">
        <v>901</v>
      </c>
      <c r="F326" s="197" t="s">
        <v>902</v>
      </c>
      <c r="I326" s="151"/>
      <c r="J326" s="198">
        <f>BK326</f>
        <v>0</v>
      </c>
      <c r="L326" s="148"/>
      <c r="M326" s="153"/>
      <c r="N326" s="154"/>
      <c r="O326" s="154"/>
      <c r="P326" s="155">
        <f>P327</f>
        <v>0</v>
      </c>
      <c r="Q326" s="154"/>
      <c r="R326" s="155">
        <f>R327</f>
        <v>0</v>
      </c>
      <c r="S326" s="154"/>
      <c r="T326" s="156">
        <f>T327</f>
        <v>0</v>
      </c>
      <c r="AR326" s="149" t="s">
        <v>85</v>
      </c>
      <c r="AT326" s="157" t="s">
        <v>76</v>
      </c>
      <c r="AU326" s="157" t="s">
        <v>85</v>
      </c>
      <c r="AY326" s="149" t="s">
        <v>143</v>
      </c>
      <c r="BK326" s="158">
        <f>BK327</f>
        <v>0</v>
      </c>
    </row>
    <row r="327" spans="1:65" s="2" customFormat="1" ht="21.75" customHeight="1" x14ac:dyDescent="0.2">
      <c r="A327" s="33"/>
      <c r="B327" s="159"/>
      <c r="C327" s="160" t="s">
        <v>577</v>
      </c>
      <c r="D327" s="160" t="s">
        <v>144</v>
      </c>
      <c r="E327" s="161" t="s">
        <v>1165</v>
      </c>
      <c r="F327" s="162" t="s">
        <v>1166</v>
      </c>
      <c r="G327" s="163" t="s">
        <v>385</v>
      </c>
      <c r="H327" s="164">
        <v>1017.915</v>
      </c>
      <c r="I327" s="165"/>
      <c r="J327" s="166">
        <f>ROUND(I327*H327,2)</f>
        <v>0</v>
      </c>
      <c r="K327" s="162" t="s">
        <v>148</v>
      </c>
      <c r="L327" s="34"/>
      <c r="M327" s="225" t="s">
        <v>1</v>
      </c>
      <c r="N327" s="226" t="s">
        <v>42</v>
      </c>
      <c r="O327" s="227"/>
      <c r="P327" s="228">
        <f>O327*H327</f>
        <v>0</v>
      </c>
      <c r="Q327" s="228">
        <v>0</v>
      </c>
      <c r="R327" s="228">
        <f>Q327*H327</f>
        <v>0</v>
      </c>
      <c r="S327" s="228">
        <v>0</v>
      </c>
      <c r="T327" s="229">
        <f>S327*H327</f>
        <v>0</v>
      </c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R327" s="171" t="s">
        <v>142</v>
      </c>
      <c r="AT327" s="171" t="s">
        <v>144</v>
      </c>
      <c r="AU327" s="171" t="s">
        <v>87</v>
      </c>
      <c r="AY327" s="18" t="s">
        <v>143</v>
      </c>
      <c r="BE327" s="172">
        <f>IF(N327="základní",J327,0)</f>
        <v>0</v>
      </c>
      <c r="BF327" s="172">
        <f>IF(N327="snížená",J327,0)</f>
        <v>0</v>
      </c>
      <c r="BG327" s="172">
        <f>IF(N327="zákl. přenesená",J327,0)</f>
        <v>0</v>
      </c>
      <c r="BH327" s="172">
        <f>IF(N327="sníž. přenesená",J327,0)</f>
        <v>0</v>
      </c>
      <c r="BI327" s="172">
        <f>IF(N327="nulová",J327,0)</f>
        <v>0</v>
      </c>
      <c r="BJ327" s="18" t="s">
        <v>85</v>
      </c>
      <c r="BK327" s="172">
        <f>ROUND(I327*H327,2)</f>
        <v>0</v>
      </c>
      <c r="BL327" s="18" t="s">
        <v>142</v>
      </c>
      <c r="BM327" s="171" t="s">
        <v>1167</v>
      </c>
    </row>
    <row r="328" spans="1:65" s="2" customFormat="1" ht="6.95" customHeight="1" x14ac:dyDescent="0.2">
      <c r="A328" s="33"/>
      <c r="B328" s="48"/>
      <c r="C328" s="49"/>
      <c r="D328" s="49"/>
      <c r="E328" s="49"/>
      <c r="F328" s="49"/>
      <c r="G328" s="49"/>
      <c r="H328" s="49"/>
      <c r="I328" s="126"/>
      <c r="J328" s="49"/>
      <c r="K328" s="49"/>
      <c r="L328" s="34"/>
      <c r="M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</row>
  </sheetData>
  <autoFilter ref="C121:K327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4" fitToHeight="100" orientation="landscape" blackAndWhite="1" r:id="rId1"/>
  <headerFooter>
    <oddFooter>&amp;CStrana &amp;P z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470"/>
  <sheetViews>
    <sheetView showGridLines="0" workbookViewId="0">
      <selection activeCell="J14" sqref="J14"/>
    </sheetView>
  </sheetViews>
  <sheetFormatPr defaultRowHeight="11.25" x14ac:dyDescent="0.2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" style="1" customWidth="1"/>
    <col min="8" max="8" width="11.5" style="1" customWidth="1"/>
    <col min="9" max="9" width="20.1640625" style="99" customWidth="1"/>
    <col min="10" max="11" width="20.16406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I2" s="99"/>
      <c r="L2" s="550" t="s">
        <v>5</v>
      </c>
      <c r="M2" s="535"/>
      <c r="N2" s="535"/>
      <c r="O2" s="535"/>
      <c r="P2" s="535"/>
      <c r="Q2" s="535"/>
      <c r="R2" s="535"/>
      <c r="S2" s="535"/>
      <c r="T2" s="535"/>
      <c r="U2" s="535"/>
      <c r="V2" s="535"/>
      <c r="AT2" s="18" t="s">
        <v>100</v>
      </c>
    </row>
    <row r="3" spans="1:46" s="1" customFormat="1" ht="6.95" customHeight="1" x14ac:dyDescent="0.2">
      <c r="B3" s="19"/>
      <c r="C3" s="20"/>
      <c r="D3" s="20"/>
      <c r="E3" s="20"/>
      <c r="F3" s="20"/>
      <c r="G3" s="20"/>
      <c r="H3" s="20"/>
      <c r="I3" s="100"/>
      <c r="J3" s="20"/>
      <c r="K3" s="20"/>
      <c r="L3" s="21"/>
      <c r="AT3" s="18" t="s">
        <v>87</v>
      </c>
    </row>
    <row r="4" spans="1:46" s="1" customFormat="1" ht="24.95" customHeight="1" x14ac:dyDescent="0.2">
      <c r="B4" s="21"/>
      <c r="D4" s="22" t="s">
        <v>118</v>
      </c>
      <c r="I4" s="99"/>
      <c r="L4" s="21"/>
      <c r="M4" s="101" t="s">
        <v>10</v>
      </c>
      <c r="AT4" s="18" t="s">
        <v>3</v>
      </c>
    </row>
    <row r="5" spans="1:46" s="1" customFormat="1" ht="6.95" customHeight="1" x14ac:dyDescent="0.2">
      <c r="B5" s="21"/>
      <c r="I5" s="99"/>
      <c r="L5" s="21"/>
    </row>
    <row r="6" spans="1:46" s="1" customFormat="1" ht="12" customHeight="1" x14ac:dyDescent="0.2">
      <c r="B6" s="21"/>
      <c r="D6" s="28" t="s">
        <v>16</v>
      </c>
      <c r="I6" s="99"/>
      <c r="L6" s="21"/>
    </row>
    <row r="7" spans="1:46" s="1" customFormat="1" ht="16.5" customHeight="1" x14ac:dyDescent="0.2">
      <c r="B7" s="21"/>
      <c r="E7" s="569" t="str">
        <f>'Rekapitulace stavby'!K6</f>
        <v>Žirovnice - ZTV Starý dvůr</v>
      </c>
      <c r="F7" s="570"/>
      <c r="G7" s="570"/>
      <c r="H7" s="570"/>
      <c r="I7" s="99"/>
      <c r="L7" s="21"/>
    </row>
    <row r="8" spans="1:46" s="2" customFormat="1" ht="12" customHeight="1" x14ac:dyDescent="0.2">
      <c r="A8" s="33"/>
      <c r="B8" s="34"/>
      <c r="C8" s="33"/>
      <c r="D8" s="28" t="s">
        <v>119</v>
      </c>
      <c r="E8" s="33"/>
      <c r="F8" s="33"/>
      <c r="G8" s="33"/>
      <c r="H8" s="33"/>
      <c r="I8" s="102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 x14ac:dyDescent="0.2">
      <c r="A9" s="33"/>
      <c r="B9" s="34"/>
      <c r="C9" s="33"/>
      <c r="D9" s="33"/>
      <c r="E9" s="561" t="s">
        <v>1422</v>
      </c>
      <c r="F9" s="568"/>
      <c r="G9" s="568"/>
      <c r="H9" s="568"/>
      <c r="I9" s="102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x14ac:dyDescent="0.2">
      <c r="A10" s="33"/>
      <c r="B10" s="34"/>
      <c r="C10" s="33"/>
      <c r="D10" s="33"/>
      <c r="E10" s="33"/>
      <c r="F10" s="33"/>
      <c r="G10" s="33"/>
      <c r="H10" s="33"/>
      <c r="I10" s="102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 x14ac:dyDescent="0.2">
      <c r="A11" s="33"/>
      <c r="B11" s="34"/>
      <c r="C11" s="33"/>
      <c r="D11" s="28" t="s">
        <v>18</v>
      </c>
      <c r="E11" s="33"/>
      <c r="F11" s="26" t="s">
        <v>1</v>
      </c>
      <c r="G11" s="33"/>
      <c r="H11" s="33"/>
      <c r="I11" s="103" t="s">
        <v>19</v>
      </c>
      <c r="J11" s="26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 x14ac:dyDescent="0.2">
      <c r="A12" s="33"/>
      <c r="B12" s="34"/>
      <c r="C12" s="33"/>
      <c r="D12" s="28" t="s">
        <v>20</v>
      </c>
      <c r="E12" s="33"/>
      <c r="F12" s="26" t="s">
        <v>21</v>
      </c>
      <c r="G12" s="33"/>
      <c r="H12" s="33"/>
      <c r="I12" s="103" t="s">
        <v>22</v>
      </c>
      <c r="J12" s="56" t="str">
        <f>'Rekapitulace stavby'!AN8</f>
        <v>9. 6. 2020</v>
      </c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 x14ac:dyDescent="0.2">
      <c r="A13" s="33"/>
      <c r="B13" s="34"/>
      <c r="C13" s="33"/>
      <c r="D13" s="33"/>
      <c r="E13" s="33"/>
      <c r="F13" s="33"/>
      <c r="G13" s="33"/>
      <c r="H13" s="33"/>
      <c r="I13" s="102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 x14ac:dyDescent="0.2">
      <c r="A14" s="33"/>
      <c r="B14" s="34"/>
      <c r="C14" s="33"/>
      <c r="D14" s="28" t="s">
        <v>24</v>
      </c>
      <c r="E14" s="33"/>
      <c r="F14" s="33"/>
      <c r="G14" s="33"/>
      <c r="H14" s="33"/>
      <c r="I14" s="103" t="s">
        <v>25</v>
      </c>
      <c r="J14" s="524" t="s">
        <v>2337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 x14ac:dyDescent="0.2">
      <c r="A15" s="33"/>
      <c r="B15" s="34"/>
      <c r="C15" s="33"/>
      <c r="D15" s="33"/>
      <c r="E15" s="26" t="s">
        <v>26</v>
      </c>
      <c r="F15" s="33"/>
      <c r="G15" s="33"/>
      <c r="H15" s="33"/>
      <c r="I15" s="103" t="s">
        <v>27</v>
      </c>
      <c r="J15" s="26" t="s">
        <v>1</v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 x14ac:dyDescent="0.2">
      <c r="A16" s="33"/>
      <c r="B16" s="34"/>
      <c r="C16" s="33"/>
      <c r="D16" s="33"/>
      <c r="E16" s="33"/>
      <c r="F16" s="33"/>
      <c r="G16" s="33"/>
      <c r="H16" s="33"/>
      <c r="I16" s="102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 x14ac:dyDescent="0.2">
      <c r="A17" s="33"/>
      <c r="B17" s="34"/>
      <c r="C17" s="33"/>
      <c r="D17" s="28" t="s">
        <v>28</v>
      </c>
      <c r="E17" s="33"/>
      <c r="F17" s="33"/>
      <c r="G17" s="33"/>
      <c r="H17" s="33"/>
      <c r="I17" s="103" t="s">
        <v>25</v>
      </c>
      <c r="J17" s="29" t="str">
        <f>'Rekapitulace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 x14ac:dyDescent="0.2">
      <c r="A18" s="33"/>
      <c r="B18" s="34"/>
      <c r="C18" s="33"/>
      <c r="D18" s="33"/>
      <c r="E18" s="571" t="str">
        <f>'Rekapitulace stavby'!E14</f>
        <v>Vyplň údaj</v>
      </c>
      <c r="F18" s="534"/>
      <c r="G18" s="534"/>
      <c r="H18" s="534"/>
      <c r="I18" s="103" t="s">
        <v>27</v>
      </c>
      <c r="J18" s="29" t="str">
        <f>'Rekapitulace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 x14ac:dyDescent="0.2">
      <c r="A19" s="33"/>
      <c r="B19" s="34"/>
      <c r="C19" s="33"/>
      <c r="D19" s="33"/>
      <c r="E19" s="33"/>
      <c r="F19" s="33"/>
      <c r="G19" s="33"/>
      <c r="H19" s="33"/>
      <c r="I19" s="102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 x14ac:dyDescent="0.2">
      <c r="A20" s="33"/>
      <c r="B20" s="34"/>
      <c r="C20" s="33"/>
      <c r="D20" s="28" t="s">
        <v>30</v>
      </c>
      <c r="E20" s="33"/>
      <c r="F20" s="33"/>
      <c r="G20" s="33"/>
      <c r="H20" s="33"/>
      <c r="I20" s="103" t="s">
        <v>25</v>
      </c>
      <c r="J20" s="26" t="s">
        <v>31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 x14ac:dyDescent="0.2">
      <c r="A21" s="33"/>
      <c r="B21" s="34"/>
      <c r="C21" s="33"/>
      <c r="D21" s="33"/>
      <c r="E21" s="26" t="s">
        <v>32</v>
      </c>
      <c r="F21" s="33"/>
      <c r="G21" s="33"/>
      <c r="H21" s="33"/>
      <c r="I21" s="103" t="s">
        <v>27</v>
      </c>
      <c r="J21" s="26" t="s">
        <v>1</v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 x14ac:dyDescent="0.2">
      <c r="A22" s="33"/>
      <c r="B22" s="34"/>
      <c r="C22" s="33"/>
      <c r="D22" s="33"/>
      <c r="E22" s="33"/>
      <c r="F22" s="33"/>
      <c r="G22" s="33"/>
      <c r="H22" s="33"/>
      <c r="I22" s="102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 x14ac:dyDescent="0.2">
      <c r="A23" s="33"/>
      <c r="B23" s="34"/>
      <c r="C23" s="33"/>
      <c r="D23" s="28" t="s">
        <v>34</v>
      </c>
      <c r="E23" s="33"/>
      <c r="F23" s="33"/>
      <c r="G23" s="33"/>
      <c r="H23" s="33"/>
      <c r="I23" s="103" t="s">
        <v>25</v>
      </c>
      <c r="J23" s="26" t="str">
        <f>IF('Rekapitulace stavby'!AN19="","",'Rekapitulace stavby'!AN19)</f>
        <v/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 x14ac:dyDescent="0.2">
      <c r="A24" s="33"/>
      <c r="B24" s="34"/>
      <c r="C24" s="33"/>
      <c r="D24" s="33"/>
      <c r="E24" s="26" t="str">
        <f>IF('Rekapitulace stavby'!E20="","",'Rekapitulace stavby'!E20)</f>
        <v xml:space="preserve"> </v>
      </c>
      <c r="F24" s="33"/>
      <c r="G24" s="33"/>
      <c r="H24" s="33"/>
      <c r="I24" s="103" t="s">
        <v>27</v>
      </c>
      <c r="J24" s="26" t="str">
        <f>IF('Rekapitulace stavby'!AN20="","",'Rekapitulace stavby'!AN20)</f>
        <v/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 x14ac:dyDescent="0.2">
      <c r="A25" s="33"/>
      <c r="B25" s="34"/>
      <c r="C25" s="33"/>
      <c r="D25" s="33"/>
      <c r="E25" s="33"/>
      <c r="F25" s="33"/>
      <c r="G25" s="33"/>
      <c r="H25" s="33"/>
      <c r="I25" s="102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 x14ac:dyDescent="0.2">
      <c r="A26" s="33"/>
      <c r="B26" s="34"/>
      <c r="C26" s="33"/>
      <c r="D26" s="28" t="s">
        <v>36</v>
      </c>
      <c r="E26" s="33"/>
      <c r="F26" s="33"/>
      <c r="G26" s="33"/>
      <c r="H26" s="33"/>
      <c r="I26" s="102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 x14ac:dyDescent="0.2">
      <c r="A27" s="104"/>
      <c r="B27" s="105"/>
      <c r="C27" s="104"/>
      <c r="D27" s="104"/>
      <c r="E27" s="539" t="s">
        <v>1</v>
      </c>
      <c r="F27" s="539"/>
      <c r="G27" s="539"/>
      <c r="H27" s="539"/>
      <c r="I27" s="106"/>
      <c r="J27" s="104"/>
      <c r="K27" s="104"/>
      <c r="L27" s="107"/>
      <c r="S27" s="104"/>
      <c r="T27" s="104"/>
      <c r="U27" s="104"/>
      <c r="V27" s="104"/>
      <c r="W27" s="104"/>
      <c r="X27" s="104"/>
      <c r="Y27" s="104"/>
      <c r="Z27" s="104"/>
      <c r="AA27" s="104"/>
      <c r="AB27" s="104"/>
      <c r="AC27" s="104"/>
      <c r="AD27" s="104"/>
      <c r="AE27" s="104"/>
    </row>
    <row r="28" spans="1:31" s="2" customFormat="1" ht="6.95" customHeight="1" x14ac:dyDescent="0.2">
      <c r="A28" s="33"/>
      <c r="B28" s="34"/>
      <c r="C28" s="33"/>
      <c r="D28" s="33"/>
      <c r="E28" s="33"/>
      <c r="F28" s="33"/>
      <c r="G28" s="33"/>
      <c r="H28" s="33"/>
      <c r="I28" s="102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 x14ac:dyDescent="0.2">
      <c r="A29" s="33"/>
      <c r="B29" s="34"/>
      <c r="C29" s="33"/>
      <c r="D29" s="67"/>
      <c r="E29" s="67"/>
      <c r="F29" s="67"/>
      <c r="G29" s="67"/>
      <c r="H29" s="67"/>
      <c r="I29" s="108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 x14ac:dyDescent="0.2">
      <c r="A30" s="33"/>
      <c r="B30" s="34"/>
      <c r="C30" s="33"/>
      <c r="D30" s="109" t="s">
        <v>37</v>
      </c>
      <c r="E30" s="33"/>
      <c r="F30" s="33"/>
      <c r="G30" s="33"/>
      <c r="H30" s="33"/>
      <c r="I30" s="102"/>
      <c r="J30" s="72">
        <f>ROUND(J127, 2)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 x14ac:dyDescent="0.2">
      <c r="A31" s="33"/>
      <c r="B31" s="34"/>
      <c r="C31" s="33"/>
      <c r="D31" s="67"/>
      <c r="E31" s="67"/>
      <c r="F31" s="67"/>
      <c r="G31" s="67"/>
      <c r="H31" s="67"/>
      <c r="I31" s="108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 x14ac:dyDescent="0.2">
      <c r="A32" s="33"/>
      <c r="B32" s="34"/>
      <c r="C32" s="33"/>
      <c r="D32" s="33"/>
      <c r="E32" s="33"/>
      <c r="F32" s="37" t="s">
        <v>39</v>
      </c>
      <c r="G32" s="33"/>
      <c r="H32" s="33"/>
      <c r="I32" s="110" t="s">
        <v>38</v>
      </c>
      <c r="J32" s="37" t="s">
        <v>40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 x14ac:dyDescent="0.2">
      <c r="A33" s="33"/>
      <c r="B33" s="34"/>
      <c r="C33" s="33"/>
      <c r="D33" s="111" t="s">
        <v>41</v>
      </c>
      <c r="E33" s="28" t="s">
        <v>42</v>
      </c>
      <c r="F33" s="112">
        <f>ROUND((SUM(BE127:BE469)),  2)</f>
        <v>0</v>
      </c>
      <c r="G33" s="33"/>
      <c r="H33" s="33"/>
      <c r="I33" s="113">
        <v>0.21</v>
      </c>
      <c r="J33" s="112">
        <f>ROUND(((SUM(BE127:BE469))*I33),  2)</f>
        <v>0</v>
      </c>
      <c r="K33" s="33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 x14ac:dyDescent="0.2">
      <c r="A34" s="33"/>
      <c r="B34" s="34"/>
      <c r="C34" s="33"/>
      <c r="D34" s="33"/>
      <c r="E34" s="28" t="s">
        <v>43</v>
      </c>
      <c r="F34" s="112">
        <f>ROUND((SUM(BF127:BF469)),  2)</f>
        <v>0</v>
      </c>
      <c r="G34" s="33"/>
      <c r="H34" s="33"/>
      <c r="I34" s="113">
        <v>0.15</v>
      </c>
      <c r="J34" s="112">
        <f>ROUND(((SUM(BF127:BF469))*I34),  2)</f>
        <v>0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hidden="1" customHeight="1" x14ac:dyDescent="0.2">
      <c r="A35" s="33"/>
      <c r="B35" s="34"/>
      <c r="C35" s="33"/>
      <c r="D35" s="33"/>
      <c r="E35" s="28" t="s">
        <v>44</v>
      </c>
      <c r="F35" s="112">
        <f>ROUND((SUM(BG127:BG469)),  2)</f>
        <v>0</v>
      </c>
      <c r="G35" s="33"/>
      <c r="H35" s="33"/>
      <c r="I35" s="113">
        <v>0.21</v>
      </c>
      <c r="J35" s="112">
        <f>0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hidden="1" customHeight="1" x14ac:dyDescent="0.2">
      <c r="A36" s="33"/>
      <c r="B36" s="34"/>
      <c r="C36" s="33"/>
      <c r="D36" s="33"/>
      <c r="E36" s="28" t="s">
        <v>45</v>
      </c>
      <c r="F36" s="112">
        <f>ROUND((SUM(BH127:BH469)),  2)</f>
        <v>0</v>
      </c>
      <c r="G36" s="33"/>
      <c r="H36" s="33"/>
      <c r="I36" s="113">
        <v>0.15</v>
      </c>
      <c r="J36" s="112">
        <f>0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 x14ac:dyDescent="0.2">
      <c r="A37" s="33"/>
      <c r="B37" s="34"/>
      <c r="C37" s="33"/>
      <c r="D37" s="33"/>
      <c r="E37" s="28" t="s">
        <v>46</v>
      </c>
      <c r="F37" s="112">
        <f>ROUND((SUM(BI127:BI469)),  2)</f>
        <v>0</v>
      </c>
      <c r="G37" s="33"/>
      <c r="H37" s="33"/>
      <c r="I37" s="113">
        <v>0</v>
      </c>
      <c r="J37" s="112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5" customHeight="1" x14ac:dyDescent="0.2">
      <c r="A38" s="33"/>
      <c r="B38" s="34"/>
      <c r="C38" s="33"/>
      <c r="D38" s="33"/>
      <c r="E38" s="33"/>
      <c r="F38" s="33"/>
      <c r="G38" s="33"/>
      <c r="H38" s="33"/>
      <c r="I38" s="102"/>
      <c r="J38" s="33"/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 x14ac:dyDescent="0.2">
      <c r="A39" s="33"/>
      <c r="B39" s="34"/>
      <c r="C39" s="114"/>
      <c r="D39" s="115" t="s">
        <v>47</v>
      </c>
      <c r="E39" s="61"/>
      <c r="F39" s="61"/>
      <c r="G39" s="116" t="s">
        <v>48</v>
      </c>
      <c r="H39" s="117" t="s">
        <v>49</v>
      </c>
      <c r="I39" s="118"/>
      <c r="J39" s="119">
        <f>SUM(J30:J37)</f>
        <v>0</v>
      </c>
      <c r="K39" s="120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customHeight="1" x14ac:dyDescent="0.2">
      <c r="A40" s="33"/>
      <c r="B40" s="34"/>
      <c r="C40" s="33"/>
      <c r="D40" s="33"/>
      <c r="E40" s="33"/>
      <c r="F40" s="33"/>
      <c r="G40" s="33"/>
      <c r="H40" s="33"/>
      <c r="I40" s="102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5" customHeight="1" x14ac:dyDescent="0.2">
      <c r="B41" s="21"/>
      <c r="I41" s="99"/>
      <c r="L41" s="21"/>
    </row>
    <row r="42" spans="1:31" s="1" customFormat="1" ht="14.45" customHeight="1" x14ac:dyDescent="0.2">
      <c r="B42" s="21"/>
      <c r="I42" s="99"/>
      <c r="L42" s="21"/>
    </row>
    <row r="43" spans="1:31" s="1" customFormat="1" ht="14.45" customHeight="1" x14ac:dyDescent="0.2">
      <c r="B43" s="21"/>
      <c r="I43" s="99"/>
      <c r="L43" s="21"/>
    </row>
    <row r="44" spans="1:31" s="1" customFormat="1" ht="14.45" customHeight="1" x14ac:dyDescent="0.2">
      <c r="B44" s="21"/>
      <c r="I44" s="99"/>
      <c r="L44" s="21"/>
    </row>
    <row r="45" spans="1:31" s="1" customFormat="1" ht="14.45" customHeight="1" x14ac:dyDescent="0.2">
      <c r="B45" s="21"/>
      <c r="I45" s="99"/>
      <c r="L45" s="21"/>
    </row>
    <row r="46" spans="1:31" s="1" customFormat="1" ht="14.45" customHeight="1" x14ac:dyDescent="0.2">
      <c r="B46" s="21"/>
      <c r="I46" s="99"/>
      <c r="L46" s="21"/>
    </row>
    <row r="47" spans="1:31" s="1" customFormat="1" ht="14.45" customHeight="1" x14ac:dyDescent="0.2">
      <c r="B47" s="21"/>
      <c r="I47" s="99"/>
      <c r="L47" s="21"/>
    </row>
    <row r="48" spans="1:31" s="1" customFormat="1" ht="14.45" customHeight="1" x14ac:dyDescent="0.2">
      <c r="B48" s="21"/>
      <c r="I48" s="99"/>
      <c r="L48" s="21"/>
    </row>
    <row r="49" spans="1:31" s="1" customFormat="1" ht="14.45" customHeight="1" x14ac:dyDescent="0.2">
      <c r="B49" s="21"/>
      <c r="I49" s="99"/>
      <c r="L49" s="21"/>
    </row>
    <row r="50" spans="1:31" s="2" customFormat="1" ht="14.45" customHeight="1" x14ac:dyDescent="0.2">
      <c r="B50" s="43"/>
      <c r="D50" s="44" t="s">
        <v>50</v>
      </c>
      <c r="E50" s="45"/>
      <c r="F50" s="45"/>
      <c r="G50" s="44" t="s">
        <v>51</v>
      </c>
      <c r="H50" s="45"/>
      <c r="I50" s="121"/>
      <c r="J50" s="45"/>
      <c r="K50" s="45"/>
      <c r="L50" s="43"/>
    </row>
    <row r="51" spans="1:31" x14ac:dyDescent="0.2">
      <c r="B51" s="21"/>
      <c r="L51" s="21"/>
    </row>
    <row r="52" spans="1:31" x14ac:dyDescent="0.2">
      <c r="B52" s="21"/>
      <c r="L52" s="21"/>
    </row>
    <row r="53" spans="1:31" x14ac:dyDescent="0.2">
      <c r="B53" s="21"/>
      <c r="L53" s="21"/>
    </row>
    <row r="54" spans="1:31" x14ac:dyDescent="0.2">
      <c r="B54" s="21"/>
      <c r="L54" s="21"/>
    </row>
    <row r="55" spans="1:31" x14ac:dyDescent="0.2">
      <c r="B55" s="21"/>
      <c r="L55" s="21"/>
    </row>
    <row r="56" spans="1:31" x14ac:dyDescent="0.2">
      <c r="B56" s="21"/>
      <c r="L56" s="21"/>
    </row>
    <row r="57" spans="1:31" x14ac:dyDescent="0.2">
      <c r="B57" s="21"/>
      <c r="L57" s="21"/>
    </row>
    <row r="58" spans="1:31" x14ac:dyDescent="0.2">
      <c r="B58" s="21"/>
      <c r="L58" s="21"/>
    </row>
    <row r="59" spans="1:31" x14ac:dyDescent="0.2">
      <c r="B59" s="21"/>
      <c r="L59" s="21"/>
    </row>
    <row r="60" spans="1:31" x14ac:dyDescent="0.2">
      <c r="B60" s="21"/>
      <c r="L60" s="21"/>
    </row>
    <row r="61" spans="1:31" s="2" customFormat="1" ht="12.75" x14ac:dyDescent="0.2">
      <c r="A61" s="33"/>
      <c r="B61" s="34"/>
      <c r="C61" s="33"/>
      <c r="D61" s="46" t="s">
        <v>52</v>
      </c>
      <c r="E61" s="36"/>
      <c r="F61" s="122" t="s">
        <v>53</v>
      </c>
      <c r="G61" s="46" t="s">
        <v>52</v>
      </c>
      <c r="H61" s="36"/>
      <c r="I61" s="123"/>
      <c r="J61" s="124" t="s">
        <v>53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x14ac:dyDescent="0.2">
      <c r="B62" s="21"/>
      <c r="L62" s="21"/>
    </row>
    <row r="63" spans="1:31" x14ac:dyDescent="0.2">
      <c r="B63" s="21"/>
      <c r="L63" s="21"/>
    </row>
    <row r="64" spans="1:31" x14ac:dyDescent="0.2">
      <c r="B64" s="21"/>
      <c r="L64" s="21"/>
    </row>
    <row r="65" spans="1:31" s="2" customFormat="1" ht="12.75" x14ac:dyDescent="0.2">
      <c r="A65" s="33"/>
      <c r="B65" s="34"/>
      <c r="C65" s="33"/>
      <c r="D65" s="44" t="s">
        <v>54</v>
      </c>
      <c r="E65" s="47"/>
      <c r="F65" s="47"/>
      <c r="G65" s="44" t="s">
        <v>55</v>
      </c>
      <c r="H65" s="47"/>
      <c r="I65" s="125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x14ac:dyDescent="0.2">
      <c r="B66" s="21"/>
      <c r="L66" s="21"/>
    </row>
    <row r="67" spans="1:31" x14ac:dyDescent="0.2">
      <c r="B67" s="21"/>
      <c r="L67" s="21"/>
    </row>
    <row r="68" spans="1:31" x14ac:dyDescent="0.2">
      <c r="B68" s="21"/>
      <c r="L68" s="21"/>
    </row>
    <row r="69" spans="1:31" x14ac:dyDescent="0.2">
      <c r="B69" s="21"/>
      <c r="L69" s="21"/>
    </row>
    <row r="70" spans="1:31" x14ac:dyDescent="0.2">
      <c r="B70" s="21"/>
      <c r="L70" s="21"/>
    </row>
    <row r="71" spans="1:31" x14ac:dyDescent="0.2">
      <c r="B71" s="21"/>
      <c r="L71" s="21"/>
    </row>
    <row r="72" spans="1:31" x14ac:dyDescent="0.2">
      <c r="B72" s="21"/>
      <c r="L72" s="21"/>
    </row>
    <row r="73" spans="1:31" x14ac:dyDescent="0.2">
      <c r="B73" s="21"/>
      <c r="L73" s="21"/>
    </row>
    <row r="74" spans="1:31" x14ac:dyDescent="0.2">
      <c r="B74" s="21"/>
      <c r="L74" s="21"/>
    </row>
    <row r="75" spans="1:31" x14ac:dyDescent="0.2">
      <c r="B75" s="21"/>
      <c r="L75" s="21"/>
    </row>
    <row r="76" spans="1:31" s="2" customFormat="1" ht="12.75" x14ac:dyDescent="0.2">
      <c r="A76" s="33"/>
      <c r="B76" s="34"/>
      <c r="C76" s="33"/>
      <c r="D76" s="46" t="s">
        <v>52</v>
      </c>
      <c r="E76" s="36"/>
      <c r="F76" s="122" t="s">
        <v>53</v>
      </c>
      <c r="G76" s="46" t="s">
        <v>52</v>
      </c>
      <c r="H76" s="36"/>
      <c r="I76" s="123"/>
      <c r="J76" s="124" t="s">
        <v>53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 x14ac:dyDescent="0.2">
      <c r="A77" s="33"/>
      <c r="B77" s="48"/>
      <c r="C77" s="49"/>
      <c r="D77" s="49"/>
      <c r="E77" s="49"/>
      <c r="F77" s="49"/>
      <c r="G77" s="49"/>
      <c r="H77" s="49"/>
      <c r="I77" s="126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hidden="1" customHeight="1" x14ac:dyDescent="0.2">
      <c r="A81" s="33"/>
      <c r="B81" s="50"/>
      <c r="C81" s="51"/>
      <c r="D81" s="51"/>
      <c r="E81" s="51"/>
      <c r="F81" s="51"/>
      <c r="G81" s="51"/>
      <c r="H81" s="51"/>
      <c r="I81" s="127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hidden="1" customHeight="1" x14ac:dyDescent="0.2">
      <c r="A82" s="33"/>
      <c r="B82" s="34"/>
      <c r="C82" s="22" t="s">
        <v>121</v>
      </c>
      <c r="D82" s="33"/>
      <c r="E82" s="33"/>
      <c r="F82" s="33"/>
      <c r="G82" s="33"/>
      <c r="H82" s="33"/>
      <c r="I82" s="102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hidden="1" customHeight="1" x14ac:dyDescent="0.2">
      <c r="A83" s="33"/>
      <c r="B83" s="34"/>
      <c r="C83" s="33"/>
      <c r="D83" s="33"/>
      <c r="E83" s="33"/>
      <c r="F83" s="33"/>
      <c r="G83" s="33"/>
      <c r="H83" s="33"/>
      <c r="I83" s="102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hidden="1" customHeight="1" x14ac:dyDescent="0.2">
      <c r="A84" s="33"/>
      <c r="B84" s="34"/>
      <c r="C84" s="28" t="s">
        <v>16</v>
      </c>
      <c r="D84" s="33"/>
      <c r="E84" s="33"/>
      <c r="F84" s="33"/>
      <c r="G84" s="33"/>
      <c r="H84" s="33"/>
      <c r="I84" s="102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hidden="1" customHeight="1" x14ac:dyDescent="0.2">
      <c r="A85" s="33"/>
      <c r="B85" s="34"/>
      <c r="C85" s="33"/>
      <c r="D85" s="33"/>
      <c r="E85" s="569" t="str">
        <f>E7</f>
        <v>Žirovnice - ZTV Starý dvůr</v>
      </c>
      <c r="F85" s="570"/>
      <c r="G85" s="570"/>
      <c r="H85" s="570"/>
      <c r="I85" s="102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hidden="1" customHeight="1" x14ac:dyDescent="0.2">
      <c r="A86" s="33"/>
      <c r="B86" s="34"/>
      <c r="C86" s="28" t="s">
        <v>119</v>
      </c>
      <c r="D86" s="33"/>
      <c r="E86" s="33"/>
      <c r="F86" s="33"/>
      <c r="G86" s="33"/>
      <c r="H86" s="33"/>
      <c r="I86" s="102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hidden="1" customHeight="1" x14ac:dyDescent="0.2">
      <c r="A87" s="33"/>
      <c r="B87" s="34"/>
      <c r="C87" s="33"/>
      <c r="D87" s="33"/>
      <c r="E87" s="561" t="str">
        <f>E9</f>
        <v>303 - Splašková kanalizace</v>
      </c>
      <c r="F87" s="568"/>
      <c r="G87" s="568"/>
      <c r="H87" s="568"/>
      <c r="I87" s="102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hidden="1" customHeight="1" x14ac:dyDescent="0.2">
      <c r="A88" s="33"/>
      <c r="B88" s="34"/>
      <c r="C88" s="33"/>
      <c r="D88" s="33"/>
      <c r="E88" s="33"/>
      <c r="F88" s="33"/>
      <c r="G88" s="33"/>
      <c r="H88" s="33"/>
      <c r="I88" s="102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hidden="1" customHeight="1" x14ac:dyDescent="0.2">
      <c r="A89" s="33"/>
      <c r="B89" s="34"/>
      <c r="C89" s="28" t="s">
        <v>20</v>
      </c>
      <c r="D89" s="33"/>
      <c r="E89" s="33"/>
      <c r="F89" s="26" t="str">
        <f>F12</f>
        <v>Žirovnice</v>
      </c>
      <c r="G89" s="33"/>
      <c r="H89" s="33"/>
      <c r="I89" s="103" t="s">
        <v>22</v>
      </c>
      <c r="J89" s="56" t="str">
        <f>IF(J12="","",J12)</f>
        <v>9. 6. 2020</v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hidden="1" customHeight="1" x14ac:dyDescent="0.2">
      <c r="A90" s="33"/>
      <c r="B90" s="34"/>
      <c r="C90" s="33"/>
      <c r="D90" s="33"/>
      <c r="E90" s="33"/>
      <c r="F90" s="33"/>
      <c r="G90" s="33"/>
      <c r="H90" s="33"/>
      <c r="I90" s="102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2" hidden="1" customHeight="1" x14ac:dyDescent="0.2">
      <c r="A91" s="33"/>
      <c r="B91" s="34"/>
      <c r="C91" s="28" t="s">
        <v>24</v>
      </c>
      <c r="D91" s="33"/>
      <c r="E91" s="33"/>
      <c r="F91" s="26" t="str">
        <f>E15</f>
        <v>Město Žirovnice</v>
      </c>
      <c r="G91" s="33"/>
      <c r="H91" s="33"/>
      <c r="I91" s="103" t="s">
        <v>30</v>
      </c>
      <c r="J91" s="31" t="str">
        <f>E21</f>
        <v>WAY project s.r.o.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hidden="1" customHeight="1" x14ac:dyDescent="0.2">
      <c r="A92" s="33"/>
      <c r="B92" s="34"/>
      <c r="C92" s="28" t="s">
        <v>28</v>
      </c>
      <c r="D92" s="33"/>
      <c r="E92" s="33"/>
      <c r="F92" s="26" t="str">
        <f>IF(E18="","",E18)</f>
        <v>Vyplň údaj</v>
      </c>
      <c r="G92" s="33"/>
      <c r="H92" s="33"/>
      <c r="I92" s="103" t="s">
        <v>34</v>
      </c>
      <c r="J92" s="31" t="str">
        <f>E24</f>
        <v xml:space="preserve"> 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hidden="1" customHeight="1" x14ac:dyDescent="0.2">
      <c r="A93" s="33"/>
      <c r="B93" s="34"/>
      <c r="C93" s="33"/>
      <c r="D93" s="33"/>
      <c r="E93" s="33"/>
      <c r="F93" s="33"/>
      <c r="G93" s="33"/>
      <c r="H93" s="33"/>
      <c r="I93" s="102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hidden="1" customHeight="1" x14ac:dyDescent="0.2">
      <c r="A94" s="33"/>
      <c r="B94" s="34"/>
      <c r="C94" s="128" t="s">
        <v>122</v>
      </c>
      <c r="D94" s="114"/>
      <c r="E94" s="114"/>
      <c r="F94" s="114"/>
      <c r="G94" s="114"/>
      <c r="H94" s="114"/>
      <c r="I94" s="129"/>
      <c r="J94" s="130" t="s">
        <v>123</v>
      </c>
      <c r="K94" s="114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hidden="1" customHeight="1" x14ac:dyDescent="0.2">
      <c r="A95" s="33"/>
      <c r="B95" s="34"/>
      <c r="C95" s="33"/>
      <c r="D95" s="33"/>
      <c r="E95" s="33"/>
      <c r="F95" s="33"/>
      <c r="G95" s="33"/>
      <c r="H95" s="33"/>
      <c r="I95" s="102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hidden="1" customHeight="1" x14ac:dyDescent="0.2">
      <c r="A96" s="33"/>
      <c r="B96" s="34"/>
      <c r="C96" s="131" t="s">
        <v>124</v>
      </c>
      <c r="D96" s="33"/>
      <c r="E96" s="33"/>
      <c r="F96" s="33"/>
      <c r="G96" s="33"/>
      <c r="H96" s="33"/>
      <c r="I96" s="102"/>
      <c r="J96" s="72">
        <f>J127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125</v>
      </c>
    </row>
    <row r="97" spans="1:31" s="9" customFormat="1" ht="24.95" hidden="1" customHeight="1" x14ac:dyDescent="0.2">
      <c r="B97" s="132"/>
      <c r="D97" s="133" t="s">
        <v>219</v>
      </c>
      <c r="E97" s="134"/>
      <c r="F97" s="134"/>
      <c r="G97" s="134"/>
      <c r="H97" s="134"/>
      <c r="I97" s="135"/>
      <c r="J97" s="136">
        <f>J128</f>
        <v>0</v>
      </c>
      <c r="L97" s="132"/>
    </row>
    <row r="98" spans="1:31" s="14" customFormat="1" ht="19.899999999999999" hidden="1" customHeight="1" x14ac:dyDescent="0.2">
      <c r="B98" s="192"/>
      <c r="D98" s="193" t="s">
        <v>220</v>
      </c>
      <c r="E98" s="194"/>
      <c r="F98" s="194"/>
      <c r="G98" s="194"/>
      <c r="H98" s="194"/>
      <c r="I98" s="195"/>
      <c r="J98" s="196">
        <f>J129</f>
        <v>0</v>
      </c>
      <c r="L98" s="192"/>
    </row>
    <row r="99" spans="1:31" s="14" customFormat="1" ht="19.899999999999999" hidden="1" customHeight="1" x14ac:dyDescent="0.2">
      <c r="B99" s="192"/>
      <c r="D99" s="193" t="s">
        <v>221</v>
      </c>
      <c r="E99" s="194"/>
      <c r="F99" s="194"/>
      <c r="G99" s="194"/>
      <c r="H99" s="194"/>
      <c r="I99" s="195"/>
      <c r="J99" s="196">
        <f>J268</f>
        <v>0</v>
      </c>
      <c r="L99" s="192"/>
    </row>
    <row r="100" spans="1:31" s="14" customFormat="1" ht="19.899999999999999" hidden="1" customHeight="1" x14ac:dyDescent="0.2">
      <c r="B100" s="192"/>
      <c r="D100" s="193" t="s">
        <v>1169</v>
      </c>
      <c r="E100" s="194"/>
      <c r="F100" s="194"/>
      <c r="G100" s="194"/>
      <c r="H100" s="194"/>
      <c r="I100" s="195"/>
      <c r="J100" s="196">
        <f>J288</f>
        <v>0</v>
      </c>
      <c r="L100" s="192"/>
    </row>
    <row r="101" spans="1:31" s="14" customFormat="1" ht="19.899999999999999" hidden="1" customHeight="1" x14ac:dyDescent="0.2">
      <c r="B101" s="192"/>
      <c r="D101" s="193" t="s">
        <v>222</v>
      </c>
      <c r="E101" s="194"/>
      <c r="F101" s="194"/>
      <c r="G101" s="194"/>
      <c r="H101" s="194"/>
      <c r="I101" s="195"/>
      <c r="J101" s="196">
        <f>J291</f>
        <v>0</v>
      </c>
      <c r="L101" s="192"/>
    </row>
    <row r="102" spans="1:31" s="14" customFormat="1" ht="19.899999999999999" hidden="1" customHeight="1" x14ac:dyDescent="0.2">
      <c r="B102" s="192"/>
      <c r="D102" s="193" t="s">
        <v>223</v>
      </c>
      <c r="E102" s="194"/>
      <c r="F102" s="194"/>
      <c r="G102" s="194"/>
      <c r="H102" s="194"/>
      <c r="I102" s="195"/>
      <c r="J102" s="196">
        <f>J315</f>
        <v>0</v>
      </c>
      <c r="L102" s="192"/>
    </row>
    <row r="103" spans="1:31" s="14" customFormat="1" ht="19.899999999999999" hidden="1" customHeight="1" x14ac:dyDescent="0.2">
      <c r="B103" s="192"/>
      <c r="D103" s="193" t="s">
        <v>1423</v>
      </c>
      <c r="E103" s="194"/>
      <c r="F103" s="194"/>
      <c r="G103" s="194"/>
      <c r="H103" s="194"/>
      <c r="I103" s="195"/>
      <c r="J103" s="196">
        <f>J320</f>
        <v>0</v>
      </c>
      <c r="L103" s="192"/>
    </row>
    <row r="104" spans="1:31" s="14" customFormat="1" ht="19.899999999999999" hidden="1" customHeight="1" x14ac:dyDescent="0.2">
      <c r="B104" s="192"/>
      <c r="D104" s="193" t="s">
        <v>224</v>
      </c>
      <c r="E104" s="194"/>
      <c r="F104" s="194"/>
      <c r="G104" s="194"/>
      <c r="H104" s="194"/>
      <c r="I104" s="195"/>
      <c r="J104" s="196">
        <f>J327</f>
        <v>0</v>
      </c>
      <c r="L104" s="192"/>
    </row>
    <row r="105" spans="1:31" s="14" customFormat="1" ht="19.899999999999999" hidden="1" customHeight="1" x14ac:dyDescent="0.2">
      <c r="B105" s="192"/>
      <c r="D105" s="193" t="s">
        <v>227</v>
      </c>
      <c r="E105" s="194"/>
      <c r="F105" s="194"/>
      <c r="G105" s="194"/>
      <c r="H105" s="194"/>
      <c r="I105" s="195"/>
      <c r="J105" s="196">
        <f>J462</f>
        <v>0</v>
      </c>
      <c r="L105" s="192"/>
    </row>
    <row r="106" spans="1:31" s="9" customFormat="1" ht="24.95" hidden="1" customHeight="1" x14ac:dyDescent="0.2">
      <c r="B106" s="132"/>
      <c r="D106" s="133" t="s">
        <v>1424</v>
      </c>
      <c r="E106" s="134"/>
      <c r="F106" s="134"/>
      <c r="G106" s="134"/>
      <c r="H106" s="134"/>
      <c r="I106" s="135"/>
      <c r="J106" s="136">
        <f>J464</f>
        <v>0</v>
      </c>
      <c r="L106" s="132"/>
    </row>
    <row r="107" spans="1:31" s="14" customFormat="1" ht="19.899999999999999" hidden="1" customHeight="1" x14ac:dyDescent="0.2">
      <c r="B107" s="192"/>
      <c r="D107" s="193" t="s">
        <v>1425</v>
      </c>
      <c r="E107" s="194"/>
      <c r="F107" s="194"/>
      <c r="G107" s="194"/>
      <c r="H107" s="194"/>
      <c r="I107" s="195"/>
      <c r="J107" s="196">
        <f>J465</f>
        <v>0</v>
      </c>
      <c r="L107" s="192"/>
    </row>
    <row r="108" spans="1:31" s="2" customFormat="1" ht="21.75" hidden="1" customHeight="1" x14ac:dyDescent="0.2">
      <c r="A108" s="33"/>
      <c r="B108" s="34"/>
      <c r="C108" s="33"/>
      <c r="D108" s="33"/>
      <c r="E108" s="33"/>
      <c r="F108" s="33"/>
      <c r="G108" s="33"/>
      <c r="H108" s="33"/>
      <c r="I108" s="102"/>
      <c r="J108" s="33"/>
      <c r="K108" s="33"/>
      <c r="L108" s="4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31" s="2" customFormat="1" ht="6.95" hidden="1" customHeight="1" x14ac:dyDescent="0.2">
      <c r="A109" s="33"/>
      <c r="B109" s="48"/>
      <c r="C109" s="49"/>
      <c r="D109" s="49"/>
      <c r="E109" s="49"/>
      <c r="F109" s="49"/>
      <c r="G109" s="49"/>
      <c r="H109" s="49"/>
      <c r="I109" s="126"/>
      <c r="J109" s="49"/>
      <c r="K109" s="49"/>
      <c r="L109" s="4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31" hidden="1" x14ac:dyDescent="0.2"/>
    <row r="111" spans="1:31" hidden="1" x14ac:dyDescent="0.2"/>
    <row r="112" spans="1:31" hidden="1" x14ac:dyDescent="0.2"/>
    <row r="113" spans="1:63" s="2" customFormat="1" ht="6.95" customHeight="1" x14ac:dyDescent="0.2">
      <c r="A113" s="33"/>
      <c r="B113" s="50"/>
      <c r="C113" s="51"/>
      <c r="D113" s="51"/>
      <c r="E113" s="51"/>
      <c r="F113" s="51"/>
      <c r="G113" s="51"/>
      <c r="H113" s="51"/>
      <c r="I113" s="127"/>
      <c r="J113" s="51"/>
      <c r="K113" s="51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3" s="2" customFormat="1" ht="24.95" customHeight="1" x14ac:dyDescent="0.2">
      <c r="A114" s="33"/>
      <c r="B114" s="34"/>
      <c r="C114" s="22" t="s">
        <v>127</v>
      </c>
      <c r="D114" s="33"/>
      <c r="E114" s="33"/>
      <c r="F114" s="33"/>
      <c r="G114" s="33"/>
      <c r="H114" s="33"/>
      <c r="I114" s="102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3" s="2" customFormat="1" ht="6.95" customHeight="1" x14ac:dyDescent="0.2">
      <c r="A115" s="33"/>
      <c r="B115" s="34"/>
      <c r="C115" s="33"/>
      <c r="D115" s="33"/>
      <c r="E115" s="33"/>
      <c r="F115" s="33"/>
      <c r="G115" s="33"/>
      <c r="H115" s="33"/>
      <c r="I115" s="102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3" s="2" customFormat="1" ht="12" customHeight="1" x14ac:dyDescent="0.2">
      <c r="A116" s="33"/>
      <c r="B116" s="34"/>
      <c r="C116" s="28" t="s">
        <v>16</v>
      </c>
      <c r="D116" s="33"/>
      <c r="E116" s="33"/>
      <c r="F116" s="33"/>
      <c r="G116" s="33"/>
      <c r="H116" s="33"/>
      <c r="I116" s="102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3" s="2" customFormat="1" ht="16.5" customHeight="1" x14ac:dyDescent="0.2">
      <c r="A117" s="33"/>
      <c r="B117" s="34"/>
      <c r="C117" s="33"/>
      <c r="D117" s="33"/>
      <c r="E117" s="569" t="str">
        <f>E7</f>
        <v>Žirovnice - ZTV Starý dvůr</v>
      </c>
      <c r="F117" s="570"/>
      <c r="G117" s="570"/>
      <c r="H117" s="570"/>
      <c r="I117" s="102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3" s="2" customFormat="1" ht="12" customHeight="1" x14ac:dyDescent="0.2">
      <c r="A118" s="33"/>
      <c r="B118" s="34"/>
      <c r="C118" s="28" t="s">
        <v>119</v>
      </c>
      <c r="D118" s="33"/>
      <c r="E118" s="33"/>
      <c r="F118" s="33"/>
      <c r="G118" s="33"/>
      <c r="H118" s="33"/>
      <c r="I118" s="102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3" s="2" customFormat="1" ht="16.5" customHeight="1" x14ac:dyDescent="0.2">
      <c r="A119" s="33"/>
      <c r="B119" s="34"/>
      <c r="C119" s="33"/>
      <c r="D119" s="33"/>
      <c r="E119" s="561" t="str">
        <f>E9</f>
        <v>303 - Splašková kanalizace</v>
      </c>
      <c r="F119" s="568"/>
      <c r="G119" s="568"/>
      <c r="H119" s="568"/>
      <c r="I119" s="102"/>
      <c r="J119" s="33"/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3" s="2" customFormat="1" ht="6.95" customHeight="1" x14ac:dyDescent="0.2">
      <c r="A120" s="33"/>
      <c r="B120" s="34"/>
      <c r="C120" s="33"/>
      <c r="D120" s="33"/>
      <c r="E120" s="33"/>
      <c r="F120" s="33"/>
      <c r="G120" s="33"/>
      <c r="H120" s="33"/>
      <c r="I120" s="102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3" s="2" customFormat="1" ht="12" customHeight="1" x14ac:dyDescent="0.2">
      <c r="A121" s="33"/>
      <c r="B121" s="34"/>
      <c r="C121" s="28" t="s">
        <v>20</v>
      </c>
      <c r="D121" s="33"/>
      <c r="E121" s="33"/>
      <c r="F121" s="26" t="str">
        <f>F12</f>
        <v>Žirovnice</v>
      </c>
      <c r="G121" s="33"/>
      <c r="H121" s="33"/>
      <c r="I121" s="103" t="s">
        <v>22</v>
      </c>
      <c r="J121" s="56" t="str">
        <f>IF(J12="","",J12)</f>
        <v>9. 6. 2020</v>
      </c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3" s="2" customFormat="1" ht="6.95" customHeight="1" x14ac:dyDescent="0.2">
      <c r="A122" s="33"/>
      <c r="B122" s="34"/>
      <c r="C122" s="33"/>
      <c r="D122" s="33"/>
      <c r="E122" s="33"/>
      <c r="F122" s="33"/>
      <c r="G122" s="33"/>
      <c r="H122" s="33"/>
      <c r="I122" s="102"/>
      <c r="J122" s="33"/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3" s="2" customFormat="1" ht="15.2" customHeight="1" x14ac:dyDescent="0.2">
      <c r="A123" s="33"/>
      <c r="B123" s="34"/>
      <c r="C123" s="28" t="s">
        <v>24</v>
      </c>
      <c r="D123" s="33"/>
      <c r="E123" s="33"/>
      <c r="F123" s="26" t="str">
        <f>E15</f>
        <v>Město Žirovnice</v>
      </c>
      <c r="G123" s="33"/>
      <c r="H123" s="33"/>
      <c r="I123" s="103" t="s">
        <v>30</v>
      </c>
      <c r="J123" s="31" t="str">
        <f>E21</f>
        <v>WAY project s.r.o.</v>
      </c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3" s="2" customFormat="1" ht="15.2" customHeight="1" x14ac:dyDescent="0.2">
      <c r="A124" s="33"/>
      <c r="B124" s="34"/>
      <c r="C124" s="28" t="s">
        <v>28</v>
      </c>
      <c r="D124" s="33"/>
      <c r="E124" s="33"/>
      <c r="F124" s="26" t="str">
        <f>IF(E18="","",E18)</f>
        <v>Vyplň údaj</v>
      </c>
      <c r="G124" s="33"/>
      <c r="H124" s="33"/>
      <c r="I124" s="103" t="s">
        <v>34</v>
      </c>
      <c r="J124" s="31" t="str">
        <f>E24</f>
        <v xml:space="preserve"> </v>
      </c>
      <c r="K124" s="33"/>
      <c r="L124" s="4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63" s="2" customFormat="1" ht="10.35" customHeight="1" x14ac:dyDescent="0.2">
      <c r="A125" s="33"/>
      <c r="B125" s="34"/>
      <c r="C125" s="33"/>
      <c r="D125" s="33"/>
      <c r="E125" s="33"/>
      <c r="F125" s="33"/>
      <c r="G125" s="33"/>
      <c r="H125" s="33"/>
      <c r="I125" s="102"/>
      <c r="J125" s="33"/>
      <c r="K125" s="33"/>
      <c r="L125" s="4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63" s="10" customFormat="1" ht="29.25" customHeight="1" x14ac:dyDescent="0.2">
      <c r="A126" s="137"/>
      <c r="B126" s="138"/>
      <c r="C126" s="139" t="s">
        <v>128</v>
      </c>
      <c r="D126" s="140" t="s">
        <v>62</v>
      </c>
      <c r="E126" s="140" t="s">
        <v>58</v>
      </c>
      <c r="F126" s="140" t="s">
        <v>59</v>
      </c>
      <c r="G126" s="140" t="s">
        <v>129</v>
      </c>
      <c r="H126" s="140" t="s">
        <v>130</v>
      </c>
      <c r="I126" s="141" t="s">
        <v>131</v>
      </c>
      <c r="J126" s="140" t="s">
        <v>123</v>
      </c>
      <c r="K126" s="142" t="s">
        <v>132</v>
      </c>
      <c r="L126" s="143"/>
      <c r="M126" s="63" t="s">
        <v>1</v>
      </c>
      <c r="N126" s="64" t="s">
        <v>41</v>
      </c>
      <c r="O126" s="64" t="s">
        <v>133</v>
      </c>
      <c r="P126" s="64" t="s">
        <v>134</v>
      </c>
      <c r="Q126" s="64" t="s">
        <v>135</v>
      </c>
      <c r="R126" s="64" t="s">
        <v>136</v>
      </c>
      <c r="S126" s="64" t="s">
        <v>137</v>
      </c>
      <c r="T126" s="65" t="s">
        <v>138</v>
      </c>
      <c r="U126" s="137"/>
      <c r="V126" s="137"/>
      <c r="W126" s="137"/>
      <c r="X126" s="137"/>
      <c r="Y126" s="137"/>
      <c r="Z126" s="137"/>
      <c r="AA126" s="137"/>
      <c r="AB126" s="137"/>
      <c r="AC126" s="137"/>
      <c r="AD126" s="137"/>
      <c r="AE126" s="137"/>
    </row>
    <row r="127" spans="1:63" s="2" customFormat="1" ht="22.9" customHeight="1" x14ac:dyDescent="0.25">
      <c r="A127" s="33"/>
      <c r="B127" s="34"/>
      <c r="C127" s="70" t="s">
        <v>139</v>
      </c>
      <c r="D127" s="33"/>
      <c r="E127" s="33"/>
      <c r="F127" s="33"/>
      <c r="G127" s="33"/>
      <c r="H127" s="33"/>
      <c r="I127" s="102"/>
      <c r="J127" s="144">
        <f>BK127</f>
        <v>0</v>
      </c>
      <c r="K127" s="33"/>
      <c r="L127" s="34"/>
      <c r="M127" s="66"/>
      <c r="N127" s="57"/>
      <c r="O127" s="67"/>
      <c r="P127" s="145">
        <f>P128+P464</f>
        <v>0</v>
      </c>
      <c r="Q127" s="67"/>
      <c r="R127" s="145">
        <f>R128+R464</f>
        <v>818.14125506000016</v>
      </c>
      <c r="S127" s="67"/>
      <c r="T127" s="146">
        <f>T128+T464</f>
        <v>2.5499999999999998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T127" s="18" t="s">
        <v>76</v>
      </c>
      <c r="AU127" s="18" t="s">
        <v>125</v>
      </c>
      <c r="BK127" s="147">
        <f>BK128+BK464</f>
        <v>0</v>
      </c>
    </row>
    <row r="128" spans="1:63" s="11" customFormat="1" ht="25.9" customHeight="1" x14ac:dyDescent="0.2">
      <c r="B128" s="148"/>
      <c r="D128" s="149" t="s">
        <v>76</v>
      </c>
      <c r="E128" s="150" t="s">
        <v>228</v>
      </c>
      <c r="F128" s="150" t="s">
        <v>229</v>
      </c>
      <c r="I128" s="151"/>
      <c r="J128" s="152">
        <f>BK128</f>
        <v>0</v>
      </c>
      <c r="L128" s="148"/>
      <c r="M128" s="153"/>
      <c r="N128" s="154"/>
      <c r="O128" s="154"/>
      <c r="P128" s="155">
        <f>P129+P268+P288+P291+P315+P320+P327+P462</f>
        <v>0</v>
      </c>
      <c r="Q128" s="154"/>
      <c r="R128" s="155">
        <f>R129+R268+R288+R291+R315+R320+R327+R462</f>
        <v>818.10998506000021</v>
      </c>
      <c r="S128" s="154"/>
      <c r="T128" s="156">
        <f>T129+T268+T288+T291+T315+T320+T327+T462</f>
        <v>2.5499999999999998</v>
      </c>
      <c r="AR128" s="149" t="s">
        <v>85</v>
      </c>
      <c r="AT128" s="157" t="s">
        <v>76</v>
      </c>
      <c r="AU128" s="157" t="s">
        <v>77</v>
      </c>
      <c r="AY128" s="149" t="s">
        <v>143</v>
      </c>
      <c r="BK128" s="158">
        <f>BK129+BK268+BK288+BK291+BK315+BK320+BK327+BK462</f>
        <v>0</v>
      </c>
    </row>
    <row r="129" spans="1:65" s="11" customFormat="1" ht="22.9" customHeight="1" x14ac:dyDescent="0.2">
      <c r="B129" s="148"/>
      <c r="D129" s="149" t="s">
        <v>76</v>
      </c>
      <c r="E129" s="197" t="s">
        <v>85</v>
      </c>
      <c r="F129" s="197" t="s">
        <v>230</v>
      </c>
      <c r="I129" s="151"/>
      <c r="J129" s="198">
        <f>BK129</f>
        <v>0</v>
      </c>
      <c r="L129" s="148"/>
      <c r="M129" s="153"/>
      <c r="N129" s="154"/>
      <c r="O129" s="154"/>
      <c r="P129" s="155">
        <f>SUM(P130:P267)</f>
        <v>0</v>
      </c>
      <c r="Q129" s="154"/>
      <c r="R129" s="155">
        <f>SUM(R130:R267)</f>
        <v>642.78754800000013</v>
      </c>
      <c r="S129" s="154"/>
      <c r="T129" s="156">
        <f>SUM(T130:T267)</f>
        <v>2.5499999999999998</v>
      </c>
      <c r="AR129" s="149" t="s">
        <v>85</v>
      </c>
      <c r="AT129" s="157" t="s">
        <v>76</v>
      </c>
      <c r="AU129" s="157" t="s">
        <v>85</v>
      </c>
      <c r="AY129" s="149" t="s">
        <v>143</v>
      </c>
      <c r="BK129" s="158">
        <f>SUM(BK130:BK267)</f>
        <v>0</v>
      </c>
    </row>
    <row r="130" spans="1:65" s="2" customFormat="1" ht="33" customHeight="1" x14ac:dyDescent="0.2">
      <c r="A130" s="33"/>
      <c r="B130" s="159"/>
      <c r="C130" s="160" t="s">
        <v>85</v>
      </c>
      <c r="D130" s="160" t="s">
        <v>144</v>
      </c>
      <c r="E130" s="161" t="s">
        <v>1426</v>
      </c>
      <c r="F130" s="162" t="s">
        <v>1427</v>
      </c>
      <c r="G130" s="163" t="s">
        <v>233</v>
      </c>
      <c r="H130" s="164">
        <v>6</v>
      </c>
      <c r="I130" s="165"/>
      <c r="J130" s="166">
        <f>ROUND(I130*H130,2)</f>
        <v>0</v>
      </c>
      <c r="K130" s="162" t="s">
        <v>148</v>
      </c>
      <c r="L130" s="34"/>
      <c r="M130" s="167" t="s">
        <v>1</v>
      </c>
      <c r="N130" s="168" t="s">
        <v>42</v>
      </c>
      <c r="O130" s="59"/>
      <c r="P130" s="169">
        <f>O130*H130</f>
        <v>0</v>
      </c>
      <c r="Q130" s="169">
        <v>0</v>
      </c>
      <c r="R130" s="169">
        <f>Q130*H130</f>
        <v>0</v>
      </c>
      <c r="S130" s="169">
        <v>0.42499999999999999</v>
      </c>
      <c r="T130" s="170">
        <f>S130*H130</f>
        <v>2.5499999999999998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171" t="s">
        <v>142</v>
      </c>
      <c r="AT130" s="171" t="s">
        <v>144</v>
      </c>
      <c r="AU130" s="171" t="s">
        <v>87</v>
      </c>
      <c r="AY130" s="18" t="s">
        <v>143</v>
      </c>
      <c r="BE130" s="172">
        <f>IF(N130="základní",J130,0)</f>
        <v>0</v>
      </c>
      <c r="BF130" s="172">
        <f>IF(N130="snížená",J130,0)</f>
        <v>0</v>
      </c>
      <c r="BG130" s="172">
        <f>IF(N130="zákl. přenesená",J130,0)</f>
        <v>0</v>
      </c>
      <c r="BH130" s="172">
        <f>IF(N130="sníž. přenesená",J130,0)</f>
        <v>0</v>
      </c>
      <c r="BI130" s="172">
        <f>IF(N130="nulová",J130,0)</f>
        <v>0</v>
      </c>
      <c r="BJ130" s="18" t="s">
        <v>85</v>
      </c>
      <c r="BK130" s="172">
        <f>ROUND(I130*H130,2)</f>
        <v>0</v>
      </c>
      <c r="BL130" s="18" t="s">
        <v>142</v>
      </c>
      <c r="BM130" s="171" t="s">
        <v>1428</v>
      </c>
    </row>
    <row r="131" spans="1:65" s="12" customFormat="1" x14ac:dyDescent="0.2">
      <c r="B131" s="173"/>
      <c r="D131" s="174" t="s">
        <v>151</v>
      </c>
      <c r="E131" s="175" t="s">
        <v>1</v>
      </c>
      <c r="F131" s="176" t="s">
        <v>1429</v>
      </c>
      <c r="H131" s="177">
        <v>6</v>
      </c>
      <c r="I131" s="178"/>
      <c r="L131" s="173"/>
      <c r="M131" s="179"/>
      <c r="N131" s="180"/>
      <c r="O131" s="180"/>
      <c r="P131" s="180"/>
      <c r="Q131" s="180"/>
      <c r="R131" s="180"/>
      <c r="S131" s="180"/>
      <c r="T131" s="181"/>
      <c r="AT131" s="175" t="s">
        <v>151</v>
      </c>
      <c r="AU131" s="175" t="s">
        <v>87</v>
      </c>
      <c r="AV131" s="12" t="s">
        <v>87</v>
      </c>
      <c r="AW131" s="12" t="s">
        <v>33</v>
      </c>
      <c r="AX131" s="12" t="s">
        <v>85</v>
      </c>
      <c r="AY131" s="175" t="s">
        <v>143</v>
      </c>
    </row>
    <row r="132" spans="1:65" s="2" customFormat="1" ht="16.5" customHeight="1" x14ac:dyDescent="0.2">
      <c r="A132" s="33"/>
      <c r="B132" s="159"/>
      <c r="C132" s="160" t="s">
        <v>87</v>
      </c>
      <c r="D132" s="160" t="s">
        <v>144</v>
      </c>
      <c r="E132" s="161" t="s">
        <v>914</v>
      </c>
      <c r="F132" s="162" t="s">
        <v>915</v>
      </c>
      <c r="G132" s="163" t="s">
        <v>916</v>
      </c>
      <c r="H132" s="164">
        <v>160</v>
      </c>
      <c r="I132" s="165"/>
      <c r="J132" s="166">
        <f>ROUND(I132*H132,2)</f>
        <v>0</v>
      </c>
      <c r="K132" s="162" t="s">
        <v>148</v>
      </c>
      <c r="L132" s="34"/>
      <c r="M132" s="167" t="s">
        <v>1</v>
      </c>
      <c r="N132" s="168" t="s">
        <v>42</v>
      </c>
      <c r="O132" s="59"/>
      <c r="P132" s="169">
        <f>O132*H132</f>
        <v>0</v>
      </c>
      <c r="Q132" s="169">
        <v>3.0000000000000001E-5</v>
      </c>
      <c r="R132" s="169">
        <f>Q132*H132</f>
        <v>4.8000000000000004E-3</v>
      </c>
      <c r="S132" s="169">
        <v>0</v>
      </c>
      <c r="T132" s="170">
        <f>S132*H132</f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71" t="s">
        <v>142</v>
      </c>
      <c r="AT132" s="171" t="s">
        <v>144</v>
      </c>
      <c r="AU132" s="171" t="s">
        <v>87</v>
      </c>
      <c r="AY132" s="18" t="s">
        <v>143</v>
      </c>
      <c r="BE132" s="172">
        <f>IF(N132="základní",J132,0)</f>
        <v>0</v>
      </c>
      <c r="BF132" s="172">
        <f>IF(N132="snížená",J132,0)</f>
        <v>0</v>
      </c>
      <c r="BG132" s="172">
        <f>IF(N132="zákl. přenesená",J132,0)</f>
        <v>0</v>
      </c>
      <c r="BH132" s="172">
        <f>IF(N132="sníž. přenesená",J132,0)</f>
        <v>0</v>
      </c>
      <c r="BI132" s="172">
        <f>IF(N132="nulová",J132,0)</f>
        <v>0</v>
      </c>
      <c r="BJ132" s="18" t="s">
        <v>85</v>
      </c>
      <c r="BK132" s="172">
        <f>ROUND(I132*H132,2)</f>
        <v>0</v>
      </c>
      <c r="BL132" s="18" t="s">
        <v>142</v>
      </c>
      <c r="BM132" s="171" t="s">
        <v>1170</v>
      </c>
    </row>
    <row r="133" spans="1:65" s="13" customFormat="1" x14ac:dyDescent="0.2">
      <c r="B133" s="182"/>
      <c r="D133" s="174" t="s">
        <v>151</v>
      </c>
      <c r="E133" s="183" t="s">
        <v>1</v>
      </c>
      <c r="F133" s="184" t="s">
        <v>1171</v>
      </c>
      <c r="H133" s="183" t="s">
        <v>1</v>
      </c>
      <c r="I133" s="185"/>
      <c r="L133" s="182"/>
      <c r="M133" s="186"/>
      <c r="N133" s="187"/>
      <c r="O133" s="187"/>
      <c r="P133" s="187"/>
      <c r="Q133" s="187"/>
      <c r="R133" s="187"/>
      <c r="S133" s="187"/>
      <c r="T133" s="188"/>
      <c r="AT133" s="183" t="s">
        <v>151</v>
      </c>
      <c r="AU133" s="183" t="s">
        <v>87</v>
      </c>
      <c r="AV133" s="13" t="s">
        <v>85</v>
      </c>
      <c r="AW133" s="13" t="s">
        <v>33</v>
      </c>
      <c r="AX133" s="13" t="s">
        <v>77</v>
      </c>
      <c r="AY133" s="183" t="s">
        <v>143</v>
      </c>
    </row>
    <row r="134" spans="1:65" s="12" customFormat="1" x14ac:dyDescent="0.2">
      <c r="B134" s="173"/>
      <c r="D134" s="174" t="s">
        <v>151</v>
      </c>
      <c r="E134" s="175" t="s">
        <v>1</v>
      </c>
      <c r="F134" s="176" t="s">
        <v>1172</v>
      </c>
      <c r="H134" s="177">
        <v>160</v>
      </c>
      <c r="I134" s="178"/>
      <c r="L134" s="173"/>
      <c r="M134" s="179"/>
      <c r="N134" s="180"/>
      <c r="O134" s="180"/>
      <c r="P134" s="180"/>
      <c r="Q134" s="180"/>
      <c r="R134" s="180"/>
      <c r="S134" s="180"/>
      <c r="T134" s="181"/>
      <c r="AT134" s="175" t="s">
        <v>151</v>
      </c>
      <c r="AU134" s="175" t="s">
        <v>87</v>
      </c>
      <c r="AV134" s="12" t="s">
        <v>87</v>
      </c>
      <c r="AW134" s="12" t="s">
        <v>33</v>
      </c>
      <c r="AX134" s="12" t="s">
        <v>85</v>
      </c>
      <c r="AY134" s="175" t="s">
        <v>143</v>
      </c>
    </row>
    <row r="135" spans="1:65" s="2" customFormat="1" ht="21.75" customHeight="1" x14ac:dyDescent="0.2">
      <c r="A135" s="33"/>
      <c r="B135" s="159"/>
      <c r="C135" s="160" t="s">
        <v>158</v>
      </c>
      <c r="D135" s="160" t="s">
        <v>144</v>
      </c>
      <c r="E135" s="161" t="s">
        <v>920</v>
      </c>
      <c r="F135" s="162" t="s">
        <v>292</v>
      </c>
      <c r="G135" s="163" t="s">
        <v>280</v>
      </c>
      <c r="H135" s="164">
        <v>13.351000000000001</v>
      </c>
      <c r="I135" s="165"/>
      <c r="J135" s="166">
        <f>ROUND(I135*H135,2)</f>
        <v>0</v>
      </c>
      <c r="K135" s="162" t="s">
        <v>148</v>
      </c>
      <c r="L135" s="34"/>
      <c r="M135" s="167" t="s">
        <v>1</v>
      </c>
      <c r="N135" s="168" t="s">
        <v>42</v>
      </c>
      <c r="O135" s="59"/>
      <c r="P135" s="169">
        <f>O135*H135</f>
        <v>0</v>
      </c>
      <c r="Q135" s="169">
        <v>0</v>
      </c>
      <c r="R135" s="169">
        <f>Q135*H135</f>
        <v>0</v>
      </c>
      <c r="S135" s="169">
        <v>0</v>
      </c>
      <c r="T135" s="170">
        <f>S135*H135</f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71" t="s">
        <v>142</v>
      </c>
      <c r="AT135" s="171" t="s">
        <v>144</v>
      </c>
      <c r="AU135" s="171" t="s">
        <v>87</v>
      </c>
      <c r="AY135" s="18" t="s">
        <v>143</v>
      </c>
      <c r="BE135" s="172">
        <f>IF(N135="základní",J135,0)</f>
        <v>0</v>
      </c>
      <c r="BF135" s="172">
        <f>IF(N135="snížená",J135,0)</f>
        <v>0</v>
      </c>
      <c r="BG135" s="172">
        <f>IF(N135="zákl. přenesená",J135,0)</f>
        <v>0</v>
      </c>
      <c r="BH135" s="172">
        <f>IF(N135="sníž. přenesená",J135,0)</f>
        <v>0</v>
      </c>
      <c r="BI135" s="172">
        <f>IF(N135="nulová",J135,0)</f>
        <v>0</v>
      </c>
      <c r="BJ135" s="18" t="s">
        <v>85</v>
      </c>
      <c r="BK135" s="172">
        <f>ROUND(I135*H135,2)</f>
        <v>0</v>
      </c>
      <c r="BL135" s="18" t="s">
        <v>142</v>
      </c>
      <c r="BM135" s="171" t="s">
        <v>1173</v>
      </c>
    </row>
    <row r="136" spans="1:65" s="13" customFormat="1" x14ac:dyDescent="0.2">
      <c r="B136" s="182"/>
      <c r="D136" s="174" t="s">
        <v>151</v>
      </c>
      <c r="E136" s="183" t="s">
        <v>1</v>
      </c>
      <c r="F136" s="184" t="s">
        <v>1430</v>
      </c>
      <c r="H136" s="183" t="s">
        <v>1</v>
      </c>
      <c r="I136" s="185"/>
      <c r="L136" s="182"/>
      <c r="M136" s="186"/>
      <c r="N136" s="187"/>
      <c r="O136" s="187"/>
      <c r="P136" s="187"/>
      <c r="Q136" s="187"/>
      <c r="R136" s="187"/>
      <c r="S136" s="187"/>
      <c r="T136" s="188"/>
      <c r="AT136" s="183" t="s">
        <v>151</v>
      </c>
      <c r="AU136" s="183" t="s">
        <v>87</v>
      </c>
      <c r="AV136" s="13" t="s">
        <v>85</v>
      </c>
      <c r="AW136" s="13" t="s">
        <v>33</v>
      </c>
      <c r="AX136" s="13" t="s">
        <v>77</v>
      </c>
      <c r="AY136" s="183" t="s">
        <v>143</v>
      </c>
    </row>
    <row r="137" spans="1:65" s="12" customFormat="1" x14ac:dyDescent="0.2">
      <c r="B137" s="173"/>
      <c r="D137" s="174" t="s">
        <v>151</v>
      </c>
      <c r="E137" s="175" t="s">
        <v>1</v>
      </c>
      <c r="F137" s="176" t="s">
        <v>1431</v>
      </c>
      <c r="H137" s="177">
        <v>13.351000000000001</v>
      </c>
      <c r="I137" s="178"/>
      <c r="L137" s="173"/>
      <c r="M137" s="179"/>
      <c r="N137" s="180"/>
      <c r="O137" s="180"/>
      <c r="P137" s="180"/>
      <c r="Q137" s="180"/>
      <c r="R137" s="180"/>
      <c r="S137" s="180"/>
      <c r="T137" s="181"/>
      <c r="AT137" s="175" t="s">
        <v>151</v>
      </c>
      <c r="AU137" s="175" t="s">
        <v>87</v>
      </c>
      <c r="AV137" s="12" t="s">
        <v>87</v>
      </c>
      <c r="AW137" s="12" t="s">
        <v>33</v>
      </c>
      <c r="AX137" s="12" t="s">
        <v>85</v>
      </c>
      <c r="AY137" s="175" t="s">
        <v>143</v>
      </c>
    </row>
    <row r="138" spans="1:65" s="2" customFormat="1" ht="16.5" customHeight="1" x14ac:dyDescent="0.2">
      <c r="A138" s="33"/>
      <c r="B138" s="159"/>
      <c r="C138" s="160" t="s">
        <v>142</v>
      </c>
      <c r="D138" s="160" t="s">
        <v>144</v>
      </c>
      <c r="E138" s="161" t="s">
        <v>1432</v>
      </c>
      <c r="F138" s="162" t="s">
        <v>1433</v>
      </c>
      <c r="G138" s="163" t="s">
        <v>233</v>
      </c>
      <c r="H138" s="164">
        <v>462.7</v>
      </c>
      <c r="I138" s="165"/>
      <c r="J138" s="166">
        <f>ROUND(I138*H138,2)</f>
        <v>0</v>
      </c>
      <c r="K138" s="162" t="s">
        <v>148</v>
      </c>
      <c r="L138" s="34"/>
      <c r="M138" s="167" t="s">
        <v>1</v>
      </c>
      <c r="N138" s="168" t="s">
        <v>42</v>
      </c>
      <c r="O138" s="59"/>
      <c r="P138" s="169">
        <f>O138*H138</f>
        <v>0</v>
      </c>
      <c r="Q138" s="169">
        <v>0</v>
      </c>
      <c r="R138" s="169">
        <f>Q138*H138</f>
        <v>0</v>
      </c>
      <c r="S138" s="169">
        <v>0</v>
      </c>
      <c r="T138" s="170">
        <f>S138*H138</f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71" t="s">
        <v>142</v>
      </c>
      <c r="AT138" s="171" t="s">
        <v>144</v>
      </c>
      <c r="AU138" s="171" t="s">
        <v>87</v>
      </c>
      <c r="AY138" s="18" t="s">
        <v>143</v>
      </c>
      <c r="BE138" s="172">
        <f>IF(N138="základní",J138,0)</f>
        <v>0</v>
      </c>
      <c r="BF138" s="172">
        <f>IF(N138="snížená",J138,0)</f>
        <v>0</v>
      </c>
      <c r="BG138" s="172">
        <f>IF(N138="zákl. přenesená",J138,0)</f>
        <v>0</v>
      </c>
      <c r="BH138" s="172">
        <f>IF(N138="sníž. přenesená",J138,0)</f>
        <v>0</v>
      </c>
      <c r="BI138" s="172">
        <f>IF(N138="nulová",J138,0)</f>
        <v>0</v>
      </c>
      <c r="BJ138" s="18" t="s">
        <v>85</v>
      </c>
      <c r="BK138" s="172">
        <f>ROUND(I138*H138,2)</f>
        <v>0</v>
      </c>
      <c r="BL138" s="18" t="s">
        <v>142</v>
      </c>
      <c r="BM138" s="171" t="s">
        <v>1434</v>
      </c>
    </row>
    <row r="139" spans="1:65" s="12" customFormat="1" x14ac:dyDescent="0.2">
      <c r="B139" s="173"/>
      <c r="D139" s="174" t="s">
        <v>151</v>
      </c>
      <c r="E139" s="175" t="s">
        <v>1</v>
      </c>
      <c r="F139" s="176" t="s">
        <v>1435</v>
      </c>
      <c r="H139" s="177">
        <v>462.7</v>
      </c>
      <c r="I139" s="178"/>
      <c r="L139" s="173"/>
      <c r="M139" s="179"/>
      <c r="N139" s="180"/>
      <c r="O139" s="180"/>
      <c r="P139" s="180"/>
      <c r="Q139" s="180"/>
      <c r="R139" s="180"/>
      <c r="S139" s="180"/>
      <c r="T139" s="181"/>
      <c r="AT139" s="175" t="s">
        <v>151</v>
      </c>
      <c r="AU139" s="175" t="s">
        <v>87</v>
      </c>
      <c r="AV139" s="12" t="s">
        <v>87</v>
      </c>
      <c r="AW139" s="12" t="s">
        <v>33</v>
      </c>
      <c r="AX139" s="12" t="s">
        <v>85</v>
      </c>
      <c r="AY139" s="175" t="s">
        <v>143</v>
      </c>
    </row>
    <row r="140" spans="1:65" s="2" customFormat="1" ht="16.5" customHeight="1" x14ac:dyDescent="0.2">
      <c r="A140" s="33"/>
      <c r="B140" s="159"/>
      <c r="C140" s="160" t="s">
        <v>167</v>
      </c>
      <c r="D140" s="160" t="s">
        <v>144</v>
      </c>
      <c r="E140" s="161" t="s">
        <v>1436</v>
      </c>
      <c r="F140" s="162" t="s">
        <v>1437</v>
      </c>
      <c r="G140" s="163" t="s">
        <v>233</v>
      </c>
      <c r="H140" s="164">
        <v>335.1</v>
      </c>
      <c r="I140" s="165"/>
      <c r="J140" s="166">
        <f>ROUND(I140*H140,2)</f>
        <v>0</v>
      </c>
      <c r="K140" s="162" t="s">
        <v>148</v>
      </c>
      <c r="L140" s="34"/>
      <c r="M140" s="167" t="s">
        <v>1</v>
      </c>
      <c r="N140" s="168" t="s">
        <v>42</v>
      </c>
      <c r="O140" s="59"/>
      <c r="P140" s="169">
        <f>O140*H140</f>
        <v>0</v>
      </c>
      <c r="Q140" s="169">
        <v>0</v>
      </c>
      <c r="R140" s="169">
        <f>Q140*H140</f>
        <v>0</v>
      </c>
      <c r="S140" s="169">
        <v>0</v>
      </c>
      <c r="T140" s="170">
        <f>S140*H140</f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71" t="s">
        <v>142</v>
      </c>
      <c r="AT140" s="171" t="s">
        <v>144</v>
      </c>
      <c r="AU140" s="171" t="s">
        <v>87</v>
      </c>
      <c r="AY140" s="18" t="s">
        <v>143</v>
      </c>
      <c r="BE140" s="172">
        <f>IF(N140="základní",J140,0)</f>
        <v>0</v>
      </c>
      <c r="BF140" s="172">
        <f>IF(N140="snížená",J140,0)</f>
        <v>0</v>
      </c>
      <c r="BG140" s="172">
        <f>IF(N140="zákl. přenesená",J140,0)</f>
        <v>0</v>
      </c>
      <c r="BH140" s="172">
        <f>IF(N140="sníž. přenesená",J140,0)</f>
        <v>0</v>
      </c>
      <c r="BI140" s="172">
        <f>IF(N140="nulová",J140,0)</f>
        <v>0</v>
      </c>
      <c r="BJ140" s="18" t="s">
        <v>85</v>
      </c>
      <c r="BK140" s="172">
        <f>ROUND(I140*H140,2)</f>
        <v>0</v>
      </c>
      <c r="BL140" s="18" t="s">
        <v>142</v>
      </c>
      <c r="BM140" s="171" t="s">
        <v>1438</v>
      </c>
    </row>
    <row r="141" spans="1:65" s="12" customFormat="1" x14ac:dyDescent="0.2">
      <c r="B141" s="173"/>
      <c r="D141" s="174" t="s">
        <v>151</v>
      </c>
      <c r="E141" s="175" t="s">
        <v>1</v>
      </c>
      <c r="F141" s="176" t="s">
        <v>1439</v>
      </c>
      <c r="H141" s="177">
        <v>335.1</v>
      </c>
      <c r="I141" s="178"/>
      <c r="L141" s="173"/>
      <c r="M141" s="179"/>
      <c r="N141" s="180"/>
      <c r="O141" s="180"/>
      <c r="P141" s="180"/>
      <c r="Q141" s="180"/>
      <c r="R141" s="180"/>
      <c r="S141" s="180"/>
      <c r="T141" s="181"/>
      <c r="AT141" s="175" t="s">
        <v>151</v>
      </c>
      <c r="AU141" s="175" t="s">
        <v>87</v>
      </c>
      <c r="AV141" s="12" t="s">
        <v>87</v>
      </c>
      <c r="AW141" s="12" t="s">
        <v>33</v>
      </c>
      <c r="AX141" s="12" t="s">
        <v>85</v>
      </c>
      <c r="AY141" s="175" t="s">
        <v>143</v>
      </c>
    </row>
    <row r="142" spans="1:65" s="2" customFormat="1" ht="16.5" customHeight="1" x14ac:dyDescent="0.2">
      <c r="A142" s="33"/>
      <c r="B142" s="159"/>
      <c r="C142" s="160" t="s">
        <v>170</v>
      </c>
      <c r="D142" s="160" t="s">
        <v>144</v>
      </c>
      <c r="E142" s="161" t="s">
        <v>1440</v>
      </c>
      <c r="F142" s="162" t="s">
        <v>1441</v>
      </c>
      <c r="G142" s="163" t="s">
        <v>233</v>
      </c>
      <c r="H142" s="164">
        <v>79.5</v>
      </c>
      <c r="I142" s="165"/>
      <c r="J142" s="166">
        <f>ROUND(I142*H142,2)</f>
        <v>0</v>
      </c>
      <c r="K142" s="162" t="s">
        <v>148</v>
      </c>
      <c r="L142" s="34"/>
      <c r="M142" s="167" t="s">
        <v>1</v>
      </c>
      <c r="N142" s="168" t="s">
        <v>42</v>
      </c>
      <c r="O142" s="59"/>
      <c r="P142" s="169">
        <f>O142*H142</f>
        <v>0</v>
      </c>
      <c r="Q142" s="169">
        <v>0</v>
      </c>
      <c r="R142" s="169">
        <f>Q142*H142</f>
        <v>0</v>
      </c>
      <c r="S142" s="169">
        <v>0</v>
      </c>
      <c r="T142" s="170">
        <f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71" t="s">
        <v>142</v>
      </c>
      <c r="AT142" s="171" t="s">
        <v>144</v>
      </c>
      <c r="AU142" s="171" t="s">
        <v>87</v>
      </c>
      <c r="AY142" s="18" t="s">
        <v>143</v>
      </c>
      <c r="BE142" s="172">
        <f>IF(N142="základní",J142,0)</f>
        <v>0</v>
      </c>
      <c r="BF142" s="172">
        <f>IF(N142="snížená",J142,0)</f>
        <v>0</v>
      </c>
      <c r="BG142" s="172">
        <f>IF(N142="zákl. přenesená",J142,0)</f>
        <v>0</v>
      </c>
      <c r="BH142" s="172">
        <f>IF(N142="sníž. přenesená",J142,0)</f>
        <v>0</v>
      </c>
      <c r="BI142" s="172">
        <f>IF(N142="nulová",J142,0)</f>
        <v>0</v>
      </c>
      <c r="BJ142" s="18" t="s">
        <v>85</v>
      </c>
      <c r="BK142" s="172">
        <f>ROUND(I142*H142,2)</f>
        <v>0</v>
      </c>
      <c r="BL142" s="18" t="s">
        <v>142</v>
      </c>
      <c r="BM142" s="171" t="s">
        <v>1442</v>
      </c>
    </row>
    <row r="143" spans="1:65" s="12" customFormat="1" x14ac:dyDescent="0.2">
      <c r="B143" s="173"/>
      <c r="D143" s="174" t="s">
        <v>151</v>
      </c>
      <c r="E143" s="175" t="s">
        <v>1</v>
      </c>
      <c r="F143" s="176" t="s">
        <v>1443</v>
      </c>
      <c r="H143" s="177">
        <v>79.5</v>
      </c>
      <c r="I143" s="178"/>
      <c r="L143" s="173"/>
      <c r="M143" s="179"/>
      <c r="N143" s="180"/>
      <c r="O143" s="180"/>
      <c r="P143" s="180"/>
      <c r="Q143" s="180"/>
      <c r="R143" s="180"/>
      <c r="S143" s="180"/>
      <c r="T143" s="181"/>
      <c r="AT143" s="175" t="s">
        <v>151</v>
      </c>
      <c r="AU143" s="175" t="s">
        <v>87</v>
      </c>
      <c r="AV143" s="12" t="s">
        <v>87</v>
      </c>
      <c r="AW143" s="12" t="s">
        <v>33</v>
      </c>
      <c r="AX143" s="12" t="s">
        <v>85</v>
      </c>
      <c r="AY143" s="175" t="s">
        <v>143</v>
      </c>
    </row>
    <row r="144" spans="1:65" s="2" customFormat="1" ht="21.75" customHeight="1" x14ac:dyDescent="0.2">
      <c r="A144" s="33"/>
      <c r="B144" s="159"/>
      <c r="C144" s="160" t="s">
        <v>178</v>
      </c>
      <c r="D144" s="160" t="s">
        <v>144</v>
      </c>
      <c r="E144" s="161" t="s">
        <v>1176</v>
      </c>
      <c r="F144" s="162" t="s">
        <v>1177</v>
      </c>
      <c r="G144" s="163" t="s">
        <v>280</v>
      </c>
      <c r="H144" s="164">
        <v>856.34400000000005</v>
      </c>
      <c r="I144" s="165"/>
      <c r="J144" s="166">
        <f>ROUND(I144*H144,2)</f>
        <v>0</v>
      </c>
      <c r="K144" s="162" t="s">
        <v>148</v>
      </c>
      <c r="L144" s="34"/>
      <c r="M144" s="167" t="s">
        <v>1</v>
      </c>
      <c r="N144" s="168" t="s">
        <v>42</v>
      </c>
      <c r="O144" s="59"/>
      <c r="P144" s="169">
        <f>O144*H144</f>
        <v>0</v>
      </c>
      <c r="Q144" s="169">
        <v>0</v>
      </c>
      <c r="R144" s="169">
        <f>Q144*H144</f>
        <v>0</v>
      </c>
      <c r="S144" s="169">
        <v>0</v>
      </c>
      <c r="T144" s="170">
        <f>S144*H144</f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71" t="s">
        <v>142</v>
      </c>
      <c r="AT144" s="171" t="s">
        <v>144</v>
      </c>
      <c r="AU144" s="171" t="s">
        <v>87</v>
      </c>
      <c r="AY144" s="18" t="s">
        <v>143</v>
      </c>
      <c r="BE144" s="172">
        <f>IF(N144="základní",J144,0)</f>
        <v>0</v>
      </c>
      <c r="BF144" s="172">
        <f>IF(N144="snížená",J144,0)</f>
        <v>0</v>
      </c>
      <c r="BG144" s="172">
        <f>IF(N144="zákl. přenesená",J144,0)</f>
        <v>0</v>
      </c>
      <c r="BH144" s="172">
        <f>IF(N144="sníž. přenesená",J144,0)</f>
        <v>0</v>
      </c>
      <c r="BI144" s="172">
        <f>IF(N144="nulová",J144,0)</f>
        <v>0</v>
      </c>
      <c r="BJ144" s="18" t="s">
        <v>85</v>
      </c>
      <c r="BK144" s="172">
        <f>ROUND(I144*H144,2)</f>
        <v>0</v>
      </c>
      <c r="BL144" s="18" t="s">
        <v>142</v>
      </c>
      <c r="BM144" s="171" t="s">
        <v>1178</v>
      </c>
    </row>
    <row r="145" spans="1:65" s="13" customFormat="1" x14ac:dyDescent="0.2">
      <c r="B145" s="182"/>
      <c r="D145" s="174" t="s">
        <v>151</v>
      </c>
      <c r="E145" s="183" t="s">
        <v>1</v>
      </c>
      <c r="F145" s="184" t="s">
        <v>927</v>
      </c>
      <c r="H145" s="183" t="s">
        <v>1</v>
      </c>
      <c r="I145" s="185"/>
      <c r="L145" s="182"/>
      <c r="M145" s="186"/>
      <c r="N145" s="187"/>
      <c r="O145" s="187"/>
      <c r="P145" s="187"/>
      <c r="Q145" s="187"/>
      <c r="R145" s="187"/>
      <c r="S145" s="187"/>
      <c r="T145" s="188"/>
      <c r="AT145" s="183" t="s">
        <v>151</v>
      </c>
      <c r="AU145" s="183" t="s">
        <v>87</v>
      </c>
      <c r="AV145" s="13" t="s">
        <v>85</v>
      </c>
      <c r="AW145" s="13" t="s">
        <v>33</v>
      </c>
      <c r="AX145" s="13" t="s">
        <v>77</v>
      </c>
      <c r="AY145" s="183" t="s">
        <v>143</v>
      </c>
    </row>
    <row r="146" spans="1:65" s="12" customFormat="1" x14ac:dyDescent="0.2">
      <c r="B146" s="173"/>
      <c r="D146" s="174" t="s">
        <v>151</v>
      </c>
      <c r="E146" s="175" t="s">
        <v>1</v>
      </c>
      <c r="F146" s="176" t="s">
        <v>1444</v>
      </c>
      <c r="H146" s="177">
        <v>856.34400000000005</v>
      </c>
      <c r="I146" s="178"/>
      <c r="L146" s="173"/>
      <c r="M146" s="179"/>
      <c r="N146" s="180"/>
      <c r="O146" s="180"/>
      <c r="P146" s="180"/>
      <c r="Q146" s="180"/>
      <c r="R146" s="180"/>
      <c r="S146" s="180"/>
      <c r="T146" s="181"/>
      <c r="AT146" s="175" t="s">
        <v>151</v>
      </c>
      <c r="AU146" s="175" t="s">
        <v>87</v>
      </c>
      <c r="AV146" s="12" t="s">
        <v>87</v>
      </c>
      <c r="AW146" s="12" t="s">
        <v>33</v>
      </c>
      <c r="AX146" s="12" t="s">
        <v>85</v>
      </c>
      <c r="AY146" s="175" t="s">
        <v>143</v>
      </c>
    </row>
    <row r="147" spans="1:65" s="13" customFormat="1" x14ac:dyDescent="0.2">
      <c r="B147" s="182"/>
      <c r="D147" s="174" t="s">
        <v>151</v>
      </c>
      <c r="E147" s="183" t="s">
        <v>1</v>
      </c>
      <c r="F147" s="184" t="s">
        <v>283</v>
      </c>
      <c r="H147" s="183" t="s">
        <v>1</v>
      </c>
      <c r="I147" s="185"/>
      <c r="L147" s="182"/>
      <c r="M147" s="186"/>
      <c r="N147" s="187"/>
      <c r="O147" s="187"/>
      <c r="P147" s="187"/>
      <c r="Q147" s="187"/>
      <c r="R147" s="187"/>
      <c r="S147" s="187"/>
      <c r="T147" s="188"/>
      <c r="AT147" s="183" t="s">
        <v>151</v>
      </c>
      <c r="AU147" s="183" t="s">
        <v>87</v>
      </c>
      <c r="AV147" s="13" t="s">
        <v>85</v>
      </c>
      <c r="AW147" s="13" t="s">
        <v>33</v>
      </c>
      <c r="AX147" s="13" t="s">
        <v>77</v>
      </c>
      <c r="AY147" s="183" t="s">
        <v>143</v>
      </c>
    </row>
    <row r="148" spans="1:65" s="13" customFormat="1" x14ac:dyDescent="0.2">
      <c r="B148" s="182"/>
      <c r="D148" s="174" t="s">
        <v>151</v>
      </c>
      <c r="E148" s="183" t="s">
        <v>1</v>
      </c>
      <c r="F148" s="184" t="s">
        <v>1445</v>
      </c>
      <c r="H148" s="183" t="s">
        <v>1</v>
      </c>
      <c r="I148" s="185"/>
      <c r="L148" s="182"/>
      <c r="M148" s="186"/>
      <c r="N148" s="187"/>
      <c r="O148" s="187"/>
      <c r="P148" s="187"/>
      <c r="Q148" s="187"/>
      <c r="R148" s="187"/>
      <c r="S148" s="187"/>
      <c r="T148" s="188"/>
      <c r="AT148" s="183" t="s">
        <v>151</v>
      </c>
      <c r="AU148" s="183" t="s">
        <v>87</v>
      </c>
      <c r="AV148" s="13" t="s">
        <v>85</v>
      </c>
      <c r="AW148" s="13" t="s">
        <v>33</v>
      </c>
      <c r="AX148" s="13" t="s">
        <v>77</v>
      </c>
      <c r="AY148" s="183" t="s">
        <v>143</v>
      </c>
    </row>
    <row r="149" spans="1:65" s="2" customFormat="1" ht="21.75" customHeight="1" x14ac:dyDescent="0.2">
      <c r="A149" s="33"/>
      <c r="B149" s="159"/>
      <c r="C149" s="160" t="s">
        <v>184</v>
      </c>
      <c r="D149" s="160" t="s">
        <v>144</v>
      </c>
      <c r="E149" s="161" t="s">
        <v>1181</v>
      </c>
      <c r="F149" s="162" t="s">
        <v>1182</v>
      </c>
      <c r="G149" s="163" t="s">
        <v>280</v>
      </c>
      <c r="H149" s="164">
        <v>356.81</v>
      </c>
      <c r="I149" s="165"/>
      <c r="J149" s="166">
        <f>ROUND(I149*H149,2)</f>
        <v>0</v>
      </c>
      <c r="K149" s="162" t="s">
        <v>148</v>
      </c>
      <c r="L149" s="34"/>
      <c r="M149" s="167" t="s">
        <v>1</v>
      </c>
      <c r="N149" s="168" t="s">
        <v>42</v>
      </c>
      <c r="O149" s="59"/>
      <c r="P149" s="169">
        <f>O149*H149</f>
        <v>0</v>
      </c>
      <c r="Q149" s="169">
        <v>0</v>
      </c>
      <c r="R149" s="169">
        <f>Q149*H149</f>
        <v>0</v>
      </c>
      <c r="S149" s="169">
        <v>0</v>
      </c>
      <c r="T149" s="170">
        <f>S149*H149</f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71" t="s">
        <v>142</v>
      </c>
      <c r="AT149" s="171" t="s">
        <v>144</v>
      </c>
      <c r="AU149" s="171" t="s">
        <v>87</v>
      </c>
      <c r="AY149" s="18" t="s">
        <v>143</v>
      </c>
      <c r="BE149" s="172">
        <f>IF(N149="základní",J149,0)</f>
        <v>0</v>
      </c>
      <c r="BF149" s="172">
        <f>IF(N149="snížená",J149,0)</f>
        <v>0</v>
      </c>
      <c r="BG149" s="172">
        <f>IF(N149="zákl. přenesená",J149,0)</f>
        <v>0</v>
      </c>
      <c r="BH149" s="172">
        <f>IF(N149="sníž. přenesená",J149,0)</f>
        <v>0</v>
      </c>
      <c r="BI149" s="172">
        <f>IF(N149="nulová",J149,0)</f>
        <v>0</v>
      </c>
      <c r="BJ149" s="18" t="s">
        <v>85</v>
      </c>
      <c r="BK149" s="172">
        <f>ROUND(I149*H149,2)</f>
        <v>0</v>
      </c>
      <c r="BL149" s="18" t="s">
        <v>142</v>
      </c>
      <c r="BM149" s="171" t="s">
        <v>1183</v>
      </c>
    </row>
    <row r="150" spans="1:65" s="13" customFormat="1" x14ac:dyDescent="0.2">
      <c r="B150" s="182"/>
      <c r="D150" s="174" t="s">
        <v>151</v>
      </c>
      <c r="E150" s="183" t="s">
        <v>1</v>
      </c>
      <c r="F150" s="184" t="s">
        <v>927</v>
      </c>
      <c r="H150" s="183" t="s">
        <v>1</v>
      </c>
      <c r="I150" s="185"/>
      <c r="L150" s="182"/>
      <c r="M150" s="186"/>
      <c r="N150" s="187"/>
      <c r="O150" s="187"/>
      <c r="P150" s="187"/>
      <c r="Q150" s="187"/>
      <c r="R150" s="187"/>
      <c r="S150" s="187"/>
      <c r="T150" s="188"/>
      <c r="AT150" s="183" t="s">
        <v>151</v>
      </c>
      <c r="AU150" s="183" t="s">
        <v>87</v>
      </c>
      <c r="AV150" s="13" t="s">
        <v>85</v>
      </c>
      <c r="AW150" s="13" t="s">
        <v>33</v>
      </c>
      <c r="AX150" s="13" t="s">
        <v>77</v>
      </c>
      <c r="AY150" s="183" t="s">
        <v>143</v>
      </c>
    </row>
    <row r="151" spans="1:65" s="12" customFormat="1" x14ac:dyDescent="0.2">
      <c r="B151" s="173"/>
      <c r="D151" s="174" t="s">
        <v>151</v>
      </c>
      <c r="E151" s="175" t="s">
        <v>1</v>
      </c>
      <c r="F151" s="176" t="s">
        <v>1446</v>
      </c>
      <c r="H151" s="177">
        <v>356.81</v>
      </c>
      <c r="I151" s="178"/>
      <c r="L151" s="173"/>
      <c r="M151" s="179"/>
      <c r="N151" s="180"/>
      <c r="O151" s="180"/>
      <c r="P151" s="180"/>
      <c r="Q151" s="180"/>
      <c r="R151" s="180"/>
      <c r="S151" s="180"/>
      <c r="T151" s="181"/>
      <c r="AT151" s="175" t="s">
        <v>151</v>
      </c>
      <c r="AU151" s="175" t="s">
        <v>87</v>
      </c>
      <c r="AV151" s="12" t="s">
        <v>87</v>
      </c>
      <c r="AW151" s="12" t="s">
        <v>33</v>
      </c>
      <c r="AX151" s="12" t="s">
        <v>85</v>
      </c>
      <c r="AY151" s="175" t="s">
        <v>143</v>
      </c>
    </row>
    <row r="152" spans="1:65" s="13" customFormat="1" x14ac:dyDescent="0.2">
      <c r="B152" s="182"/>
      <c r="D152" s="174" t="s">
        <v>151</v>
      </c>
      <c r="E152" s="183" t="s">
        <v>1</v>
      </c>
      <c r="F152" s="184" t="s">
        <v>283</v>
      </c>
      <c r="H152" s="183" t="s">
        <v>1</v>
      </c>
      <c r="I152" s="185"/>
      <c r="L152" s="182"/>
      <c r="M152" s="186"/>
      <c r="N152" s="187"/>
      <c r="O152" s="187"/>
      <c r="P152" s="187"/>
      <c r="Q152" s="187"/>
      <c r="R152" s="187"/>
      <c r="S152" s="187"/>
      <c r="T152" s="188"/>
      <c r="AT152" s="183" t="s">
        <v>151</v>
      </c>
      <c r="AU152" s="183" t="s">
        <v>87</v>
      </c>
      <c r="AV152" s="13" t="s">
        <v>85</v>
      </c>
      <c r="AW152" s="13" t="s">
        <v>33</v>
      </c>
      <c r="AX152" s="13" t="s">
        <v>77</v>
      </c>
      <c r="AY152" s="183" t="s">
        <v>143</v>
      </c>
    </row>
    <row r="153" spans="1:65" s="13" customFormat="1" x14ac:dyDescent="0.2">
      <c r="B153" s="182"/>
      <c r="D153" s="174" t="s">
        <v>151</v>
      </c>
      <c r="E153" s="183" t="s">
        <v>1</v>
      </c>
      <c r="F153" s="184" t="s">
        <v>1445</v>
      </c>
      <c r="H153" s="183" t="s">
        <v>1</v>
      </c>
      <c r="I153" s="185"/>
      <c r="L153" s="182"/>
      <c r="M153" s="186"/>
      <c r="N153" s="187"/>
      <c r="O153" s="187"/>
      <c r="P153" s="187"/>
      <c r="Q153" s="187"/>
      <c r="R153" s="187"/>
      <c r="S153" s="187"/>
      <c r="T153" s="188"/>
      <c r="AT153" s="183" t="s">
        <v>151</v>
      </c>
      <c r="AU153" s="183" t="s">
        <v>87</v>
      </c>
      <c r="AV153" s="13" t="s">
        <v>85</v>
      </c>
      <c r="AW153" s="13" t="s">
        <v>33</v>
      </c>
      <c r="AX153" s="13" t="s">
        <v>77</v>
      </c>
      <c r="AY153" s="183" t="s">
        <v>143</v>
      </c>
    </row>
    <row r="154" spans="1:65" s="2" customFormat="1" ht="21.75" customHeight="1" x14ac:dyDescent="0.2">
      <c r="A154" s="33"/>
      <c r="B154" s="159"/>
      <c r="C154" s="160" t="s">
        <v>190</v>
      </c>
      <c r="D154" s="160" t="s">
        <v>144</v>
      </c>
      <c r="E154" s="161" t="s">
        <v>1185</v>
      </c>
      <c r="F154" s="162" t="s">
        <v>1186</v>
      </c>
      <c r="G154" s="163" t="s">
        <v>280</v>
      </c>
      <c r="H154" s="164">
        <v>142.72399999999999</v>
      </c>
      <c r="I154" s="165"/>
      <c r="J154" s="166">
        <f>ROUND(I154*H154,2)</f>
        <v>0</v>
      </c>
      <c r="K154" s="162" t="s">
        <v>148</v>
      </c>
      <c r="L154" s="34"/>
      <c r="M154" s="167" t="s">
        <v>1</v>
      </c>
      <c r="N154" s="168" t="s">
        <v>42</v>
      </c>
      <c r="O154" s="59"/>
      <c r="P154" s="169">
        <f>O154*H154</f>
        <v>0</v>
      </c>
      <c r="Q154" s="169">
        <v>0</v>
      </c>
      <c r="R154" s="169">
        <f>Q154*H154</f>
        <v>0</v>
      </c>
      <c r="S154" s="169">
        <v>0</v>
      </c>
      <c r="T154" s="170">
        <f>S154*H154</f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71" t="s">
        <v>142</v>
      </c>
      <c r="AT154" s="171" t="s">
        <v>144</v>
      </c>
      <c r="AU154" s="171" t="s">
        <v>87</v>
      </c>
      <c r="AY154" s="18" t="s">
        <v>143</v>
      </c>
      <c r="BE154" s="172">
        <f>IF(N154="základní",J154,0)</f>
        <v>0</v>
      </c>
      <c r="BF154" s="172">
        <f>IF(N154="snížená",J154,0)</f>
        <v>0</v>
      </c>
      <c r="BG154" s="172">
        <f>IF(N154="zákl. přenesená",J154,0)</f>
        <v>0</v>
      </c>
      <c r="BH154" s="172">
        <f>IF(N154="sníž. přenesená",J154,0)</f>
        <v>0</v>
      </c>
      <c r="BI154" s="172">
        <f>IF(N154="nulová",J154,0)</f>
        <v>0</v>
      </c>
      <c r="BJ154" s="18" t="s">
        <v>85</v>
      </c>
      <c r="BK154" s="172">
        <f>ROUND(I154*H154,2)</f>
        <v>0</v>
      </c>
      <c r="BL154" s="18" t="s">
        <v>142</v>
      </c>
      <c r="BM154" s="171" t="s">
        <v>1187</v>
      </c>
    </row>
    <row r="155" spans="1:65" s="13" customFormat="1" x14ac:dyDescent="0.2">
      <c r="B155" s="182"/>
      <c r="D155" s="174" t="s">
        <v>151</v>
      </c>
      <c r="E155" s="183" t="s">
        <v>1</v>
      </c>
      <c r="F155" s="184" t="s">
        <v>927</v>
      </c>
      <c r="H155" s="183" t="s">
        <v>1</v>
      </c>
      <c r="I155" s="185"/>
      <c r="L155" s="182"/>
      <c r="M155" s="186"/>
      <c r="N155" s="187"/>
      <c r="O155" s="187"/>
      <c r="P155" s="187"/>
      <c r="Q155" s="187"/>
      <c r="R155" s="187"/>
      <c r="S155" s="187"/>
      <c r="T155" s="188"/>
      <c r="AT155" s="183" t="s">
        <v>151</v>
      </c>
      <c r="AU155" s="183" t="s">
        <v>87</v>
      </c>
      <c r="AV155" s="13" t="s">
        <v>85</v>
      </c>
      <c r="AW155" s="13" t="s">
        <v>33</v>
      </c>
      <c r="AX155" s="13" t="s">
        <v>77</v>
      </c>
      <c r="AY155" s="183" t="s">
        <v>143</v>
      </c>
    </row>
    <row r="156" spans="1:65" s="12" customFormat="1" x14ac:dyDescent="0.2">
      <c r="B156" s="173"/>
      <c r="D156" s="174" t="s">
        <v>151</v>
      </c>
      <c r="E156" s="175" t="s">
        <v>1</v>
      </c>
      <c r="F156" s="176" t="s">
        <v>1447</v>
      </c>
      <c r="H156" s="177">
        <v>142.72399999999999</v>
      </c>
      <c r="I156" s="178"/>
      <c r="L156" s="173"/>
      <c r="M156" s="179"/>
      <c r="N156" s="180"/>
      <c r="O156" s="180"/>
      <c r="P156" s="180"/>
      <c r="Q156" s="180"/>
      <c r="R156" s="180"/>
      <c r="S156" s="180"/>
      <c r="T156" s="181"/>
      <c r="AT156" s="175" t="s">
        <v>151</v>
      </c>
      <c r="AU156" s="175" t="s">
        <v>87</v>
      </c>
      <c r="AV156" s="12" t="s">
        <v>87</v>
      </c>
      <c r="AW156" s="12" t="s">
        <v>33</v>
      </c>
      <c r="AX156" s="12" t="s">
        <v>85</v>
      </c>
      <c r="AY156" s="175" t="s">
        <v>143</v>
      </c>
    </row>
    <row r="157" spans="1:65" s="13" customFormat="1" x14ac:dyDescent="0.2">
      <c r="B157" s="182"/>
      <c r="D157" s="174" t="s">
        <v>151</v>
      </c>
      <c r="E157" s="183" t="s">
        <v>1</v>
      </c>
      <c r="F157" s="184" t="s">
        <v>283</v>
      </c>
      <c r="H157" s="183" t="s">
        <v>1</v>
      </c>
      <c r="I157" s="185"/>
      <c r="L157" s="182"/>
      <c r="M157" s="186"/>
      <c r="N157" s="187"/>
      <c r="O157" s="187"/>
      <c r="P157" s="187"/>
      <c r="Q157" s="187"/>
      <c r="R157" s="187"/>
      <c r="S157" s="187"/>
      <c r="T157" s="188"/>
      <c r="AT157" s="183" t="s">
        <v>151</v>
      </c>
      <c r="AU157" s="183" t="s">
        <v>87</v>
      </c>
      <c r="AV157" s="13" t="s">
        <v>85</v>
      </c>
      <c r="AW157" s="13" t="s">
        <v>33</v>
      </c>
      <c r="AX157" s="13" t="s">
        <v>77</v>
      </c>
      <c r="AY157" s="183" t="s">
        <v>143</v>
      </c>
    </row>
    <row r="158" spans="1:65" s="13" customFormat="1" x14ac:dyDescent="0.2">
      <c r="B158" s="182"/>
      <c r="D158" s="174" t="s">
        <v>151</v>
      </c>
      <c r="E158" s="183" t="s">
        <v>1</v>
      </c>
      <c r="F158" s="184" t="s">
        <v>1445</v>
      </c>
      <c r="H158" s="183" t="s">
        <v>1</v>
      </c>
      <c r="I158" s="185"/>
      <c r="L158" s="182"/>
      <c r="M158" s="186"/>
      <c r="N158" s="187"/>
      <c r="O158" s="187"/>
      <c r="P158" s="187"/>
      <c r="Q158" s="187"/>
      <c r="R158" s="187"/>
      <c r="S158" s="187"/>
      <c r="T158" s="188"/>
      <c r="AT158" s="183" t="s">
        <v>151</v>
      </c>
      <c r="AU158" s="183" t="s">
        <v>87</v>
      </c>
      <c r="AV158" s="13" t="s">
        <v>85</v>
      </c>
      <c r="AW158" s="13" t="s">
        <v>33</v>
      </c>
      <c r="AX158" s="13" t="s">
        <v>77</v>
      </c>
      <c r="AY158" s="183" t="s">
        <v>143</v>
      </c>
    </row>
    <row r="159" spans="1:65" s="2" customFormat="1" ht="21.75" customHeight="1" x14ac:dyDescent="0.2">
      <c r="A159" s="33"/>
      <c r="B159" s="159"/>
      <c r="C159" s="160" t="s">
        <v>195</v>
      </c>
      <c r="D159" s="160" t="s">
        <v>144</v>
      </c>
      <c r="E159" s="161" t="s">
        <v>1189</v>
      </c>
      <c r="F159" s="162" t="s">
        <v>1190</v>
      </c>
      <c r="G159" s="163" t="s">
        <v>280</v>
      </c>
      <c r="H159" s="164">
        <v>71.361999999999995</v>
      </c>
      <c r="I159" s="165"/>
      <c r="J159" s="166">
        <f>ROUND(I159*H159,2)</f>
        <v>0</v>
      </c>
      <c r="K159" s="162" t="s">
        <v>148</v>
      </c>
      <c r="L159" s="34"/>
      <c r="M159" s="167" t="s">
        <v>1</v>
      </c>
      <c r="N159" s="168" t="s">
        <v>42</v>
      </c>
      <c r="O159" s="59"/>
      <c r="P159" s="169">
        <f>O159*H159</f>
        <v>0</v>
      </c>
      <c r="Q159" s="169">
        <v>0</v>
      </c>
      <c r="R159" s="169">
        <f>Q159*H159</f>
        <v>0</v>
      </c>
      <c r="S159" s="169">
        <v>0</v>
      </c>
      <c r="T159" s="170">
        <f>S159*H159</f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71" t="s">
        <v>142</v>
      </c>
      <c r="AT159" s="171" t="s">
        <v>144</v>
      </c>
      <c r="AU159" s="171" t="s">
        <v>87</v>
      </c>
      <c r="AY159" s="18" t="s">
        <v>143</v>
      </c>
      <c r="BE159" s="172">
        <f>IF(N159="základní",J159,0)</f>
        <v>0</v>
      </c>
      <c r="BF159" s="172">
        <f>IF(N159="snížená",J159,0)</f>
        <v>0</v>
      </c>
      <c r="BG159" s="172">
        <f>IF(N159="zákl. přenesená",J159,0)</f>
        <v>0</v>
      </c>
      <c r="BH159" s="172">
        <f>IF(N159="sníž. přenesená",J159,0)</f>
        <v>0</v>
      </c>
      <c r="BI159" s="172">
        <f>IF(N159="nulová",J159,0)</f>
        <v>0</v>
      </c>
      <c r="BJ159" s="18" t="s">
        <v>85</v>
      </c>
      <c r="BK159" s="172">
        <f>ROUND(I159*H159,2)</f>
        <v>0</v>
      </c>
      <c r="BL159" s="18" t="s">
        <v>142</v>
      </c>
      <c r="BM159" s="171" t="s">
        <v>1448</v>
      </c>
    </row>
    <row r="160" spans="1:65" s="13" customFormat="1" x14ac:dyDescent="0.2">
      <c r="B160" s="182"/>
      <c r="D160" s="174" t="s">
        <v>151</v>
      </c>
      <c r="E160" s="183" t="s">
        <v>1</v>
      </c>
      <c r="F160" s="184" t="s">
        <v>927</v>
      </c>
      <c r="H160" s="183" t="s">
        <v>1</v>
      </c>
      <c r="I160" s="185"/>
      <c r="L160" s="182"/>
      <c r="M160" s="186"/>
      <c r="N160" s="187"/>
      <c r="O160" s="187"/>
      <c r="P160" s="187"/>
      <c r="Q160" s="187"/>
      <c r="R160" s="187"/>
      <c r="S160" s="187"/>
      <c r="T160" s="188"/>
      <c r="AT160" s="183" t="s">
        <v>151</v>
      </c>
      <c r="AU160" s="183" t="s">
        <v>87</v>
      </c>
      <c r="AV160" s="13" t="s">
        <v>85</v>
      </c>
      <c r="AW160" s="13" t="s">
        <v>33</v>
      </c>
      <c r="AX160" s="13" t="s">
        <v>77</v>
      </c>
      <c r="AY160" s="183" t="s">
        <v>143</v>
      </c>
    </row>
    <row r="161" spans="1:65" s="12" customFormat="1" x14ac:dyDescent="0.2">
      <c r="B161" s="173"/>
      <c r="D161" s="174" t="s">
        <v>151</v>
      </c>
      <c r="E161" s="175" t="s">
        <v>1</v>
      </c>
      <c r="F161" s="176" t="s">
        <v>1449</v>
      </c>
      <c r="H161" s="177">
        <v>71.361999999999995</v>
      </c>
      <c r="I161" s="178"/>
      <c r="L161" s="173"/>
      <c r="M161" s="179"/>
      <c r="N161" s="180"/>
      <c r="O161" s="180"/>
      <c r="P161" s="180"/>
      <c r="Q161" s="180"/>
      <c r="R161" s="180"/>
      <c r="S161" s="180"/>
      <c r="T161" s="181"/>
      <c r="AT161" s="175" t="s">
        <v>151</v>
      </c>
      <c r="AU161" s="175" t="s">
        <v>87</v>
      </c>
      <c r="AV161" s="12" t="s">
        <v>87</v>
      </c>
      <c r="AW161" s="12" t="s">
        <v>33</v>
      </c>
      <c r="AX161" s="12" t="s">
        <v>85</v>
      </c>
      <c r="AY161" s="175" t="s">
        <v>143</v>
      </c>
    </row>
    <row r="162" spans="1:65" s="13" customFormat="1" x14ac:dyDescent="0.2">
      <c r="B162" s="182"/>
      <c r="D162" s="174" t="s">
        <v>151</v>
      </c>
      <c r="E162" s="183" t="s">
        <v>1</v>
      </c>
      <c r="F162" s="184" t="s">
        <v>283</v>
      </c>
      <c r="H162" s="183" t="s">
        <v>1</v>
      </c>
      <c r="I162" s="185"/>
      <c r="L162" s="182"/>
      <c r="M162" s="186"/>
      <c r="N162" s="187"/>
      <c r="O162" s="187"/>
      <c r="P162" s="187"/>
      <c r="Q162" s="187"/>
      <c r="R162" s="187"/>
      <c r="S162" s="187"/>
      <c r="T162" s="188"/>
      <c r="AT162" s="183" t="s">
        <v>151</v>
      </c>
      <c r="AU162" s="183" t="s">
        <v>87</v>
      </c>
      <c r="AV162" s="13" t="s">
        <v>85</v>
      </c>
      <c r="AW162" s="13" t="s">
        <v>33</v>
      </c>
      <c r="AX162" s="13" t="s">
        <v>77</v>
      </c>
      <c r="AY162" s="183" t="s">
        <v>143</v>
      </c>
    </row>
    <row r="163" spans="1:65" s="13" customFormat="1" x14ac:dyDescent="0.2">
      <c r="B163" s="182"/>
      <c r="D163" s="174" t="s">
        <v>151</v>
      </c>
      <c r="E163" s="183" t="s">
        <v>1</v>
      </c>
      <c r="F163" s="184" t="s">
        <v>1445</v>
      </c>
      <c r="H163" s="183" t="s">
        <v>1</v>
      </c>
      <c r="I163" s="185"/>
      <c r="L163" s="182"/>
      <c r="M163" s="186"/>
      <c r="N163" s="187"/>
      <c r="O163" s="187"/>
      <c r="P163" s="187"/>
      <c r="Q163" s="187"/>
      <c r="R163" s="187"/>
      <c r="S163" s="187"/>
      <c r="T163" s="188"/>
      <c r="AT163" s="183" t="s">
        <v>151</v>
      </c>
      <c r="AU163" s="183" t="s">
        <v>87</v>
      </c>
      <c r="AV163" s="13" t="s">
        <v>85</v>
      </c>
      <c r="AW163" s="13" t="s">
        <v>33</v>
      </c>
      <c r="AX163" s="13" t="s">
        <v>77</v>
      </c>
      <c r="AY163" s="183" t="s">
        <v>143</v>
      </c>
    </row>
    <row r="164" spans="1:65" s="2" customFormat="1" ht="16.5" customHeight="1" x14ac:dyDescent="0.2">
      <c r="A164" s="33"/>
      <c r="B164" s="159"/>
      <c r="C164" s="160" t="s">
        <v>202</v>
      </c>
      <c r="D164" s="160" t="s">
        <v>144</v>
      </c>
      <c r="E164" s="161" t="s">
        <v>1450</v>
      </c>
      <c r="F164" s="162" t="s">
        <v>1451</v>
      </c>
      <c r="G164" s="163" t="s">
        <v>280</v>
      </c>
      <c r="H164" s="164">
        <v>26.46</v>
      </c>
      <c r="I164" s="165"/>
      <c r="J164" s="166">
        <f>ROUND(I164*H164,2)</f>
        <v>0</v>
      </c>
      <c r="K164" s="162" t="s">
        <v>148</v>
      </c>
      <c r="L164" s="34"/>
      <c r="M164" s="167" t="s">
        <v>1</v>
      </c>
      <c r="N164" s="168" t="s">
        <v>42</v>
      </c>
      <c r="O164" s="59"/>
      <c r="P164" s="169">
        <f>O164*H164</f>
        <v>0</v>
      </c>
      <c r="Q164" s="169">
        <v>0</v>
      </c>
      <c r="R164" s="169">
        <f>Q164*H164</f>
        <v>0</v>
      </c>
      <c r="S164" s="169">
        <v>0</v>
      </c>
      <c r="T164" s="170">
        <f>S164*H164</f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71" t="s">
        <v>142</v>
      </c>
      <c r="AT164" s="171" t="s">
        <v>144</v>
      </c>
      <c r="AU164" s="171" t="s">
        <v>87</v>
      </c>
      <c r="AY164" s="18" t="s">
        <v>143</v>
      </c>
      <c r="BE164" s="172">
        <f>IF(N164="základní",J164,0)</f>
        <v>0</v>
      </c>
      <c r="BF164" s="172">
        <f>IF(N164="snížená",J164,0)</f>
        <v>0</v>
      </c>
      <c r="BG164" s="172">
        <f>IF(N164="zákl. přenesená",J164,0)</f>
        <v>0</v>
      </c>
      <c r="BH164" s="172">
        <f>IF(N164="sníž. přenesená",J164,0)</f>
        <v>0</v>
      </c>
      <c r="BI164" s="172">
        <f>IF(N164="nulová",J164,0)</f>
        <v>0</v>
      </c>
      <c r="BJ164" s="18" t="s">
        <v>85</v>
      </c>
      <c r="BK164" s="172">
        <f>ROUND(I164*H164,2)</f>
        <v>0</v>
      </c>
      <c r="BL164" s="18" t="s">
        <v>142</v>
      </c>
      <c r="BM164" s="171" t="s">
        <v>1452</v>
      </c>
    </row>
    <row r="165" spans="1:65" s="13" customFormat="1" x14ac:dyDescent="0.2">
      <c r="B165" s="182"/>
      <c r="D165" s="174" t="s">
        <v>151</v>
      </c>
      <c r="E165" s="183" t="s">
        <v>1</v>
      </c>
      <c r="F165" s="184" t="s">
        <v>1453</v>
      </c>
      <c r="H165" s="183" t="s">
        <v>1</v>
      </c>
      <c r="I165" s="185"/>
      <c r="L165" s="182"/>
      <c r="M165" s="186"/>
      <c r="N165" s="187"/>
      <c r="O165" s="187"/>
      <c r="P165" s="187"/>
      <c r="Q165" s="187"/>
      <c r="R165" s="187"/>
      <c r="S165" s="187"/>
      <c r="T165" s="188"/>
      <c r="AT165" s="183" t="s">
        <v>151</v>
      </c>
      <c r="AU165" s="183" t="s">
        <v>87</v>
      </c>
      <c r="AV165" s="13" t="s">
        <v>85</v>
      </c>
      <c r="AW165" s="13" t="s">
        <v>33</v>
      </c>
      <c r="AX165" s="13" t="s">
        <v>77</v>
      </c>
      <c r="AY165" s="183" t="s">
        <v>143</v>
      </c>
    </row>
    <row r="166" spans="1:65" s="13" customFormat="1" x14ac:dyDescent="0.2">
      <c r="B166" s="182"/>
      <c r="D166" s="174" t="s">
        <v>151</v>
      </c>
      <c r="E166" s="183" t="s">
        <v>1</v>
      </c>
      <c r="F166" s="184" t="s">
        <v>1454</v>
      </c>
      <c r="H166" s="183" t="s">
        <v>1</v>
      </c>
      <c r="I166" s="185"/>
      <c r="L166" s="182"/>
      <c r="M166" s="186"/>
      <c r="N166" s="187"/>
      <c r="O166" s="187"/>
      <c r="P166" s="187"/>
      <c r="Q166" s="187"/>
      <c r="R166" s="187"/>
      <c r="S166" s="187"/>
      <c r="T166" s="188"/>
      <c r="AT166" s="183" t="s">
        <v>151</v>
      </c>
      <c r="AU166" s="183" t="s">
        <v>87</v>
      </c>
      <c r="AV166" s="13" t="s">
        <v>85</v>
      </c>
      <c r="AW166" s="13" t="s">
        <v>33</v>
      </c>
      <c r="AX166" s="13" t="s">
        <v>77</v>
      </c>
      <c r="AY166" s="183" t="s">
        <v>143</v>
      </c>
    </row>
    <row r="167" spans="1:65" s="13" customFormat="1" x14ac:dyDescent="0.2">
      <c r="B167" s="182"/>
      <c r="D167" s="174" t="s">
        <v>151</v>
      </c>
      <c r="E167" s="183" t="s">
        <v>1</v>
      </c>
      <c r="F167" s="184" t="s">
        <v>1455</v>
      </c>
      <c r="H167" s="183" t="s">
        <v>1</v>
      </c>
      <c r="I167" s="185"/>
      <c r="L167" s="182"/>
      <c r="M167" s="186"/>
      <c r="N167" s="187"/>
      <c r="O167" s="187"/>
      <c r="P167" s="187"/>
      <c r="Q167" s="187"/>
      <c r="R167" s="187"/>
      <c r="S167" s="187"/>
      <c r="T167" s="188"/>
      <c r="AT167" s="183" t="s">
        <v>151</v>
      </c>
      <c r="AU167" s="183" t="s">
        <v>87</v>
      </c>
      <c r="AV167" s="13" t="s">
        <v>85</v>
      </c>
      <c r="AW167" s="13" t="s">
        <v>33</v>
      </c>
      <c r="AX167" s="13" t="s">
        <v>77</v>
      </c>
      <c r="AY167" s="183" t="s">
        <v>143</v>
      </c>
    </row>
    <row r="168" spans="1:65" s="12" customFormat="1" x14ac:dyDescent="0.2">
      <c r="B168" s="173"/>
      <c r="D168" s="174" t="s">
        <v>151</v>
      </c>
      <c r="E168" s="175" t="s">
        <v>1</v>
      </c>
      <c r="F168" s="176" t="s">
        <v>1456</v>
      </c>
      <c r="H168" s="177">
        <v>26.46</v>
      </c>
      <c r="I168" s="178"/>
      <c r="L168" s="173"/>
      <c r="M168" s="179"/>
      <c r="N168" s="180"/>
      <c r="O168" s="180"/>
      <c r="P168" s="180"/>
      <c r="Q168" s="180"/>
      <c r="R168" s="180"/>
      <c r="S168" s="180"/>
      <c r="T168" s="181"/>
      <c r="AT168" s="175" t="s">
        <v>151</v>
      </c>
      <c r="AU168" s="175" t="s">
        <v>87</v>
      </c>
      <c r="AV168" s="12" t="s">
        <v>87</v>
      </c>
      <c r="AW168" s="12" t="s">
        <v>33</v>
      </c>
      <c r="AX168" s="12" t="s">
        <v>85</v>
      </c>
      <c r="AY168" s="175" t="s">
        <v>143</v>
      </c>
    </row>
    <row r="169" spans="1:65" s="13" customFormat="1" x14ac:dyDescent="0.2">
      <c r="B169" s="182"/>
      <c r="D169" s="174" t="s">
        <v>151</v>
      </c>
      <c r="E169" s="183" t="s">
        <v>1</v>
      </c>
      <c r="F169" s="184" t="s">
        <v>283</v>
      </c>
      <c r="H169" s="183" t="s">
        <v>1</v>
      </c>
      <c r="I169" s="185"/>
      <c r="L169" s="182"/>
      <c r="M169" s="186"/>
      <c r="N169" s="187"/>
      <c r="O169" s="187"/>
      <c r="P169" s="187"/>
      <c r="Q169" s="187"/>
      <c r="R169" s="187"/>
      <c r="S169" s="187"/>
      <c r="T169" s="188"/>
      <c r="AT169" s="183" t="s">
        <v>151</v>
      </c>
      <c r="AU169" s="183" t="s">
        <v>87</v>
      </c>
      <c r="AV169" s="13" t="s">
        <v>85</v>
      </c>
      <c r="AW169" s="13" t="s">
        <v>33</v>
      </c>
      <c r="AX169" s="13" t="s">
        <v>77</v>
      </c>
      <c r="AY169" s="183" t="s">
        <v>143</v>
      </c>
    </row>
    <row r="170" spans="1:65" s="2" customFormat="1" ht="16.5" customHeight="1" x14ac:dyDescent="0.2">
      <c r="A170" s="33"/>
      <c r="B170" s="159"/>
      <c r="C170" s="160" t="s">
        <v>208</v>
      </c>
      <c r="D170" s="160" t="s">
        <v>144</v>
      </c>
      <c r="E170" s="161" t="s">
        <v>1457</v>
      </c>
      <c r="F170" s="162" t="s">
        <v>1458</v>
      </c>
      <c r="G170" s="163" t="s">
        <v>280</v>
      </c>
      <c r="H170" s="164">
        <v>17.64</v>
      </c>
      <c r="I170" s="165"/>
      <c r="J170" s="166">
        <f>ROUND(I170*H170,2)</f>
        <v>0</v>
      </c>
      <c r="K170" s="162" t="s">
        <v>148</v>
      </c>
      <c r="L170" s="34"/>
      <c r="M170" s="167" t="s">
        <v>1</v>
      </c>
      <c r="N170" s="168" t="s">
        <v>42</v>
      </c>
      <c r="O170" s="59"/>
      <c r="P170" s="169">
        <f>O170*H170</f>
        <v>0</v>
      </c>
      <c r="Q170" s="169">
        <v>0</v>
      </c>
      <c r="R170" s="169">
        <f>Q170*H170</f>
        <v>0</v>
      </c>
      <c r="S170" s="169">
        <v>0</v>
      </c>
      <c r="T170" s="170">
        <f>S170*H170</f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71" t="s">
        <v>142</v>
      </c>
      <c r="AT170" s="171" t="s">
        <v>144</v>
      </c>
      <c r="AU170" s="171" t="s">
        <v>87</v>
      </c>
      <c r="AY170" s="18" t="s">
        <v>143</v>
      </c>
      <c r="BE170" s="172">
        <f>IF(N170="základní",J170,0)</f>
        <v>0</v>
      </c>
      <c r="BF170" s="172">
        <f>IF(N170="snížená",J170,0)</f>
        <v>0</v>
      </c>
      <c r="BG170" s="172">
        <f>IF(N170="zákl. přenesená",J170,0)</f>
        <v>0</v>
      </c>
      <c r="BH170" s="172">
        <f>IF(N170="sníž. přenesená",J170,0)</f>
        <v>0</v>
      </c>
      <c r="BI170" s="172">
        <f>IF(N170="nulová",J170,0)</f>
        <v>0</v>
      </c>
      <c r="BJ170" s="18" t="s">
        <v>85</v>
      </c>
      <c r="BK170" s="172">
        <f>ROUND(I170*H170,2)</f>
        <v>0</v>
      </c>
      <c r="BL170" s="18" t="s">
        <v>142</v>
      </c>
      <c r="BM170" s="171" t="s">
        <v>1459</v>
      </c>
    </row>
    <row r="171" spans="1:65" s="13" customFormat="1" x14ac:dyDescent="0.2">
      <c r="B171" s="182"/>
      <c r="D171" s="174" t="s">
        <v>151</v>
      </c>
      <c r="E171" s="183" t="s">
        <v>1</v>
      </c>
      <c r="F171" s="184" t="s">
        <v>1453</v>
      </c>
      <c r="H171" s="183" t="s">
        <v>1</v>
      </c>
      <c r="I171" s="185"/>
      <c r="L171" s="182"/>
      <c r="M171" s="186"/>
      <c r="N171" s="187"/>
      <c r="O171" s="187"/>
      <c r="P171" s="187"/>
      <c r="Q171" s="187"/>
      <c r="R171" s="187"/>
      <c r="S171" s="187"/>
      <c r="T171" s="188"/>
      <c r="AT171" s="183" t="s">
        <v>151</v>
      </c>
      <c r="AU171" s="183" t="s">
        <v>87</v>
      </c>
      <c r="AV171" s="13" t="s">
        <v>85</v>
      </c>
      <c r="AW171" s="13" t="s">
        <v>33</v>
      </c>
      <c r="AX171" s="13" t="s">
        <v>77</v>
      </c>
      <c r="AY171" s="183" t="s">
        <v>143</v>
      </c>
    </row>
    <row r="172" spans="1:65" s="13" customFormat="1" x14ac:dyDescent="0.2">
      <c r="B172" s="182"/>
      <c r="D172" s="174" t="s">
        <v>151</v>
      </c>
      <c r="E172" s="183" t="s">
        <v>1</v>
      </c>
      <c r="F172" s="184" t="s">
        <v>1454</v>
      </c>
      <c r="H172" s="183" t="s">
        <v>1</v>
      </c>
      <c r="I172" s="185"/>
      <c r="L172" s="182"/>
      <c r="M172" s="186"/>
      <c r="N172" s="187"/>
      <c r="O172" s="187"/>
      <c r="P172" s="187"/>
      <c r="Q172" s="187"/>
      <c r="R172" s="187"/>
      <c r="S172" s="187"/>
      <c r="T172" s="188"/>
      <c r="AT172" s="183" t="s">
        <v>151</v>
      </c>
      <c r="AU172" s="183" t="s">
        <v>87</v>
      </c>
      <c r="AV172" s="13" t="s">
        <v>85</v>
      </c>
      <c r="AW172" s="13" t="s">
        <v>33</v>
      </c>
      <c r="AX172" s="13" t="s">
        <v>77</v>
      </c>
      <c r="AY172" s="183" t="s">
        <v>143</v>
      </c>
    </row>
    <row r="173" spans="1:65" s="13" customFormat="1" x14ac:dyDescent="0.2">
      <c r="B173" s="182"/>
      <c r="D173" s="174" t="s">
        <v>151</v>
      </c>
      <c r="E173" s="183" t="s">
        <v>1</v>
      </c>
      <c r="F173" s="184" t="s">
        <v>1455</v>
      </c>
      <c r="H173" s="183" t="s">
        <v>1</v>
      </c>
      <c r="I173" s="185"/>
      <c r="L173" s="182"/>
      <c r="M173" s="186"/>
      <c r="N173" s="187"/>
      <c r="O173" s="187"/>
      <c r="P173" s="187"/>
      <c r="Q173" s="187"/>
      <c r="R173" s="187"/>
      <c r="S173" s="187"/>
      <c r="T173" s="188"/>
      <c r="AT173" s="183" t="s">
        <v>151</v>
      </c>
      <c r="AU173" s="183" t="s">
        <v>87</v>
      </c>
      <c r="AV173" s="13" t="s">
        <v>85</v>
      </c>
      <c r="AW173" s="13" t="s">
        <v>33</v>
      </c>
      <c r="AX173" s="13" t="s">
        <v>77</v>
      </c>
      <c r="AY173" s="183" t="s">
        <v>143</v>
      </c>
    </row>
    <row r="174" spans="1:65" s="12" customFormat="1" x14ac:dyDescent="0.2">
      <c r="B174" s="173"/>
      <c r="D174" s="174" t="s">
        <v>151</v>
      </c>
      <c r="E174" s="175" t="s">
        <v>1</v>
      </c>
      <c r="F174" s="176" t="s">
        <v>1460</v>
      </c>
      <c r="H174" s="177">
        <v>17.64</v>
      </c>
      <c r="I174" s="178"/>
      <c r="L174" s="173"/>
      <c r="M174" s="179"/>
      <c r="N174" s="180"/>
      <c r="O174" s="180"/>
      <c r="P174" s="180"/>
      <c r="Q174" s="180"/>
      <c r="R174" s="180"/>
      <c r="S174" s="180"/>
      <c r="T174" s="181"/>
      <c r="AT174" s="175" t="s">
        <v>151</v>
      </c>
      <c r="AU174" s="175" t="s">
        <v>87</v>
      </c>
      <c r="AV174" s="12" t="s">
        <v>87</v>
      </c>
      <c r="AW174" s="12" t="s">
        <v>33</v>
      </c>
      <c r="AX174" s="12" t="s">
        <v>85</v>
      </c>
      <c r="AY174" s="175" t="s">
        <v>143</v>
      </c>
    </row>
    <row r="175" spans="1:65" s="13" customFormat="1" x14ac:dyDescent="0.2">
      <c r="B175" s="182"/>
      <c r="D175" s="174" t="s">
        <v>151</v>
      </c>
      <c r="E175" s="183" t="s">
        <v>1</v>
      </c>
      <c r="F175" s="184" t="s">
        <v>283</v>
      </c>
      <c r="H175" s="183" t="s">
        <v>1</v>
      </c>
      <c r="I175" s="185"/>
      <c r="L175" s="182"/>
      <c r="M175" s="186"/>
      <c r="N175" s="187"/>
      <c r="O175" s="187"/>
      <c r="P175" s="187"/>
      <c r="Q175" s="187"/>
      <c r="R175" s="187"/>
      <c r="S175" s="187"/>
      <c r="T175" s="188"/>
      <c r="AT175" s="183" t="s">
        <v>151</v>
      </c>
      <c r="AU175" s="183" t="s">
        <v>87</v>
      </c>
      <c r="AV175" s="13" t="s">
        <v>85</v>
      </c>
      <c r="AW175" s="13" t="s">
        <v>33</v>
      </c>
      <c r="AX175" s="13" t="s">
        <v>77</v>
      </c>
      <c r="AY175" s="183" t="s">
        <v>143</v>
      </c>
    </row>
    <row r="176" spans="1:65" s="2" customFormat="1" ht="16.5" customHeight="1" x14ac:dyDescent="0.2">
      <c r="A176" s="33"/>
      <c r="B176" s="159"/>
      <c r="C176" s="160" t="s">
        <v>214</v>
      </c>
      <c r="D176" s="160" t="s">
        <v>144</v>
      </c>
      <c r="E176" s="161" t="s">
        <v>1461</v>
      </c>
      <c r="F176" s="162" t="s">
        <v>1462</v>
      </c>
      <c r="G176" s="163" t="s">
        <v>280</v>
      </c>
      <c r="H176" s="164">
        <v>17.64</v>
      </c>
      <c r="I176" s="165"/>
      <c r="J176" s="166">
        <f>ROUND(I176*H176,2)</f>
        <v>0</v>
      </c>
      <c r="K176" s="162" t="s">
        <v>148</v>
      </c>
      <c r="L176" s="34"/>
      <c r="M176" s="167" t="s">
        <v>1</v>
      </c>
      <c r="N176" s="168" t="s">
        <v>42</v>
      </c>
      <c r="O176" s="59"/>
      <c r="P176" s="169">
        <f>O176*H176</f>
        <v>0</v>
      </c>
      <c r="Q176" s="169">
        <v>0</v>
      </c>
      <c r="R176" s="169">
        <f>Q176*H176</f>
        <v>0</v>
      </c>
      <c r="S176" s="169">
        <v>0</v>
      </c>
      <c r="T176" s="170">
        <f>S176*H176</f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71" t="s">
        <v>142</v>
      </c>
      <c r="AT176" s="171" t="s">
        <v>144</v>
      </c>
      <c r="AU176" s="171" t="s">
        <v>87</v>
      </c>
      <c r="AY176" s="18" t="s">
        <v>143</v>
      </c>
      <c r="BE176" s="172">
        <f>IF(N176="základní",J176,0)</f>
        <v>0</v>
      </c>
      <c r="BF176" s="172">
        <f>IF(N176="snížená",J176,0)</f>
        <v>0</v>
      </c>
      <c r="BG176" s="172">
        <f>IF(N176="zákl. přenesená",J176,0)</f>
        <v>0</v>
      </c>
      <c r="BH176" s="172">
        <f>IF(N176="sníž. přenesená",J176,0)</f>
        <v>0</v>
      </c>
      <c r="BI176" s="172">
        <f>IF(N176="nulová",J176,0)</f>
        <v>0</v>
      </c>
      <c r="BJ176" s="18" t="s">
        <v>85</v>
      </c>
      <c r="BK176" s="172">
        <f>ROUND(I176*H176,2)</f>
        <v>0</v>
      </c>
      <c r="BL176" s="18" t="s">
        <v>142</v>
      </c>
      <c r="BM176" s="171" t="s">
        <v>1463</v>
      </c>
    </row>
    <row r="177" spans="1:65" s="13" customFormat="1" x14ac:dyDescent="0.2">
      <c r="B177" s="182"/>
      <c r="D177" s="174" t="s">
        <v>151</v>
      </c>
      <c r="E177" s="183" t="s">
        <v>1</v>
      </c>
      <c r="F177" s="184" t="s">
        <v>1453</v>
      </c>
      <c r="H177" s="183" t="s">
        <v>1</v>
      </c>
      <c r="I177" s="185"/>
      <c r="L177" s="182"/>
      <c r="M177" s="186"/>
      <c r="N177" s="187"/>
      <c r="O177" s="187"/>
      <c r="P177" s="187"/>
      <c r="Q177" s="187"/>
      <c r="R177" s="187"/>
      <c r="S177" s="187"/>
      <c r="T177" s="188"/>
      <c r="AT177" s="183" t="s">
        <v>151</v>
      </c>
      <c r="AU177" s="183" t="s">
        <v>87</v>
      </c>
      <c r="AV177" s="13" t="s">
        <v>85</v>
      </c>
      <c r="AW177" s="13" t="s">
        <v>33</v>
      </c>
      <c r="AX177" s="13" t="s">
        <v>77</v>
      </c>
      <c r="AY177" s="183" t="s">
        <v>143</v>
      </c>
    </row>
    <row r="178" spans="1:65" s="13" customFormat="1" x14ac:dyDescent="0.2">
      <c r="B178" s="182"/>
      <c r="D178" s="174" t="s">
        <v>151</v>
      </c>
      <c r="E178" s="183" t="s">
        <v>1</v>
      </c>
      <c r="F178" s="184" t="s">
        <v>1454</v>
      </c>
      <c r="H178" s="183" t="s">
        <v>1</v>
      </c>
      <c r="I178" s="185"/>
      <c r="L178" s="182"/>
      <c r="M178" s="186"/>
      <c r="N178" s="187"/>
      <c r="O178" s="187"/>
      <c r="P178" s="187"/>
      <c r="Q178" s="187"/>
      <c r="R178" s="187"/>
      <c r="S178" s="187"/>
      <c r="T178" s="188"/>
      <c r="AT178" s="183" t="s">
        <v>151</v>
      </c>
      <c r="AU178" s="183" t="s">
        <v>87</v>
      </c>
      <c r="AV178" s="13" t="s">
        <v>85</v>
      </c>
      <c r="AW178" s="13" t="s">
        <v>33</v>
      </c>
      <c r="AX178" s="13" t="s">
        <v>77</v>
      </c>
      <c r="AY178" s="183" t="s">
        <v>143</v>
      </c>
    </row>
    <row r="179" spans="1:65" s="13" customFormat="1" x14ac:dyDescent="0.2">
      <c r="B179" s="182"/>
      <c r="D179" s="174" t="s">
        <v>151</v>
      </c>
      <c r="E179" s="183" t="s">
        <v>1</v>
      </c>
      <c r="F179" s="184" t="s">
        <v>1455</v>
      </c>
      <c r="H179" s="183" t="s">
        <v>1</v>
      </c>
      <c r="I179" s="185"/>
      <c r="L179" s="182"/>
      <c r="M179" s="186"/>
      <c r="N179" s="187"/>
      <c r="O179" s="187"/>
      <c r="P179" s="187"/>
      <c r="Q179" s="187"/>
      <c r="R179" s="187"/>
      <c r="S179" s="187"/>
      <c r="T179" s="188"/>
      <c r="AT179" s="183" t="s">
        <v>151</v>
      </c>
      <c r="AU179" s="183" t="s">
        <v>87</v>
      </c>
      <c r="AV179" s="13" t="s">
        <v>85</v>
      </c>
      <c r="AW179" s="13" t="s">
        <v>33</v>
      </c>
      <c r="AX179" s="13" t="s">
        <v>77</v>
      </c>
      <c r="AY179" s="183" t="s">
        <v>143</v>
      </c>
    </row>
    <row r="180" spans="1:65" s="12" customFormat="1" x14ac:dyDescent="0.2">
      <c r="B180" s="173"/>
      <c r="D180" s="174" t="s">
        <v>151</v>
      </c>
      <c r="E180" s="175" t="s">
        <v>1</v>
      </c>
      <c r="F180" s="176" t="s">
        <v>1460</v>
      </c>
      <c r="H180" s="177">
        <v>17.64</v>
      </c>
      <c r="I180" s="178"/>
      <c r="L180" s="173"/>
      <c r="M180" s="179"/>
      <c r="N180" s="180"/>
      <c r="O180" s="180"/>
      <c r="P180" s="180"/>
      <c r="Q180" s="180"/>
      <c r="R180" s="180"/>
      <c r="S180" s="180"/>
      <c r="T180" s="181"/>
      <c r="AT180" s="175" t="s">
        <v>151</v>
      </c>
      <c r="AU180" s="175" t="s">
        <v>87</v>
      </c>
      <c r="AV180" s="12" t="s">
        <v>87</v>
      </c>
      <c r="AW180" s="12" t="s">
        <v>33</v>
      </c>
      <c r="AX180" s="12" t="s">
        <v>85</v>
      </c>
      <c r="AY180" s="175" t="s">
        <v>143</v>
      </c>
    </row>
    <row r="181" spans="1:65" s="13" customFormat="1" x14ac:dyDescent="0.2">
      <c r="B181" s="182"/>
      <c r="D181" s="174" t="s">
        <v>151</v>
      </c>
      <c r="E181" s="183" t="s">
        <v>1</v>
      </c>
      <c r="F181" s="184" t="s">
        <v>283</v>
      </c>
      <c r="H181" s="183" t="s">
        <v>1</v>
      </c>
      <c r="I181" s="185"/>
      <c r="L181" s="182"/>
      <c r="M181" s="186"/>
      <c r="N181" s="187"/>
      <c r="O181" s="187"/>
      <c r="P181" s="187"/>
      <c r="Q181" s="187"/>
      <c r="R181" s="187"/>
      <c r="S181" s="187"/>
      <c r="T181" s="188"/>
      <c r="AT181" s="183" t="s">
        <v>151</v>
      </c>
      <c r="AU181" s="183" t="s">
        <v>87</v>
      </c>
      <c r="AV181" s="13" t="s">
        <v>85</v>
      </c>
      <c r="AW181" s="13" t="s">
        <v>33</v>
      </c>
      <c r="AX181" s="13" t="s">
        <v>77</v>
      </c>
      <c r="AY181" s="183" t="s">
        <v>143</v>
      </c>
    </row>
    <row r="182" spans="1:65" s="2" customFormat="1" ht="16.5" customHeight="1" x14ac:dyDescent="0.2">
      <c r="A182" s="33"/>
      <c r="B182" s="159"/>
      <c r="C182" s="160" t="s">
        <v>295</v>
      </c>
      <c r="D182" s="160" t="s">
        <v>144</v>
      </c>
      <c r="E182" s="161" t="s">
        <v>1464</v>
      </c>
      <c r="F182" s="162" t="s">
        <v>1465</v>
      </c>
      <c r="G182" s="163" t="s">
        <v>280</v>
      </c>
      <c r="H182" s="164">
        <v>44.1</v>
      </c>
      <c r="I182" s="165"/>
      <c r="J182" s="166">
        <f>ROUND(I182*H182,2)</f>
        <v>0</v>
      </c>
      <c r="K182" s="162" t="s">
        <v>148</v>
      </c>
      <c r="L182" s="34"/>
      <c r="M182" s="167" t="s">
        <v>1</v>
      </c>
      <c r="N182" s="168" t="s">
        <v>42</v>
      </c>
      <c r="O182" s="59"/>
      <c r="P182" s="169">
        <f>O182*H182</f>
        <v>0</v>
      </c>
      <c r="Q182" s="169">
        <v>0</v>
      </c>
      <c r="R182" s="169">
        <f>Q182*H182</f>
        <v>0</v>
      </c>
      <c r="S182" s="169">
        <v>0</v>
      </c>
      <c r="T182" s="170">
        <f>S182*H182</f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71" t="s">
        <v>142</v>
      </c>
      <c r="AT182" s="171" t="s">
        <v>144</v>
      </c>
      <c r="AU182" s="171" t="s">
        <v>87</v>
      </c>
      <c r="AY182" s="18" t="s">
        <v>143</v>
      </c>
      <c r="BE182" s="172">
        <f>IF(N182="základní",J182,0)</f>
        <v>0</v>
      </c>
      <c r="BF182" s="172">
        <f>IF(N182="snížená",J182,0)</f>
        <v>0</v>
      </c>
      <c r="BG182" s="172">
        <f>IF(N182="zákl. přenesená",J182,0)</f>
        <v>0</v>
      </c>
      <c r="BH182" s="172">
        <f>IF(N182="sníž. přenesená",J182,0)</f>
        <v>0</v>
      </c>
      <c r="BI182" s="172">
        <f>IF(N182="nulová",J182,0)</f>
        <v>0</v>
      </c>
      <c r="BJ182" s="18" t="s">
        <v>85</v>
      </c>
      <c r="BK182" s="172">
        <f>ROUND(I182*H182,2)</f>
        <v>0</v>
      </c>
      <c r="BL182" s="18" t="s">
        <v>142</v>
      </c>
      <c r="BM182" s="171" t="s">
        <v>1466</v>
      </c>
    </row>
    <row r="183" spans="1:65" s="13" customFormat="1" x14ac:dyDescent="0.2">
      <c r="B183" s="182"/>
      <c r="D183" s="174" t="s">
        <v>151</v>
      </c>
      <c r="E183" s="183" t="s">
        <v>1</v>
      </c>
      <c r="F183" s="184" t="s">
        <v>1453</v>
      </c>
      <c r="H183" s="183" t="s">
        <v>1</v>
      </c>
      <c r="I183" s="185"/>
      <c r="L183" s="182"/>
      <c r="M183" s="186"/>
      <c r="N183" s="187"/>
      <c r="O183" s="187"/>
      <c r="P183" s="187"/>
      <c r="Q183" s="187"/>
      <c r="R183" s="187"/>
      <c r="S183" s="187"/>
      <c r="T183" s="188"/>
      <c r="AT183" s="183" t="s">
        <v>151</v>
      </c>
      <c r="AU183" s="183" t="s">
        <v>87</v>
      </c>
      <c r="AV183" s="13" t="s">
        <v>85</v>
      </c>
      <c r="AW183" s="13" t="s">
        <v>33</v>
      </c>
      <c r="AX183" s="13" t="s">
        <v>77</v>
      </c>
      <c r="AY183" s="183" t="s">
        <v>143</v>
      </c>
    </row>
    <row r="184" spans="1:65" s="13" customFormat="1" x14ac:dyDescent="0.2">
      <c r="B184" s="182"/>
      <c r="D184" s="174" t="s">
        <v>151</v>
      </c>
      <c r="E184" s="183" t="s">
        <v>1</v>
      </c>
      <c r="F184" s="184" t="s">
        <v>1454</v>
      </c>
      <c r="H184" s="183" t="s">
        <v>1</v>
      </c>
      <c r="I184" s="185"/>
      <c r="L184" s="182"/>
      <c r="M184" s="186"/>
      <c r="N184" s="187"/>
      <c r="O184" s="187"/>
      <c r="P184" s="187"/>
      <c r="Q184" s="187"/>
      <c r="R184" s="187"/>
      <c r="S184" s="187"/>
      <c r="T184" s="188"/>
      <c r="AT184" s="183" t="s">
        <v>151</v>
      </c>
      <c r="AU184" s="183" t="s">
        <v>87</v>
      </c>
      <c r="AV184" s="13" t="s">
        <v>85</v>
      </c>
      <c r="AW184" s="13" t="s">
        <v>33</v>
      </c>
      <c r="AX184" s="13" t="s">
        <v>77</v>
      </c>
      <c r="AY184" s="183" t="s">
        <v>143</v>
      </c>
    </row>
    <row r="185" spans="1:65" s="13" customFormat="1" x14ac:dyDescent="0.2">
      <c r="B185" s="182"/>
      <c r="D185" s="174" t="s">
        <v>151</v>
      </c>
      <c r="E185" s="183" t="s">
        <v>1</v>
      </c>
      <c r="F185" s="184" t="s">
        <v>1455</v>
      </c>
      <c r="H185" s="183" t="s">
        <v>1</v>
      </c>
      <c r="I185" s="185"/>
      <c r="L185" s="182"/>
      <c r="M185" s="186"/>
      <c r="N185" s="187"/>
      <c r="O185" s="187"/>
      <c r="P185" s="187"/>
      <c r="Q185" s="187"/>
      <c r="R185" s="187"/>
      <c r="S185" s="187"/>
      <c r="T185" s="188"/>
      <c r="AT185" s="183" t="s">
        <v>151</v>
      </c>
      <c r="AU185" s="183" t="s">
        <v>87</v>
      </c>
      <c r="AV185" s="13" t="s">
        <v>85</v>
      </c>
      <c r="AW185" s="13" t="s">
        <v>33</v>
      </c>
      <c r="AX185" s="13" t="s">
        <v>77</v>
      </c>
      <c r="AY185" s="183" t="s">
        <v>143</v>
      </c>
    </row>
    <row r="186" spans="1:65" s="12" customFormat="1" x14ac:dyDescent="0.2">
      <c r="B186" s="173"/>
      <c r="D186" s="174" t="s">
        <v>151</v>
      </c>
      <c r="E186" s="175" t="s">
        <v>1</v>
      </c>
      <c r="F186" s="176" t="s">
        <v>1467</v>
      </c>
      <c r="H186" s="177">
        <v>44.1</v>
      </c>
      <c r="I186" s="178"/>
      <c r="L186" s="173"/>
      <c r="M186" s="179"/>
      <c r="N186" s="180"/>
      <c r="O186" s="180"/>
      <c r="P186" s="180"/>
      <c r="Q186" s="180"/>
      <c r="R186" s="180"/>
      <c r="S186" s="180"/>
      <c r="T186" s="181"/>
      <c r="AT186" s="175" t="s">
        <v>151</v>
      </c>
      <c r="AU186" s="175" t="s">
        <v>87</v>
      </c>
      <c r="AV186" s="12" t="s">
        <v>87</v>
      </c>
      <c r="AW186" s="12" t="s">
        <v>33</v>
      </c>
      <c r="AX186" s="12" t="s">
        <v>85</v>
      </c>
      <c r="AY186" s="175" t="s">
        <v>143</v>
      </c>
    </row>
    <row r="187" spans="1:65" s="13" customFormat="1" x14ac:dyDescent="0.2">
      <c r="B187" s="182"/>
      <c r="D187" s="174" t="s">
        <v>151</v>
      </c>
      <c r="E187" s="183" t="s">
        <v>1</v>
      </c>
      <c r="F187" s="184" t="s">
        <v>283</v>
      </c>
      <c r="H187" s="183" t="s">
        <v>1</v>
      </c>
      <c r="I187" s="185"/>
      <c r="L187" s="182"/>
      <c r="M187" s="186"/>
      <c r="N187" s="187"/>
      <c r="O187" s="187"/>
      <c r="P187" s="187"/>
      <c r="Q187" s="187"/>
      <c r="R187" s="187"/>
      <c r="S187" s="187"/>
      <c r="T187" s="188"/>
      <c r="AT187" s="183" t="s">
        <v>151</v>
      </c>
      <c r="AU187" s="183" t="s">
        <v>87</v>
      </c>
      <c r="AV187" s="13" t="s">
        <v>85</v>
      </c>
      <c r="AW187" s="13" t="s">
        <v>33</v>
      </c>
      <c r="AX187" s="13" t="s">
        <v>77</v>
      </c>
      <c r="AY187" s="183" t="s">
        <v>143</v>
      </c>
    </row>
    <row r="188" spans="1:65" s="2" customFormat="1" ht="21.75" customHeight="1" x14ac:dyDescent="0.2">
      <c r="A188" s="33"/>
      <c r="B188" s="159"/>
      <c r="C188" s="160" t="s">
        <v>8</v>
      </c>
      <c r="D188" s="160" t="s">
        <v>144</v>
      </c>
      <c r="E188" s="161" t="s">
        <v>1468</v>
      </c>
      <c r="F188" s="162" t="s">
        <v>1469</v>
      </c>
      <c r="G188" s="163" t="s">
        <v>266</v>
      </c>
      <c r="H188" s="164">
        <v>10</v>
      </c>
      <c r="I188" s="165"/>
      <c r="J188" s="166">
        <f>ROUND(I188*H188,2)</f>
        <v>0</v>
      </c>
      <c r="K188" s="162" t="s">
        <v>148</v>
      </c>
      <c r="L188" s="34"/>
      <c r="M188" s="167" t="s">
        <v>1</v>
      </c>
      <c r="N188" s="168" t="s">
        <v>42</v>
      </c>
      <c r="O188" s="59"/>
      <c r="P188" s="169">
        <f>O188*H188</f>
        <v>0</v>
      </c>
      <c r="Q188" s="169">
        <v>3.5999999999999999E-3</v>
      </c>
      <c r="R188" s="169">
        <f>Q188*H188</f>
        <v>3.5999999999999997E-2</v>
      </c>
      <c r="S188" s="169">
        <v>0</v>
      </c>
      <c r="T188" s="170">
        <f>S188*H188</f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71" t="s">
        <v>142</v>
      </c>
      <c r="AT188" s="171" t="s">
        <v>144</v>
      </c>
      <c r="AU188" s="171" t="s">
        <v>87</v>
      </c>
      <c r="AY188" s="18" t="s">
        <v>143</v>
      </c>
      <c r="BE188" s="172">
        <f>IF(N188="základní",J188,0)</f>
        <v>0</v>
      </c>
      <c r="BF188" s="172">
        <f>IF(N188="snížená",J188,0)</f>
        <v>0</v>
      </c>
      <c r="BG188" s="172">
        <f>IF(N188="zákl. přenesená",J188,0)</f>
        <v>0</v>
      </c>
      <c r="BH188" s="172">
        <f>IF(N188="sníž. přenesená",J188,0)</f>
        <v>0</v>
      </c>
      <c r="BI188" s="172">
        <f>IF(N188="nulová",J188,0)</f>
        <v>0</v>
      </c>
      <c r="BJ188" s="18" t="s">
        <v>85</v>
      </c>
      <c r="BK188" s="172">
        <f>ROUND(I188*H188,2)</f>
        <v>0</v>
      </c>
      <c r="BL188" s="18" t="s">
        <v>142</v>
      </c>
      <c r="BM188" s="171" t="s">
        <v>1470</v>
      </c>
    </row>
    <row r="189" spans="1:65" s="12" customFormat="1" x14ac:dyDescent="0.2">
      <c r="B189" s="173"/>
      <c r="D189" s="174" t="s">
        <v>151</v>
      </c>
      <c r="E189" s="175" t="s">
        <v>1</v>
      </c>
      <c r="F189" s="176" t="s">
        <v>1471</v>
      </c>
      <c r="H189" s="177">
        <v>10</v>
      </c>
      <c r="I189" s="178"/>
      <c r="L189" s="173"/>
      <c r="M189" s="179"/>
      <c r="N189" s="180"/>
      <c r="O189" s="180"/>
      <c r="P189" s="180"/>
      <c r="Q189" s="180"/>
      <c r="R189" s="180"/>
      <c r="S189" s="180"/>
      <c r="T189" s="181"/>
      <c r="AT189" s="175" t="s">
        <v>151</v>
      </c>
      <c r="AU189" s="175" t="s">
        <v>87</v>
      </c>
      <c r="AV189" s="12" t="s">
        <v>87</v>
      </c>
      <c r="AW189" s="12" t="s">
        <v>33</v>
      </c>
      <c r="AX189" s="12" t="s">
        <v>85</v>
      </c>
      <c r="AY189" s="175" t="s">
        <v>143</v>
      </c>
    </row>
    <row r="190" spans="1:65" s="2" customFormat="1" ht="16.5" customHeight="1" x14ac:dyDescent="0.2">
      <c r="A190" s="33"/>
      <c r="B190" s="159"/>
      <c r="C190" s="207" t="s">
        <v>309</v>
      </c>
      <c r="D190" s="207" t="s">
        <v>382</v>
      </c>
      <c r="E190" s="208" t="s">
        <v>1156</v>
      </c>
      <c r="F190" s="209" t="s">
        <v>1157</v>
      </c>
      <c r="G190" s="210" t="s">
        <v>266</v>
      </c>
      <c r="H190" s="211">
        <v>10</v>
      </c>
      <c r="I190" s="212"/>
      <c r="J190" s="213">
        <f>ROUND(I190*H190,2)</f>
        <v>0</v>
      </c>
      <c r="K190" s="209" t="s">
        <v>148</v>
      </c>
      <c r="L190" s="214"/>
      <c r="M190" s="215" t="s">
        <v>1</v>
      </c>
      <c r="N190" s="216" t="s">
        <v>42</v>
      </c>
      <c r="O190" s="59"/>
      <c r="P190" s="169">
        <f>O190*H190</f>
        <v>0</v>
      </c>
      <c r="Q190" s="169">
        <v>3.2750000000000001E-2</v>
      </c>
      <c r="R190" s="169">
        <f>Q190*H190</f>
        <v>0.32750000000000001</v>
      </c>
      <c r="S190" s="169">
        <v>0</v>
      </c>
      <c r="T190" s="170">
        <f>S190*H190</f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71" t="s">
        <v>184</v>
      </c>
      <c r="AT190" s="171" t="s">
        <v>382</v>
      </c>
      <c r="AU190" s="171" t="s">
        <v>87</v>
      </c>
      <c r="AY190" s="18" t="s">
        <v>143</v>
      </c>
      <c r="BE190" s="172">
        <f>IF(N190="základní",J190,0)</f>
        <v>0</v>
      </c>
      <c r="BF190" s="172">
        <f>IF(N190="snížená",J190,0)</f>
        <v>0</v>
      </c>
      <c r="BG190" s="172">
        <f>IF(N190="zákl. přenesená",J190,0)</f>
        <v>0</v>
      </c>
      <c r="BH190" s="172">
        <f>IF(N190="sníž. přenesená",J190,0)</f>
        <v>0</v>
      </c>
      <c r="BI190" s="172">
        <f>IF(N190="nulová",J190,0)</f>
        <v>0</v>
      </c>
      <c r="BJ190" s="18" t="s">
        <v>85</v>
      </c>
      <c r="BK190" s="172">
        <f>ROUND(I190*H190,2)</f>
        <v>0</v>
      </c>
      <c r="BL190" s="18" t="s">
        <v>142</v>
      </c>
      <c r="BM190" s="171" t="s">
        <v>1472</v>
      </c>
    </row>
    <row r="191" spans="1:65" s="12" customFormat="1" x14ac:dyDescent="0.2">
      <c r="B191" s="173"/>
      <c r="D191" s="174" t="s">
        <v>151</v>
      </c>
      <c r="E191" s="175" t="s">
        <v>1</v>
      </c>
      <c r="F191" s="176" t="s">
        <v>1473</v>
      </c>
      <c r="H191" s="177">
        <v>10</v>
      </c>
      <c r="I191" s="178"/>
      <c r="L191" s="173"/>
      <c r="M191" s="179"/>
      <c r="N191" s="180"/>
      <c r="O191" s="180"/>
      <c r="P191" s="180"/>
      <c r="Q191" s="180"/>
      <c r="R191" s="180"/>
      <c r="S191" s="180"/>
      <c r="T191" s="181"/>
      <c r="AT191" s="175" t="s">
        <v>151</v>
      </c>
      <c r="AU191" s="175" t="s">
        <v>87</v>
      </c>
      <c r="AV191" s="12" t="s">
        <v>87</v>
      </c>
      <c r="AW191" s="12" t="s">
        <v>33</v>
      </c>
      <c r="AX191" s="12" t="s">
        <v>85</v>
      </c>
      <c r="AY191" s="175" t="s">
        <v>143</v>
      </c>
    </row>
    <row r="192" spans="1:65" s="2" customFormat="1" ht="16.5" customHeight="1" x14ac:dyDescent="0.2">
      <c r="A192" s="33"/>
      <c r="B192" s="159"/>
      <c r="C192" s="160" t="s">
        <v>313</v>
      </c>
      <c r="D192" s="160" t="s">
        <v>144</v>
      </c>
      <c r="E192" s="161" t="s">
        <v>336</v>
      </c>
      <c r="F192" s="162" t="s">
        <v>337</v>
      </c>
      <c r="G192" s="163" t="s">
        <v>233</v>
      </c>
      <c r="H192" s="164">
        <v>704.3</v>
      </c>
      <c r="I192" s="165"/>
      <c r="J192" s="166">
        <f>ROUND(I192*H192,2)</f>
        <v>0</v>
      </c>
      <c r="K192" s="162" t="s">
        <v>148</v>
      </c>
      <c r="L192" s="34"/>
      <c r="M192" s="167" t="s">
        <v>1</v>
      </c>
      <c r="N192" s="168" t="s">
        <v>42</v>
      </c>
      <c r="O192" s="59"/>
      <c r="P192" s="169">
        <f>O192*H192</f>
        <v>0</v>
      </c>
      <c r="Q192" s="169">
        <v>8.4000000000000003E-4</v>
      </c>
      <c r="R192" s="169">
        <f>Q192*H192</f>
        <v>0.59161200000000003</v>
      </c>
      <c r="S192" s="169">
        <v>0</v>
      </c>
      <c r="T192" s="170">
        <f>S192*H192</f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171" t="s">
        <v>142</v>
      </c>
      <c r="AT192" s="171" t="s">
        <v>144</v>
      </c>
      <c r="AU192" s="171" t="s">
        <v>87</v>
      </c>
      <c r="AY192" s="18" t="s">
        <v>143</v>
      </c>
      <c r="BE192" s="172">
        <f>IF(N192="základní",J192,0)</f>
        <v>0</v>
      </c>
      <c r="BF192" s="172">
        <f>IF(N192="snížená",J192,0)</f>
        <v>0</v>
      </c>
      <c r="BG192" s="172">
        <f>IF(N192="zákl. přenesená",J192,0)</f>
        <v>0</v>
      </c>
      <c r="BH192" s="172">
        <f>IF(N192="sníž. přenesená",J192,0)</f>
        <v>0</v>
      </c>
      <c r="BI192" s="172">
        <f>IF(N192="nulová",J192,0)</f>
        <v>0</v>
      </c>
      <c r="BJ192" s="18" t="s">
        <v>85</v>
      </c>
      <c r="BK192" s="172">
        <f>ROUND(I192*H192,2)</f>
        <v>0</v>
      </c>
      <c r="BL192" s="18" t="s">
        <v>142</v>
      </c>
      <c r="BM192" s="171" t="s">
        <v>1193</v>
      </c>
    </row>
    <row r="193" spans="1:65" s="12" customFormat="1" x14ac:dyDescent="0.2">
      <c r="B193" s="173"/>
      <c r="D193" s="174" t="s">
        <v>151</v>
      </c>
      <c r="E193" s="175" t="s">
        <v>1</v>
      </c>
      <c r="F193" s="176" t="s">
        <v>1474</v>
      </c>
      <c r="H193" s="177">
        <v>704.3</v>
      </c>
      <c r="I193" s="178"/>
      <c r="L193" s="173"/>
      <c r="M193" s="179"/>
      <c r="N193" s="180"/>
      <c r="O193" s="180"/>
      <c r="P193" s="180"/>
      <c r="Q193" s="180"/>
      <c r="R193" s="180"/>
      <c r="S193" s="180"/>
      <c r="T193" s="181"/>
      <c r="AT193" s="175" t="s">
        <v>151</v>
      </c>
      <c r="AU193" s="175" t="s">
        <v>87</v>
      </c>
      <c r="AV193" s="12" t="s">
        <v>87</v>
      </c>
      <c r="AW193" s="12" t="s">
        <v>33</v>
      </c>
      <c r="AX193" s="12" t="s">
        <v>85</v>
      </c>
      <c r="AY193" s="175" t="s">
        <v>143</v>
      </c>
    </row>
    <row r="194" spans="1:65" s="13" customFormat="1" x14ac:dyDescent="0.2">
      <c r="B194" s="182"/>
      <c r="D194" s="174" t="s">
        <v>151</v>
      </c>
      <c r="E194" s="183" t="s">
        <v>1</v>
      </c>
      <c r="F194" s="184" t="s">
        <v>1195</v>
      </c>
      <c r="H194" s="183" t="s">
        <v>1</v>
      </c>
      <c r="I194" s="185"/>
      <c r="L194" s="182"/>
      <c r="M194" s="186"/>
      <c r="N194" s="187"/>
      <c r="O194" s="187"/>
      <c r="P194" s="187"/>
      <c r="Q194" s="187"/>
      <c r="R194" s="187"/>
      <c r="S194" s="187"/>
      <c r="T194" s="188"/>
      <c r="AT194" s="183" t="s">
        <v>151</v>
      </c>
      <c r="AU194" s="183" t="s">
        <v>87</v>
      </c>
      <c r="AV194" s="13" t="s">
        <v>85</v>
      </c>
      <c r="AW194" s="13" t="s">
        <v>33</v>
      </c>
      <c r="AX194" s="13" t="s">
        <v>77</v>
      </c>
      <c r="AY194" s="183" t="s">
        <v>143</v>
      </c>
    </row>
    <row r="195" spans="1:65" s="2" customFormat="1" ht="16.5" customHeight="1" x14ac:dyDescent="0.2">
      <c r="A195" s="33"/>
      <c r="B195" s="159"/>
      <c r="C195" s="160" t="s">
        <v>318</v>
      </c>
      <c r="D195" s="160" t="s">
        <v>144</v>
      </c>
      <c r="E195" s="161" t="s">
        <v>943</v>
      </c>
      <c r="F195" s="162" t="s">
        <v>944</v>
      </c>
      <c r="G195" s="163" t="s">
        <v>233</v>
      </c>
      <c r="H195" s="164">
        <v>2955</v>
      </c>
      <c r="I195" s="165"/>
      <c r="J195" s="166">
        <f>ROUND(I195*H195,2)</f>
        <v>0</v>
      </c>
      <c r="K195" s="162" t="s">
        <v>148</v>
      </c>
      <c r="L195" s="34"/>
      <c r="M195" s="167" t="s">
        <v>1</v>
      </c>
      <c r="N195" s="168" t="s">
        <v>42</v>
      </c>
      <c r="O195" s="59"/>
      <c r="P195" s="169">
        <f>O195*H195</f>
        <v>0</v>
      </c>
      <c r="Q195" s="169">
        <v>8.4999999999999995E-4</v>
      </c>
      <c r="R195" s="169">
        <f>Q195*H195</f>
        <v>2.5117499999999997</v>
      </c>
      <c r="S195" s="169">
        <v>0</v>
      </c>
      <c r="T195" s="170">
        <f>S195*H195</f>
        <v>0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171" t="s">
        <v>142</v>
      </c>
      <c r="AT195" s="171" t="s">
        <v>144</v>
      </c>
      <c r="AU195" s="171" t="s">
        <v>87</v>
      </c>
      <c r="AY195" s="18" t="s">
        <v>143</v>
      </c>
      <c r="BE195" s="172">
        <f>IF(N195="základní",J195,0)</f>
        <v>0</v>
      </c>
      <c r="BF195" s="172">
        <f>IF(N195="snížená",J195,0)</f>
        <v>0</v>
      </c>
      <c r="BG195" s="172">
        <f>IF(N195="zákl. přenesená",J195,0)</f>
        <v>0</v>
      </c>
      <c r="BH195" s="172">
        <f>IF(N195="sníž. přenesená",J195,0)</f>
        <v>0</v>
      </c>
      <c r="BI195" s="172">
        <f>IF(N195="nulová",J195,0)</f>
        <v>0</v>
      </c>
      <c r="BJ195" s="18" t="s">
        <v>85</v>
      </c>
      <c r="BK195" s="172">
        <f>ROUND(I195*H195,2)</f>
        <v>0</v>
      </c>
      <c r="BL195" s="18" t="s">
        <v>142</v>
      </c>
      <c r="BM195" s="171" t="s">
        <v>1198</v>
      </c>
    </row>
    <row r="196" spans="1:65" s="12" customFormat="1" x14ac:dyDescent="0.2">
      <c r="B196" s="173"/>
      <c r="D196" s="174" t="s">
        <v>151</v>
      </c>
      <c r="E196" s="175" t="s">
        <v>1</v>
      </c>
      <c r="F196" s="176" t="s">
        <v>1475</v>
      </c>
      <c r="H196" s="177">
        <v>2955</v>
      </c>
      <c r="I196" s="178"/>
      <c r="L196" s="173"/>
      <c r="M196" s="179"/>
      <c r="N196" s="180"/>
      <c r="O196" s="180"/>
      <c r="P196" s="180"/>
      <c r="Q196" s="180"/>
      <c r="R196" s="180"/>
      <c r="S196" s="180"/>
      <c r="T196" s="181"/>
      <c r="AT196" s="175" t="s">
        <v>151</v>
      </c>
      <c r="AU196" s="175" t="s">
        <v>87</v>
      </c>
      <c r="AV196" s="12" t="s">
        <v>87</v>
      </c>
      <c r="AW196" s="12" t="s">
        <v>33</v>
      </c>
      <c r="AX196" s="12" t="s">
        <v>85</v>
      </c>
      <c r="AY196" s="175" t="s">
        <v>143</v>
      </c>
    </row>
    <row r="197" spans="1:65" s="13" customFormat="1" x14ac:dyDescent="0.2">
      <c r="B197" s="182"/>
      <c r="D197" s="174" t="s">
        <v>151</v>
      </c>
      <c r="E197" s="183" t="s">
        <v>1</v>
      </c>
      <c r="F197" s="184" t="s">
        <v>1195</v>
      </c>
      <c r="H197" s="183" t="s">
        <v>1</v>
      </c>
      <c r="I197" s="185"/>
      <c r="L197" s="182"/>
      <c r="M197" s="186"/>
      <c r="N197" s="187"/>
      <c r="O197" s="187"/>
      <c r="P197" s="187"/>
      <c r="Q197" s="187"/>
      <c r="R197" s="187"/>
      <c r="S197" s="187"/>
      <c r="T197" s="188"/>
      <c r="AT197" s="183" t="s">
        <v>151</v>
      </c>
      <c r="AU197" s="183" t="s">
        <v>87</v>
      </c>
      <c r="AV197" s="13" t="s">
        <v>85</v>
      </c>
      <c r="AW197" s="13" t="s">
        <v>33</v>
      </c>
      <c r="AX197" s="13" t="s">
        <v>77</v>
      </c>
      <c r="AY197" s="183" t="s">
        <v>143</v>
      </c>
    </row>
    <row r="198" spans="1:65" s="2" customFormat="1" ht="16.5" customHeight="1" x14ac:dyDescent="0.2">
      <c r="A198" s="33"/>
      <c r="B198" s="159"/>
      <c r="C198" s="160" t="s">
        <v>325</v>
      </c>
      <c r="D198" s="160" t="s">
        <v>144</v>
      </c>
      <c r="E198" s="161" t="s">
        <v>1476</v>
      </c>
      <c r="F198" s="162" t="s">
        <v>1477</v>
      </c>
      <c r="G198" s="163" t="s">
        <v>233</v>
      </c>
      <c r="H198" s="164">
        <v>100.8</v>
      </c>
      <c r="I198" s="165"/>
      <c r="J198" s="166">
        <f>ROUND(I198*H198,2)</f>
        <v>0</v>
      </c>
      <c r="K198" s="162" t="s">
        <v>148</v>
      </c>
      <c r="L198" s="34"/>
      <c r="M198" s="167" t="s">
        <v>1</v>
      </c>
      <c r="N198" s="168" t="s">
        <v>42</v>
      </c>
      <c r="O198" s="59"/>
      <c r="P198" s="169">
        <f>O198*H198</f>
        <v>0</v>
      </c>
      <c r="Q198" s="169">
        <v>1.1900000000000001E-3</v>
      </c>
      <c r="R198" s="169">
        <f>Q198*H198</f>
        <v>0.119952</v>
      </c>
      <c r="S198" s="169">
        <v>0</v>
      </c>
      <c r="T198" s="170">
        <f>S198*H198</f>
        <v>0</v>
      </c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R198" s="171" t="s">
        <v>142</v>
      </c>
      <c r="AT198" s="171" t="s">
        <v>144</v>
      </c>
      <c r="AU198" s="171" t="s">
        <v>87</v>
      </c>
      <c r="AY198" s="18" t="s">
        <v>143</v>
      </c>
      <c r="BE198" s="172">
        <f>IF(N198="základní",J198,0)</f>
        <v>0</v>
      </c>
      <c r="BF198" s="172">
        <f>IF(N198="snížená",J198,0)</f>
        <v>0</v>
      </c>
      <c r="BG198" s="172">
        <f>IF(N198="zákl. přenesená",J198,0)</f>
        <v>0</v>
      </c>
      <c r="BH198" s="172">
        <f>IF(N198="sníž. přenesená",J198,0)</f>
        <v>0</v>
      </c>
      <c r="BI198" s="172">
        <f>IF(N198="nulová",J198,0)</f>
        <v>0</v>
      </c>
      <c r="BJ198" s="18" t="s">
        <v>85</v>
      </c>
      <c r="BK198" s="172">
        <f>ROUND(I198*H198,2)</f>
        <v>0</v>
      </c>
      <c r="BL198" s="18" t="s">
        <v>142</v>
      </c>
      <c r="BM198" s="171" t="s">
        <v>1478</v>
      </c>
    </row>
    <row r="199" spans="1:65" s="12" customFormat="1" x14ac:dyDescent="0.2">
      <c r="B199" s="173"/>
      <c r="D199" s="174" t="s">
        <v>151</v>
      </c>
      <c r="E199" s="175" t="s">
        <v>1</v>
      </c>
      <c r="F199" s="176" t="s">
        <v>1479</v>
      </c>
      <c r="H199" s="177">
        <v>100.8</v>
      </c>
      <c r="I199" s="178"/>
      <c r="L199" s="173"/>
      <c r="M199" s="179"/>
      <c r="N199" s="180"/>
      <c r="O199" s="180"/>
      <c r="P199" s="180"/>
      <c r="Q199" s="180"/>
      <c r="R199" s="180"/>
      <c r="S199" s="180"/>
      <c r="T199" s="181"/>
      <c r="AT199" s="175" t="s">
        <v>151</v>
      </c>
      <c r="AU199" s="175" t="s">
        <v>87</v>
      </c>
      <c r="AV199" s="12" t="s">
        <v>87</v>
      </c>
      <c r="AW199" s="12" t="s">
        <v>33</v>
      </c>
      <c r="AX199" s="12" t="s">
        <v>85</v>
      </c>
      <c r="AY199" s="175" t="s">
        <v>143</v>
      </c>
    </row>
    <row r="200" spans="1:65" s="2" customFormat="1" ht="21.75" customHeight="1" x14ac:dyDescent="0.2">
      <c r="A200" s="33"/>
      <c r="B200" s="159"/>
      <c r="C200" s="160" t="s">
        <v>329</v>
      </c>
      <c r="D200" s="160" t="s">
        <v>144</v>
      </c>
      <c r="E200" s="161" t="s">
        <v>343</v>
      </c>
      <c r="F200" s="162" t="s">
        <v>344</v>
      </c>
      <c r="G200" s="163" t="s">
        <v>233</v>
      </c>
      <c r="H200" s="164">
        <v>704.3</v>
      </c>
      <c r="I200" s="165"/>
      <c r="J200" s="166">
        <f>ROUND(I200*H200,2)</f>
        <v>0</v>
      </c>
      <c r="K200" s="162" t="s">
        <v>148</v>
      </c>
      <c r="L200" s="34"/>
      <c r="M200" s="167" t="s">
        <v>1</v>
      </c>
      <c r="N200" s="168" t="s">
        <v>42</v>
      </c>
      <c r="O200" s="59"/>
      <c r="P200" s="169">
        <f>O200*H200</f>
        <v>0</v>
      </c>
      <c r="Q200" s="169">
        <v>0</v>
      </c>
      <c r="R200" s="169">
        <f>Q200*H200</f>
        <v>0</v>
      </c>
      <c r="S200" s="169">
        <v>0</v>
      </c>
      <c r="T200" s="170">
        <f>S200*H200</f>
        <v>0</v>
      </c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R200" s="171" t="s">
        <v>142</v>
      </c>
      <c r="AT200" s="171" t="s">
        <v>144</v>
      </c>
      <c r="AU200" s="171" t="s">
        <v>87</v>
      </c>
      <c r="AY200" s="18" t="s">
        <v>143</v>
      </c>
      <c r="BE200" s="172">
        <f>IF(N200="základní",J200,0)</f>
        <v>0</v>
      </c>
      <c r="BF200" s="172">
        <f>IF(N200="snížená",J200,0)</f>
        <v>0</v>
      </c>
      <c r="BG200" s="172">
        <f>IF(N200="zákl. přenesená",J200,0)</f>
        <v>0</v>
      </c>
      <c r="BH200" s="172">
        <f>IF(N200="sníž. přenesená",J200,0)</f>
        <v>0</v>
      </c>
      <c r="BI200" s="172">
        <f>IF(N200="nulová",J200,0)</f>
        <v>0</v>
      </c>
      <c r="BJ200" s="18" t="s">
        <v>85</v>
      </c>
      <c r="BK200" s="172">
        <f>ROUND(I200*H200,2)</f>
        <v>0</v>
      </c>
      <c r="BL200" s="18" t="s">
        <v>142</v>
      </c>
      <c r="BM200" s="171" t="s">
        <v>1196</v>
      </c>
    </row>
    <row r="201" spans="1:65" s="12" customFormat="1" x14ac:dyDescent="0.2">
      <c r="B201" s="173"/>
      <c r="D201" s="174" t="s">
        <v>151</v>
      </c>
      <c r="E201" s="175" t="s">
        <v>1</v>
      </c>
      <c r="F201" s="176" t="s">
        <v>1480</v>
      </c>
      <c r="H201" s="177">
        <v>704.3</v>
      </c>
      <c r="I201" s="178"/>
      <c r="L201" s="173"/>
      <c r="M201" s="179"/>
      <c r="N201" s="180"/>
      <c r="O201" s="180"/>
      <c r="P201" s="180"/>
      <c r="Q201" s="180"/>
      <c r="R201" s="180"/>
      <c r="S201" s="180"/>
      <c r="T201" s="181"/>
      <c r="AT201" s="175" t="s">
        <v>151</v>
      </c>
      <c r="AU201" s="175" t="s">
        <v>87</v>
      </c>
      <c r="AV201" s="12" t="s">
        <v>87</v>
      </c>
      <c r="AW201" s="12" t="s">
        <v>33</v>
      </c>
      <c r="AX201" s="12" t="s">
        <v>85</v>
      </c>
      <c r="AY201" s="175" t="s">
        <v>143</v>
      </c>
    </row>
    <row r="202" spans="1:65" s="2" customFormat="1" ht="21.75" customHeight="1" x14ac:dyDescent="0.2">
      <c r="A202" s="33"/>
      <c r="B202" s="159"/>
      <c r="C202" s="160" t="s">
        <v>7</v>
      </c>
      <c r="D202" s="160" t="s">
        <v>144</v>
      </c>
      <c r="E202" s="161" t="s">
        <v>948</v>
      </c>
      <c r="F202" s="162" t="s">
        <v>949</v>
      </c>
      <c r="G202" s="163" t="s">
        <v>233</v>
      </c>
      <c r="H202" s="164">
        <v>2955</v>
      </c>
      <c r="I202" s="165"/>
      <c r="J202" s="166">
        <f>ROUND(I202*H202,2)</f>
        <v>0</v>
      </c>
      <c r="K202" s="162" t="s">
        <v>148</v>
      </c>
      <c r="L202" s="34"/>
      <c r="M202" s="167" t="s">
        <v>1</v>
      </c>
      <c r="N202" s="168" t="s">
        <v>42</v>
      </c>
      <c r="O202" s="59"/>
      <c r="P202" s="169">
        <f>O202*H202</f>
        <v>0</v>
      </c>
      <c r="Q202" s="169">
        <v>0</v>
      </c>
      <c r="R202" s="169">
        <f>Q202*H202</f>
        <v>0</v>
      </c>
      <c r="S202" s="169">
        <v>0</v>
      </c>
      <c r="T202" s="170">
        <f>S202*H202</f>
        <v>0</v>
      </c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R202" s="171" t="s">
        <v>142</v>
      </c>
      <c r="AT202" s="171" t="s">
        <v>144</v>
      </c>
      <c r="AU202" s="171" t="s">
        <v>87</v>
      </c>
      <c r="AY202" s="18" t="s">
        <v>143</v>
      </c>
      <c r="BE202" s="172">
        <f>IF(N202="základní",J202,0)</f>
        <v>0</v>
      </c>
      <c r="BF202" s="172">
        <f>IF(N202="snížená",J202,0)</f>
        <v>0</v>
      </c>
      <c r="BG202" s="172">
        <f>IF(N202="zákl. přenesená",J202,0)</f>
        <v>0</v>
      </c>
      <c r="BH202" s="172">
        <f>IF(N202="sníž. přenesená",J202,0)</f>
        <v>0</v>
      </c>
      <c r="BI202" s="172">
        <f>IF(N202="nulová",J202,0)</f>
        <v>0</v>
      </c>
      <c r="BJ202" s="18" t="s">
        <v>85</v>
      </c>
      <c r="BK202" s="172">
        <f>ROUND(I202*H202,2)</f>
        <v>0</v>
      </c>
      <c r="BL202" s="18" t="s">
        <v>142</v>
      </c>
      <c r="BM202" s="171" t="s">
        <v>1200</v>
      </c>
    </row>
    <row r="203" spans="1:65" s="12" customFormat="1" x14ac:dyDescent="0.2">
      <c r="B203" s="173"/>
      <c r="D203" s="174" t="s">
        <v>151</v>
      </c>
      <c r="E203" s="175" t="s">
        <v>1</v>
      </c>
      <c r="F203" s="176" t="s">
        <v>1481</v>
      </c>
      <c r="H203" s="177">
        <v>2955</v>
      </c>
      <c r="I203" s="178"/>
      <c r="L203" s="173"/>
      <c r="M203" s="179"/>
      <c r="N203" s="180"/>
      <c r="O203" s="180"/>
      <c r="P203" s="180"/>
      <c r="Q203" s="180"/>
      <c r="R203" s="180"/>
      <c r="S203" s="180"/>
      <c r="T203" s="181"/>
      <c r="AT203" s="175" t="s">
        <v>151</v>
      </c>
      <c r="AU203" s="175" t="s">
        <v>87</v>
      </c>
      <c r="AV203" s="12" t="s">
        <v>87</v>
      </c>
      <c r="AW203" s="12" t="s">
        <v>33</v>
      </c>
      <c r="AX203" s="12" t="s">
        <v>85</v>
      </c>
      <c r="AY203" s="175" t="s">
        <v>143</v>
      </c>
    </row>
    <row r="204" spans="1:65" s="2" customFormat="1" ht="21.75" customHeight="1" x14ac:dyDescent="0.2">
      <c r="A204" s="33"/>
      <c r="B204" s="159"/>
      <c r="C204" s="160" t="s">
        <v>342</v>
      </c>
      <c r="D204" s="160" t="s">
        <v>144</v>
      </c>
      <c r="E204" s="161" t="s">
        <v>1482</v>
      </c>
      <c r="F204" s="162" t="s">
        <v>1483</v>
      </c>
      <c r="G204" s="163" t="s">
        <v>233</v>
      </c>
      <c r="H204" s="164">
        <v>100.8</v>
      </c>
      <c r="I204" s="165"/>
      <c r="J204" s="166">
        <f>ROUND(I204*H204,2)</f>
        <v>0</v>
      </c>
      <c r="K204" s="162" t="s">
        <v>148</v>
      </c>
      <c r="L204" s="34"/>
      <c r="M204" s="167" t="s">
        <v>1</v>
      </c>
      <c r="N204" s="168" t="s">
        <v>42</v>
      </c>
      <c r="O204" s="59"/>
      <c r="P204" s="169">
        <f>O204*H204</f>
        <v>0</v>
      </c>
      <c r="Q204" s="169">
        <v>0</v>
      </c>
      <c r="R204" s="169">
        <f>Q204*H204</f>
        <v>0</v>
      </c>
      <c r="S204" s="169">
        <v>0</v>
      </c>
      <c r="T204" s="170">
        <f>S204*H204</f>
        <v>0</v>
      </c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R204" s="171" t="s">
        <v>142</v>
      </c>
      <c r="AT204" s="171" t="s">
        <v>144</v>
      </c>
      <c r="AU204" s="171" t="s">
        <v>87</v>
      </c>
      <c r="AY204" s="18" t="s">
        <v>143</v>
      </c>
      <c r="BE204" s="172">
        <f>IF(N204="základní",J204,0)</f>
        <v>0</v>
      </c>
      <c r="BF204" s="172">
        <f>IF(N204="snížená",J204,0)</f>
        <v>0</v>
      </c>
      <c r="BG204" s="172">
        <f>IF(N204="zákl. přenesená",J204,0)</f>
        <v>0</v>
      </c>
      <c r="BH204" s="172">
        <f>IF(N204="sníž. přenesená",J204,0)</f>
        <v>0</v>
      </c>
      <c r="BI204" s="172">
        <f>IF(N204="nulová",J204,0)</f>
        <v>0</v>
      </c>
      <c r="BJ204" s="18" t="s">
        <v>85</v>
      </c>
      <c r="BK204" s="172">
        <f>ROUND(I204*H204,2)</f>
        <v>0</v>
      </c>
      <c r="BL204" s="18" t="s">
        <v>142</v>
      </c>
      <c r="BM204" s="171" t="s">
        <v>1484</v>
      </c>
    </row>
    <row r="205" spans="1:65" s="12" customFormat="1" x14ac:dyDescent="0.2">
      <c r="B205" s="173"/>
      <c r="D205" s="174" t="s">
        <v>151</v>
      </c>
      <c r="E205" s="175" t="s">
        <v>1</v>
      </c>
      <c r="F205" s="176" t="s">
        <v>1485</v>
      </c>
      <c r="H205" s="177">
        <v>100.8</v>
      </c>
      <c r="I205" s="178"/>
      <c r="L205" s="173"/>
      <c r="M205" s="179"/>
      <c r="N205" s="180"/>
      <c r="O205" s="180"/>
      <c r="P205" s="180"/>
      <c r="Q205" s="180"/>
      <c r="R205" s="180"/>
      <c r="S205" s="180"/>
      <c r="T205" s="181"/>
      <c r="AT205" s="175" t="s">
        <v>151</v>
      </c>
      <c r="AU205" s="175" t="s">
        <v>87</v>
      </c>
      <c r="AV205" s="12" t="s">
        <v>87</v>
      </c>
      <c r="AW205" s="12" t="s">
        <v>33</v>
      </c>
      <c r="AX205" s="12" t="s">
        <v>85</v>
      </c>
      <c r="AY205" s="175" t="s">
        <v>143</v>
      </c>
    </row>
    <row r="206" spans="1:65" s="2" customFormat="1" ht="33" customHeight="1" x14ac:dyDescent="0.2">
      <c r="A206" s="33"/>
      <c r="B206" s="159"/>
      <c r="C206" s="160" t="s">
        <v>347</v>
      </c>
      <c r="D206" s="160" t="s">
        <v>144</v>
      </c>
      <c r="E206" s="161" t="s">
        <v>365</v>
      </c>
      <c r="F206" s="162" t="s">
        <v>366</v>
      </c>
      <c r="G206" s="163" t="s">
        <v>280</v>
      </c>
      <c r="H206" s="164">
        <v>427.642</v>
      </c>
      <c r="I206" s="165"/>
      <c r="J206" s="166">
        <f>ROUND(I206*H206,2)</f>
        <v>0</v>
      </c>
      <c r="K206" s="162" t="s">
        <v>148</v>
      </c>
      <c r="L206" s="34"/>
      <c r="M206" s="167" t="s">
        <v>1</v>
      </c>
      <c r="N206" s="168" t="s">
        <v>42</v>
      </c>
      <c r="O206" s="59"/>
      <c r="P206" s="169">
        <f>O206*H206</f>
        <v>0</v>
      </c>
      <c r="Q206" s="169">
        <v>0</v>
      </c>
      <c r="R206" s="169">
        <f>Q206*H206</f>
        <v>0</v>
      </c>
      <c r="S206" s="169">
        <v>0</v>
      </c>
      <c r="T206" s="170">
        <f>S206*H206</f>
        <v>0</v>
      </c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R206" s="171" t="s">
        <v>142</v>
      </c>
      <c r="AT206" s="171" t="s">
        <v>144</v>
      </c>
      <c r="AU206" s="171" t="s">
        <v>87</v>
      </c>
      <c r="AY206" s="18" t="s">
        <v>143</v>
      </c>
      <c r="BE206" s="172">
        <f>IF(N206="základní",J206,0)</f>
        <v>0</v>
      </c>
      <c r="BF206" s="172">
        <f>IF(N206="snížená",J206,0)</f>
        <v>0</v>
      </c>
      <c r="BG206" s="172">
        <f>IF(N206="zákl. přenesená",J206,0)</f>
        <v>0</v>
      </c>
      <c r="BH206" s="172">
        <f>IF(N206="sníž. přenesená",J206,0)</f>
        <v>0</v>
      </c>
      <c r="BI206" s="172">
        <f>IF(N206="nulová",J206,0)</f>
        <v>0</v>
      </c>
      <c r="BJ206" s="18" t="s">
        <v>85</v>
      </c>
      <c r="BK206" s="172">
        <f>ROUND(I206*H206,2)</f>
        <v>0</v>
      </c>
      <c r="BL206" s="18" t="s">
        <v>142</v>
      </c>
      <c r="BM206" s="171" t="s">
        <v>1486</v>
      </c>
    </row>
    <row r="207" spans="1:65" s="13" customFormat="1" x14ac:dyDescent="0.2">
      <c r="B207" s="182"/>
      <c r="D207" s="174" t="s">
        <v>151</v>
      </c>
      <c r="E207" s="183" t="s">
        <v>1</v>
      </c>
      <c r="F207" s="184" t="s">
        <v>953</v>
      </c>
      <c r="H207" s="183" t="s">
        <v>1</v>
      </c>
      <c r="I207" s="185"/>
      <c r="L207" s="182"/>
      <c r="M207" s="186"/>
      <c r="N207" s="187"/>
      <c r="O207" s="187"/>
      <c r="P207" s="187"/>
      <c r="Q207" s="187"/>
      <c r="R207" s="187"/>
      <c r="S207" s="187"/>
      <c r="T207" s="188"/>
      <c r="AT207" s="183" t="s">
        <v>151</v>
      </c>
      <c r="AU207" s="183" t="s">
        <v>87</v>
      </c>
      <c r="AV207" s="13" t="s">
        <v>85</v>
      </c>
      <c r="AW207" s="13" t="s">
        <v>33</v>
      </c>
      <c r="AX207" s="13" t="s">
        <v>77</v>
      </c>
      <c r="AY207" s="183" t="s">
        <v>143</v>
      </c>
    </row>
    <row r="208" spans="1:65" s="12" customFormat="1" x14ac:dyDescent="0.2">
      <c r="B208" s="173"/>
      <c r="D208" s="174" t="s">
        <v>151</v>
      </c>
      <c r="E208" s="175" t="s">
        <v>1</v>
      </c>
      <c r="F208" s="176" t="s">
        <v>1487</v>
      </c>
      <c r="H208" s="177">
        <v>1427.24</v>
      </c>
      <c r="I208" s="178"/>
      <c r="L208" s="173"/>
      <c r="M208" s="179"/>
      <c r="N208" s="180"/>
      <c r="O208" s="180"/>
      <c r="P208" s="180"/>
      <c r="Q208" s="180"/>
      <c r="R208" s="180"/>
      <c r="S208" s="180"/>
      <c r="T208" s="181"/>
      <c r="AT208" s="175" t="s">
        <v>151</v>
      </c>
      <c r="AU208" s="175" t="s">
        <v>87</v>
      </c>
      <c r="AV208" s="12" t="s">
        <v>87</v>
      </c>
      <c r="AW208" s="12" t="s">
        <v>33</v>
      </c>
      <c r="AX208" s="12" t="s">
        <v>77</v>
      </c>
      <c r="AY208" s="175" t="s">
        <v>143</v>
      </c>
    </row>
    <row r="209" spans="1:65" s="12" customFormat="1" x14ac:dyDescent="0.2">
      <c r="B209" s="173"/>
      <c r="D209" s="174" t="s">
        <v>151</v>
      </c>
      <c r="E209" s="175" t="s">
        <v>1</v>
      </c>
      <c r="F209" s="176" t="s">
        <v>1488</v>
      </c>
      <c r="H209" s="177">
        <v>105.84</v>
      </c>
      <c r="I209" s="178"/>
      <c r="L209" s="173"/>
      <c r="M209" s="179"/>
      <c r="N209" s="180"/>
      <c r="O209" s="180"/>
      <c r="P209" s="180"/>
      <c r="Q209" s="180"/>
      <c r="R209" s="180"/>
      <c r="S209" s="180"/>
      <c r="T209" s="181"/>
      <c r="AT209" s="175" t="s">
        <v>151</v>
      </c>
      <c r="AU209" s="175" t="s">
        <v>87</v>
      </c>
      <c r="AV209" s="12" t="s">
        <v>87</v>
      </c>
      <c r="AW209" s="12" t="s">
        <v>33</v>
      </c>
      <c r="AX209" s="12" t="s">
        <v>77</v>
      </c>
      <c r="AY209" s="175" t="s">
        <v>143</v>
      </c>
    </row>
    <row r="210" spans="1:65" s="12" customFormat="1" x14ac:dyDescent="0.2">
      <c r="B210" s="173"/>
      <c r="D210" s="174" t="s">
        <v>151</v>
      </c>
      <c r="E210" s="175" t="s">
        <v>1</v>
      </c>
      <c r="F210" s="176" t="s">
        <v>1489</v>
      </c>
      <c r="H210" s="177">
        <v>-882.80399999999997</v>
      </c>
      <c r="I210" s="178"/>
      <c r="L210" s="173"/>
      <c r="M210" s="179"/>
      <c r="N210" s="180"/>
      <c r="O210" s="180"/>
      <c r="P210" s="180"/>
      <c r="Q210" s="180"/>
      <c r="R210" s="180"/>
      <c r="S210" s="180"/>
      <c r="T210" s="181"/>
      <c r="AT210" s="175" t="s">
        <v>151</v>
      </c>
      <c r="AU210" s="175" t="s">
        <v>87</v>
      </c>
      <c r="AV210" s="12" t="s">
        <v>87</v>
      </c>
      <c r="AW210" s="12" t="s">
        <v>33</v>
      </c>
      <c r="AX210" s="12" t="s">
        <v>77</v>
      </c>
      <c r="AY210" s="175" t="s">
        <v>143</v>
      </c>
    </row>
    <row r="211" spans="1:65" s="12" customFormat="1" x14ac:dyDescent="0.2">
      <c r="B211" s="173"/>
      <c r="D211" s="174" t="s">
        <v>151</v>
      </c>
      <c r="E211" s="175" t="s">
        <v>1</v>
      </c>
      <c r="F211" s="176" t="s">
        <v>1490</v>
      </c>
      <c r="H211" s="177">
        <v>-107.172</v>
      </c>
      <c r="I211" s="178"/>
      <c r="L211" s="173"/>
      <c r="M211" s="179"/>
      <c r="N211" s="180"/>
      <c r="O211" s="180"/>
      <c r="P211" s="180"/>
      <c r="Q211" s="180"/>
      <c r="R211" s="180"/>
      <c r="S211" s="180"/>
      <c r="T211" s="181"/>
      <c r="AT211" s="175" t="s">
        <v>151</v>
      </c>
      <c r="AU211" s="175" t="s">
        <v>87</v>
      </c>
      <c r="AV211" s="12" t="s">
        <v>87</v>
      </c>
      <c r="AW211" s="12" t="s">
        <v>33</v>
      </c>
      <c r="AX211" s="12" t="s">
        <v>77</v>
      </c>
      <c r="AY211" s="175" t="s">
        <v>143</v>
      </c>
    </row>
    <row r="212" spans="1:65" s="12" customFormat="1" x14ac:dyDescent="0.2">
      <c r="B212" s="173"/>
      <c r="D212" s="174" t="s">
        <v>151</v>
      </c>
      <c r="E212" s="175" t="s">
        <v>1</v>
      </c>
      <c r="F212" s="176" t="s">
        <v>1491</v>
      </c>
      <c r="H212" s="177">
        <v>-115.462</v>
      </c>
      <c r="I212" s="178"/>
      <c r="L212" s="173"/>
      <c r="M212" s="179"/>
      <c r="N212" s="180"/>
      <c r="O212" s="180"/>
      <c r="P212" s="180"/>
      <c r="Q212" s="180"/>
      <c r="R212" s="180"/>
      <c r="S212" s="180"/>
      <c r="T212" s="181"/>
      <c r="AT212" s="175" t="s">
        <v>151</v>
      </c>
      <c r="AU212" s="175" t="s">
        <v>87</v>
      </c>
      <c r="AV212" s="12" t="s">
        <v>87</v>
      </c>
      <c r="AW212" s="12" t="s">
        <v>33</v>
      </c>
      <c r="AX212" s="12" t="s">
        <v>77</v>
      </c>
      <c r="AY212" s="175" t="s">
        <v>143</v>
      </c>
    </row>
    <row r="213" spans="1:65" s="15" customFormat="1" x14ac:dyDescent="0.2">
      <c r="B213" s="199"/>
      <c r="D213" s="174" t="s">
        <v>151</v>
      </c>
      <c r="E213" s="200" t="s">
        <v>1</v>
      </c>
      <c r="F213" s="201" t="s">
        <v>245</v>
      </c>
      <c r="H213" s="202">
        <v>427.642</v>
      </c>
      <c r="I213" s="203"/>
      <c r="L213" s="199"/>
      <c r="M213" s="204"/>
      <c r="N213" s="205"/>
      <c r="O213" s="205"/>
      <c r="P213" s="205"/>
      <c r="Q213" s="205"/>
      <c r="R213" s="205"/>
      <c r="S213" s="205"/>
      <c r="T213" s="206"/>
      <c r="AT213" s="200" t="s">
        <v>151</v>
      </c>
      <c r="AU213" s="200" t="s">
        <v>87</v>
      </c>
      <c r="AV213" s="15" t="s">
        <v>142</v>
      </c>
      <c r="AW213" s="15" t="s">
        <v>33</v>
      </c>
      <c r="AX213" s="15" t="s">
        <v>85</v>
      </c>
      <c r="AY213" s="200" t="s">
        <v>143</v>
      </c>
    </row>
    <row r="214" spans="1:65" s="2" customFormat="1" ht="33" customHeight="1" x14ac:dyDescent="0.2">
      <c r="A214" s="33"/>
      <c r="B214" s="159"/>
      <c r="C214" s="160" t="s">
        <v>353</v>
      </c>
      <c r="D214" s="160" t="s">
        <v>144</v>
      </c>
      <c r="E214" s="161" t="s">
        <v>958</v>
      </c>
      <c r="F214" s="162" t="s">
        <v>959</v>
      </c>
      <c r="G214" s="163" t="s">
        <v>280</v>
      </c>
      <c r="H214" s="164">
        <v>115.462</v>
      </c>
      <c r="I214" s="165"/>
      <c r="J214" s="166">
        <f>ROUND(I214*H214,2)</f>
        <v>0</v>
      </c>
      <c r="K214" s="162" t="s">
        <v>148</v>
      </c>
      <c r="L214" s="34"/>
      <c r="M214" s="167" t="s">
        <v>1</v>
      </c>
      <c r="N214" s="168" t="s">
        <v>42</v>
      </c>
      <c r="O214" s="59"/>
      <c r="P214" s="169">
        <f>O214*H214</f>
        <v>0</v>
      </c>
      <c r="Q214" s="169">
        <v>0</v>
      </c>
      <c r="R214" s="169">
        <f>Q214*H214</f>
        <v>0</v>
      </c>
      <c r="S214" s="169">
        <v>0</v>
      </c>
      <c r="T214" s="170">
        <f>S214*H214</f>
        <v>0</v>
      </c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R214" s="171" t="s">
        <v>142</v>
      </c>
      <c r="AT214" s="171" t="s">
        <v>144</v>
      </c>
      <c r="AU214" s="171" t="s">
        <v>87</v>
      </c>
      <c r="AY214" s="18" t="s">
        <v>143</v>
      </c>
      <c r="BE214" s="172">
        <f>IF(N214="základní",J214,0)</f>
        <v>0</v>
      </c>
      <c r="BF214" s="172">
        <f>IF(N214="snížená",J214,0)</f>
        <v>0</v>
      </c>
      <c r="BG214" s="172">
        <f>IF(N214="zákl. přenesená",J214,0)</f>
        <v>0</v>
      </c>
      <c r="BH214" s="172">
        <f>IF(N214="sníž. přenesená",J214,0)</f>
        <v>0</v>
      </c>
      <c r="BI214" s="172">
        <f>IF(N214="nulová",J214,0)</f>
        <v>0</v>
      </c>
      <c r="BJ214" s="18" t="s">
        <v>85</v>
      </c>
      <c r="BK214" s="172">
        <f>ROUND(I214*H214,2)</f>
        <v>0</v>
      </c>
      <c r="BL214" s="18" t="s">
        <v>142</v>
      </c>
      <c r="BM214" s="171" t="s">
        <v>1492</v>
      </c>
    </row>
    <row r="215" spans="1:65" s="13" customFormat="1" x14ac:dyDescent="0.2">
      <c r="B215" s="182"/>
      <c r="D215" s="174" t="s">
        <v>151</v>
      </c>
      <c r="E215" s="183" t="s">
        <v>1</v>
      </c>
      <c r="F215" s="184" t="s">
        <v>953</v>
      </c>
      <c r="H215" s="183" t="s">
        <v>1</v>
      </c>
      <c r="I215" s="185"/>
      <c r="L215" s="182"/>
      <c r="M215" s="186"/>
      <c r="N215" s="187"/>
      <c r="O215" s="187"/>
      <c r="P215" s="187"/>
      <c r="Q215" s="187"/>
      <c r="R215" s="187"/>
      <c r="S215" s="187"/>
      <c r="T215" s="188"/>
      <c r="AT215" s="183" t="s">
        <v>151</v>
      </c>
      <c r="AU215" s="183" t="s">
        <v>87</v>
      </c>
      <c r="AV215" s="13" t="s">
        <v>85</v>
      </c>
      <c r="AW215" s="13" t="s">
        <v>33</v>
      </c>
      <c r="AX215" s="13" t="s">
        <v>77</v>
      </c>
      <c r="AY215" s="183" t="s">
        <v>143</v>
      </c>
    </row>
    <row r="216" spans="1:65" s="12" customFormat="1" x14ac:dyDescent="0.2">
      <c r="B216" s="173"/>
      <c r="D216" s="174" t="s">
        <v>151</v>
      </c>
      <c r="E216" s="175" t="s">
        <v>1</v>
      </c>
      <c r="F216" s="176" t="s">
        <v>1493</v>
      </c>
      <c r="H216" s="177">
        <v>71.361999999999995</v>
      </c>
      <c r="I216" s="178"/>
      <c r="L216" s="173"/>
      <c r="M216" s="179"/>
      <c r="N216" s="180"/>
      <c r="O216" s="180"/>
      <c r="P216" s="180"/>
      <c r="Q216" s="180"/>
      <c r="R216" s="180"/>
      <c r="S216" s="180"/>
      <c r="T216" s="181"/>
      <c r="AT216" s="175" t="s">
        <v>151</v>
      </c>
      <c r="AU216" s="175" t="s">
        <v>87</v>
      </c>
      <c r="AV216" s="12" t="s">
        <v>87</v>
      </c>
      <c r="AW216" s="12" t="s">
        <v>33</v>
      </c>
      <c r="AX216" s="12" t="s">
        <v>77</v>
      </c>
      <c r="AY216" s="175" t="s">
        <v>143</v>
      </c>
    </row>
    <row r="217" spans="1:65" s="12" customFormat="1" x14ac:dyDescent="0.2">
      <c r="B217" s="173"/>
      <c r="D217" s="174" t="s">
        <v>151</v>
      </c>
      <c r="E217" s="175" t="s">
        <v>1</v>
      </c>
      <c r="F217" s="176" t="s">
        <v>1494</v>
      </c>
      <c r="H217" s="177">
        <v>44.1</v>
      </c>
      <c r="I217" s="178"/>
      <c r="L217" s="173"/>
      <c r="M217" s="179"/>
      <c r="N217" s="180"/>
      <c r="O217" s="180"/>
      <c r="P217" s="180"/>
      <c r="Q217" s="180"/>
      <c r="R217" s="180"/>
      <c r="S217" s="180"/>
      <c r="T217" s="181"/>
      <c r="AT217" s="175" t="s">
        <v>151</v>
      </c>
      <c r="AU217" s="175" t="s">
        <v>87</v>
      </c>
      <c r="AV217" s="12" t="s">
        <v>87</v>
      </c>
      <c r="AW217" s="12" t="s">
        <v>33</v>
      </c>
      <c r="AX217" s="12" t="s">
        <v>77</v>
      </c>
      <c r="AY217" s="175" t="s">
        <v>143</v>
      </c>
    </row>
    <row r="218" spans="1:65" s="15" customFormat="1" x14ac:dyDescent="0.2">
      <c r="B218" s="199"/>
      <c r="D218" s="174" t="s">
        <v>151</v>
      </c>
      <c r="E218" s="200" t="s">
        <v>1</v>
      </c>
      <c r="F218" s="201" t="s">
        <v>245</v>
      </c>
      <c r="H218" s="202">
        <v>115.462</v>
      </c>
      <c r="I218" s="203"/>
      <c r="L218" s="199"/>
      <c r="M218" s="204"/>
      <c r="N218" s="205"/>
      <c r="O218" s="205"/>
      <c r="P218" s="205"/>
      <c r="Q218" s="205"/>
      <c r="R218" s="205"/>
      <c r="S218" s="205"/>
      <c r="T218" s="206"/>
      <c r="AT218" s="200" t="s">
        <v>151</v>
      </c>
      <c r="AU218" s="200" t="s">
        <v>87</v>
      </c>
      <c r="AV218" s="15" t="s">
        <v>142</v>
      </c>
      <c r="AW218" s="15" t="s">
        <v>33</v>
      </c>
      <c r="AX218" s="15" t="s">
        <v>85</v>
      </c>
      <c r="AY218" s="200" t="s">
        <v>143</v>
      </c>
    </row>
    <row r="219" spans="1:65" s="2" customFormat="1" ht="21.75" customHeight="1" x14ac:dyDescent="0.2">
      <c r="A219" s="33"/>
      <c r="B219" s="159"/>
      <c r="C219" s="160" t="s">
        <v>364</v>
      </c>
      <c r="D219" s="160" t="s">
        <v>144</v>
      </c>
      <c r="E219" s="161" t="s">
        <v>372</v>
      </c>
      <c r="F219" s="162" t="s">
        <v>373</v>
      </c>
      <c r="G219" s="163" t="s">
        <v>280</v>
      </c>
      <c r="H219" s="164">
        <v>543.10400000000004</v>
      </c>
      <c r="I219" s="165"/>
      <c r="J219" s="166">
        <f>ROUND(I219*H219,2)</f>
        <v>0</v>
      </c>
      <c r="K219" s="162" t="s">
        <v>148</v>
      </c>
      <c r="L219" s="34"/>
      <c r="M219" s="167" t="s">
        <v>1</v>
      </c>
      <c r="N219" s="168" t="s">
        <v>42</v>
      </c>
      <c r="O219" s="59"/>
      <c r="P219" s="169">
        <f>O219*H219</f>
        <v>0</v>
      </c>
      <c r="Q219" s="169">
        <v>0</v>
      </c>
      <c r="R219" s="169">
        <f>Q219*H219</f>
        <v>0</v>
      </c>
      <c r="S219" s="169">
        <v>0</v>
      </c>
      <c r="T219" s="170">
        <f>S219*H219</f>
        <v>0</v>
      </c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R219" s="171" t="s">
        <v>142</v>
      </c>
      <c r="AT219" s="171" t="s">
        <v>144</v>
      </c>
      <c r="AU219" s="171" t="s">
        <v>87</v>
      </c>
      <c r="AY219" s="18" t="s">
        <v>143</v>
      </c>
      <c r="BE219" s="172">
        <f>IF(N219="základní",J219,0)</f>
        <v>0</v>
      </c>
      <c r="BF219" s="172">
        <f>IF(N219="snížená",J219,0)</f>
        <v>0</v>
      </c>
      <c r="BG219" s="172">
        <f>IF(N219="zákl. přenesená",J219,0)</f>
        <v>0</v>
      </c>
      <c r="BH219" s="172">
        <f>IF(N219="sníž. přenesená",J219,0)</f>
        <v>0</v>
      </c>
      <c r="BI219" s="172">
        <f>IF(N219="nulová",J219,0)</f>
        <v>0</v>
      </c>
      <c r="BJ219" s="18" t="s">
        <v>85</v>
      </c>
      <c r="BK219" s="172">
        <f>ROUND(I219*H219,2)</f>
        <v>0</v>
      </c>
      <c r="BL219" s="18" t="s">
        <v>142</v>
      </c>
      <c r="BM219" s="171" t="s">
        <v>1495</v>
      </c>
    </row>
    <row r="220" spans="1:65" s="12" customFormat="1" x14ac:dyDescent="0.2">
      <c r="B220" s="173"/>
      <c r="D220" s="174" t="s">
        <v>151</v>
      </c>
      <c r="E220" s="175" t="s">
        <v>1</v>
      </c>
      <c r="F220" s="176" t="s">
        <v>1496</v>
      </c>
      <c r="H220" s="177">
        <v>543.10400000000004</v>
      </c>
      <c r="I220" s="178"/>
      <c r="L220" s="173"/>
      <c r="M220" s="179"/>
      <c r="N220" s="180"/>
      <c r="O220" s="180"/>
      <c r="P220" s="180"/>
      <c r="Q220" s="180"/>
      <c r="R220" s="180"/>
      <c r="S220" s="180"/>
      <c r="T220" s="181"/>
      <c r="AT220" s="175" t="s">
        <v>151</v>
      </c>
      <c r="AU220" s="175" t="s">
        <v>87</v>
      </c>
      <c r="AV220" s="12" t="s">
        <v>87</v>
      </c>
      <c r="AW220" s="12" t="s">
        <v>33</v>
      </c>
      <c r="AX220" s="12" t="s">
        <v>85</v>
      </c>
      <c r="AY220" s="175" t="s">
        <v>143</v>
      </c>
    </row>
    <row r="221" spans="1:65" s="2" customFormat="1" ht="21.75" customHeight="1" x14ac:dyDescent="0.2">
      <c r="A221" s="33"/>
      <c r="B221" s="159"/>
      <c r="C221" s="160" t="s">
        <v>371</v>
      </c>
      <c r="D221" s="160" t="s">
        <v>144</v>
      </c>
      <c r="E221" s="161" t="s">
        <v>400</v>
      </c>
      <c r="F221" s="162" t="s">
        <v>401</v>
      </c>
      <c r="G221" s="163" t="s">
        <v>280</v>
      </c>
      <c r="H221" s="164">
        <v>989.976</v>
      </c>
      <c r="I221" s="165"/>
      <c r="J221" s="166">
        <f>ROUND(I221*H221,2)</f>
        <v>0</v>
      </c>
      <c r="K221" s="162" t="s">
        <v>148</v>
      </c>
      <c r="L221" s="34"/>
      <c r="M221" s="167" t="s">
        <v>1</v>
      </c>
      <c r="N221" s="168" t="s">
        <v>42</v>
      </c>
      <c r="O221" s="59"/>
      <c r="P221" s="169">
        <f>O221*H221</f>
        <v>0</v>
      </c>
      <c r="Q221" s="169">
        <v>0</v>
      </c>
      <c r="R221" s="169">
        <f>Q221*H221</f>
        <v>0</v>
      </c>
      <c r="S221" s="169">
        <v>0</v>
      </c>
      <c r="T221" s="170">
        <f>S221*H221</f>
        <v>0</v>
      </c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R221" s="171" t="s">
        <v>142</v>
      </c>
      <c r="AT221" s="171" t="s">
        <v>144</v>
      </c>
      <c r="AU221" s="171" t="s">
        <v>87</v>
      </c>
      <c r="AY221" s="18" t="s">
        <v>143</v>
      </c>
      <c r="BE221" s="172">
        <f>IF(N221="základní",J221,0)</f>
        <v>0</v>
      </c>
      <c r="BF221" s="172">
        <f>IF(N221="snížená",J221,0)</f>
        <v>0</v>
      </c>
      <c r="BG221" s="172">
        <f>IF(N221="zákl. přenesená",J221,0)</f>
        <v>0</v>
      </c>
      <c r="BH221" s="172">
        <f>IF(N221="sníž. přenesená",J221,0)</f>
        <v>0</v>
      </c>
      <c r="BI221" s="172">
        <f>IF(N221="nulová",J221,0)</f>
        <v>0</v>
      </c>
      <c r="BJ221" s="18" t="s">
        <v>85</v>
      </c>
      <c r="BK221" s="172">
        <f>ROUND(I221*H221,2)</f>
        <v>0</v>
      </c>
      <c r="BL221" s="18" t="s">
        <v>142</v>
      </c>
      <c r="BM221" s="171" t="s">
        <v>1497</v>
      </c>
    </row>
    <row r="222" spans="1:65" s="13" customFormat="1" x14ac:dyDescent="0.2">
      <c r="B222" s="182"/>
      <c r="D222" s="174" t="s">
        <v>151</v>
      </c>
      <c r="E222" s="183" t="s">
        <v>1</v>
      </c>
      <c r="F222" s="184" t="s">
        <v>965</v>
      </c>
      <c r="H222" s="183" t="s">
        <v>1</v>
      </c>
      <c r="I222" s="185"/>
      <c r="L222" s="182"/>
      <c r="M222" s="186"/>
      <c r="N222" s="187"/>
      <c r="O222" s="187"/>
      <c r="P222" s="187"/>
      <c r="Q222" s="187"/>
      <c r="R222" s="187"/>
      <c r="S222" s="187"/>
      <c r="T222" s="188"/>
      <c r="AT222" s="183" t="s">
        <v>151</v>
      </c>
      <c r="AU222" s="183" t="s">
        <v>87</v>
      </c>
      <c r="AV222" s="13" t="s">
        <v>85</v>
      </c>
      <c r="AW222" s="13" t="s">
        <v>33</v>
      </c>
      <c r="AX222" s="13" t="s">
        <v>77</v>
      </c>
      <c r="AY222" s="183" t="s">
        <v>143</v>
      </c>
    </row>
    <row r="223" spans="1:65" s="13" customFormat="1" x14ac:dyDescent="0.2">
      <c r="B223" s="182"/>
      <c r="D223" s="174" t="s">
        <v>151</v>
      </c>
      <c r="E223" s="183" t="s">
        <v>1</v>
      </c>
      <c r="F223" s="184" t="s">
        <v>967</v>
      </c>
      <c r="H223" s="183" t="s">
        <v>1</v>
      </c>
      <c r="I223" s="185"/>
      <c r="L223" s="182"/>
      <c r="M223" s="186"/>
      <c r="N223" s="187"/>
      <c r="O223" s="187"/>
      <c r="P223" s="187"/>
      <c r="Q223" s="187"/>
      <c r="R223" s="187"/>
      <c r="S223" s="187"/>
      <c r="T223" s="188"/>
      <c r="AT223" s="183" t="s">
        <v>151</v>
      </c>
      <c r="AU223" s="183" t="s">
        <v>87</v>
      </c>
      <c r="AV223" s="13" t="s">
        <v>85</v>
      </c>
      <c r="AW223" s="13" t="s">
        <v>33</v>
      </c>
      <c r="AX223" s="13" t="s">
        <v>77</v>
      </c>
      <c r="AY223" s="183" t="s">
        <v>143</v>
      </c>
    </row>
    <row r="224" spans="1:65" s="12" customFormat="1" x14ac:dyDescent="0.2">
      <c r="B224" s="173"/>
      <c r="D224" s="174" t="s">
        <v>151</v>
      </c>
      <c r="E224" s="175" t="s">
        <v>1</v>
      </c>
      <c r="F224" s="176" t="s">
        <v>1498</v>
      </c>
      <c r="H224" s="177">
        <v>1427.24</v>
      </c>
      <c r="I224" s="178"/>
      <c r="L224" s="173"/>
      <c r="M224" s="179"/>
      <c r="N224" s="180"/>
      <c r="O224" s="180"/>
      <c r="P224" s="180"/>
      <c r="Q224" s="180"/>
      <c r="R224" s="180"/>
      <c r="S224" s="180"/>
      <c r="T224" s="181"/>
      <c r="AT224" s="175" t="s">
        <v>151</v>
      </c>
      <c r="AU224" s="175" t="s">
        <v>87</v>
      </c>
      <c r="AV224" s="12" t="s">
        <v>87</v>
      </c>
      <c r="AW224" s="12" t="s">
        <v>33</v>
      </c>
      <c r="AX224" s="12" t="s">
        <v>77</v>
      </c>
      <c r="AY224" s="175" t="s">
        <v>143</v>
      </c>
    </row>
    <row r="225" spans="1:65" s="12" customFormat="1" x14ac:dyDescent="0.2">
      <c r="B225" s="173"/>
      <c r="D225" s="174" t="s">
        <v>151</v>
      </c>
      <c r="E225" s="175" t="s">
        <v>1</v>
      </c>
      <c r="F225" s="176" t="s">
        <v>1499</v>
      </c>
      <c r="H225" s="177">
        <v>105.84</v>
      </c>
      <c r="I225" s="178"/>
      <c r="L225" s="173"/>
      <c r="M225" s="179"/>
      <c r="N225" s="180"/>
      <c r="O225" s="180"/>
      <c r="P225" s="180"/>
      <c r="Q225" s="180"/>
      <c r="R225" s="180"/>
      <c r="S225" s="180"/>
      <c r="T225" s="181"/>
      <c r="AT225" s="175" t="s">
        <v>151</v>
      </c>
      <c r="AU225" s="175" t="s">
        <v>87</v>
      </c>
      <c r="AV225" s="12" t="s">
        <v>87</v>
      </c>
      <c r="AW225" s="12" t="s">
        <v>33</v>
      </c>
      <c r="AX225" s="12" t="s">
        <v>77</v>
      </c>
      <c r="AY225" s="175" t="s">
        <v>143</v>
      </c>
    </row>
    <row r="226" spans="1:65" s="12" customFormat="1" x14ac:dyDescent="0.2">
      <c r="B226" s="173"/>
      <c r="D226" s="174" t="s">
        <v>151</v>
      </c>
      <c r="E226" s="175" t="s">
        <v>1</v>
      </c>
      <c r="F226" s="176" t="s">
        <v>1500</v>
      </c>
      <c r="H226" s="177">
        <v>-345.19200000000001</v>
      </c>
      <c r="I226" s="178"/>
      <c r="L226" s="173"/>
      <c r="M226" s="179"/>
      <c r="N226" s="180"/>
      <c r="O226" s="180"/>
      <c r="P226" s="180"/>
      <c r="Q226" s="180"/>
      <c r="R226" s="180"/>
      <c r="S226" s="180"/>
      <c r="T226" s="181"/>
      <c r="AT226" s="175" t="s">
        <v>151</v>
      </c>
      <c r="AU226" s="175" t="s">
        <v>87</v>
      </c>
      <c r="AV226" s="12" t="s">
        <v>87</v>
      </c>
      <c r="AW226" s="12" t="s">
        <v>33</v>
      </c>
      <c r="AX226" s="12" t="s">
        <v>77</v>
      </c>
      <c r="AY226" s="175" t="s">
        <v>143</v>
      </c>
    </row>
    <row r="227" spans="1:65" s="13" customFormat="1" x14ac:dyDescent="0.2">
      <c r="B227" s="182"/>
      <c r="D227" s="174" t="s">
        <v>151</v>
      </c>
      <c r="E227" s="183" t="s">
        <v>1</v>
      </c>
      <c r="F227" s="184" t="s">
        <v>1214</v>
      </c>
      <c r="H227" s="183" t="s">
        <v>1</v>
      </c>
      <c r="I227" s="185"/>
      <c r="L227" s="182"/>
      <c r="M227" s="186"/>
      <c r="N227" s="187"/>
      <c r="O227" s="187"/>
      <c r="P227" s="187"/>
      <c r="Q227" s="187"/>
      <c r="R227" s="187"/>
      <c r="S227" s="187"/>
      <c r="T227" s="188"/>
      <c r="AT227" s="183" t="s">
        <v>151</v>
      </c>
      <c r="AU227" s="183" t="s">
        <v>87</v>
      </c>
      <c r="AV227" s="13" t="s">
        <v>85</v>
      </c>
      <c r="AW227" s="13" t="s">
        <v>33</v>
      </c>
      <c r="AX227" s="13" t="s">
        <v>77</v>
      </c>
      <c r="AY227" s="183" t="s">
        <v>143</v>
      </c>
    </row>
    <row r="228" spans="1:65" s="12" customFormat="1" x14ac:dyDescent="0.2">
      <c r="B228" s="173"/>
      <c r="D228" s="174" t="s">
        <v>151</v>
      </c>
      <c r="E228" s="175" t="s">
        <v>1</v>
      </c>
      <c r="F228" s="176" t="s">
        <v>1501</v>
      </c>
      <c r="H228" s="177">
        <v>-19.326000000000001</v>
      </c>
      <c r="I228" s="178"/>
      <c r="L228" s="173"/>
      <c r="M228" s="179"/>
      <c r="N228" s="180"/>
      <c r="O228" s="180"/>
      <c r="P228" s="180"/>
      <c r="Q228" s="180"/>
      <c r="R228" s="180"/>
      <c r="S228" s="180"/>
      <c r="T228" s="181"/>
      <c r="AT228" s="175" t="s">
        <v>151</v>
      </c>
      <c r="AU228" s="175" t="s">
        <v>87</v>
      </c>
      <c r="AV228" s="12" t="s">
        <v>87</v>
      </c>
      <c r="AW228" s="12" t="s">
        <v>33</v>
      </c>
      <c r="AX228" s="12" t="s">
        <v>77</v>
      </c>
      <c r="AY228" s="175" t="s">
        <v>143</v>
      </c>
    </row>
    <row r="229" spans="1:65" s="12" customFormat="1" x14ac:dyDescent="0.2">
      <c r="B229" s="173"/>
      <c r="D229" s="174" t="s">
        <v>151</v>
      </c>
      <c r="E229" s="175" t="s">
        <v>1</v>
      </c>
      <c r="F229" s="176" t="s">
        <v>1502</v>
      </c>
      <c r="H229" s="177">
        <v>-49.058</v>
      </c>
      <c r="I229" s="178"/>
      <c r="L229" s="173"/>
      <c r="M229" s="179"/>
      <c r="N229" s="180"/>
      <c r="O229" s="180"/>
      <c r="P229" s="180"/>
      <c r="Q229" s="180"/>
      <c r="R229" s="180"/>
      <c r="S229" s="180"/>
      <c r="T229" s="181"/>
      <c r="AT229" s="175" t="s">
        <v>151</v>
      </c>
      <c r="AU229" s="175" t="s">
        <v>87</v>
      </c>
      <c r="AV229" s="12" t="s">
        <v>87</v>
      </c>
      <c r="AW229" s="12" t="s">
        <v>33</v>
      </c>
      <c r="AX229" s="12" t="s">
        <v>77</v>
      </c>
      <c r="AY229" s="175" t="s">
        <v>143</v>
      </c>
    </row>
    <row r="230" spans="1:65" s="13" customFormat="1" x14ac:dyDescent="0.2">
      <c r="B230" s="182"/>
      <c r="D230" s="174" t="s">
        <v>151</v>
      </c>
      <c r="E230" s="183" t="s">
        <v>1</v>
      </c>
      <c r="F230" s="184" t="s">
        <v>1503</v>
      </c>
      <c r="H230" s="183" t="s">
        <v>1</v>
      </c>
      <c r="I230" s="185"/>
      <c r="L230" s="182"/>
      <c r="M230" s="186"/>
      <c r="N230" s="187"/>
      <c r="O230" s="187"/>
      <c r="P230" s="187"/>
      <c r="Q230" s="187"/>
      <c r="R230" s="187"/>
      <c r="S230" s="187"/>
      <c r="T230" s="188"/>
      <c r="AT230" s="183" t="s">
        <v>151</v>
      </c>
      <c r="AU230" s="183" t="s">
        <v>87</v>
      </c>
      <c r="AV230" s="13" t="s">
        <v>85</v>
      </c>
      <c r="AW230" s="13" t="s">
        <v>33</v>
      </c>
      <c r="AX230" s="13" t="s">
        <v>77</v>
      </c>
      <c r="AY230" s="183" t="s">
        <v>143</v>
      </c>
    </row>
    <row r="231" spans="1:65" s="12" customFormat="1" x14ac:dyDescent="0.2">
      <c r="B231" s="173"/>
      <c r="D231" s="174" t="s">
        <v>151</v>
      </c>
      <c r="E231" s="175" t="s">
        <v>1</v>
      </c>
      <c r="F231" s="176" t="s">
        <v>1504</v>
      </c>
      <c r="H231" s="177">
        <v>-70.007000000000005</v>
      </c>
      <c r="I231" s="178"/>
      <c r="L231" s="173"/>
      <c r="M231" s="179"/>
      <c r="N231" s="180"/>
      <c r="O231" s="180"/>
      <c r="P231" s="180"/>
      <c r="Q231" s="180"/>
      <c r="R231" s="180"/>
      <c r="S231" s="180"/>
      <c r="T231" s="181"/>
      <c r="AT231" s="175" t="s">
        <v>151</v>
      </c>
      <c r="AU231" s="175" t="s">
        <v>87</v>
      </c>
      <c r="AV231" s="12" t="s">
        <v>87</v>
      </c>
      <c r="AW231" s="12" t="s">
        <v>33</v>
      </c>
      <c r="AX231" s="12" t="s">
        <v>77</v>
      </c>
      <c r="AY231" s="175" t="s">
        <v>143</v>
      </c>
    </row>
    <row r="232" spans="1:65" s="13" customFormat="1" x14ac:dyDescent="0.2">
      <c r="B232" s="182"/>
      <c r="D232" s="174" t="s">
        <v>151</v>
      </c>
      <c r="E232" s="183" t="s">
        <v>1</v>
      </c>
      <c r="F232" s="184" t="s">
        <v>1505</v>
      </c>
      <c r="H232" s="183" t="s">
        <v>1</v>
      </c>
      <c r="I232" s="185"/>
      <c r="L232" s="182"/>
      <c r="M232" s="186"/>
      <c r="N232" s="187"/>
      <c r="O232" s="187"/>
      <c r="P232" s="187"/>
      <c r="Q232" s="187"/>
      <c r="R232" s="187"/>
      <c r="S232" s="187"/>
      <c r="T232" s="188"/>
      <c r="AT232" s="183" t="s">
        <v>151</v>
      </c>
      <c r="AU232" s="183" t="s">
        <v>87</v>
      </c>
      <c r="AV232" s="13" t="s">
        <v>85</v>
      </c>
      <c r="AW232" s="13" t="s">
        <v>33</v>
      </c>
      <c r="AX232" s="13" t="s">
        <v>77</v>
      </c>
      <c r="AY232" s="183" t="s">
        <v>143</v>
      </c>
    </row>
    <row r="233" spans="1:65" s="12" customFormat="1" x14ac:dyDescent="0.2">
      <c r="B233" s="173"/>
      <c r="D233" s="174" t="s">
        <v>151</v>
      </c>
      <c r="E233" s="175" t="s">
        <v>1</v>
      </c>
      <c r="F233" s="176" t="s">
        <v>1506</v>
      </c>
      <c r="H233" s="177">
        <v>-0.97199999999999998</v>
      </c>
      <c r="I233" s="178"/>
      <c r="L233" s="173"/>
      <c r="M233" s="179"/>
      <c r="N233" s="180"/>
      <c r="O233" s="180"/>
      <c r="P233" s="180"/>
      <c r="Q233" s="180"/>
      <c r="R233" s="180"/>
      <c r="S233" s="180"/>
      <c r="T233" s="181"/>
      <c r="AT233" s="175" t="s">
        <v>151</v>
      </c>
      <c r="AU233" s="175" t="s">
        <v>87</v>
      </c>
      <c r="AV233" s="12" t="s">
        <v>87</v>
      </c>
      <c r="AW233" s="12" t="s">
        <v>33</v>
      </c>
      <c r="AX233" s="12" t="s">
        <v>77</v>
      </c>
      <c r="AY233" s="175" t="s">
        <v>143</v>
      </c>
    </row>
    <row r="234" spans="1:65" s="13" customFormat="1" x14ac:dyDescent="0.2">
      <c r="B234" s="182"/>
      <c r="D234" s="174" t="s">
        <v>151</v>
      </c>
      <c r="E234" s="183" t="s">
        <v>1</v>
      </c>
      <c r="F234" s="184" t="s">
        <v>1507</v>
      </c>
      <c r="H234" s="183" t="s">
        <v>1</v>
      </c>
      <c r="I234" s="185"/>
      <c r="L234" s="182"/>
      <c r="M234" s="186"/>
      <c r="N234" s="187"/>
      <c r="O234" s="187"/>
      <c r="P234" s="187"/>
      <c r="Q234" s="187"/>
      <c r="R234" s="187"/>
      <c r="S234" s="187"/>
      <c r="T234" s="188"/>
      <c r="AT234" s="183" t="s">
        <v>151</v>
      </c>
      <c r="AU234" s="183" t="s">
        <v>87</v>
      </c>
      <c r="AV234" s="13" t="s">
        <v>85</v>
      </c>
      <c r="AW234" s="13" t="s">
        <v>33</v>
      </c>
      <c r="AX234" s="13" t="s">
        <v>77</v>
      </c>
      <c r="AY234" s="183" t="s">
        <v>143</v>
      </c>
    </row>
    <row r="235" spans="1:65" s="12" customFormat="1" x14ac:dyDescent="0.2">
      <c r="B235" s="173"/>
      <c r="D235" s="174" t="s">
        <v>151</v>
      </c>
      <c r="E235" s="175" t="s">
        <v>1</v>
      </c>
      <c r="F235" s="176" t="s">
        <v>1508</v>
      </c>
      <c r="H235" s="177">
        <v>-55.021000000000001</v>
      </c>
      <c r="I235" s="178"/>
      <c r="L235" s="173"/>
      <c r="M235" s="179"/>
      <c r="N235" s="180"/>
      <c r="O235" s="180"/>
      <c r="P235" s="180"/>
      <c r="Q235" s="180"/>
      <c r="R235" s="180"/>
      <c r="S235" s="180"/>
      <c r="T235" s="181"/>
      <c r="AT235" s="175" t="s">
        <v>151</v>
      </c>
      <c r="AU235" s="175" t="s">
        <v>87</v>
      </c>
      <c r="AV235" s="12" t="s">
        <v>87</v>
      </c>
      <c r="AW235" s="12" t="s">
        <v>33</v>
      </c>
      <c r="AX235" s="12" t="s">
        <v>77</v>
      </c>
      <c r="AY235" s="175" t="s">
        <v>143</v>
      </c>
    </row>
    <row r="236" spans="1:65" s="13" customFormat="1" x14ac:dyDescent="0.2">
      <c r="B236" s="182"/>
      <c r="D236" s="174" t="s">
        <v>151</v>
      </c>
      <c r="E236" s="183" t="s">
        <v>1</v>
      </c>
      <c r="F236" s="184" t="s">
        <v>1509</v>
      </c>
      <c r="H236" s="183" t="s">
        <v>1</v>
      </c>
      <c r="I236" s="185"/>
      <c r="L236" s="182"/>
      <c r="M236" s="186"/>
      <c r="N236" s="187"/>
      <c r="O236" s="187"/>
      <c r="P236" s="187"/>
      <c r="Q236" s="187"/>
      <c r="R236" s="187"/>
      <c r="S236" s="187"/>
      <c r="T236" s="188"/>
      <c r="AT236" s="183" t="s">
        <v>151</v>
      </c>
      <c r="AU236" s="183" t="s">
        <v>87</v>
      </c>
      <c r="AV236" s="13" t="s">
        <v>85</v>
      </c>
      <c r="AW236" s="13" t="s">
        <v>33</v>
      </c>
      <c r="AX236" s="13" t="s">
        <v>77</v>
      </c>
      <c r="AY236" s="183" t="s">
        <v>143</v>
      </c>
    </row>
    <row r="237" spans="1:65" s="12" customFormat="1" x14ac:dyDescent="0.2">
      <c r="B237" s="173"/>
      <c r="D237" s="174" t="s">
        <v>151</v>
      </c>
      <c r="E237" s="175" t="s">
        <v>1</v>
      </c>
      <c r="F237" s="176" t="s">
        <v>1510</v>
      </c>
      <c r="H237" s="177">
        <v>-3.528</v>
      </c>
      <c r="I237" s="178"/>
      <c r="L237" s="173"/>
      <c r="M237" s="179"/>
      <c r="N237" s="180"/>
      <c r="O237" s="180"/>
      <c r="P237" s="180"/>
      <c r="Q237" s="180"/>
      <c r="R237" s="180"/>
      <c r="S237" s="180"/>
      <c r="T237" s="181"/>
      <c r="AT237" s="175" t="s">
        <v>151</v>
      </c>
      <c r="AU237" s="175" t="s">
        <v>87</v>
      </c>
      <c r="AV237" s="12" t="s">
        <v>87</v>
      </c>
      <c r="AW237" s="12" t="s">
        <v>33</v>
      </c>
      <c r="AX237" s="12" t="s">
        <v>77</v>
      </c>
      <c r="AY237" s="175" t="s">
        <v>143</v>
      </c>
    </row>
    <row r="238" spans="1:65" s="15" customFormat="1" x14ac:dyDescent="0.2">
      <c r="B238" s="199"/>
      <c r="D238" s="174" t="s">
        <v>151</v>
      </c>
      <c r="E238" s="200" t="s">
        <v>1</v>
      </c>
      <c r="F238" s="201" t="s">
        <v>245</v>
      </c>
      <c r="H238" s="202">
        <v>989.976</v>
      </c>
      <c r="I238" s="203"/>
      <c r="L238" s="199"/>
      <c r="M238" s="204"/>
      <c r="N238" s="205"/>
      <c r="O238" s="205"/>
      <c r="P238" s="205"/>
      <c r="Q238" s="205"/>
      <c r="R238" s="205"/>
      <c r="S238" s="205"/>
      <c r="T238" s="206"/>
      <c r="AT238" s="200" t="s">
        <v>151</v>
      </c>
      <c r="AU238" s="200" t="s">
        <v>87</v>
      </c>
      <c r="AV238" s="15" t="s">
        <v>142</v>
      </c>
      <c r="AW238" s="15" t="s">
        <v>33</v>
      </c>
      <c r="AX238" s="15" t="s">
        <v>85</v>
      </c>
      <c r="AY238" s="200" t="s">
        <v>143</v>
      </c>
    </row>
    <row r="239" spans="1:65" s="2" customFormat="1" ht="33" customHeight="1" x14ac:dyDescent="0.2">
      <c r="A239" s="33"/>
      <c r="B239" s="159"/>
      <c r="C239" s="160" t="s">
        <v>376</v>
      </c>
      <c r="D239" s="160" t="s">
        <v>144</v>
      </c>
      <c r="E239" s="161" t="s">
        <v>415</v>
      </c>
      <c r="F239" s="162" t="s">
        <v>416</v>
      </c>
      <c r="G239" s="163" t="s">
        <v>280</v>
      </c>
      <c r="H239" s="164">
        <v>319.58600000000001</v>
      </c>
      <c r="I239" s="165"/>
      <c r="J239" s="166">
        <f>ROUND(I239*H239,2)</f>
        <v>0</v>
      </c>
      <c r="K239" s="162" t="s">
        <v>148</v>
      </c>
      <c r="L239" s="34"/>
      <c r="M239" s="167" t="s">
        <v>1</v>
      </c>
      <c r="N239" s="168" t="s">
        <v>42</v>
      </c>
      <c r="O239" s="59"/>
      <c r="P239" s="169">
        <f>O239*H239</f>
        <v>0</v>
      </c>
      <c r="Q239" s="169">
        <v>0</v>
      </c>
      <c r="R239" s="169">
        <f>Q239*H239</f>
        <v>0</v>
      </c>
      <c r="S239" s="169">
        <v>0</v>
      </c>
      <c r="T239" s="170">
        <f>S239*H239</f>
        <v>0</v>
      </c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R239" s="171" t="s">
        <v>142</v>
      </c>
      <c r="AT239" s="171" t="s">
        <v>144</v>
      </c>
      <c r="AU239" s="171" t="s">
        <v>87</v>
      </c>
      <c r="AY239" s="18" t="s">
        <v>143</v>
      </c>
      <c r="BE239" s="172">
        <f>IF(N239="základní",J239,0)</f>
        <v>0</v>
      </c>
      <c r="BF239" s="172">
        <f>IF(N239="snížená",J239,0)</f>
        <v>0</v>
      </c>
      <c r="BG239" s="172">
        <f>IF(N239="zákl. přenesená",J239,0)</f>
        <v>0</v>
      </c>
      <c r="BH239" s="172">
        <f>IF(N239="sníž. přenesená",J239,0)</f>
        <v>0</v>
      </c>
      <c r="BI239" s="172">
        <f>IF(N239="nulová",J239,0)</f>
        <v>0</v>
      </c>
      <c r="BJ239" s="18" t="s">
        <v>85</v>
      </c>
      <c r="BK239" s="172">
        <f>ROUND(I239*H239,2)</f>
        <v>0</v>
      </c>
      <c r="BL239" s="18" t="s">
        <v>142</v>
      </c>
      <c r="BM239" s="171" t="s">
        <v>1511</v>
      </c>
    </row>
    <row r="240" spans="1:65" s="13" customFormat="1" x14ac:dyDescent="0.2">
      <c r="B240" s="182"/>
      <c r="D240" s="174" t="s">
        <v>151</v>
      </c>
      <c r="E240" s="183" t="s">
        <v>1</v>
      </c>
      <c r="F240" s="184" t="s">
        <v>1512</v>
      </c>
      <c r="H240" s="183" t="s">
        <v>1</v>
      </c>
      <c r="I240" s="185"/>
      <c r="L240" s="182"/>
      <c r="M240" s="186"/>
      <c r="N240" s="187"/>
      <c r="O240" s="187"/>
      <c r="P240" s="187"/>
      <c r="Q240" s="187"/>
      <c r="R240" s="187"/>
      <c r="S240" s="187"/>
      <c r="T240" s="188"/>
      <c r="AT240" s="183" t="s">
        <v>151</v>
      </c>
      <c r="AU240" s="183" t="s">
        <v>87</v>
      </c>
      <c r="AV240" s="13" t="s">
        <v>85</v>
      </c>
      <c r="AW240" s="13" t="s">
        <v>33</v>
      </c>
      <c r="AX240" s="13" t="s">
        <v>77</v>
      </c>
      <c r="AY240" s="183" t="s">
        <v>143</v>
      </c>
    </row>
    <row r="241" spans="1:65" s="12" customFormat="1" x14ac:dyDescent="0.2">
      <c r="B241" s="173"/>
      <c r="D241" s="174" t="s">
        <v>151</v>
      </c>
      <c r="E241" s="175" t="s">
        <v>1</v>
      </c>
      <c r="F241" s="176" t="s">
        <v>1513</v>
      </c>
      <c r="H241" s="177">
        <v>75.373000000000005</v>
      </c>
      <c r="I241" s="178"/>
      <c r="L241" s="173"/>
      <c r="M241" s="179"/>
      <c r="N241" s="180"/>
      <c r="O241" s="180"/>
      <c r="P241" s="180"/>
      <c r="Q241" s="180"/>
      <c r="R241" s="180"/>
      <c r="S241" s="180"/>
      <c r="T241" s="181"/>
      <c r="AT241" s="175" t="s">
        <v>151</v>
      </c>
      <c r="AU241" s="175" t="s">
        <v>87</v>
      </c>
      <c r="AV241" s="12" t="s">
        <v>87</v>
      </c>
      <c r="AW241" s="12" t="s">
        <v>33</v>
      </c>
      <c r="AX241" s="12" t="s">
        <v>77</v>
      </c>
      <c r="AY241" s="175" t="s">
        <v>143</v>
      </c>
    </row>
    <row r="242" spans="1:65" s="13" customFormat="1" x14ac:dyDescent="0.2">
      <c r="B242" s="182"/>
      <c r="D242" s="174" t="s">
        <v>151</v>
      </c>
      <c r="E242" s="183" t="s">
        <v>1</v>
      </c>
      <c r="F242" s="184" t="s">
        <v>1514</v>
      </c>
      <c r="H242" s="183" t="s">
        <v>1</v>
      </c>
      <c r="I242" s="185"/>
      <c r="L242" s="182"/>
      <c r="M242" s="186"/>
      <c r="N242" s="187"/>
      <c r="O242" s="187"/>
      <c r="P242" s="187"/>
      <c r="Q242" s="187"/>
      <c r="R242" s="187"/>
      <c r="S242" s="187"/>
      <c r="T242" s="188"/>
      <c r="AT242" s="183" t="s">
        <v>151</v>
      </c>
      <c r="AU242" s="183" t="s">
        <v>87</v>
      </c>
      <c r="AV242" s="13" t="s">
        <v>85</v>
      </c>
      <c r="AW242" s="13" t="s">
        <v>33</v>
      </c>
      <c r="AX242" s="13" t="s">
        <v>77</v>
      </c>
      <c r="AY242" s="183" t="s">
        <v>143</v>
      </c>
    </row>
    <row r="243" spans="1:65" s="12" customFormat="1" x14ac:dyDescent="0.2">
      <c r="B243" s="173"/>
      <c r="D243" s="174" t="s">
        <v>151</v>
      </c>
      <c r="E243" s="175" t="s">
        <v>1</v>
      </c>
      <c r="F243" s="176" t="s">
        <v>1515</v>
      </c>
      <c r="H243" s="177">
        <v>94.71</v>
      </c>
      <c r="I243" s="178"/>
      <c r="L243" s="173"/>
      <c r="M243" s="179"/>
      <c r="N243" s="180"/>
      <c r="O243" s="180"/>
      <c r="P243" s="180"/>
      <c r="Q243" s="180"/>
      <c r="R243" s="180"/>
      <c r="S243" s="180"/>
      <c r="T243" s="181"/>
      <c r="AT243" s="175" t="s">
        <v>151</v>
      </c>
      <c r="AU243" s="175" t="s">
        <v>87</v>
      </c>
      <c r="AV243" s="12" t="s">
        <v>87</v>
      </c>
      <c r="AW243" s="12" t="s">
        <v>33</v>
      </c>
      <c r="AX243" s="12" t="s">
        <v>77</v>
      </c>
      <c r="AY243" s="175" t="s">
        <v>143</v>
      </c>
    </row>
    <row r="244" spans="1:65" s="12" customFormat="1" x14ac:dyDescent="0.2">
      <c r="B244" s="173"/>
      <c r="D244" s="174" t="s">
        <v>151</v>
      </c>
      <c r="E244" s="175" t="s">
        <v>1</v>
      </c>
      <c r="F244" s="176" t="s">
        <v>1516</v>
      </c>
      <c r="H244" s="177">
        <v>146.839</v>
      </c>
      <c r="I244" s="178"/>
      <c r="L244" s="173"/>
      <c r="M244" s="179"/>
      <c r="N244" s="180"/>
      <c r="O244" s="180"/>
      <c r="P244" s="180"/>
      <c r="Q244" s="180"/>
      <c r="R244" s="180"/>
      <c r="S244" s="180"/>
      <c r="T244" s="181"/>
      <c r="AT244" s="175" t="s">
        <v>151</v>
      </c>
      <c r="AU244" s="175" t="s">
        <v>87</v>
      </c>
      <c r="AV244" s="12" t="s">
        <v>87</v>
      </c>
      <c r="AW244" s="12" t="s">
        <v>33</v>
      </c>
      <c r="AX244" s="12" t="s">
        <v>77</v>
      </c>
      <c r="AY244" s="175" t="s">
        <v>143</v>
      </c>
    </row>
    <row r="245" spans="1:65" s="12" customFormat="1" x14ac:dyDescent="0.2">
      <c r="B245" s="173"/>
      <c r="D245" s="174" t="s">
        <v>151</v>
      </c>
      <c r="E245" s="175" t="s">
        <v>1</v>
      </c>
      <c r="F245" s="176" t="s">
        <v>1517</v>
      </c>
      <c r="H245" s="177">
        <v>20.57</v>
      </c>
      <c r="I245" s="178"/>
      <c r="L245" s="173"/>
      <c r="M245" s="179"/>
      <c r="N245" s="180"/>
      <c r="O245" s="180"/>
      <c r="P245" s="180"/>
      <c r="Q245" s="180"/>
      <c r="R245" s="180"/>
      <c r="S245" s="180"/>
      <c r="T245" s="181"/>
      <c r="AT245" s="175" t="s">
        <v>151</v>
      </c>
      <c r="AU245" s="175" t="s">
        <v>87</v>
      </c>
      <c r="AV245" s="12" t="s">
        <v>87</v>
      </c>
      <c r="AW245" s="12" t="s">
        <v>33</v>
      </c>
      <c r="AX245" s="12" t="s">
        <v>77</v>
      </c>
      <c r="AY245" s="175" t="s">
        <v>143</v>
      </c>
    </row>
    <row r="246" spans="1:65" s="12" customFormat="1" x14ac:dyDescent="0.2">
      <c r="B246" s="173"/>
      <c r="D246" s="174" t="s">
        <v>151</v>
      </c>
      <c r="E246" s="175" t="s">
        <v>1</v>
      </c>
      <c r="F246" s="176" t="s">
        <v>1518</v>
      </c>
      <c r="H246" s="177">
        <v>7.7</v>
      </c>
      <c r="I246" s="178"/>
      <c r="L246" s="173"/>
      <c r="M246" s="179"/>
      <c r="N246" s="180"/>
      <c r="O246" s="180"/>
      <c r="P246" s="180"/>
      <c r="Q246" s="180"/>
      <c r="R246" s="180"/>
      <c r="S246" s="180"/>
      <c r="T246" s="181"/>
      <c r="AT246" s="175" t="s">
        <v>151</v>
      </c>
      <c r="AU246" s="175" t="s">
        <v>87</v>
      </c>
      <c r="AV246" s="12" t="s">
        <v>87</v>
      </c>
      <c r="AW246" s="12" t="s">
        <v>33</v>
      </c>
      <c r="AX246" s="12" t="s">
        <v>77</v>
      </c>
      <c r="AY246" s="175" t="s">
        <v>143</v>
      </c>
    </row>
    <row r="247" spans="1:65" s="16" customFormat="1" x14ac:dyDescent="0.2">
      <c r="B247" s="217"/>
      <c r="D247" s="174" t="s">
        <v>151</v>
      </c>
      <c r="E247" s="218" t="s">
        <v>1</v>
      </c>
      <c r="F247" s="219" t="s">
        <v>973</v>
      </c>
      <c r="H247" s="220">
        <v>345.19200000000001</v>
      </c>
      <c r="I247" s="221"/>
      <c r="L247" s="217"/>
      <c r="M247" s="222"/>
      <c r="N247" s="223"/>
      <c r="O247" s="223"/>
      <c r="P247" s="223"/>
      <c r="Q247" s="223"/>
      <c r="R247" s="223"/>
      <c r="S247" s="223"/>
      <c r="T247" s="224"/>
      <c r="AT247" s="218" t="s">
        <v>151</v>
      </c>
      <c r="AU247" s="218" t="s">
        <v>87</v>
      </c>
      <c r="AV247" s="16" t="s">
        <v>158</v>
      </c>
      <c r="AW247" s="16" t="s">
        <v>33</v>
      </c>
      <c r="AX247" s="16" t="s">
        <v>77</v>
      </c>
      <c r="AY247" s="218" t="s">
        <v>143</v>
      </c>
    </row>
    <row r="248" spans="1:65" s="13" customFormat="1" x14ac:dyDescent="0.2">
      <c r="B248" s="182"/>
      <c r="D248" s="174" t="s">
        <v>151</v>
      </c>
      <c r="E248" s="183" t="s">
        <v>1</v>
      </c>
      <c r="F248" s="184" t="s">
        <v>1519</v>
      </c>
      <c r="H248" s="183" t="s">
        <v>1</v>
      </c>
      <c r="I248" s="185"/>
      <c r="L248" s="182"/>
      <c r="M248" s="186"/>
      <c r="N248" s="187"/>
      <c r="O248" s="187"/>
      <c r="P248" s="187"/>
      <c r="Q248" s="187"/>
      <c r="R248" s="187"/>
      <c r="S248" s="187"/>
      <c r="T248" s="188"/>
      <c r="AT248" s="183" t="s">
        <v>151</v>
      </c>
      <c r="AU248" s="183" t="s">
        <v>87</v>
      </c>
      <c r="AV248" s="13" t="s">
        <v>85</v>
      </c>
      <c r="AW248" s="13" t="s">
        <v>33</v>
      </c>
      <c r="AX248" s="13" t="s">
        <v>77</v>
      </c>
      <c r="AY248" s="183" t="s">
        <v>143</v>
      </c>
    </row>
    <row r="249" spans="1:65" s="12" customFormat="1" x14ac:dyDescent="0.2">
      <c r="B249" s="173"/>
      <c r="D249" s="174" t="s">
        <v>151</v>
      </c>
      <c r="E249" s="175" t="s">
        <v>1</v>
      </c>
      <c r="F249" s="176" t="s">
        <v>1520</v>
      </c>
      <c r="H249" s="177">
        <v>-1.536</v>
      </c>
      <c r="I249" s="178"/>
      <c r="L249" s="173"/>
      <c r="M249" s="179"/>
      <c r="N249" s="180"/>
      <c r="O249" s="180"/>
      <c r="P249" s="180"/>
      <c r="Q249" s="180"/>
      <c r="R249" s="180"/>
      <c r="S249" s="180"/>
      <c r="T249" s="181"/>
      <c r="AT249" s="175" t="s">
        <v>151</v>
      </c>
      <c r="AU249" s="175" t="s">
        <v>87</v>
      </c>
      <c r="AV249" s="12" t="s">
        <v>87</v>
      </c>
      <c r="AW249" s="12" t="s">
        <v>33</v>
      </c>
      <c r="AX249" s="12" t="s">
        <v>77</v>
      </c>
      <c r="AY249" s="175" t="s">
        <v>143</v>
      </c>
    </row>
    <row r="250" spans="1:65" s="13" customFormat="1" x14ac:dyDescent="0.2">
      <c r="B250" s="182"/>
      <c r="D250" s="174" t="s">
        <v>151</v>
      </c>
      <c r="E250" s="183" t="s">
        <v>1</v>
      </c>
      <c r="F250" s="184" t="s">
        <v>1521</v>
      </c>
      <c r="H250" s="183" t="s">
        <v>1</v>
      </c>
      <c r="I250" s="185"/>
      <c r="L250" s="182"/>
      <c r="M250" s="186"/>
      <c r="N250" s="187"/>
      <c r="O250" s="187"/>
      <c r="P250" s="187"/>
      <c r="Q250" s="187"/>
      <c r="R250" s="187"/>
      <c r="S250" s="187"/>
      <c r="T250" s="188"/>
      <c r="AT250" s="183" t="s">
        <v>151</v>
      </c>
      <c r="AU250" s="183" t="s">
        <v>87</v>
      </c>
      <c r="AV250" s="13" t="s">
        <v>85</v>
      </c>
      <c r="AW250" s="13" t="s">
        <v>33</v>
      </c>
      <c r="AX250" s="13" t="s">
        <v>77</v>
      </c>
      <c r="AY250" s="183" t="s">
        <v>143</v>
      </c>
    </row>
    <row r="251" spans="1:65" s="12" customFormat="1" x14ac:dyDescent="0.2">
      <c r="B251" s="173"/>
      <c r="D251" s="174" t="s">
        <v>151</v>
      </c>
      <c r="E251" s="175" t="s">
        <v>1</v>
      </c>
      <c r="F251" s="176" t="s">
        <v>1522</v>
      </c>
      <c r="H251" s="177">
        <v>-8.4489999999999998</v>
      </c>
      <c r="I251" s="178"/>
      <c r="L251" s="173"/>
      <c r="M251" s="179"/>
      <c r="N251" s="180"/>
      <c r="O251" s="180"/>
      <c r="P251" s="180"/>
      <c r="Q251" s="180"/>
      <c r="R251" s="180"/>
      <c r="S251" s="180"/>
      <c r="T251" s="181"/>
      <c r="AT251" s="175" t="s">
        <v>151</v>
      </c>
      <c r="AU251" s="175" t="s">
        <v>87</v>
      </c>
      <c r="AV251" s="12" t="s">
        <v>87</v>
      </c>
      <c r="AW251" s="12" t="s">
        <v>33</v>
      </c>
      <c r="AX251" s="12" t="s">
        <v>77</v>
      </c>
      <c r="AY251" s="175" t="s">
        <v>143</v>
      </c>
    </row>
    <row r="252" spans="1:65" s="12" customFormat="1" x14ac:dyDescent="0.2">
      <c r="B252" s="173"/>
      <c r="D252" s="174" t="s">
        <v>151</v>
      </c>
      <c r="E252" s="175" t="s">
        <v>1</v>
      </c>
      <c r="F252" s="176" t="s">
        <v>1523</v>
      </c>
      <c r="H252" s="177">
        <v>-13.099</v>
      </c>
      <c r="I252" s="178"/>
      <c r="L252" s="173"/>
      <c r="M252" s="179"/>
      <c r="N252" s="180"/>
      <c r="O252" s="180"/>
      <c r="P252" s="180"/>
      <c r="Q252" s="180"/>
      <c r="R252" s="180"/>
      <c r="S252" s="180"/>
      <c r="T252" s="181"/>
      <c r="AT252" s="175" t="s">
        <v>151</v>
      </c>
      <c r="AU252" s="175" t="s">
        <v>87</v>
      </c>
      <c r="AV252" s="12" t="s">
        <v>87</v>
      </c>
      <c r="AW252" s="12" t="s">
        <v>33</v>
      </c>
      <c r="AX252" s="12" t="s">
        <v>77</v>
      </c>
      <c r="AY252" s="175" t="s">
        <v>143</v>
      </c>
    </row>
    <row r="253" spans="1:65" s="12" customFormat="1" x14ac:dyDescent="0.2">
      <c r="B253" s="173"/>
      <c r="D253" s="174" t="s">
        <v>151</v>
      </c>
      <c r="E253" s="175" t="s">
        <v>1</v>
      </c>
      <c r="F253" s="176" t="s">
        <v>1524</v>
      </c>
      <c r="H253" s="177">
        <v>-1.835</v>
      </c>
      <c r="I253" s="178"/>
      <c r="L253" s="173"/>
      <c r="M253" s="179"/>
      <c r="N253" s="180"/>
      <c r="O253" s="180"/>
      <c r="P253" s="180"/>
      <c r="Q253" s="180"/>
      <c r="R253" s="180"/>
      <c r="S253" s="180"/>
      <c r="T253" s="181"/>
      <c r="AT253" s="175" t="s">
        <v>151</v>
      </c>
      <c r="AU253" s="175" t="s">
        <v>87</v>
      </c>
      <c r="AV253" s="12" t="s">
        <v>87</v>
      </c>
      <c r="AW253" s="12" t="s">
        <v>33</v>
      </c>
      <c r="AX253" s="12" t="s">
        <v>77</v>
      </c>
      <c r="AY253" s="175" t="s">
        <v>143</v>
      </c>
    </row>
    <row r="254" spans="1:65" s="12" customFormat="1" x14ac:dyDescent="0.2">
      <c r="B254" s="173"/>
      <c r="D254" s="174" t="s">
        <v>151</v>
      </c>
      <c r="E254" s="175" t="s">
        <v>1</v>
      </c>
      <c r="F254" s="176" t="s">
        <v>1525</v>
      </c>
      <c r="H254" s="177">
        <v>-0.68700000000000006</v>
      </c>
      <c r="I254" s="178"/>
      <c r="L254" s="173"/>
      <c r="M254" s="179"/>
      <c r="N254" s="180"/>
      <c r="O254" s="180"/>
      <c r="P254" s="180"/>
      <c r="Q254" s="180"/>
      <c r="R254" s="180"/>
      <c r="S254" s="180"/>
      <c r="T254" s="181"/>
      <c r="AT254" s="175" t="s">
        <v>151</v>
      </c>
      <c r="AU254" s="175" t="s">
        <v>87</v>
      </c>
      <c r="AV254" s="12" t="s">
        <v>87</v>
      </c>
      <c r="AW254" s="12" t="s">
        <v>33</v>
      </c>
      <c r="AX254" s="12" t="s">
        <v>77</v>
      </c>
      <c r="AY254" s="175" t="s">
        <v>143</v>
      </c>
    </row>
    <row r="255" spans="1:65" s="15" customFormat="1" x14ac:dyDescent="0.2">
      <c r="B255" s="199"/>
      <c r="D255" s="174" t="s">
        <v>151</v>
      </c>
      <c r="E255" s="200" t="s">
        <v>1</v>
      </c>
      <c r="F255" s="201" t="s">
        <v>245</v>
      </c>
      <c r="H255" s="202">
        <v>319.58600000000001</v>
      </c>
      <c r="I255" s="203"/>
      <c r="L255" s="199"/>
      <c r="M255" s="204"/>
      <c r="N255" s="205"/>
      <c r="O255" s="205"/>
      <c r="P255" s="205"/>
      <c r="Q255" s="205"/>
      <c r="R255" s="205"/>
      <c r="S255" s="205"/>
      <c r="T255" s="206"/>
      <c r="AT255" s="200" t="s">
        <v>151</v>
      </c>
      <c r="AU255" s="200" t="s">
        <v>87</v>
      </c>
      <c r="AV255" s="15" t="s">
        <v>142</v>
      </c>
      <c r="AW255" s="15" t="s">
        <v>33</v>
      </c>
      <c r="AX255" s="15" t="s">
        <v>85</v>
      </c>
      <c r="AY255" s="200" t="s">
        <v>143</v>
      </c>
    </row>
    <row r="256" spans="1:65" s="2" customFormat="1" ht="16.5" customHeight="1" x14ac:dyDescent="0.2">
      <c r="A256" s="33"/>
      <c r="B256" s="159"/>
      <c r="C256" s="207" t="s">
        <v>381</v>
      </c>
      <c r="D256" s="207" t="s">
        <v>382</v>
      </c>
      <c r="E256" s="208" t="s">
        <v>977</v>
      </c>
      <c r="F256" s="209" t="s">
        <v>424</v>
      </c>
      <c r="G256" s="210" t="s">
        <v>385</v>
      </c>
      <c r="H256" s="211">
        <v>639.17200000000003</v>
      </c>
      <c r="I256" s="212"/>
      <c r="J256" s="213">
        <f>ROUND(I256*H256,2)</f>
        <v>0</v>
      </c>
      <c r="K256" s="209" t="s">
        <v>148</v>
      </c>
      <c r="L256" s="214"/>
      <c r="M256" s="215" t="s">
        <v>1</v>
      </c>
      <c r="N256" s="216" t="s">
        <v>42</v>
      </c>
      <c r="O256" s="59"/>
      <c r="P256" s="169">
        <f>O256*H256</f>
        <v>0</v>
      </c>
      <c r="Q256" s="169">
        <v>1</v>
      </c>
      <c r="R256" s="169">
        <f>Q256*H256</f>
        <v>639.17200000000003</v>
      </c>
      <c r="S256" s="169">
        <v>0</v>
      </c>
      <c r="T256" s="170">
        <f>S256*H256</f>
        <v>0</v>
      </c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R256" s="171" t="s">
        <v>184</v>
      </c>
      <c r="AT256" s="171" t="s">
        <v>382</v>
      </c>
      <c r="AU256" s="171" t="s">
        <v>87</v>
      </c>
      <c r="AY256" s="18" t="s">
        <v>143</v>
      </c>
      <c r="BE256" s="172">
        <f>IF(N256="základní",J256,0)</f>
        <v>0</v>
      </c>
      <c r="BF256" s="172">
        <f>IF(N256="snížená",J256,0)</f>
        <v>0</v>
      </c>
      <c r="BG256" s="172">
        <f>IF(N256="zákl. přenesená",J256,0)</f>
        <v>0</v>
      </c>
      <c r="BH256" s="172">
        <f>IF(N256="sníž. přenesená",J256,0)</f>
        <v>0</v>
      </c>
      <c r="BI256" s="172">
        <f>IF(N256="nulová",J256,0)</f>
        <v>0</v>
      </c>
      <c r="BJ256" s="18" t="s">
        <v>85</v>
      </c>
      <c r="BK256" s="172">
        <f>ROUND(I256*H256,2)</f>
        <v>0</v>
      </c>
      <c r="BL256" s="18" t="s">
        <v>142</v>
      </c>
      <c r="BM256" s="171" t="s">
        <v>1526</v>
      </c>
    </row>
    <row r="257" spans="1:65" s="12" customFormat="1" x14ac:dyDescent="0.2">
      <c r="B257" s="173"/>
      <c r="D257" s="174" t="s">
        <v>151</v>
      </c>
      <c r="E257" s="175" t="s">
        <v>1</v>
      </c>
      <c r="F257" s="176" t="s">
        <v>1527</v>
      </c>
      <c r="H257" s="177">
        <v>639.17200000000003</v>
      </c>
      <c r="I257" s="178"/>
      <c r="L257" s="173"/>
      <c r="M257" s="179"/>
      <c r="N257" s="180"/>
      <c r="O257" s="180"/>
      <c r="P257" s="180"/>
      <c r="Q257" s="180"/>
      <c r="R257" s="180"/>
      <c r="S257" s="180"/>
      <c r="T257" s="181"/>
      <c r="AT257" s="175" t="s">
        <v>151</v>
      </c>
      <c r="AU257" s="175" t="s">
        <v>87</v>
      </c>
      <c r="AV257" s="12" t="s">
        <v>87</v>
      </c>
      <c r="AW257" s="12" t="s">
        <v>33</v>
      </c>
      <c r="AX257" s="12" t="s">
        <v>85</v>
      </c>
      <c r="AY257" s="175" t="s">
        <v>143</v>
      </c>
    </row>
    <row r="258" spans="1:65" s="2" customFormat="1" ht="21.75" customHeight="1" x14ac:dyDescent="0.2">
      <c r="A258" s="33"/>
      <c r="B258" s="159"/>
      <c r="C258" s="160" t="s">
        <v>389</v>
      </c>
      <c r="D258" s="160" t="s">
        <v>144</v>
      </c>
      <c r="E258" s="161" t="s">
        <v>1528</v>
      </c>
      <c r="F258" s="162" t="s">
        <v>1529</v>
      </c>
      <c r="G258" s="163" t="s">
        <v>233</v>
      </c>
      <c r="H258" s="164">
        <v>462.7</v>
      </c>
      <c r="I258" s="165"/>
      <c r="J258" s="166">
        <f>ROUND(I258*H258,2)</f>
        <v>0</v>
      </c>
      <c r="K258" s="162" t="s">
        <v>148</v>
      </c>
      <c r="L258" s="34"/>
      <c r="M258" s="167" t="s">
        <v>1</v>
      </c>
      <c r="N258" s="168" t="s">
        <v>42</v>
      </c>
      <c r="O258" s="59"/>
      <c r="P258" s="169">
        <f>O258*H258</f>
        <v>0</v>
      </c>
      <c r="Q258" s="169">
        <v>0</v>
      </c>
      <c r="R258" s="169">
        <f>Q258*H258</f>
        <v>0</v>
      </c>
      <c r="S258" s="169">
        <v>0</v>
      </c>
      <c r="T258" s="170">
        <f>S258*H258</f>
        <v>0</v>
      </c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R258" s="171" t="s">
        <v>142</v>
      </c>
      <c r="AT258" s="171" t="s">
        <v>144</v>
      </c>
      <c r="AU258" s="171" t="s">
        <v>87</v>
      </c>
      <c r="AY258" s="18" t="s">
        <v>143</v>
      </c>
      <c r="BE258" s="172">
        <f>IF(N258="základní",J258,0)</f>
        <v>0</v>
      </c>
      <c r="BF258" s="172">
        <f>IF(N258="snížená",J258,0)</f>
        <v>0</v>
      </c>
      <c r="BG258" s="172">
        <f>IF(N258="zákl. přenesená",J258,0)</f>
        <v>0</v>
      </c>
      <c r="BH258" s="172">
        <f>IF(N258="sníž. přenesená",J258,0)</f>
        <v>0</v>
      </c>
      <c r="BI258" s="172">
        <f>IF(N258="nulová",J258,0)</f>
        <v>0</v>
      </c>
      <c r="BJ258" s="18" t="s">
        <v>85</v>
      </c>
      <c r="BK258" s="172">
        <f>ROUND(I258*H258,2)</f>
        <v>0</v>
      </c>
      <c r="BL258" s="18" t="s">
        <v>142</v>
      </c>
      <c r="BM258" s="171" t="s">
        <v>1530</v>
      </c>
    </row>
    <row r="259" spans="1:65" s="12" customFormat="1" x14ac:dyDescent="0.2">
      <c r="B259" s="173"/>
      <c r="D259" s="174" t="s">
        <v>151</v>
      </c>
      <c r="E259" s="175" t="s">
        <v>1</v>
      </c>
      <c r="F259" s="176" t="s">
        <v>1435</v>
      </c>
      <c r="H259" s="177">
        <v>462.7</v>
      </c>
      <c r="I259" s="178"/>
      <c r="L259" s="173"/>
      <c r="M259" s="179"/>
      <c r="N259" s="180"/>
      <c r="O259" s="180"/>
      <c r="P259" s="180"/>
      <c r="Q259" s="180"/>
      <c r="R259" s="180"/>
      <c r="S259" s="180"/>
      <c r="T259" s="181"/>
      <c r="AT259" s="175" t="s">
        <v>151</v>
      </c>
      <c r="AU259" s="175" t="s">
        <v>87</v>
      </c>
      <c r="AV259" s="12" t="s">
        <v>87</v>
      </c>
      <c r="AW259" s="12" t="s">
        <v>33</v>
      </c>
      <c r="AX259" s="12" t="s">
        <v>85</v>
      </c>
      <c r="AY259" s="175" t="s">
        <v>143</v>
      </c>
    </row>
    <row r="260" spans="1:65" s="2" customFormat="1" ht="21.75" customHeight="1" x14ac:dyDescent="0.2">
      <c r="A260" s="33"/>
      <c r="B260" s="159"/>
      <c r="C260" s="160" t="s">
        <v>394</v>
      </c>
      <c r="D260" s="160" t="s">
        <v>144</v>
      </c>
      <c r="E260" s="161" t="s">
        <v>1531</v>
      </c>
      <c r="F260" s="162" t="s">
        <v>1532</v>
      </c>
      <c r="G260" s="163" t="s">
        <v>233</v>
      </c>
      <c r="H260" s="164">
        <v>335.1</v>
      </c>
      <c r="I260" s="165"/>
      <c r="J260" s="166">
        <f>ROUND(I260*H260,2)</f>
        <v>0</v>
      </c>
      <c r="K260" s="162" t="s">
        <v>148</v>
      </c>
      <c r="L260" s="34"/>
      <c r="M260" s="167" t="s">
        <v>1</v>
      </c>
      <c r="N260" s="168" t="s">
        <v>42</v>
      </c>
      <c r="O260" s="59"/>
      <c r="P260" s="169">
        <f>O260*H260</f>
        <v>0</v>
      </c>
      <c r="Q260" s="169">
        <v>0</v>
      </c>
      <c r="R260" s="169">
        <f>Q260*H260</f>
        <v>0</v>
      </c>
      <c r="S260" s="169">
        <v>0</v>
      </c>
      <c r="T260" s="170">
        <f>S260*H260</f>
        <v>0</v>
      </c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R260" s="171" t="s">
        <v>142</v>
      </c>
      <c r="AT260" s="171" t="s">
        <v>144</v>
      </c>
      <c r="AU260" s="171" t="s">
        <v>87</v>
      </c>
      <c r="AY260" s="18" t="s">
        <v>143</v>
      </c>
      <c r="BE260" s="172">
        <f>IF(N260="základní",J260,0)</f>
        <v>0</v>
      </c>
      <c r="BF260" s="172">
        <f>IF(N260="snížená",J260,0)</f>
        <v>0</v>
      </c>
      <c r="BG260" s="172">
        <f>IF(N260="zákl. přenesená",J260,0)</f>
        <v>0</v>
      </c>
      <c r="BH260" s="172">
        <f>IF(N260="sníž. přenesená",J260,0)</f>
        <v>0</v>
      </c>
      <c r="BI260" s="172">
        <f>IF(N260="nulová",J260,0)</f>
        <v>0</v>
      </c>
      <c r="BJ260" s="18" t="s">
        <v>85</v>
      </c>
      <c r="BK260" s="172">
        <f>ROUND(I260*H260,2)</f>
        <v>0</v>
      </c>
      <c r="BL260" s="18" t="s">
        <v>142</v>
      </c>
      <c r="BM260" s="171" t="s">
        <v>1533</v>
      </c>
    </row>
    <row r="261" spans="1:65" s="12" customFormat="1" x14ac:dyDescent="0.2">
      <c r="B261" s="173"/>
      <c r="D261" s="174" t="s">
        <v>151</v>
      </c>
      <c r="E261" s="175" t="s">
        <v>1</v>
      </c>
      <c r="F261" s="176" t="s">
        <v>1439</v>
      </c>
      <c r="H261" s="177">
        <v>335.1</v>
      </c>
      <c r="I261" s="178"/>
      <c r="L261" s="173"/>
      <c r="M261" s="179"/>
      <c r="N261" s="180"/>
      <c r="O261" s="180"/>
      <c r="P261" s="180"/>
      <c r="Q261" s="180"/>
      <c r="R261" s="180"/>
      <c r="S261" s="180"/>
      <c r="T261" s="181"/>
      <c r="AT261" s="175" t="s">
        <v>151</v>
      </c>
      <c r="AU261" s="175" t="s">
        <v>87</v>
      </c>
      <c r="AV261" s="12" t="s">
        <v>87</v>
      </c>
      <c r="AW261" s="12" t="s">
        <v>33</v>
      </c>
      <c r="AX261" s="12" t="s">
        <v>85</v>
      </c>
      <c r="AY261" s="175" t="s">
        <v>143</v>
      </c>
    </row>
    <row r="262" spans="1:65" s="2" customFormat="1" ht="21.75" customHeight="1" x14ac:dyDescent="0.2">
      <c r="A262" s="33"/>
      <c r="B262" s="159"/>
      <c r="C262" s="160" t="s">
        <v>399</v>
      </c>
      <c r="D262" s="160" t="s">
        <v>144</v>
      </c>
      <c r="E262" s="161" t="s">
        <v>1534</v>
      </c>
      <c r="F262" s="162" t="s">
        <v>1535</v>
      </c>
      <c r="G262" s="163" t="s">
        <v>233</v>
      </c>
      <c r="H262" s="164">
        <v>797.8</v>
      </c>
      <c r="I262" s="165"/>
      <c r="J262" s="166">
        <f>ROUND(I262*H262,2)</f>
        <v>0</v>
      </c>
      <c r="K262" s="162" t="s">
        <v>148</v>
      </c>
      <c r="L262" s="34"/>
      <c r="M262" s="167" t="s">
        <v>1</v>
      </c>
      <c r="N262" s="168" t="s">
        <v>42</v>
      </c>
      <c r="O262" s="59"/>
      <c r="P262" s="169">
        <f>O262*H262</f>
        <v>0</v>
      </c>
      <c r="Q262" s="169">
        <v>0</v>
      </c>
      <c r="R262" s="169">
        <f>Q262*H262</f>
        <v>0</v>
      </c>
      <c r="S262" s="169">
        <v>0</v>
      </c>
      <c r="T262" s="170">
        <f>S262*H262</f>
        <v>0</v>
      </c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R262" s="171" t="s">
        <v>142</v>
      </c>
      <c r="AT262" s="171" t="s">
        <v>144</v>
      </c>
      <c r="AU262" s="171" t="s">
        <v>87</v>
      </c>
      <c r="AY262" s="18" t="s">
        <v>143</v>
      </c>
      <c r="BE262" s="172">
        <f>IF(N262="základní",J262,0)</f>
        <v>0</v>
      </c>
      <c r="BF262" s="172">
        <f>IF(N262="snížená",J262,0)</f>
        <v>0</v>
      </c>
      <c r="BG262" s="172">
        <f>IF(N262="zákl. přenesená",J262,0)</f>
        <v>0</v>
      </c>
      <c r="BH262" s="172">
        <f>IF(N262="sníž. přenesená",J262,0)</f>
        <v>0</v>
      </c>
      <c r="BI262" s="172">
        <f>IF(N262="nulová",J262,0)</f>
        <v>0</v>
      </c>
      <c r="BJ262" s="18" t="s">
        <v>85</v>
      </c>
      <c r="BK262" s="172">
        <f>ROUND(I262*H262,2)</f>
        <v>0</v>
      </c>
      <c r="BL262" s="18" t="s">
        <v>142</v>
      </c>
      <c r="BM262" s="171" t="s">
        <v>1536</v>
      </c>
    </row>
    <row r="263" spans="1:65" s="12" customFormat="1" x14ac:dyDescent="0.2">
      <c r="B263" s="173"/>
      <c r="D263" s="174" t="s">
        <v>151</v>
      </c>
      <c r="E263" s="175" t="s">
        <v>1</v>
      </c>
      <c r="F263" s="176" t="s">
        <v>1537</v>
      </c>
      <c r="H263" s="177">
        <v>797.8</v>
      </c>
      <c r="I263" s="178"/>
      <c r="L263" s="173"/>
      <c r="M263" s="179"/>
      <c r="N263" s="180"/>
      <c r="O263" s="180"/>
      <c r="P263" s="180"/>
      <c r="Q263" s="180"/>
      <c r="R263" s="180"/>
      <c r="S263" s="180"/>
      <c r="T263" s="181"/>
      <c r="AT263" s="175" t="s">
        <v>151</v>
      </c>
      <c r="AU263" s="175" t="s">
        <v>87</v>
      </c>
      <c r="AV263" s="12" t="s">
        <v>87</v>
      </c>
      <c r="AW263" s="12" t="s">
        <v>33</v>
      </c>
      <c r="AX263" s="12" t="s">
        <v>85</v>
      </c>
      <c r="AY263" s="175" t="s">
        <v>143</v>
      </c>
    </row>
    <row r="264" spans="1:65" s="2" customFormat="1" ht="16.5" customHeight="1" x14ac:dyDescent="0.2">
      <c r="A264" s="33"/>
      <c r="B264" s="159"/>
      <c r="C264" s="207" t="s">
        <v>414</v>
      </c>
      <c r="D264" s="207" t="s">
        <v>382</v>
      </c>
      <c r="E264" s="208" t="s">
        <v>1538</v>
      </c>
      <c r="F264" s="209" t="s">
        <v>1539</v>
      </c>
      <c r="G264" s="210" t="s">
        <v>451</v>
      </c>
      <c r="H264" s="211">
        <v>23.934000000000001</v>
      </c>
      <c r="I264" s="212"/>
      <c r="J264" s="213">
        <f>ROUND(I264*H264,2)</f>
        <v>0</v>
      </c>
      <c r="K264" s="209" t="s">
        <v>148</v>
      </c>
      <c r="L264" s="214"/>
      <c r="M264" s="215" t="s">
        <v>1</v>
      </c>
      <c r="N264" s="216" t="s">
        <v>42</v>
      </c>
      <c r="O264" s="59"/>
      <c r="P264" s="169">
        <f>O264*H264</f>
        <v>0</v>
      </c>
      <c r="Q264" s="169">
        <v>1E-3</v>
      </c>
      <c r="R264" s="169">
        <f>Q264*H264</f>
        <v>2.3934E-2</v>
      </c>
      <c r="S264" s="169">
        <v>0</v>
      </c>
      <c r="T264" s="170">
        <f>S264*H264</f>
        <v>0</v>
      </c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R264" s="171" t="s">
        <v>184</v>
      </c>
      <c r="AT264" s="171" t="s">
        <v>382</v>
      </c>
      <c r="AU264" s="171" t="s">
        <v>87</v>
      </c>
      <c r="AY264" s="18" t="s">
        <v>143</v>
      </c>
      <c r="BE264" s="172">
        <f>IF(N264="základní",J264,0)</f>
        <v>0</v>
      </c>
      <c r="BF264" s="172">
        <f>IF(N264="snížená",J264,0)</f>
        <v>0</v>
      </c>
      <c r="BG264" s="172">
        <f>IF(N264="zákl. přenesená",J264,0)</f>
        <v>0</v>
      </c>
      <c r="BH264" s="172">
        <f>IF(N264="sníž. přenesená",J264,0)</f>
        <v>0</v>
      </c>
      <c r="BI264" s="172">
        <f>IF(N264="nulová",J264,0)</f>
        <v>0</v>
      </c>
      <c r="BJ264" s="18" t="s">
        <v>85</v>
      </c>
      <c r="BK264" s="172">
        <f>ROUND(I264*H264,2)</f>
        <v>0</v>
      </c>
      <c r="BL264" s="18" t="s">
        <v>142</v>
      </c>
      <c r="BM264" s="171" t="s">
        <v>1540</v>
      </c>
    </row>
    <row r="265" spans="1:65" s="12" customFormat="1" x14ac:dyDescent="0.2">
      <c r="B265" s="173"/>
      <c r="D265" s="174" t="s">
        <v>151</v>
      </c>
      <c r="E265" s="175" t="s">
        <v>1</v>
      </c>
      <c r="F265" s="176" t="s">
        <v>1541</v>
      </c>
      <c r="H265" s="177">
        <v>23.934000000000001</v>
      </c>
      <c r="I265" s="178"/>
      <c r="L265" s="173"/>
      <c r="M265" s="179"/>
      <c r="N265" s="180"/>
      <c r="O265" s="180"/>
      <c r="P265" s="180"/>
      <c r="Q265" s="180"/>
      <c r="R265" s="180"/>
      <c r="S265" s="180"/>
      <c r="T265" s="181"/>
      <c r="AT265" s="175" t="s">
        <v>151</v>
      </c>
      <c r="AU265" s="175" t="s">
        <v>87</v>
      </c>
      <c r="AV265" s="12" t="s">
        <v>87</v>
      </c>
      <c r="AW265" s="12" t="s">
        <v>33</v>
      </c>
      <c r="AX265" s="12" t="s">
        <v>85</v>
      </c>
      <c r="AY265" s="175" t="s">
        <v>143</v>
      </c>
    </row>
    <row r="266" spans="1:65" s="2" customFormat="1" ht="21.75" customHeight="1" x14ac:dyDescent="0.2">
      <c r="A266" s="33"/>
      <c r="B266" s="159"/>
      <c r="C266" s="160" t="s">
        <v>422</v>
      </c>
      <c r="D266" s="160" t="s">
        <v>144</v>
      </c>
      <c r="E266" s="161" t="s">
        <v>1542</v>
      </c>
      <c r="F266" s="162" t="s">
        <v>1543</v>
      </c>
      <c r="G266" s="163" t="s">
        <v>233</v>
      </c>
      <c r="H266" s="164">
        <v>79.5</v>
      </c>
      <c r="I266" s="165"/>
      <c r="J266" s="166">
        <f>ROUND(I266*H266,2)</f>
        <v>0</v>
      </c>
      <c r="K266" s="162" t="s">
        <v>148</v>
      </c>
      <c r="L266" s="34"/>
      <c r="M266" s="167" t="s">
        <v>1</v>
      </c>
      <c r="N266" s="168" t="s">
        <v>42</v>
      </c>
      <c r="O266" s="59"/>
      <c r="P266" s="169">
        <f>O266*H266</f>
        <v>0</v>
      </c>
      <c r="Q266" s="169">
        <v>0</v>
      </c>
      <c r="R266" s="169">
        <f>Q266*H266</f>
        <v>0</v>
      </c>
      <c r="S266" s="169">
        <v>0</v>
      </c>
      <c r="T266" s="170">
        <f>S266*H266</f>
        <v>0</v>
      </c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R266" s="171" t="s">
        <v>142</v>
      </c>
      <c r="AT266" s="171" t="s">
        <v>144</v>
      </c>
      <c r="AU266" s="171" t="s">
        <v>87</v>
      </c>
      <c r="AY266" s="18" t="s">
        <v>143</v>
      </c>
      <c r="BE266" s="172">
        <f>IF(N266="základní",J266,0)</f>
        <v>0</v>
      </c>
      <c r="BF266" s="172">
        <f>IF(N266="snížená",J266,0)</f>
        <v>0</v>
      </c>
      <c r="BG266" s="172">
        <f>IF(N266="zákl. přenesená",J266,0)</f>
        <v>0</v>
      </c>
      <c r="BH266" s="172">
        <f>IF(N266="sníž. přenesená",J266,0)</f>
        <v>0</v>
      </c>
      <c r="BI266" s="172">
        <f>IF(N266="nulová",J266,0)</f>
        <v>0</v>
      </c>
      <c r="BJ266" s="18" t="s">
        <v>85</v>
      </c>
      <c r="BK266" s="172">
        <f>ROUND(I266*H266,2)</f>
        <v>0</v>
      </c>
      <c r="BL266" s="18" t="s">
        <v>142</v>
      </c>
      <c r="BM266" s="171" t="s">
        <v>1544</v>
      </c>
    </row>
    <row r="267" spans="1:65" s="12" customFormat="1" x14ac:dyDescent="0.2">
      <c r="B267" s="173"/>
      <c r="D267" s="174" t="s">
        <v>151</v>
      </c>
      <c r="E267" s="175" t="s">
        <v>1</v>
      </c>
      <c r="F267" s="176" t="s">
        <v>1545</v>
      </c>
      <c r="H267" s="177">
        <v>79.5</v>
      </c>
      <c r="I267" s="178"/>
      <c r="L267" s="173"/>
      <c r="M267" s="179"/>
      <c r="N267" s="180"/>
      <c r="O267" s="180"/>
      <c r="P267" s="180"/>
      <c r="Q267" s="180"/>
      <c r="R267" s="180"/>
      <c r="S267" s="180"/>
      <c r="T267" s="181"/>
      <c r="AT267" s="175" t="s">
        <v>151</v>
      </c>
      <c r="AU267" s="175" t="s">
        <v>87</v>
      </c>
      <c r="AV267" s="12" t="s">
        <v>87</v>
      </c>
      <c r="AW267" s="12" t="s">
        <v>33</v>
      </c>
      <c r="AX267" s="12" t="s">
        <v>85</v>
      </c>
      <c r="AY267" s="175" t="s">
        <v>143</v>
      </c>
    </row>
    <row r="268" spans="1:65" s="11" customFormat="1" ht="22.9" customHeight="1" x14ac:dyDescent="0.2">
      <c r="B268" s="148"/>
      <c r="D268" s="149" t="s">
        <v>76</v>
      </c>
      <c r="E268" s="197" t="s">
        <v>87</v>
      </c>
      <c r="F268" s="197" t="s">
        <v>477</v>
      </c>
      <c r="I268" s="151"/>
      <c r="J268" s="198">
        <f>BK268</f>
        <v>0</v>
      </c>
      <c r="L268" s="148"/>
      <c r="M268" s="153"/>
      <c r="N268" s="154"/>
      <c r="O268" s="154"/>
      <c r="P268" s="155">
        <f>SUM(P269:P287)</f>
        <v>0</v>
      </c>
      <c r="Q268" s="154"/>
      <c r="R268" s="155">
        <f>SUM(R269:R287)</f>
        <v>45.025599999999997</v>
      </c>
      <c r="S268" s="154"/>
      <c r="T268" s="156">
        <f>SUM(T269:T287)</f>
        <v>0</v>
      </c>
      <c r="AR268" s="149" t="s">
        <v>85</v>
      </c>
      <c r="AT268" s="157" t="s">
        <v>76</v>
      </c>
      <c r="AU268" s="157" t="s">
        <v>85</v>
      </c>
      <c r="AY268" s="149" t="s">
        <v>143</v>
      </c>
      <c r="BK268" s="158">
        <f>SUM(BK269:BK287)</f>
        <v>0</v>
      </c>
    </row>
    <row r="269" spans="1:65" s="2" customFormat="1" ht="21.75" customHeight="1" x14ac:dyDescent="0.2">
      <c r="A269" s="33"/>
      <c r="B269" s="159"/>
      <c r="C269" s="160" t="s">
        <v>427</v>
      </c>
      <c r="D269" s="160" t="s">
        <v>144</v>
      </c>
      <c r="E269" s="161" t="s">
        <v>1546</v>
      </c>
      <c r="F269" s="162" t="s">
        <v>1547</v>
      </c>
      <c r="G269" s="163" t="s">
        <v>502</v>
      </c>
      <c r="H269" s="164">
        <v>2</v>
      </c>
      <c r="I269" s="165"/>
      <c r="J269" s="166">
        <f>ROUND(I269*H269,2)</f>
        <v>0</v>
      </c>
      <c r="K269" s="162" t="s">
        <v>148</v>
      </c>
      <c r="L269" s="34"/>
      <c r="M269" s="167" t="s">
        <v>1</v>
      </c>
      <c r="N269" s="168" t="s">
        <v>42</v>
      </c>
      <c r="O269" s="59"/>
      <c r="P269" s="169">
        <f>O269*H269</f>
        <v>0</v>
      </c>
      <c r="Q269" s="169">
        <v>9.2759999999999995E-2</v>
      </c>
      <c r="R269" s="169">
        <f>Q269*H269</f>
        <v>0.18551999999999999</v>
      </c>
      <c r="S269" s="169">
        <v>0</v>
      </c>
      <c r="T269" s="170">
        <f>S269*H269</f>
        <v>0</v>
      </c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R269" s="171" t="s">
        <v>142</v>
      </c>
      <c r="AT269" s="171" t="s">
        <v>144</v>
      </c>
      <c r="AU269" s="171" t="s">
        <v>87</v>
      </c>
      <c r="AY269" s="18" t="s">
        <v>143</v>
      </c>
      <c r="BE269" s="172">
        <f>IF(N269="základní",J269,0)</f>
        <v>0</v>
      </c>
      <c r="BF269" s="172">
        <f>IF(N269="snížená",J269,0)</f>
        <v>0</v>
      </c>
      <c r="BG269" s="172">
        <f>IF(N269="zákl. přenesená",J269,0)</f>
        <v>0</v>
      </c>
      <c r="BH269" s="172">
        <f>IF(N269="sníž. přenesená",J269,0)</f>
        <v>0</v>
      </c>
      <c r="BI269" s="172">
        <f>IF(N269="nulová",J269,0)</f>
        <v>0</v>
      </c>
      <c r="BJ269" s="18" t="s">
        <v>85</v>
      </c>
      <c r="BK269" s="172">
        <f>ROUND(I269*H269,2)</f>
        <v>0</v>
      </c>
      <c r="BL269" s="18" t="s">
        <v>142</v>
      </c>
      <c r="BM269" s="171" t="s">
        <v>1548</v>
      </c>
    </row>
    <row r="270" spans="1:65" s="13" customFormat="1" x14ac:dyDescent="0.2">
      <c r="B270" s="182"/>
      <c r="D270" s="174" t="s">
        <v>151</v>
      </c>
      <c r="E270" s="183" t="s">
        <v>1</v>
      </c>
      <c r="F270" s="184" t="s">
        <v>1549</v>
      </c>
      <c r="H270" s="183" t="s">
        <v>1</v>
      </c>
      <c r="I270" s="185"/>
      <c r="L270" s="182"/>
      <c r="M270" s="186"/>
      <c r="N270" s="187"/>
      <c r="O270" s="187"/>
      <c r="P270" s="187"/>
      <c r="Q270" s="187"/>
      <c r="R270" s="187"/>
      <c r="S270" s="187"/>
      <c r="T270" s="188"/>
      <c r="AT270" s="183" t="s">
        <v>151</v>
      </c>
      <c r="AU270" s="183" t="s">
        <v>87</v>
      </c>
      <c r="AV270" s="13" t="s">
        <v>85</v>
      </c>
      <c r="AW270" s="13" t="s">
        <v>33</v>
      </c>
      <c r="AX270" s="13" t="s">
        <v>77</v>
      </c>
      <c r="AY270" s="183" t="s">
        <v>143</v>
      </c>
    </row>
    <row r="271" spans="1:65" s="12" customFormat="1" x14ac:dyDescent="0.2">
      <c r="B271" s="173"/>
      <c r="D271" s="174" t="s">
        <v>151</v>
      </c>
      <c r="E271" s="175" t="s">
        <v>1</v>
      </c>
      <c r="F271" s="176" t="s">
        <v>1550</v>
      </c>
      <c r="H271" s="177">
        <v>2</v>
      </c>
      <c r="I271" s="178"/>
      <c r="L271" s="173"/>
      <c r="M271" s="179"/>
      <c r="N271" s="180"/>
      <c r="O271" s="180"/>
      <c r="P271" s="180"/>
      <c r="Q271" s="180"/>
      <c r="R271" s="180"/>
      <c r="S271" s="180"/>
      <c r="T271" s="181"/>
      <c r="AT271" s="175" t="s">
        <v>151</v>
      </c>
      <c r="AU271" s="175" t="s">
        <v>87</v>
      </c>
      <c r="AV271" s="12" t="s">
        <v>87</v>
      </c>
      <c r="AW271" s="12" t="s">
        <v>33</v>
      </c>
      <c r="AX271" s="12" t="s">
        <v>85</v>
      </c>
      <c r="AY271" s="175" t="s">
        <v>143</v>
      </c>
    </row>
    <row r="272" spans="1:65" s="2" customFormat="1" ht="16.5" customHeight="1" x14ac:dyDescent="0.2">
      <c r="A272" s="33"/>
      <c r="B272" s="159"/>
      <c r="C272" s="207" t="s">
        <v>433</v>
      </c>
      <c r="D272" s="207" t="s">
        <v>382</v>
      </c>
      <c r="E272" s="208" t="s">
        <v>1551</v>
      </c>
      <c r="F272" s="209" t="s">
        <v>1552</v>
      </c>
      <c r="G272" s="210" t="s">
        <v>502</v>
      </c>
      <c r="H272" s="211">
        <v>2</v>
      </c>
      <c r="I272" s="212"/>
      <c r="J272" s="213">
        <f>ROUND(I272*H272,2)</f>
        <v>0</v>
      </c>
      <c r="K272" s="209" t="s">
        <v>1</v>
      </c>
      <c r="L272" s="214"/>
      <c r="M272" s="215" t="s">
        <v>1</v>
      </c>
      <c r="N272" s="216" t="s">
        <v>42</v>
      </c>
      <c r="O272" s="59"/>
      <c r="P272" s="169">
        <f>O272*H272</f>
        <v>0</v>
      </c>
      <c r="Q272" s="169">
        <v>3.0089999999999999</v>
      </c>
      <c r="R272" s="169">
        <f>Q272*H272</f>
        <v>6.0179999999999998</v>
      </c>
      <c r="S272" s="169">
        <v>0</v>
      </c>
      <c r="T272" s="170">
        <f>S272*H272</f>
        <v>0</v>
      </c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R272" s="171" t="s">
        <v>184</v>
      </c>
      <c r="AT272" s="171" t="s">
        <v>382</v>
      </c>
      <c r="AU272" s="171" t="s">
        <v>87</v>
      </c>
      <c r="AY272" s="18" t="s">
        <v>143</v>
      </c>
      <c r="BE272" s="172">
        <f>IF(N272="základní",J272,0)</f>
        <v>0</v>
      </c>
      <c r="BF272" s="172">
        <f>IF(N272="snížená",J272,0)</f>
        <v>0</v>
      </c>
      <c r="BG272" s="172">
        <f>IF(N272="zákl. přenesená",J272,0)</f>
        <v>0</v>
      </c>
      <c r="BH272" s="172">
        <f>IF(N272="sníž. přenesená",J272,0)</f>
        <v>0</v>
      </c>
      <c r="BI272" s="172">
        <f>IF(N272="nulová",J272,0)</f>
        <v>0</v>
      </c>
      <c r="BJ272" s="18" t="s">
        <v>85</v>
      </c>
      <c r="BK272" s="172">
        <f>ROUND(I272*H272,2)</f>
        <v>0</v>
      </c>
      <c r="BL272" s="18" t="s">
        <v>142</v>
      </c>
      <c r="BM272" s="171" t="s">
        <v>1553</v>
      </c>
    </row>
    <row r="273" spans="1:65" s="13" customFormat="1" x14ac:dyDescent="0.2">
      <c r="B273" s="182"/>
      <c r="D273" s="174" t="s">
        <v>151</v>
      </c>
      <c r="E273" s="183" t="s">
        <v>1</v>
      </c>
      <c r="F273" s="184" t="s">
        <v>1554</v>
      </c>
      <c r="H273" s="183" t="s">
        <v>1</v>
      </c>
      <c r="I273" s="185"/>
      <c r="L273" s="182"/>
      <c r="M273" s="186"/>
      <c r="N273" s="187"/>
      <c r="O273" s="187"/>
      <c r="P273" s="187"/>
      <c r="Q273" s="187"/>
      <c r="R273" s="187"/>
      <c r="S273" s="187"/>
      <c r="T273" s="188"/>
      <c r="AT273" s="183" t="s">
        <v>151</v>
      </c>
      <c r="AU273" s="183" t="s">
        <v>87</v>
      </c>
      <c r="AV273" s="13" t="s">
        <v>85</v>
      </c>
      <c r="AW273" s="13" t="s">
        <v>33</v>
      </c>
      <c r="AX273" s="13" t="s">
        <v>77</v>
      </c>
      <c r="AY273" s="183" t="s">
        <v>143</v>
      </c>
    </row>
    <row r="274" spans="1:65" s="12" customFormat="1" x14ac:dyDescent="0.2">
      <c r="B274" s="173"/>
      <c r="D274" s="174" t="s">
        <v>151</v>
      </c>
      <c r="E274" s="175" t="s">
        <v>1</v>
      </c>
      <c r="F274" s="176" t="s">
        <v>1555</v>
      </c>
      <c r="H274" s="177">
        <v>2</v>
      </c>
      <c r="I274" s="178"/>
      <c r="L274" s="173"/>
      <c r="M274" s="179"/>
      <c r="N274" s="180"/>
      <c r="O274" s="180"/>
      <c r="P274" s="180"/>
      <c r="Q274" s="180"/>
      <c r="R274" s="180"/>
      <c r="S274" s="180"/>
      <c r="T274" s="181"/>
      <c r="AT274" s="175" t="s">
        <v>151</v>
      </c>
      <c r="AU274" s="175" t="s">
        <v>87</v>
      </c>
      <c r="AV274" s="12" t="s">
        <v>87</v>
      </c>
      <c r="AW274" s="12" t="s">
        <v>33</v>
      </c>
      <c r="AX274" s="12" t="s">
        <v>85</v>
      </c>
      <c r="AY274" s="175" t="s">
        <v>143</v>
      </c>
    </row>
    <row r="275" spans="1:65" s="2" customFormat="1" ht="21.75" customHeight="1" x14ac:dyDescent="0.2">
      <c r="A275" s="33"/>
      <c r="B275" s="159"/>
      <c r="C275" s="160" t="s">
        <v>438</v>
      </c>
      <c r="D275" s="160" t="s">
        <v>144</v>
      </c>
      <c r="E275" s="161" t="s">
        <v>1556</v>
      </c>
      <c r="F275" s="162" t="s">
        <v>1557</v>
      </c>
      <c r="G275" s="163" t="s">
        <v>502</v>
      </c>
      <c r="H275" s="164">
        <v>4</v>
      </c>
      <c r="I275" s="165"/>
      <c r="J275" s="166">
        <f>ROUND(I275*H275,2)</f>
        <v>0</v>
      </c>
      <c r="K275" s="162" t="s">
        <v>148</v>
      </c>
      <c r="L275" s="34"/>
      <c r="M275" s="167" t="s">
        <v>1</v>
      </c>
      <c r="N275" s="168" t="s">
        <v>42</v>
      </c>
      <c r="O275" s="59"/>
      <c r="P275" s="169">
        <f>O275*H275</f>
        <v>0</v>
      </c>
      <c r="Q275" s="169">
        <v>0.18551999999999999</v>
      </c>
      <c r="R275" s="169">
        <f>Q275*H275</f>
        <v>0.74207999999999996</v>
      </c>
      <c r="S275" s="169">
        <v>0</v>
      </c>
      <c r="T275" s="170">
        <f>S275*H275</f>
        <v>0</v>
      </c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R275" s="171" t="s">
        <v>142</v>
      </c>
      <c r="AT275" s="171" t="s">
        <v>144</v>
      </c>
      <c r="AU275" s="171" t="s">
        <v>87</v>
      </c>
      <c r="AY275" s="18" t="s">
        <v>143</v>
      </c>
      <c r="BE275" s="172">
        <f>IF(N275="základní",J275,0)</f>
        <v>0</v>
      </c>
      <c r="BF275" s="172">
        <f>IF(N275="snížená",J275,0)</f>
        <v>0</v>
      </c>
      <c r="BG275" s="172">
        <f>IF(N275="zákl. přenesená",J275,0)</f>
        <v>0</v>
      </c>
      <c r="BH275" s="172">
        <f>IF(N275="sníž. přenesená",J275,0)</f>
        <v>0</v>
      </c>
      <c r="BI275" s="172">
        <f>IF(N275="nulová",J275,0)</f>
        <v>0</v>
      </c>
      <c r="BJ275" s="18" t="s">
        <v>85</v>
      </c>
      <c r="BK275" s="172">
        <f>ROUND(I275*H275,2)</f>
        <v>0</v>
      </c>
      <c r="BL275" s="18" t="s">
        <v>142</v>
      </c>
      <c r="BM275" s="171" t="s">
        <v>1558</v>
      </c>
    </row>
    <row r="276" spans="1:65" s="13" customFormat="1" x14ac:dyDescent="0.2">
      <c r="B276" s="182"/>
      <c r="D276" s="174" t="s">
        <v>151</v>
      </c>
      <c r="E276" s="183" t="s">
        <v>1</v>
      </c>
      <c r="F276" s="184" t="s">
        <v>1549</v>
      </c>
      <c r="H276" s="183" t="s">
        <v>1</v>
      </c>
      <c r="I276" s="185"/>
      <c r="L276" s="182"/>
      <c r="M276" s="186"/>
      <c r="N276" s="187"/>
      <c r="O276" s="187"/>
      <c r="P276" s="187"/>
      <c r="Q276" s="187"/>
      <c r="R276" s="187"/>
      <c r="S276" s="187"/>
      <c r="T276" s="188"/>
      <c r="AT276" s="183" t="s">
        <v>151</v>
      </c>
      <c r="AU276" s="183" t="s">
        <v>87</v>
      </c>
      <c r="AV276" s="13" t="s">
        <v>85</v>
      </c>
      <c r="AW276" s="13" t="s">
        <v>33</v>
      </c>
      <c r="AX276" s="13" t="s">
        <v>77</v>
      </c>
      <c r="AY276" s="183" t="s">
        <v>143</v>
      </c>
    </row>
    <row r="277" spans="1:65" s="12" customFormat="1" x14ac:dyDescent="0.2">
      <c r="B277" s="173"/>
      <c r="D277" s="174" t="s">
        <v>151</v>
      </c>
      <c r="E277" s="175" t="s">
        <v>1</v>
      </c>
      <c r="F277" s="176" t="s">
        <v>1559</v>
      </c>
      <c r="H277" s="177">
        <v>2</v>
      </c>
      <c r="I277" s="178"/>
      <c r="L277" s="173"/>
      <c r="M277" s="179"/>
      <c r="N277" s="180"/>
      <c r="O277" s="180"/>
      <c r="P277" s="180"/>
      <c r="Q277" s="180"/>
      <c r="R277" s="180"/>
      <c r="S277" s="180"/>
      <c r="T277" s="181"/>
      <c r="AT277" s="175" t="s">
        <v>151</v>
      </c>
      <c r="AU277" s="175" t="s">
        <v>87</v>
      </c>
      <c r="AV277" s="12" t="s">
        <v>87</v>
      </c>
      <c r="AW277" s="12" t="s">
        <v>33</v>
      </c>
      <c r="AX277" s="12" t="s">
        <v>77</v>
      </c>
      <c r="AY277" s="175" t="s">
        <v>143</v>
      </c>
    </row>
    <row r="278" spans="1:65" s="12" customFormat="1" x14ac:dyDescent="0.2">
      <c r="B278" s="173"/>
      <c r="D278" s="174" t="s">
        <v>151</v>
      </c>
      <c r="E278" s="175" t="s">
        <v>1</v>
      </c>
      <c r="F278" s="176" t="s">
        <v>1560</v>
      </c>
      <c r="H278" s="177">
        <v>2</v>
      </c>
      <c r="I278" s="178"/>
      <c r="L278" s="173"/>
      <c r="M278" s="179"/>
      <c r="N278" s="180"/>
      <c r="O278" s="180"/>
      <c r="P278" s="180"/>
      <c r="Q278" s="180"/>
      <c r="R278" s="180"/>
      <c r="S278" s="180"/>
      <c r="T278" s="181"/>
      <c r="AT278" s="175" t="s">
        <v>151</v>
      </c>
      <c r="AU278" s="175" t="s">
        <v>87</v>
      </c>
      <c r="AV278" s="12" t="s">
        <v>87</v>
      </c>
      <c r="AW278" s="12" t="s">
        <v>33</v>
      </c>
      <c r="AX278" s="12" t="s">
        <v>77</v>
      </c>
      <c r="AY278" s="175" t="s">
        <v>143</v>
      </c>
    </row>
    <row r="279" spans="1:65" s="15" customFormat="1" x14ac:dyDescent="0.2">
      <c r="B279" s="199"/>
      <c r="D279" s="174" t="s">
        <v>151</v>
      </c>
      <c r="E279" s="200" t="s">
        <v>1</v>
      </c>
      <c r="F279" s="201" t="s">
        <v>245</v>
      </c>
      <c r="H279" s="202">
        <v>4</v>
      </c>
      <c r="I279" s="203"/>
      <c r="L279" s="199"/>
      <c r="M279" s="204"/>
      <c r="N279" s="205"/>
      <c r="O279" s="205"/>
      <c r="P279" s="205"/>
      <c r="Q279" s="205"/>
      <c r="R279" s="205"/>
      <c r="S279" s="205"/>
      <c r="T279" s="206"/>
      <c r="AT279" s="200" t="s">
        <v>151</v>
      </c>
      <c r="AU279" s="200" t="s">
        <v>87</v>
      </c>
      <c r="AV279" s="15" t="s">
        <v>142</v>
      </c>
      <c r="AW279" s="15" t="s">
        <v>33</v>
      </c>
      <c r="AX279" s="15" t="s">
        <v>85</v>
      </c>
      <c r="AY279" s="200" t="s">
        <v>143</v>
      </c>
    </row>
    <row r="280" spans="1:65" s="2" customFormat="1" ht="16.5" customHeight="1" x14ac:dyDescent="0.2">
      <c r="A280" s="33"/>
      <c r="B280" s="159"/>
      <c r="C280" s="207" t="s">
        <v>443</v>
      </c>
      <c r="D280" s="207" t="s">
        <v>382</v>
      </c>
      <c r="E280" s="208" t="s">
        <v>1561</v>
      </c>
      <c r="F280" s="209" t="s">
        <v>1562</v>
      </c>
      <c r="G280" s="210" t="s">
        <v>502</v>
      </c>
      <c r="H280" s="211">
        <v>2</v>
      </c>
      <c r="I280" s="212"/>
      <c r="J280" s="213">
        <f>ROUND(I280*H280,2)</f>
        <v>0</v>
      </c>
      <c r="K280" s="209" t="s">
        <v>1</v>
      </c>
      <c r="L280" s="214"/>
      <c r="M280" s="215" t="s">
        <v>1</v>
      </c>
      <c r="N280" s="216" t="s">
        <v>42</v>
      </c>
      <c r="O280" s="59"/>
      <c r="P280" s="169">
        <f>O280*H280</f>
        <v>0</v>
      </c>
      <c r="Q280" s="169">
        <v>9.52</v>
      </c>
      <c r="R280" s="169">
        <f>Q280*H280</f>
        <v>19.04</v>
      </c>
      <c r="S280" s="169">
        <v>0</v>
      </c>
      <c r="T280" s="170">
        <f>S280*H280</f>
        <v>0</v>
      </c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R280" s="171" t="s">
        <v>184</v>
      </c>
      <c r="AT280" s="171" t="s">
        <v>382</v>
      </c>
      <c r="AU280" s="171" t="s">
        <v>87</v>
      </c>
      <c r="AY280" s="18" t="s">
        <v>143</v>
      </c>
      <c r="BE280" s="172">
        <f>IF(N280="základní",J280,0)</f>
        <v>0</v>
      </c>
      <c r="BF280" s="172">
        <f>IF(N280="snížená",J280,0)</f>
        <v>0</v>
      </c>
      <c r="BG280" s="172">
        <f>IF(N280="zákl. přenesená",J280,0)</f>
        <v>0</v>
      </c>
      <c r="BH280" s="172">
        <f>IF(N280="sníž. přenesená",J280,0)</f>
        <v>0</v>
      </c>
      <c r="BI280" s="172">
        <f>IF(N280="nulová",J280,0)</f>
        <v>0</v>
      </c>
      <c r="BJ280" s="18" t="s">
        <v>85</v>
      </c>
      <c r="BK280" s="172">
        <f>ROUND(I280*H280,2)</f>
        <v>0</v>
      </c>
      <c r="BL280" s="18" t="s">
        <v>142</v>
      </c>
      <c r="BM280" s="171" t="s">
        <v>1563</v>
      </c>
    </row>
    <row r="281" spans="1:65" s="13" customFormat="1" x14ac:dyDescent="0.2">
      <c r="B281" s="182"/>
      <c r="D281" s="174" t="s">
        <v>151</v>
      </c>
      <c r="E281" s="183" t="s">
        <v>1</v>
      </c>
      <c r="F281" s="184" t="s">
        <v>1564</v>
      </c>
      <c r="H281" s="183" t="s">
        <v>1</v>
      </c>
      <c r="I281" s="185"/>
      <c r="L281" s="182"/>
      <c r="M281" s="186"/>
      <c r="N281" s="187"/>
      <c r="O281" s="187"/>
      <c r="P281" s="187"/>
      <c r="Q281" s="187"/>
      <c r="R281" s="187"/>
      <c r="S281" s="187"/>
      <c r="T281" s="188"/>
      <c r="AT281" s="183" t="s">
        <v>151</v>
      </c>
      <c r="AU281" s="183" t="s">
        <v>87</v>
      </c>
      <c r="AV281" s="13" t="s">
        <v>85</v>
      </c>
      <c r="AW281" s="13" t="s">
        <v>33</v>
      </c>
      <c r="AX281" s="13" t="s">
        <v>77</v>
      </c>
      <c r="AY281" s="183" t="s">
        <v>143</v>
      </c>
    </row>
    <row r="282" spans="1:65" s="12" customFormat="1" x14ac:dyDescent="0.2">
      <c r="B282" s="173"/>
      <c r="D282" s="174" t="s">
        <v>151</v>
      </c>
      <c r="E282" s="175" t="s">
        <v>1</v>
      </c>
      <c r="F282" s="176" t="s">
        <v>1314</v>
      </c>
      <c r="H282" s="177">
        <v>2</v>
      </c>
      <c r="I282" s="178"/>
      <c r="L282" s="173"/>
      <c r="M282" s="179"/>
      <c r="N282" s="180"/>
      <c r="O282" s="180"/>
      <c r="P282" s="180"/>
      <c r="Q282" s="180"/>
      <c r="R282" s="180"/>
      <c r="S282" s="180"/>
      <c r="T282" s="181"/>
      <c r="AT282" s="175" t="s">
        <v>151</v>
      </c>
      <c r="AU282" s="175" t="s">
        <v>87</v>
      </c>
      <c r="AV282" s="12" t="s">
        <v>87</v>
      </c>
      <c r="AW282" s="12" t="s">
        <v>33</v>
      </c>
      <c r="AX282" s="12" t="s">
        <v>85</v>
      </c>
      <c r="AY282" s="175" t="s">
        <v>143</v>
      </c>
    </row>
    <row r="283" spans="1:65" s="13" customFormat="1" x14ac:dyDescent="0.2">
      <c r="B283" s="182"/>
      <c r="D283" s="174" t="s">
        <v>151</v>
      </c>
      <c r="E283" s="183" t="s">
        <v>1</v>
      </c>
      <c r="F283" s="184" t="s">
        <v>1565</v>
      </c>
      <c r="H283" s="183" t="s">
        <v>1</v>
      </c>
      <c r="I283" s="185"/>
      <c r="L283" s="182"/>
      <c r="M283" s="186"/>
      <c r="N283" s="187"/>
      <c r="O283" s="187"/>
      <c r="P283" s="187"/>
      <c r="Q283" s="187"/>
      <c r="R283" s="187"/>
      <c r="S283" s="187"/>
      <c r="T283" s="188"/>
      <c r="AT283" s="183" t="s">
        <v>151</v>
      </c>
      <c r="AU283" s="183" t="s">
        <v>87</v>
      </c>
      <c r="AV283" s="13" t="s">
        <v>85</v>
      </c>
      <c r="AW283" s="13" t="s">
        <v>33</v>
      </c>
      <c r="AX283" s="13" t="s">
        <v>77</v>
      </c>
      <c r="AY283" s="183" t="s">
        <v>143</v>
      </c>
    </row>
    <row r="284" spans="1:65" s="2" customFormat="1" ht="16.5" customHeight="1" x14ac:dyDescent="0.2">
      <c r="A284" s="33"/>
      <c r="B284" s="159"/>
      <c r="C284" s="207" t="s">
        <v>448</v>
      </c>
      <c r="D284" s="207" t="s">
        <v>382</v>
      </c>
      <c r="E284" s="208" t="s">
        <v>1566</v>
      </c>
      <c r="F284" s="209" t="s">
        <v>1567</v>
      </c>
      <c r="G284" s="210" t="s">
        <v>502</v>
      </c>
      <c r="H284" s="211">
        <v>2</v>
      </c>
      <c r="I284" s="212"/>
      <c r="J284" s="213">
        <f>ROUND(I284*H284,2)</f>
        <v>0</v>
      </c>
      <c r="K284" s="209" t="s">
        <v>1</v>
      </c>
      <c r="L284" s="214"/>
      <c r="M284" s="215" t="s">
        <v>1</v>
      </c>
      <c r="N284" s="216" t="s">
        <v>42</v>
      </c>
      <c r="O284" s="59"/>
      <c r="P284" s="169">
        <f>O284*H284</f>
        <v>0</v>
      </c>
      <c r="Q284" s="169">
        <v>9.52</v>
      </c>
      <c r="R284" s="169">
        <f>Q284*H284</f>
        <v>19.04</v>
      </c>
      <c r="S284" s="169">
        <v>0</v>
      </c>
      <c r="T284" s="170">
        <f>S284*H284</f>
        <v>0</v>
      </c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R284" s="171" t="s">
        <v>184</v>
      </c>
      <c r="AT284" s="171" t="s">
        <v>382</v>
      </c>
      <c r="AU284" s="171" t="s">
        <v>87</v>
      </c>
      <c r="AY284" s="18" t="s">
        <v>143</v>
      </c>
      <c r="BE284" s="172">
        <f>IF(N284="základní",J284,0)</f>
        <v>0</v>
      </c>
      <c r="BF284" s="172">
        <f>IF(N284="snížená",J284,0)</f>
        <v>0</v>
      </c>
      <c r="BG284" s="172">
        <f>IF(N284="zákl. přenesená",J284,0)</f>
        <v>0</v>
      </c>
      <c r="BH284" s="172">
        <f>IF(N284="sníž. přenesená",J284,0)</f>
        <v>0</v>
      </c>
      <c r="BI284" s="172">
        <f>IF(N284="nulová",J284,0)</f>
        <v>0</v>
      </c>
      <c r="BJ284" s="18" t="s">
        <v>85</v>
      </c>
      <c r="BK284" s="172">
        <f>ROUND(I284*H284,2)</f>
        <v>0</v>
      </c>
      <c r="BL284" s="18" t="s">
        <v>142</v>
      </c>
      <c r="BM284" s="171" t="s">
        <v>1568</v>
      </c>
    </row>
    <row r="285" spans="1:65" s="13" customFormat="1" x14ac:dyDescent="0.2">
      <c r="B285" s="182"/>
      <c r="D285" s="174" t="s">
        <v>151</v>
      </c>
      <c r="E285" s="183" t="s">
        <v>1</v>
      </c>
      <c r="F285" s="184" t="s">
        <v>1569</v>
      </c>
      <c r="H285" s="183" t="s">
        <v>1</v>
      </c>
      <c r="I285" s="185"/>
      <c r="L285" s="182"/>
      <c r="M285" s="186"/>
      <c r="N285" s="187"/>
      <c r="O285" s="187"/>
      <c r="P285" s="187"/>
      <c r="Q285" s="187"/>
      <c r="R285" s="187"/>
      <c r="S285" s="187"/>
      <c r="T285" s="188"/>
      <c r="AT285" s="183" t="s">
        <v>151</v>
      </c>
      <c r="AU285" s="183" t="s">
        <v>87</v>
      </c>
      <c r="AV285" s="13" t="s">
        <v>85</v>
      </c>
      <c r="AW285" s="13" t="s">
        <v>33</v>
      </c>
      <c r="AX285" s="13" t="s">
        <v>77</v>
      </c>
      <c r="AY285" s="183" t="s">
        <v>143</v>
      </c>
    </row>
    <row r="286" spans="1:65" s="12" customFormat="1" x14ac:dyDescent="0.2">
      <c r="B286" s="173"/>
      <c r="D286" s="174" t="s">
        <v>151</v>
      </c>
      <c r="E286" s="175" t="s">
        <v>1</v>
      </c>
      <c r="F286" s="176" t="s">
        <v>1314</v>
      </c>
      <c r="H286" s="177">
        <v>2</v>
      </c>
      <c r="I286" s="178"/>
      <c r="L286" s="173"/>
      <c r="M286" s="179"/>
      <c r="N286" s="180"/>
      <c r="O286" s="180"/>
      <c r="P286" s="180"/>
      <c r="Q286" s="180"/>
      <c r="R286" s="180"/>
      <c r="S286" s="180"/>
      <c r="T286" s="181"/>
      <c r="AT286" s="175" t="s">
        <v>151</v>
      </c>
      <c r="AU286" s="175" t="s">
        <v>87</v>
      </c>
      <c r="AV286" s="12" t="s">
        <v>87</v>
      </c>
      <c r="AW286" s="12" t="s">
        <v>33</v>
      </c>
      <c r="AX286" s="12" t="s">
        <v>85</v>
      </c>
      <c r="AY286" s="175" t="s">
        <v>143</v>
      </c>
    </row>
    <row r="287" spans="1:65" s="13" customFormat="1" x14ac:dyDescent="0.2">
      <c r="B287" s="182"/>
      <c r="D287" s="174" t="s">
        <v>151</v>
      </c>
      <c r="E287" s="183" t="s">
        <v>1</v>
      </c>
      <c r="F287" s="184" t="s">
        <v>1570</v>
      </c>
      <c r="H287" s="183" t="s">
        <v>1</v>
      </c>
      <c r="I287" s="185"/>
      <c r="L287" s="182"/>
      <c r="M287" s="186"/>
      <c r="N287" s="187"/>
      <c r="O287" s="187"/>
      <c r="P287" s="187"/>
      <c r="Q287" s="187"/>
      <c r="R287" s="187"/>
      <c r="S287" s="187"/>
      <c r="T287" s="188"/>
      <c r="AT287" s="183" t="s">
        <v>151</v>
      </c>
      <c r="AU287" s="183" t="s">
        <v>87</v>
      </c>
      <c r="AV287" s="13" t="s">
        <v>85</v>
      </c>
      <c r="AW287" s="13" t="s">
        <v>33</v>
      </c>
      <c r="AX287" s="13" t="s">
        <v>77</v>
      </c>
      <c r="AY287" s="183" t="s">
        <v>143</v>
      </c>
    </row>
    <row r="288" spans="1:65" s="11" customFormat="1" ht="22.9" customHeight="1" x14ac:dyDescent="0.2">
      <c r="B288" s="148"/>
      <c r="D288" s="149" t="s">
        <v>76</v>
      </c>
      <c r="E288" s="197" t="s">
        <v>158</v>
      </c>
      <c r="F288" s="197" t="s">
        <v>1243</v>
      </c>
      <c r="I288" s="151"/>
      <c r="J288" s="198">
        <f>BK288</f>
        <v>0</v>
      </c>
      <c r="L288" s="148"/>
      <c r="M288" s="153"/>
      <c r="N288" s="154"/>
      <c r="O288" s="154"/>
      <c r="P288" s="155">
        <f>SUM(P289:P290)</f>
        <v>0</v>
      </c>
      <c r="Q288" s="154"/>
      <c r="R288" s="155">
        <f>SUM(R289:R290)</f>
        <v>0</v>
      </c>
      <c r="S288" s="154"/>
      <c r="T288" s="156">
        <f>SUM(T289:T290)</f>
        <v>0</v>
      </c>
      <c r="AR288" s="149" t="s">
        <v>85</v>
      </c>
      <c r="AT288" s="157" t="s">
        <v>76</v>
      </c>
      <c r="AU288" s="157" t="s">
        <v>85</v>
      </c>
      <c r="AY288" s="149" t="s">
        <v>143</v>
      </c>
      <c r="BK288" s="158">
        <f>SUM(BK289:BK290)</f>
        <v>0</v>
      </c>
    </row>
    <row r="289" spans="1:65" s="2" customFormat="1" ht="16.5" customHeight="1" x14ac:dyDescent="0.2">
      <c r="A289" s="33"/>
      <c r="B289" s="159"/>
      <c r="C289" s="160" t="s">
        <v>455</v>
      </c>
      <c r="D289" s="160" t="s">
        <v>144</v>
      </c>
      <c r="E289" s="161" t="s">
        <v>1244</v>
      </c>
      <c r="F289" s="162" t="s">
        <v>1245</v>
      </c>
      <c r="G289" s="163" t="s">
        <v>266</v>
      </c>
      <c r="H289" s="164">
        <v>509.08</v>
      </c>
      <c r="I289" s="165"/>
      <c r="J289" s="166">
        <f>ROUND(I289*H289,2)</f>
        <v>0</v>
      </c>
      <c r="K289" s="162" t="s">
        <v>148</v>
      </c>
      <c r="L289" s="34"/>
      <c r="M289" s="167" t="s">
        <v>1</v>
      </c>
      <c r="N289" s="168" t="s">
        <v>42</v>
      </c>
      <c r="O289" s="59"/>
      <c r="P289" s="169">
        <f>O289*H289</f>
        <v>0</v>
      </c>
      <c r="Q289" s="169">
        <v>0</v>
      </c>
      <c r="R289" s="169">
        <f>Q289*H289</f>
        <v>0</v>
      </c>
      <c r="S289" s="169">
        <v>0</v>
      </c>
      <c r="T289" s="170">
        <f>S289*H289</f>
        <v>0</v>
      </c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R289" s="171" t="s">
        <v>142</v>
      </c>
      <c r="AT289" s="171" t="s">
        <v>144</v>
      </c>
      <c r="AU289" s="171" t="s">
        <v>87</v>
      </c>
      <c r="AY289" s="18" t="s">
        <v>143</v>
      </c>
      <c r="BE289" s="172">
        <f>IF(N289="základní",J289,0)</f>
        <v>0</v>
      </c>
      <c r="BF289" s="172">
        <f>IF(N289="snížená",J289,0)</f>
        <v>0</v>
      </c>
      <c r="BG289" s="172">
        <f>IF(N289="zákl. přenesená",J289,0)</f>
        <v>0</v>
      </c>
      <c r="BH289" s="172">
        <f>IF(N289="sníž. přenesená",J289,0)</f>
        <v>0</v>
      </c>
      <c r="BI289" s="172">
        <f>IF(N289="nulová",J289,0)</f>
        <v>0</v>
      </c>
      <c r="BJ289" s="18" t="s">
        <v>85</v>
      </c>
      <c r="BK289" s="172">
        <f>ROUND(I289*H289,2)</f>
        <v>0</v>
      </c>
      <c r="BL289" s="18" t="s">
        <v>142</v>
      </c>
      <c r="BM289" s="171" t="s">
        <v>1246</v>
      </c>
    </row>
    <row r="290" spans="1:65" s="12" customFormat="1" x14ac:dyDescent="0.2">
      <c r="B290" s="173"/>
      <c r="D290" s="174" t="s">
        <v>151</v>
      </c>
      <c r="E290" s="175" t="s">
        <v>1</v>
      </c>
      <c r="F290" s="176" t="s">
        <v>1571</v>
      </c>
      <c r="H290" s="177">
        <v>509.08</v>
      </c>
      <c r="I290" s="178"/>
      <c r="L290" s="173"/>
      <c r="M290" s="179"/>
      <c r="N290" s="180"/>
      <c r="O290" s="180"/>
      <c r="P290" s="180"/>
      <c r="Q290" s="180"/>
      <c r="R290" s="180"/>
      <c r="S290" s="180"/>
      <c r="T290" s="181"/>
      <c r="AT290" s="175" t="s">
        <v>151</v>
      </c>
      <c r="AU290" s="175" t="s">
        <v>87</v>
      </c>
      <c r="AV290" s="12" t="s">
        <v>87</v>
      </c>
      <c r="AW290" s="12" t="s">
        <v>33</v>
      </c>
      <c r="AX290" s="12" t="s">
        <v>85</v>
      </c>
      <c r="AY290" s="175" t="s">
        <v>143</v>
      </c>
    </row>
    <row r="291" spans="1:65" s="11" customFormat="1" ht="22.9" customHeight="1" x14ac:dyDescent="0.2">
      <c r="B291" s="148"/>
      <c r="D291" s="149" t="s">
        <v>76</v>
      </c>
      <c r="E291" s="197" t="s">
        <v>142</v>
      </c>
      <c r="F291" s="197" t="s">
        <v>492</v>
      </c>
      <c r="I291" s="151"/>
      <c r="J291" s="198">
        <f>BK291</f>
        <v>0</v>
      </c>
      <c r="L291" s="148"/>
      <c r="M291" s="153"/>
      <c r="N291" s="154"/>
      <c r="O291" s="154"/>
      <c r="P291" s="155">
        <f>SUM(P292:P314)</f>
        <v>0</v>
      </c>
      <c r="Q291" s="154"/>
      <c r="R291" s="155">
        <f>SUM(R292:R314)</f>
        <v>1.9435800000000001</v>
      </c>
      <c r="S291" s="154"/>
      <c r="T291" s="156">
        <f>SUM(T292:T314)</f>
        <v>0</v>
      </c>
      <c r="AR291" s="149" t="s">
        <v>85</v>
      </c>
      <c r="AT291" s="157" t="s">
        <v>76</v>
      </c>
      <c r="AU291" s="157" t="s">
        <v>85</v>
      </c>
      <c r="AY291" s="149" t="s">
        <v>143</v>
      </c>
      <c r="BK291" s="158">
        <f>SUM(BK292:BK314)</f>
        <v>0</v>
      </c>
    </row>
    <row r="292" spans="1:65" s="2" customFormat="1" ht="16.5" customHeight="1" x14ac:dyDescent="0.2">
      <c r="A292" s="33"/>
      <c r="B292" s="159"/>
      <c r="C292" s="160" t="s">
        <v>461</v>
      </c>
      <c r="D292" s="160" t="s">
        <v>144</v>
      </c>
      <c r="E292" s="161" t="s">
        <v>494</v>
      </c>
      <c r="F292" s="162" t="s">
        <v>495</v>
      </c>
      <c r="G292" s="163" t="s">
        <v>280</v>
      </c>
      <c r="H292" s="164">
        <v>68.384</v>
      </c>
      <c r="I292" s="165"/>
      <c r="J292" s="166">
        <f>ROUND(I292*H292,2)</f>
        <v>0</v>
      </c>
      <c r="K292" s="162" t="s">
        <v>148</v>
      </c>
      <c r="L292" s="34"/>
      <c r="M292" s="167" t="s">
        <v>1</v>
      </c>
      <c r="N292" s="168" t="s">
        <v>42</v>
      </c>
      <c r="O292" s="59"/>
      <c r="P292" s="169">
        <f>O292*H292</f>
        <v>0</v>
      </c>
      <c r="Q292" s="169">
        <v>0</v>
      </c>
      <c r="R292" s="169">
        <f>Q292*H292</f>
        <v>0</v>
      </c>
      <c r="S292" s="169">
        <v>0</v>
      </c>
      <c r="T292" s="170">
        <f>S292*H292</f>
        <v>0</v>
      </c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R292" s="171" t="s">
        <v>142</v>
      </c>
      <c r="AT292" s="171" t="s">
        <v>144</v>
      </c>
      <c r="AU292" s="171" t="s">
        <v>87</v>
      </c>
      <c r="AY292" s="18" t="s">
        <v>143</v>
      </c>
      <c r="BE292" s="172">
        <f>IF(N292="základní",J292,0)</f>
        <v>0</v>
      </c>
      <c r="BF292" s="172">
        <f>IF(N292="snížená",J292,0)</f>
        <v>0</v>
      </c>
      <c r="BG292" s="172">
        <f>IF(N292="zákl. přenesená",J292,0)</f>
        <v>0</v>
      </c>
      <c r="BH292" s="172">
        <f>IF(N292="sníž. přenesená",J292,0)</f>
        <v>0</v>
      </c>
      <c r="BI292" s="172">
        <f>IF(N292="nulová",J292,0)</f>
        <v>0</v>
      </c>
      <c r="BJ292" s="18" t="s">
        <v>85</v>
      </c>
      <c r="BK292" s="172">
        <f>ROUND(I292*H292,2)</f>
        <v>0</v>
      </c>
      <c r="BL292" s="18" t="s">
        <v>142</v>
      </c>
      <c r="BM292" s="171" t="s">
        <v>1248</v>
      </c>
    </row>
    <row r="293" spans="1:65" s="13" customFormat="1" x14ac:dyDescent="0.2">
      <c r="B293" s="182"/>
      <c r="D293" s="174" t="s">
        <v>151</v>
      </c>
      <c r="E293" s="183" t="s">
        <v>1</v>
      </c>
      <c r="F293" s="184" t="s">
        <v>1572</v>
      </c>
      <c r="H293" s="183" t="s">
        <v>1</v>
      </c>
      <c r="I293" s="185"/>
      <c r="L293" s="182"/>
      <c r="M293" s="186"/>
      <c r="N293" s="187"/>
      <c r="O293" s="187"/>
      <c r="P293" s="187"/>
      <c r="Q293" s="187"/>
      <c r="R293" s="187"/>
      <c r="S293" s="187"/>
      <c r="T293" s="188"/>
      <c r="AT293" s="183" t="s">
        <v>151</v>
      </c>
      <c r="AU293" s="183" t="s">
        <v>87</v>
      </c>
      <c r="AV293" s="13" t="s">
        <v>85</v>
      </c>
      <c r="AW293" s="13" t="s">
        <v>33</v>
      </c>
      <c r="AX293" s="13" t="s">
        <v>77</v>
      </c>
      <c r="AY293" s="183" t="s">
        <v>143</v>
      </c>
    </row>
    <row r="294" spans="1:65" s="12" customFormat="1" x14ac:dyDescent="0.2">
      <c r="B294" s="173"/>
      <c r="D294" s="174" t="s">
        <v>151</v>
      </c>
      <c r="E294" s="175" t="s">
        <v>1</v>
      </c>
      <c r="F294" s="176" t="s">
        <v>1573</v>
      </c>
      <c r="H294" s="177">
        <v>19.326000000000001</v>
      </c>
      <c r="I294" s="178"/>
      <c r="L294" s="173"/>
      <c r="M294" s="179"/>
      <c r="N294" s="180"/>
      <c r="O294" s="180"/>
      <c r="P294" s="180"/>
      <c r="Q294" s="180"/>
      <c r="R294" s="180"/>
      <c r="S294" s="180"/>
      <c r="T294" s="181"/>
      <c r="AT294" s="175" t="s">
        <v>151</v>
      </c>
      <c r="AU294" s="175" t="s">
        <v>87</v>
      </c>
      <c r="AV294" s="12" t="s">
        <v>87</v>
      </c>
      <c r="AW294" s="12" t="s">
        <v>33</v>
      </c>
      <c r="AX294" s="12" t="s">
        <v>77</v>
      </c>
      <c r="AY294" s="175" t="s">
        <v>143</v>
      </c>
    </row>
    <row r="295" spans="1:65" s="13" customFormat="1" x14ac:dyDescent="0.2">
      <c r="B295" s="182"/>
      <c r="D295" s="174" t="s">
        <v>151</v>
      </c>
      <c r="E295" s="183" t="s">
        <v>1</v>
      </c>
      <c r="F295" s="184" t="s">
        <v>1253</v>
      </c>
      <c r="H295" s="183" t="s">
        <v>1</v>
      </c>
      <c r="I295" s="185"/>
      <c r="L295" s="182"/>
      <c r="M295" s="186"/>
      <c r="N295" s="187"/>
      <c r="O295" s="187"/>
      <c r="P295" s="187"/>
      <c r="Q295" s="187"/>
      <c r="R295" s="187"/>
      <c r="S295" s="187"/>
      <c r="T295" s="188"/>
      <c r="AT295" s="183" t="s">
        <v>151</v>
      </c>
      <c r="AU295" s="183" t="s">
        <v>87</v>
      </c>
      <c r="AV295" s="13" t="s">
        <v>85</v>
      </c>
      <c r="AW295" s="13" t="s">
        <v>33</v>
      </c>
      <c r="AX295" s="13" t="s">
        <v>77</v>
      </c>
      <c r="AY295" s="183" t="s">
        <v>143</v>
      </c>
    </row>
    <row r="296" spans="1:65" s="12" customFormat="1" x14ac:dyDescent="0.2">
      <c r="B296" s="173"/>
      <c r="D296" s="174" t="s">
        <v>151</v>
      </c>
      <c r="E296" s="175" t="s">
        <v>1</v>
      </c>
      <c r="F296" s="176" t="s">
        <v>1574</v>
      </c>
      <c r="H296" s="177">
        <v>49.058</v>
      </c>
      <c r="I296" s="178"/>
      <c r="L296" s="173"/>
      <c r="M296" s="179"/>
      <c r="N296" s="180"/>
      <c r="O296" s="180"/>
      <c r="P296" s="180"/>
      <c r="Q296" s="180"/>
      <c r="R296" s="180"/>
      <c r="S296" s="180"/>
      <c r="T296" s="181"/>
      <c r="AT296" s="175" t="s">
        <v>151</v>
      </c>
      <c r="AU296" s="175" t="s">
        <v>87</v>
      </c>
      <c r="AV296" s="12" t="s">
        <v>87</v>
      </c>
      <c r="AW296" s="12" t="s">
        <v>33</v>
      </c>
      <c r="AX296" s="12" t="s">
        <v>77</v>
      </c>
      <c r="AY296" s="175" t="s">
        <v>143</v>
      </c>
    </row>
    <row r="297" spans="1:65" s="15" customFormat="1" x14ac:dyDescent="0.2">
      <c r="B297" s="199"/>
      <c r="D297" s="174" t="s">
        <v>151</v>
      </c>
      <c r="E297" s="200" t="s">
        <v>1</v>
      </c>
      <c r="F297" s="201" t="s">
        <v>245</v>
      </c>
      <c r="H297" s="202">
        <v>68.384</v>
      </c>
      <c r="I297" s="203"/>
      <c r="L297" s="199"/>
      <c r="M297" s="204"/>
      <c r="N297" s="205"/>
      <c r="O297" s="205"/>
      <c r="P297" s="205"/>
      <c r="Q297" s="205"/>
      <c r="R297" s="205"/>
      <c r="S297" s="205"/>
      <c r="T297" s="206"/>
      <c r="AT297" s="200" t="s">
        <v>151</v>
      </c>
      <c r="AU297" s="200" t="s">
        <v>87</v>
      </c>
      <c r="AV297" s="15" t="s">
        <v>142</v>
      </c>
      <c r="AW297" s="15" t="s">
        <v>33</v>
      </c>
      <c r="AX297" s="15" t="s">
        <v>85</v>
      </c>
      <c r="AY297" s="200" t="s">
        <v>143</v>
      </c>
    </row>
    <row r="298" spans="1:65" s="2" customFormat="1" ht="16.5" customHeight="1" x14ac:dyDescent="0.2">
      <c r="A298" s="33"/>
      <c r="B298" s="159"/>
      <c r="C298" s="160" t="s">
        <v>466</v>
      </c>
      <c r="D298" s="160" t="s">
        <v>144</v>
      </c>
      <c r="E298" s="161" t="s">
        <v>1255</v>
      </c>
      <c r="F298" s="162" t="s">
        <v>1256</v>
      </c>
      <c r="G298" s="163" t="s">
        <v>502</v>
      </c>
      <c r="H298" s="164">
        <v>33</v>
      </c>
      <c r="I298" s="165"/>
      <c r="J298" s="166">
        <f>ROUND(I298*H298,2)</f>
        <v>0</v>
      </c>
      <c r="K298" s="162" t="s">
        <v>148</v>
      </c>
      <c r="L298" s="34"/>
      <c r="M298" s="167" t="s">
        <v>1</v>
      </c>
      <c r="N298" s="168" t="s">
        <v>42</v>
      </c>
      <c r="O298" s="59"/>
      <c r="P298" s="169">
        <f>O298*H298</f>
        <v>0</v>
      </c>
      <c r="Q298" s="169">
        <v>6.6E-3</v>
      </c>
      <c r="R298" s="169">
        <f>Q298*H298</f>
        <v>0.21779999999999999</v>
      </c>
      <c r="S298" s="169">
        <v>0</v>
      </c>
      <c r="T298" s="170">
        <f>S298*H298</f>
        <v>0</v>
      </c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R298" s="171" t="s">
        <v>142</v>
      </c>
      <c r="AT298" s="171" t="s">
        <v>144</v>
      </c>
      <c r="AU298" s="171" t="s">
        <v>87</v>
      </c>
      <c r="AY298" s="18" t="s">
        <v>143</v>
      </c>
      <c r="BE298" s="172">
        <f>IF(N298="základní",J298,0)</f>
        <v>0</v>
      </c>
      <c r="BF298" s="172">
        <f>IF(N298="snížená",J298,0)</f>
        <v>0</v>
      </c>
      <c r="BG298" s="172">
        <f>IF(N298="zákl. přenesená",J298,0)</f>
        <v>0</v>
      </c>
      <c r="BH298" s="172">
        <f>IF(N298="sníž. přenesená",J298,0)</f>
        <v>0</v>
      </c>
      <c r="BI298" s="172">
        <f>IF(N298="nulová",J298,0)</f>
        <v>0</v>
      </c>
      <c r="BJ298" s="18" t="s">
        <v>85</v>
      </c>
      <c r="BK298" s="172">
        <f>ROUND(I298*H298,2)</f>
        <v>0</v>
      </c>
      <c r="BL298" s="18" t="s">
        <v>142</v>
      </c>
      <c r="BM298" s="171" t="s">
        <v>1257</v>
      </c>
    </row>
    <row r="299" spans="1:65" s="12" customFormat="1" x14ac:dyDescent="0.2">
      <c r="B299" s="173"/>
      <c r="D299" s="174" t="s">
        <v>151</v>
      </c>
      <c r="E299" s="175" t="s">
        <v>1</v>
      </c>
      <c r="F299" s="176" t="s">
        <v>1575</v>
      </c>
      <c r="H299" s="177">
        <v>33</v>
      </c>
      <c r="I299" s="178"/>
      <c r="L299" s="173"/>
      <c r="M299" s="179"/>
      <c r="N299" s="180"/>
      <c r="O299" s="180"/>
      <c r="P299" s="180"/>
      <c r="Q299" s="180"/>
      <c r="R299" s="180"/>
      <c r="S299" s="180"/>
      <c r="T299" s="181"/>
      <c r="AT299" s="175" t="s">
        <v>151</v>
      </c>
      <c r="AU299" s="175" t="s">
        <v>87</v>
      </c>
      <c r="AV299" s="12" t="s">
        <v>87</v>
      </c>
      <c r="AW299" s="12" t="s">
        <v>33</v>
      </c>
      <c r="AX299" s="12" t="s">
        <v>85</v>
      </c>
      <c r="AY299" s="175" t="s">
        <v>143</v>
      </c>
    </row>
    <row r="300" spans="1:65" s="2" customFormat="1" ht="16.5" customHeight="1" x14ac:dyDescent="0.2">
      <c r="A300" s="33"/>
      <c r="B300" s="159"/>
      <c r="C300" s="207" t="s">
        <v>471</v>
      </c>
      <c r="D300" s="207" t="s">
        <v>382</v>
      </c>
      <c r="E300" s="208" t="s">
        <v>1259</v>
      </c>
      <c r="F300" s="209" t="s">
        <v>1260</v>
      </c>
      <c r="G300" s="210" t="s">
        <v>502</v>
      </c>
      <c r="H300" s="211">
        <v>4</v>
      </c>
      <c r="I300" s="212"/>
      <c r="J300" s="213">
        <f>ROUND(I300*H300,2)</f>
        <v>0</v>
      </c>
      <c r="K300" s="209" t="s">
        <v>148</v>
      </c>
      <c r="L300" s="214"/>
      <c r="M300" s="215" t="s">
        <v>1</v>
      </c>
      <c r="N300" s="216" t="s">
        <v>42</v>
      </c>
      <c r="O300" s="59"/>
      <c r="P300" s="169">
        <f>O300*H300</f>
        <v>0</v>
      </c>
      <c r="Q300" s="169">
        <v>2.8000000000000001E-2</v>
      </c>
      <c r="R300" s="169">
        <f>Q300*H300</f>
        <v>0.112</v>
      </c>
      <c r="S300" s="169">
        <v>0</v>
      </c>
      <c r="T300" s="170">
        <f>S300*H300</f>
        <v>0</v>
      </c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R300" s="171" t="s">
        <v>184</v>
      </c>
      <c r="AT300" s="171" t="s">
        <v>382</v>
      </c>
      <c r="AU300" s="171" t="s">
        <v>87</v>
      </c>
      <c r="AY300" s="18" t="s">
        <v>143</v>
      </c>
      <c r="BE300" s="172">
        <f>IF(N300="základní",J300,0)</f>
        <v>0</v>
      </c>
      <c r="BF300" s="172">
        <f>IF(N300="snížená",J300,0)</f>
        <v>0</v>
      </c>
      <c r="BG300" s="172">
        <f>IF(N300="zákl. přenesená",J300,0)</f>
        <v>0</v>
      </c>
      <c r="BH300" s="172">
        <f>IF(N300="sníž. přenesená",J300,0)</f>
        <v>0</v>
      </c>
      <c r="BI300" s="172">
        <f>IF(N300="nulová",J300,0)</f>
        <v>0</v>
      </c>
      <c r="BJ300" s="18" t="s">
        <v>85</v>
      </c>
      <c r="BK300" s="172">
        <f>ROUND(I300*H300,2)</f>
        <v>0</v>
      </c>
      <c r="BL300" s="18" t="s">
        <v>142</v>
      </c>
      <c r="BM300" s="171" t="s">
        <v>1576</v>
      </c>
    </row>
    <row r="301" spans="1:65" s="12" customFormat="1" x14ac:dyDescent="0.2">
      <c r="B301" s="173"/>
      <c r="D301" s="174" t="s">
        <v>151</v>
      </c>
      <c r="E301" s="175" t="s">
        <v>1</v>
      </c>
      <c r="F301" s="176" t="s">
        <v>1577</v>
      </c>
      <c r="H301" s="177">
        <v>4</v>
      </c>
      <c r="I301" s="178"/>
      <c r="L301" s="173"/>
      <c r="M301" s="179"/>
      <c r="N301" s="180"/>
      <c r="O301" s="180"/>
      <c r="P301" s="180"/>
      <c r="Q301" s="180"/>
      <c r="R301" s="180"/>
      <c r="S301" s="180"/>
      <c r="T301" s="181"/>
      <c r="AT301" s="175" t="s">
        <v>151</v>
      </c>
      <c r="AU301" s="175" t="s">
        <v>87</v>
      </c>
      <c r="AV301" s="12" t="s">
        <v>87</v>
      </c>
      <c r="AW301" s="12" t="s">
        <v>33</v>
      </c>
      <c r="AX301" s="12" t="s">
        <v>85</v>
      </c>
      <c r="AY301" s="175" t="s">
        <v>143</v>
      </c>
    </row>
    <row r="302" spans="1:65" s="2" customFormat="1" ht="16.5" customHeight="1" x14ac:dyDescent="0.2">
      <c r="A302" s="33"/>
      <c r="B302" s="159"/>
      <c r="C302" s="207" t="s">
        <v>478</v>
      </c>
      <c r="D302" s="207" t="s">
        <v>382</v>
      </c>
      <c r="E302" s="208" t="s">
        <v>1263</v>
      </c>
      <c r="F302" s="209" t="s">
        <v>1264</v>
      </c>
      <c r="G302" s="210" t="s">
        <v>502</v>
      </c>
      <c r="H302" s="211">
        <v>9</v>
      </c>
      <c r="I302" s="212"/>
      <c r="J302" s="213">
        <f>ROUND(I302*H302,2)</f>
        <v>0</v>
      </c>
      <c r="K302" s="209" t="s">
        <v>148</v>
      </c>
      <c r="L302" s="214"/>
      <c r="M302" s="215" t="s">
        <v>1</v>
      </c>
      <c r="N302" s="216" t="s">
        <v>42</v>
      </c>
      <c r="O302" s="59"/>
      <c r="P302" s="169">
        <f>O302*H302</f>
        <v>0</v>
      </c>
      <c r="Q302" s="169">
        <v>0.04</v>
      </c>
      <c r="R302" s="169">
        <f>Q302*H302</f>
        <v>0.36</v>
      </c>
      <c r="S302" s="169">
        <v>0</v>
      </c>
      <c r="T302" s="170">
        <f>S302*H302</f>
        <v>0</v>
      </c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R302" s="171" t="s">
        <v>184</v>
      </c>
      <c r="AT302" s="171" t="s">
        <v>382</v>
      </c>
      <c r="AU302" s="171" t="s">
        <v>87</v>
      </c>
      <c r="AY302" s="18" t="s">
        <v>143</v>
      </c>
      <c r="BE302" s="172">
        <f>IF(N302="základní",J302,0)</f>
        <v>0</v>
      </c>
      <c r="BF302" s="172">
        <f>IF(N302="snížená",J302,0)</f>
        <v>0</v>
      </c>
      <c r="BG302" s="172">
        <f>IF(N302="zákl. přenesená",J302,0)</f>
        <v>0</v>
      </c>
      <c r="BH302" s="172">
        <f>IF(N302="sníž. přenesená",J302,0)</f>
        <v>0</v>
      </c>
      <c r="BI302" s="172">
        <f>IF(N302="nulová",J302,0)</f>
        <v>0</v>
      </c>
      <c r="BJ302" s="18" t="s">
        <v>85</v>
      </c>
      <c r="BK302" s="172">
        <f>ROUND(I302*H302,2)</f>
        <v>0</v>
      </c>
      <c r="BL302" s="18" t="s">
        <v>142</v>
      </c>
      <c r="BM302" s="171" t="s">
        <v>1265</v>
      </c>
    </row>
    <row r="303" spans="1:65" s="12" customFormat="1" x14ac:dyDescent="0.2">
      <c r="B303" s="173"/>
      <c r="D303" s="174" t="s">
        <v>151</v>
      </c>
      <c r="E303" s="175" t="s">
        <v>1</v>
      </c>
      <c r="F303" s="176" t="s">
        <v>1578</v>
      </c>
      <c r="H303" s="177">
        <v>9</v>
      </c>
      <c r="I303" s="178"/>
      <c r="L303" s="173"/>
      <c r="M303" s="179"/>
      <c r="N303" s="180"/>
      <c r="O303" s="180"/>
      <c r="P303" s="180"/>
      <c r="Q303" s="180"/>
      <c r="R303" s="180"/>
      <c r="S303" s="180"/>
      <c r="T303" s="181"/>
      <c r="AT303" s="175" t="s">
        <v>151</v>
      </c>
      <c r="AU303" s="175" t="s">
        <v>87</v>
      </c>
      <c r="AV303" s="12" t="s">
        <v>87</v>
      </c>
      <c r="AW303" s="12" t="s">
        <v>33</v>
      </c>
      <c r="AX303" s="12" t="s">
        <v>85</v>
      </c>
      <c r="AY303" s="175" t="s">
        <v>143</v>
      </c>
    </row>
    <row r="304" spans="1:65" s="2" customFormat="1" ht="16.5" customHeight="1" x14ac:dyDescent="0.2">
      <c r="A304" s="33"/>
      <c r="B304" s="159"/>
      <c r="C304" s="207" t="s">
        <v>487</v>
      </c>
      <c r="D304" s="207" t="s">
        <v>382</v>
      </c>
      <c r="E304" s="208" t="s">
        <v>1267</v>
      </c>
      <c r="F304" s="209" t="s">
        <v>1268</v>
      </c>
      <c r="G304" s="210" t="s">
        <v>502</v>
      </c>
      <c r="H304" s="211">
        <v>7</v>
      </c>
      <c r="I304" s="212"/>
      <c r="J304" s="213">
        <f>ROUND(I304*H304,2)</f>
        <v>0</v>
      </c>
      <c r="K304" s="209" t="s">
        <v>148</v>
      </c>
      <c r="L304" s="214"/>
      <c r="M304" s="215" t="s">
        <v>1</v>
      </c>
      <c r="N304" s="216" t="s">
        <v>42</v>
      </c>
      <c r="O304" s="59"/>
      <c r="P304" s="169">
        <f>O304*H304</f>
        <v>0</v>
      </c>
      <c r="Q304" s="169">
        <v>5.0999999999999997E-2</v>
      </c>
      <c r="R304" s="169">
        <f>Q304*H304</f>
        <v>0.35699999999999998</v>
      </c>
      <c r="S304" s="169">
        <v>0</v>
      </c>
      <c r="T304" s="170">
        <f>S304*H304</f>
        <v>0</v>
      </c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R304" s="171" t="s">
        <v>184</v>
      </c>
      <c r="AT304" s="171" t="s">
        <v>382</v>
      </c>
      <c r="AU304" s="171" t="s">
        <v>87</v>
      </c>
      <c r="AY304" s="18" t="s">
        <v>143</v>
      </c>
      <c r="BE304" s="172">
        <f>IF(N304="základní",J304,0)</f>
        <v>0</v>
      </c>
      <c r="BF304" s="172">
        <f>IF(N304="snížená",J304,0)</f>
        <v>0</v>
      </c>
      <c r="BG304" s="172">
        <f>IF(N304="zákl. přenesená",J304,0)</f>
        <v>0</v>
      </c>
      <c r="BH304" s="172">
        <f>IF(N304="sníž. přenesená",J304,0)</f>
        <v>0</v>
      </c>
      <c r="BI304" s="172">
        <f>IF(N304="nulová",J304,0)</f>
        <v>0</v>
      </c>
      <c r="BJ304" s="18" t="s">
        <v>85</v>
      </c>
      <c r="BK304" s="172">
        <f>ROUND(I304*H304,2)</f>
        <v>0</v>
      </c>
      <c r="BL304" s="18" t="s">
        <v>142</v>
      </c>
      <c r="BM304" s="171" t="s">
        <v>1269</v>
      </c>
    </row>
    <row r="305" spans="1:65" s="12" customFormat="1" x14ac:dyDescent="0.2">
      <c r="B305" s="173"/>
      <c r="D305" s="174" t="s">
        <v>151</v>
      </c>
      <c r="E305" s="175" t="s">
        <v>1</v>
      </c>
      <c r="F305" s="176" t="s">
        <v>1579</v>
      </c>
      <c r="H305" s="177">
        <v>7</v>
      </c>
      <c r="I305" s="178"/>
      <c r="L305" s="173"/>
      <c r="M305" s="179"/>
      <c r="N305" s="180"/>
      <c r="O305" s="180"/>
      <c r="P305" s="180"/>
      <c r="Q305" s="180"/>
      <c r="R305" s="180"/>
      <c r="S305" s="180"/>
      <c r="T305" s="181"/>
      <c r="AT305" s="175" t="s">
        <v>151</v>
      </c>
      <c r="AU305" s="175" t="s">
        <v>87</v>
      </c>
      <c r="AV305" s="12" t="s">
        <v>87</v>
      </c>
      <c r="AW305" s="12" t="s">
        <v>33</v>
      </c>
      <c r="AX305" s="12" t="s">
        <v>85</v>
      </c>
      <c r="AY305" s="175" t="s">
        <v>143</v>
      </c>
    </row>
    <row r="306" spans="1:65" s="2" customFormat="1" ht="16.5" customHeight="1" x14ac:dyDescent="0.2">
      <c r="A306" s="33"/>
      <c r="B306" s="159"/>
      <c r="C306" s="207" t="s">
        <v>493</v>
      </c>
      <c r="D306" s="207" t="s">
        <v>382</v>
      </c>
      <c r="E306" s="208" t="s">
        <v>1270</v>
      </c>
      <c r="F306" s="209" t="s">
        <v>1271</v>
      </c>
      <c r="G306" s="210" t="s">
        <v>502</v>
      </c>
      <c r="H306" s="211">
        <v>13</v>
      </c>
      <c r="I306" s="212"/>
      <c r="J306" s="213">
        <f>ROUND(I306*H306,2)</f>
        <v>0</v>
      </c>
      <c r="K306" s="209" t="s">
        <v>148</v>
      </c>
      <c r="L306" s="214"/>
      <c r="M306" s="215" t="s">
        <v>1</v>
      </c>
      <c r="N306" s="216" t="s">
        <v>42</v>
      </c>
      <c r="O306" s="59"/>
      <c r="P306" s="169">
        <f>O306*H306</f>
        <v>0</v>
      </c>
      <c r="Q306" s="169">
        <v>6.8000000000000005E-2</v>
      </c>
      <c r="R306" s="169">
        <f>Q306*H306</f>
        <v>0.88400000000000012</v>
      </c>
      <c r="S306" s="169">
        <v>0</v>
      </c>
      <c r="T306" s="170">
        <f>S306*H306</f>
        <v>0</v>
      </c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R306" s="171" t="s">
        <v>184</v>
      </c>
      <c r="AT306" s="171" t="s">
        <v>382</v>
      </c>
      <c r="AU306" s="171" t="s">
        <v>87</v>
      </c>
      <c r="AY306" s="18" t="s">
        <v>143</v>
      </c>
      <c r="BE306" s="172">
        <f>IF(N306="základní",J306,0)</f>
        <v>0</v>
      </c>
      <c r="BF306" s="172">
        <f>IF(N306="snížená",J306,0)</f>
        <v>0</v>
      </c>
      <c r="BG306" s="172">
        <f>IF(N306="zákl. přenesená",J306,0)</f>
        <v>0</v>
      </c>
      <c r="BH306" s="172">
        <f>IF(N306="sníž. přenesená",J306,0)</f>
        <v>0</v>
      </c>
      <c r="BI306" s="172">
        <f>IF(N306="nulová",J306,0)</f>
        <v>0</v>
      </c>
      <c r="BJ306" s="18" t="s">
        <v>85</v>
      </c>
      <c r="BK306" s="172">
        <f>ROUND(I306*H306,2)</f>
        <v>0</v>
      </c>
      <c r="BL306" s="18" t="s">
        <v>142</v>
      </c>
      <c r="BM306" s="171" t="s">
        <v>1272</v>
      </c>
    </row>
    <row r="307" spans="1:65" s="12" customFormat="1" x14ac:dyDescent="0.2">
      <c r="B307" s="173"/>
      <c r="D307" s="174" t="s">
        <v>151</v>
      </c>
      <c r="E307" s="175" t="s">
        <v>1</v>
      </c>
      <c r="F307" s="176" t="s">
        <v>1266</v>
      </c>
      <c r="H307" s="177">
        <v>13</v>
      </c>
      <c r="I307" s="178"/>
      <c r="L307" s="173"/>
      <c r="M307" s="179"/>
      <c r="N307" s="180"/>
      <c r="O307" s="180"/>
      <c r="P307" s="180"/>
      <c r="Q307" s="180"/>
      <c r="R307" s="180"/>
      <c r="S307" s="180"/>
      <c r="T307" s="181"/>
      <c r="AT307" s="175" t="s">
        <v>151</v>
      </c>
      <c r="AU307" s="175" t="s">
        <v>87</v>
      </c>
      <c r="AV307" s="12" t="s">
        <v>87</v>
      </c>
      <c r="AW307" s="12" t="s">
        <v>33</v>
      </c>
      <c r="AX307" s="12" t="s">
        <v>85</v>
      </c>
      <c r="AY307" s="175" t="s">
        <v>143</v>
      </c>
    </row>
    <row r="308" spans="1:65" s="2" customFormat="1" ht="21.75" customHeight="1" x14ac:dyDescent="0.2">
      <c r="A308" s="33"/>
      <c r="B308" s="159"/>
      <c r="C308" s="160" t="s">
        <v>499</v>
      </c>
      <c r="D308" s="160" t="s">
        <v>144</v>
      </c>
      <c r="E308" s="161" t="s">
        <v>1580</v>
      </c>
      <c r="F308" s="162" t="s">
        <v>1581</v>
      </c>
      <c r="G308" s="163" t="s">
        <v>280</v>
      </c>
      <c r="H308" s="164">
        <v>3.528</v>
      </c>
      <c r="I308" s="165"/>
      <c r="J308" s="166">
        <f>ROUND(I308*H308,2)</f>
        <v>0</v>
      </c>
      <c r="K308" s="162" t="s">
        <v>148</v>
      </c>
      <c r="L308" s="34"/>
      <c r="M308" s="167" t="s">
        <v>1</v>
      </c>
      <c r="N308" s="168" t="s">
        <v>42</v>
      </c>
      <c r="O308" s="59"/>
      <c r="P308" s="169">
        <f>O308*H308</f>
        <v>0</v>
      </c>
      <c r="Q308" s="169">
        <v>0</v>
      </c>
      <c r="R308" s="169">
        <f>Q308*H308</f>
        <v>0</v>
      </c>
      <c r="S308" s="169">
        <v>0</v>
      </c>
      <c r="T308" s="170">
        <f>S308*H308</f>
        <v>0</v>
      </c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R308" s="171" t="s">
        <v>142</v>
      </c>
      <c r="AT308" s="171" t="s">
        <v>144</v>
      </c>
      <c r="AU308" s="171" t="s">
        <v>87</v>
      </c>
      <c r="AY308" s="18" t="s">
        <v>143</v>
      </c>
      <c r="BE308" s="172">
        <f>IF(N308="základní",J308,0)</f>
        <v>0</v>
      </c>
      <c r="BF308" s="172">
        <f>IF(N308="snížená",J308,0)</f>
        <v>0</v>
      </c>
      <c r="BG308" s="172">
        <f>IF(N308="zákl. přenesená",J308,0)</f>
        <v>0</v>
      </c>
      <c r="BH308" s="172">
        <f>IF(N308="sníž. přenesená",J308,0)</f>
        <v>0</v>
      </c>
      <c r="BI308" s="172">
        <f>IF(N308="nulová",J308,0)</f>
        <v>0</v>
      </c>
      <c r="BJ308" s="18" t="s">
        <v>85</v>
      </c>
      <c r="BK308" s="172">
        <f>ROUND(I308*H308,2)</f>
        <v>0</v>
      </c>
      <c r="BL308" s="18" t="s">
        <v>142</v>
      </c>
      <c r="BM308" s="171" t="s">
        <v>1582</v>
      </c>
    </row>
    <row r="309" spans="1:65" s="12" customFormat="1" x14ac:dyDescent="0.2">
      <c r="B309" s="173"/>
      <c r="D309" s="174" t="s">
        <v>151</v>
      </c>
      <c r="E309" s="175" t="s">
        <v>1</v>
      </c>
      <c r="F309" s="176" t="s">
        <v>1583</v>
      </c>
      <c r="H309" s="177">
        <v>3.528</v>
      </c>
      <c r="I309" s="178"/>
      <c r="L309" s="173"/>
      <c r="M309" s="179"/>
      <c r="N309" s="180"/>
      <c r="O309" s="180"/>
      <c r="P309" s="180"/>
      <c r="Q309" s="180"/>
      <c r="R309" s="180"/>
      <c r="S309" s="180"/>
      <c r="T309" s="181"/>
      <c r="AT309" s="175" t="s">
        <v>151</v>
      </c>
      <c r="AU309" s="175" t="s">
        <v>87</v>
      </c>
      <c r="AV309" s="12" t="s">
        <v>87</v>
      </c>
      <c r="AW309" s="12" t="s">
        <v>33</v>
      </c>
      <c r="AX309" s="12" t="s">
        <v>85</v>
      </c>
      <c r="AY309" s="175" t="s">
        <v>143</v>
      </c>
    </row>
    <row r="310" spans="1:65" s="2" customFormat="1" ht="16.5" customHeight="1" x14ac:dyDescent="0.2">
      <c r="A310" s="33"/>
      <c r="B310" s="159"/>
      <c r="C310" s="160" t="s">
        <v>506</v>
      </c>
      <c r="D310" s="160" t="s">
        <v>144</v>
      </c>
      <c r="E310" s="161" t="s">
        <v>982</v>
      </c>
      <c r="F310" s="162" t="s">
        <v>983</v>
      </c>
      <c r="G310" s="163" t="s">
        <v>280</v>
      </c>
      <c r="H310" s="164">
        <v>0.2</v>
      </c>
      <c r="I310" s="165"/>
      <c r="J310" s="166">
        <f>ROUND(I310*H310,2)</f>
        <v>0</v>
      </c>
      <c r="K310" s="162" t="s">
        <v>148</v>
      </c>
      <c r="L310" s="34"/>
      <c r="M310" s="167" t="s">
        <v>1</v>
      </c>
      <c r="N310" s="168" t="s">
        <v>42</v>
      </c>
      <c r="O310" s="59"/>
      <c r="P310" s="169">
        <f>O310*H310</f>
        <v>0</v>
      </c>
      <c r="Q310" s="169">
        <v>0</v>
      </c>
      <c r="R310" s="169">
        <f>Q310*H310</f>
        <v>0</v>
      </c>
      <c r="S310" s="169">
        <v>0</v>
      </c>
      <c r="T310" s="170">
        <f>S310*H310</f>
        <v>0</v>
      </c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R310" s="171" t="s">
        <v>142</v>
      </c>
      <c r="AT310" s="171" t="s">
        <v>144</v>
      </c>
      <c r="AU310" s="171" t="s">
        <v>87</v>
      </c>
      <c r="AY310" s="18" t="s">
        <v>143</v>
      </c>
      <c r="BE310" s="172">
        <f>IF(N310="základní",J310,0)</f>
        <v>0</v>
      </c>
      <c r="BF310" s="172">
        <f>IF(N310="snížená",J310,0)</f>
        <v>0</v>
      </c>
      <c r="BG310" s="172">
        <f>IF(N310="zákl. přenesená",J310,0)</f>
        <v>0</v>
      </c>
      <c r="BH310" s="172">
        <f>IF(N310="sníž. přenesená",J310,0)</f>
        <v>0</v>
      </c>
      <c r="BI310" s="172">
        <f>IF(N310="nulová",J310,0)</f>
        <v>0</v>
      </c>
      <c r="BJ310" s="18" t="s">
        <v>85</v>
      </c>
      <c r="BK310" s="172">
        <f>ROUND(I310*H310,2)</f>
        <v>0</v>
      </c>
      <c r="BL310" s="18" t="s">
        <v>142</v>
      </c>
      <c r="BM310" s="171" t="s">
        <v>1584</v>
      </c>
    </row>
    <row r="311" spans="1:65" s="13" customFormat="1" x14ac:dyDescent="0.2">
      <c r="B311" s="182"/>
      <c r="D311" s="174" t="s">
        <v>151</v>
      </c>
      <c r="E311" s="183" t="s">
        <v>1</v>
      </c>
      <c r="F311" s="184" t="s">
        <v>985</v>
      </c>
      <c r="H311" s="183" t="s">
        <v>1</v>
      </c>
      <c r="I311" s="185"/>
      <c r="L311" s="182"/>
      <c r="M311" s="186"/>
      <c r="N311" s="187"/>
      <c r="O311" s="187"/>
      <c r="P311" s="187"/>
      <c r="Q311" s="187"/>
      <c r="R311" s="187"/>
      <c r="S311" s="187"/>
      <c r="T311" s="188"/>
      <c r="AT311" s="183" t="s">
        <v>151</v>
      </c>
      <c r="AU311" s="183" t="s">
        <v>87</v>
      </c>
      <c r="AV311" s="13" t="s">
        <v>85</v>
      </c>
      <c r="AW311" s="13" t="s">
        <v>33</v>
      </c>
      <c r="AX311" s="13" t="s">
        <v>77</v>
      </c>
      <c r="AY311" s="183" t="s">
        <v>143</v>
      </c>
    </row>
    <row r="312" spans="1:65" s="12" customFormat="1" x14ac:dyDescent="0.2">
      <c r="B312" s="173"/>
      <c r="D312" s="174" t="s">
        <v>151</v>
      </c>
      <c r="E312" s="175" t="s">
        <v>1</v>
      </c>
      <c r="F312" s="176" t="s">
        <v>1585</v>
      </c>
      <c r="H312" s="177">
        <v>0.2</v>
      </c>
      <c r="I312" s="178"/>
      <c r="L312" s="173"/>
      <c r="M312" s="179"/>
      <c r="N312" s="180"/>
      <c r="O312" s="180"/>
      <c r="P312" s="180"/>
      <c r="Q312" s="180"/>
      <c r="R312" s="180"/>
      <c r="S312" s="180"/>
      <c r="T312" s="181"/>
      <c r="AT312" s="175" t="s">
        <v>151</v>
      </c>
      <c r="AU312" s="175" t="s">
        <v>87</v>
      </c>
      <c r="AV312" s="12" t="s">
        <v>87</v>
      </c>
      <c r="AW312" s="12" t="s">
        <v>33</v>
      </c>
      <c r="AX312" s="12" t="s">
        <v>85</v>
      </c>
      <c r="AY312" s="175" t="s">
        <v>143</v>
      </c>
    </row>
    <row r="313" spans="1:65" s="2" customFormat="1" ht="16.5" customHeight="1" x14ac:dyDescent="0.2">
      <c r="A313" s="33"/>
      <c r="B313" s="159"/>
      <c r="C313" s="160" t="s">
        <v>510</v>
      </c>
      <c r="D313" s="160" t="s">
        <v>144</v>
      </c>
      <c r="E313" s="161" t="s">
        <v>987</v>
      </c>
      <c r="F313" s="162" t="s">
        <v>988</v>
      </c>
      <c r="G313" s="163" t="s">
        <v>233</v>
      </c>
      <c r="H313" s="164">
        <v>2</v>
      </c>
      <c r="I313" s="165"/>
      <c r="J313" s="166">
        <f>ROUND(I313*H313,2)</f>
        <v>0</v>
      </c>
      <c r="K313" s="162" t="s">
        <v>148</v>
      </c>
      <c r="L313" s="34"/>
      <c r="M313" s="167" t="s">
        <v>1</v>
      </c>
      <c r="N313" s="168" t="s">
        <v>42</v>
      </c>
      <c r="O313" s="59"/>
      <c r="P313" s="169">
        <f>O313*H313</f>
        <v>0</v>
      </c>
      <c r="Q313" s="169">
        <v>6.3899999999999998E-3</v>
      </c>
      <c r="R313" s="169">
        <f>Q313*H313</f>
        <v>1.278E-2</v>
      </c>
      <c r="S313" s="169">
        <v>0</v>
      </c>
      <c r="T313" s="170">
        <f>S313*H313</f>
        <v>0</v>
      </c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R313" s="171" t="s">
        <v>142</v>
      </c>
      <c r="AT313" s="171" t="s">
        <v>144</v>
      </c>
      <c r="AU313" s="171" t="s">
        <v>87</v>
      </c>
      <c r="AY313" s="18" t="s">
        <v>143</v>
      </c>
      <c r="BE313" s="172">
        <f>IF(N313="základní",J313,0)</f>
        <v>0</v>
      </c>
      <c r="BF313" s="172">
        <f>IF(N313="snížená",J313,0)</f>
        <v>0</v>
      </c>
      <c r="BG313" s="172">
        <f>IF(N313="zákl. přenesená",J313,0)</f>
        <v>0</v>
      </c>
      <c r="BH313" s="172">
        <f>IF(N313="sníž. přenesená",J313,0)</f>
        <v>0</v>
      </c>
      <c r="BI313" s="172">
        <f>IF(N313="nulová",J313,0)</f>
        <v>0</v>
      </c>
      <c r="BJ313" s="18" t="s">
        <v>85</v>
      </c>
      <c r="BK313" s="172">
        <f>ROUND(I313*H313,2)</f>
        <v>0</v>
      </c>
      <c r="BL313" s="18" t="s">
        <v>142</v>
      </c>
      <c r="BM313" s="171" t="s">
        <v>1586</v>
      </c>
    </row>
    <row r="314" spans="1:65" s="12" customFormat="1" x14ac:dyDescent="0.2">
      <c r="B314" s="173"/>
      <c r="D314" s="174" t="s">
        <v>151</v>
      </c>
      <c r="E314" s="175" t="s">
        <v>1</v>
      </c>
      <c r="F314" s="176" t="s">
        <v>1587</v>
      </c>
      <c r="H314" s="177">
        <v>2</v>
      </c>
      <c r="I314" s="178"/>
      <c r="L314" s="173"/>
      <c r="M314" s="179"/>
      <c r="N314" s="180"/>
      <c r="O314" s="180"/>
      <c r="P314" s="180"/>
      <c r="Q314" s="180"/>
      <c r="R314" s="180"/>
      <c r="S314" s="180"/>
      <c r="T314" s="181"/>
      <c r="AT314" s="175" t="s">
        <v>151</v>
      </c>
      <c r="AU314" s="175" t="s">
        <v>87</v>
      </c>
      <c r="AV314" s="12" t="s">
        <v>87</v>
      </c>
      <c r="AW314" s="12" t="s">
        <v>33</v>
      </c>
      <c r="AX314" s="12" t="s">
        <v>85</v>
      </c>
      <c r="AY314" s="175" t="s">
        <v>143</v>
      </c>
    </row>
    <row r="315" spans="1:65" s="11" customFormat="1" ht="22.9" customHeight="1" x14ac:dyDescent="0.2">
      <c r="B315" s="148"/>
      <c r="D315" s="149" t="s">
        <v>76</v>
      </c>
      <c r="E315" s="197" t="s">
        <v>167</v>
      </c>
      <c r="F315" s="197" t="s">
        <v>530</v>
      </c>
      <c r="I315" s="151"/>
      <c r="J315" s="198">
        <f>BK315</f>
        <v>0</v>
      </c>
      <c r="L315" s="148"/>
      <c r="M315" s="153"/>
      <c r="N315" s="154"/>
      <c r="O315" s="154"/>
      <c r="P315" s="155">
        <f>SUM(P316:P319)</f>
        <v>0</v>
      </c>
      <c r="Q315" s="154"/>
      <c r="R315" s="155">
        <f>SUM(R316:R319)</f>
        <v>0.501</v>
      </c>
      <c r="S315" s="154"/>
      <c r="T315" s="156">
        <f>SUM(T316:T319)</f>
        <v>0</v>
      </c>
      <c r="AR315" s="149" t="s">
        <v>85</v>
      </c>
      <c r="AT315" s="157" t="s">
        <v>76</v>
      </c>
      <c r="AU315" s="157" t="s">
        <v>85</v>
      </c>
      <c r="AY315" s="149" t="s">
        <v>143</v>
      </c>
      <c r="BK315" s="158">
        <f>SUM(BK316:BK319)</f>
        <v>0</v>
      </c>
    </row>
    <row r="316" spans="1:65" s="2" customFormat="1" ht="16.5" customHeight="1" x14ac:dyDescent="0.2">
      <c r="A316" s="33"/>
      <c r="B316" s="159"/>
      <c r="C316" s="160" t="s">
        <v>514</v>
      </c>
      <c r="D316" s="160" t="s">
        <v>144</v>
      </c>
      <c r="E316" s="161" t="s">
        <v>1588</v>
      </c>
      <c r="F316" s="162" t="s">
        <v>1589</v>
      </c>
      <c r="G316" s="163" t="s">
        <v>233</v>
      </c>
      <c r="H316" s="164">
        <v>6</v>
      </c>
      <c r="I316" s="165"/>
      <c r="J316" s="166">
        <f>ROUND(I316*H316,2)</f>
        <v>0</v>
      </c>
      <c r="K316" s="162" t="s">
        <v>148</v>
      </c>
      <c r="L316" s="34"/>
      <c r="M316" s="167" t="s">
        <v>1</v>
      </c>
      <c r="N316" s="168" t="s">
        <v>42</v>
      </c>
      <c r="O316" s="59"/>
      <c r="P316" s="169">
        <f>O316*H316</f>
        <v>0</v>
      </c>
      <c r="Q316" s="169">
        <v>0</v>
      </c>
      <c r="R316" s="169">
        <f>Q316*H316</f>
        <v>0</v>
      </c>
      <c r="S316" s="169">
        <v>0</v>
      </c>
      <c r="T316" s="170">
        <f>S316*H316</f>
        <v>0</v>
      </c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R316" s="171" t="s">
        <v>142</v>
      </c>
      <c r="AT316" s="171" t="s">
        <v>144</v>
      </c>
      <c r="AU316" s="171" t="s">
        <v>87</v>
      </c>
      <c r="AY316" s="18" t="s">
        <v>143</v>
      </c>
      <c r="BE316" s="172">
        <f>IF(N316="základní",J316,0)</f>
        <v>0</v>
      </c>
      <c r="BF316" s="172">
        <f>IF(N316="snížená",J316,0)</f>
        <v>0</v>
      </c>
      <c r="BG316" s="172">
        <f>IF(N316="zákl. přenesená",J316,0)</f>
        <v>0</v>
      </c>
      <c r="BH316" s="172">
        <f>IF(N316="sníž. přenesená",J316,0)</f>
        <v>0</v>
      </c>
      <c r="BI316" s="172">
        <f>IF(N316="nulová",J316,0)</f>
        <v>0</v>
      </c>
      <c r="BJ316" s="18" t="s">
        <v>85</v>
      </c>
      <c r="BK316" s="172">
        <f>ROUND(I316*H316,2)</f>
        <v>0</v>
      </c>
      <c r="BL316" s="18" t="s">
        <v>142</v>
      </c>
      <c r="BM316" s="171" t="s">
        <v>1590</v>
      </c>
    </row>
    <row r="317" spans="1:65" s="12" customFormat="1" x14ac:dyDescent="0.2">
      <c r="B317" s="173"/>
      <c r="D317" s="174" t="s">
        <v>151</v>
      </c>
      <c r="E317" s="175" t="s">
        <v>1</v>
      </c>
      <c r="F317" s="176" t="s">
        <v>1591</v>
      </c>
      <c r="H317" s="177">
        <v>6</v>
      </c>
      <c r="I317" s="178"/>
      <c r="L317" s="173"/>
      <c r="M317" s="179"/>
      <c r="N317" s="180"/>
      <c r="O317" s="180"/>
      <c r="P317" s="180"/>
      <c r="Q317" s="180"/>
      <c r="R317" s="180"/>
      <c r="S317" s="180"/>
      <c r="T317" s="181"/>
      <c r="AT317" s="175" t="s">
        <v>151</v>
      </c>
      <c r="AU317" s="175" t="s">
        <v>87</v>
      </c>
      <c r="AV317" s="12" t="s">
        <v>87</v>
      </c>
      <c r="AW317" s="12" t="s">
        <v>33</v>
      </c>
      <c r="AX317" s="12" t="s">
        <v>85</v>
      </c>
      <c r="AY317" s="175" t="s">
        <v>143</v>
      </c>
    </row>
    <row r="318" spans="1:65" s="2" customFormat="1" ht="21.75" customHeight="1" x14ac:dyDescent="0.2">
      <c r="A318" s="33"/>
      <c r="B318" s="159"/>
      <c r="C318" s="160" t="s">
        <v>520</v>
      </c>
      <c r="D318" s="160" t="s">
        <v>144</v>
      </c>
      <c r="E318" s="161" t="s">
        <v>1592</v>
      </c>
      <c r="F318" s="162" t="s">
        <v>1593</v>
      </c>
      <c r="G318" s="163" t="s">
        <v>233</v>
      </c>
      <c r="H318" s="164">
        <v>6</v>
      </c>
      <c r="I318" s="165"/>
      <c r="J318" s="166">
        <f>ROUND(I318*H318,2)</f>
        <v>0</v>
      </c>
      <c r="K318" s="162" t="s">
        <v>148</v>
      </c>
      <c r="L318" s="34"/>
      <c r="M318" s="167" t="s">
        <v>1</v>
      </c>
      <c r="N318" s="168" t="s">
        <v>42</v>
      </c>
      <c r="O318" s="59"/>
      <c r="P318" s="169">
        <f>O318*H318</f>
        <v>0</v>
      </c>
      <c r="Q318" s="169">
        <v>8.3500000000000005E-2</v>
      </c>
      <c r="R318" s="169">
        <f>Q318*H318</f>
        <v>0.501</v>
      </c>
      <c r="S318" s="169">
        <v>0</v>
      </c>
      <c r="T318" s="170">
        <f>S318*H318</f>
        <v>0</v>
      </c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R318" s="171" t="s">
        <v>142</v>
      </c>
      <c r="AT318" s="171" t="s">
        <v>144</v>
      </c>
      <c r="AU318" s="171" t="s">
        <v>87</v>
      </c>
      <c r="AY318" s="18" t="s">
        <v>143</v>
      </c>
      <c r="BE318" s="172">
        <f>IF(N318="základní",J318,0)</f>
        <v>0</v>
      </c>
      <c r="BF318" s="172">
        <f>IF(N318="snížená",J318,0)</f>
        <v>0</v>
      </c>
      <c r="BG318" s="172">
        <f>IF(N318="zákl. přenesená",J318,0)</f>
        <v>0</v>
      </c>
      <c r="BH318" s="172">
        <f>IF(N318="sníž. přenesená",J318,0)</f>
        <v>0</v>
      </c>
      <c r="BI318" s="172">
        <f>IF(N318="nulová",J318,0)</f>
        <v>0</v>
      </c>
      <c r="BJ318" s="18" t="s">
        <v>85</v>
      </c>
      <c r="BK318" s="172">
        <f>ROUND(I318*H318,2)</f>
        <v>0</v>
      </c>
      <c r="BL318" s="18" t="s">
        <v>142</v>
      </c>
      <c r="BM318" s="171" t="s">
        <v>1594</v>
      </c>
    </row>
    <row r="319" spans="1:65" s="12" customFormat="1" x14ac:dyDescent="0.2">
      <c r="B319" s="173"/>
      <c r="D319" s="174" t="s">
        <v>151</v>
      </c>
      <c r="E319" s="175" t="s">
        <v>1</v>
      </c>
      <c r="F319" s="176" t="s">
        <v>1595</v>
      </c>
      <c r="H319" s="177">
        <v>6</v>
      </c>
      <c r="I319" s="178"/>
      <c r="L319" s="173"/>
      <c r="M319" s="179"/>
      <c r="N319" s="180"/>
      <c r="O319" s="180"/>
      <c r="P319" s="180"/>
      <c r="Q319" s="180"/>
      <c r="R319" s="180"/>
      <c r="S319" s="180"/>
      <c r="T319" s="181"/>
      <c r="AT319" s="175" t="s">
        <v>151</v>
      </c>
      <c r="AU319" s="175" t="s">
        <v>87</v>
      </c>
      <c r="AV319" s="12" t="s">
        <v>87</v>
      </c>
      <c r="AW319" s="12" t="s">
        <v>33</v>
      </c>
      <c r="AX319" s="12" t="s">
        <v>85</v>
      </c>
      <c r="AY319" s="175" t="s">
        <v>143</v>
      </c>
    </row>
    <row r="320" spans="1:65" s="11" customFormat="1" ht="22.9" customHeight="1" x14ac:dyDescent="0.2">
      <c r="B320" s="148"/>
      <c r="D320" s="149" t="s">
        <v>76</v>
      </c>
      <c r="E320" s="197" t="s">
        <v>170</v>
      </c>
      <c r="F320" s="197" t="s">
        <v>1596</v>
      </c>
      <c r="I320" s="151"/>
      <c r="J320" s="198">
        <f>BK320</f>
        <v>0</v>
      </c>
      <c r="L320" s="148"/>
      <c r="M320" s="153"/>
      <c r="N320" s="154"/>
      <c r="O320" s="154"/>
      <c r="P320" s="155">
        <f>SUM(P321:P326)</f>
        <v>0</v>
      </c>
      <c r="Q320" s="154"/>
      <c r="R320" s="155">
        <f>SUM(R321:R326)</f>
        <v>6.0697661000000007</v>
      </c>
      <c r="S320" s="154"/>
      <c r="T320" s="156">
        <f>SUM(T321:T326)</f>
        <v>0</v>
      </c>
      <c r="AR320" s="149" t="s">
        <v>85</v>
      </c>
      <c r="AT320" s="157" t="s">
        <v>76</v>
      </c>
      <c r="AU320" s="157" t="s">
        <v>85</v>
      </c>
      <c r="AY320" s="149" t="s">
        <v>143</v>
      </c>
      <c r="BK320" s="158">
        <f>SUM(BK321:BK326)</f>
        <v>0</v>
      </c>
    </row>
    <row r="321" spans="1:65" s="2" customFormat="1" ht="33" customHeight="1" x14ac:dyDescent="0.2">
      <c r="A321" s="33"/>
      <c r="B321" s="159"/>
      <c r="C321" s="160" t="s">
        <v>526</v>
      </c>
      <c r="D321" s="160" t="s">
        <v>144</v>
      </c>
      <c r="E321" s="161" t="s">
        <v>1597</v>
      </c>
      <c r="F321" s="162" t="s">
        <v>1598</v>
      </c>
      <c r="G321" s="163" t="s">
        <v>280</v>
      </c>
      <c r="H321" s="164">
        <v>2.3330000000000002</v>
      </c>
      <c r="I321" s="165"/>
      <c r="J321" s="166">
        <f>ROUND(I321*H321,2)</f>
        <v>0</v>
      </c>
      <c r="K321" s="162" t="s">
        <v>148</v>
      </c>
      <c r="L321" s="34"/>
      <c r="M321" s="167" t="s">
        <v>1</v>
      </c>
      <c r="N321" s="168" t="s">
        <v>42</v>
      </c>
      <c r="O321" s="59"/>
      <c r="P321" s="169">
        <f>O321*H321</f>
        <v>0</v>
      </c>
      <c r="Q321" s="169">
        <v>2.6017000000000001</v>
      </c>
      <c r="R321" s="169">
        <f>Q321*H321</f>
        <v>6.0697661000000007</v>
      </c>
      <c r="S321" s="169">
        <v>0</v>
      </c>
      <c r="T321" s="170">
        <f>S321*H321</f>
        <v>0</v>
      </c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R321" s="171" t="s">
        <v>142</v>
      </c>
      <c r="AT321" s="171" t="s">
        <v>144</v>
      </c>
      <c r="AU321" s="171" t="s">
        <v>87</v>
      </c>
      <c r="AY321" s="18" t="s">
        <v>143</v>
      </c>
      <c r="BE321" s="172">
        <f>IF(N321="základní",J321,0)</f>
        <v>0</v>
      </c>
      <c r="BF321" s="172">
        <f>IF(N321="snížená",J321,0)</f>
        <v>0</v>
      </c>
      <c r="BG321" s="172">
        <f>IF(N321="zákl. přenesená",J321,0)</f>
        <v>0</v>
      </c>
      <c r="BH321" s="172">
        <f>IF(N321="sníž. přenesená",J321,0)</f>
        <v>0</v>
      </c>
      <c r="BI321" s="172">
        <f>IF(N321="nulová",J321,0)</f>
        <v>0</v>
      </c>
      <c r="BJ321" s="18" t="s">
        <v>85</v>
      </c>
      <c r="BK321" s="172">
        <f>ROUND(I321*H321,2)</f>
        <v>0</v>
      </c>
      <c r="BL321" s="18" t="s">
        <v>142</v>
      </c>
      <c r="BM321" s="171" t="s">
        <v>1599</v>
      </c>
    </row>
    <row r="322" spans="1:65" s="13" customFormat="1" x14ac:dyDescent="0.2">
      <c r="B322" s="182"/>
      <c r="D322" s="174" t="s">
        <v>151</v>
      </c>
      <c r="E322" s="183" t="s">
        <v>1</v>
      </c>
      <c r="F322" s="184" t="s">
        <v>1600</v>
      </c>
      <c r="H322" s="183" t="s">
        <v>1</v>
      </c>
      <c r="I322" s="185"/>
      <c r="L322" s="182"/>
      <c r="M322" s="186"/>
      <c r="N322" s="187"/>
      <c r="O322" s="187"/>
      <c r="P322" s="187"/>
      <c r="Q322" s="187"/>
      <c r="R322" s="187"/>
      <c r="S322" s="187"/>
      <c r="T322" s="188"/>
      <c r="AT322" s="183" t="s">
        <v>151</v>
      </c>
      <c r="AU322" s="183" t="s">
        <v>87</v>
      </c>
      <c r="AV322" s="13" t="s">
        <v>85</v>
      </c>
      <c r="AW322" s="13" t="s">
        <v>33</v>
      </c>
      <c r="AX322" s="13" t="s">
        <v>77</v>
      </c>
      <c r="AY322" s="183" t="s">
        <v>143</v>
      </c>
    </row>
    <row r="323" spans="1:65" s="13" customFormat="1" x14ac:dyDescent="0.2">
      <c r="B323" s="182"/>
      <c r="D323" s="174" t="s">
        <v>151</v>
      </c>
      <c r="E323" s="183" t="s">
        <v>1</v>
      </c>
      <c r="F323" s="184" t="s">
        <v>1601</v>
      </c>
      <c r="H323" s="183" t="s">
        <v>1</v>
      </c>
      <c r="I323" s="185"/>
      <c r="L323" s="182"/>
      <c r="M323" s="186"/>
      <c r="N323" s="187"/>
      <c r="O323" s="187"/>
      <c r="P323" s="187"/>
      <c r="Q323" s="187"/>
      <c r="R323" s="187"/>
      <c r="S323" s="187"/>
      <c r="T323" s="188"/>
      <c r="AT323" s="183" t="s">
        <v>151</v>
      </c>
      <c r="AU323" s="183" t="s">
        <v>87</v>
      </c>
      <c r="AV323" s="13" t="s">
        <v>85</v>
      </c>
      <c r="AW323" s="13" t="s">
        <v>33</v>
      </c>
      <c r="AX323" s="13" t="s">
        <v>77</v>
      </c>
      <c r="AY323" s="183" t="s">
        <v>143</v>
      </c>
    </row>
    <row r="324" spans="1:65" s="12" customFormat="1" x14ac:dyDescent="0.2">
      <c r="B324" s="173"/>
      <c r="D324" s="174" t="s">
        <v>151</v>
      </c>
      <c r="E324" s="175" t="s">
        <v>1</v>
      </c>
      <c r="F324" s="176" t="s">
        <v>1602</v>
      </c>
      <c r="H324" s="177">
        <v>1.6850000000000001</v>
      </c>
      <c r="I324" s="178"/>
      <c r="L324" s="173"/>
      <c r="M324" s="179"/>
      <c r="N324" s="180"/>
      <c r="O324" s="180"/>
      <c r="P324" s="180"/>
      <c r="Q324" s="180"/>
      <c r="R324" s="180"/>
      <c r="S324" s="180"/>
      <c r="T324" s="181"/>
      <c r="AT324" s="175" t="s">
        <v>151</v>
      </c>
      <c r="AU324" s="175" t="s">
        <v>87</v>
      </c>
      <c r="AV324" s="12" t="s">
        <v>87</v>
      </c>
      <c r="AW324" s="12" t="s">
        <v>33</v>
      </c>
      <c r="AX324" s="12" t="s">
        <v>77</v>
      </c>
      <c r="AY324" s="175" t="s">
        <v>143</v>
      </c>
    </row>
    <row r="325" spans="1:65" s="12" customFormat="1" x14ac:dyDescent="0.2">
      <c r="B325" s="173"/>
      <c r="D325" s="174" t="s">
        <v>151</v>
      </c>
      <c r="E325" s="175" t="s">
        <v>1</v>
      </c>
      <c r="F325" s="176" t="s">
        <v>1603</v>
      </c>
      <c r="H325" s="177">
        <v>0.64800000000000002</v>
      </c>
      <c r="I325" s="178"/>
      <c r="L325" s="173"/>
      <c r="M325" s="179"/>
      <c r="N325" s="180"/>
      <c r="O325" s="180"/>
      <c r="P325" s="180"/>
      <c r="Q325" s="180"/>
      <c r="R325" s="180"/>
      <c r="S325" s="180"/>
      <c r="T325" s="181"/>
      <c r="AT325" s="175" t="s">
        <v>151</v>
      </c>
      <c r="AU325" s="175" t="s">
        <v>87</v>
      </c>
      <c r="AV325" s="12" t="s">
        <v>87</v>
      </c>
      <c r="AW325" s="12" t="s">
        <v>33</v>
      </c>
      <c r="AX325" s="12" t="s">
        <v>77</v>
      </c>
      <c r="AY325" s="175" t="s">
        <v>143</v>
      </c>
    </row>
    <row r="326" spans="1:65" s="15" customFormat="1" x14ac:dyDescent="0.2">
      <c r="B326" s="199"/>
      <c r="D326" s="174" t="s">
        <v>151</v>
      </c>
      <c r="E326" s="200" t="s">
        <v>1</v>
      </c>
      <c r="F326" s="201" t="s">
        <v>245</v>
      </c>
      <c r="H326" s="202">
        <v>2.3330000000000002</v>
      </c>
      <c r="I326" s="203"/>
      <c r="L326" s="199"/>
      <c r="M326" s="204"/>
      <c r="N326" s="205"/>
      <c r="O326" s="205"/>
      <c r="P326" s="205"/>
      <c r="Q326" s="205"/>
      <c r="R326" s="205"/>
      <c r="S326" s="205"/>
      <c r="T326" s="206"/>
      <c r="AT326" s="200" t="s">
        <v>151</v>
      </c>
      <c r="AU326" s="200" t="s">
        <v>87</v>
      </c>
      <c r="AV326" s="15" t="s">
        <v>142</v>
      </c>
      <c r="AW326" s="15" t="s">
        <v>33</v>
      </c>
      <c r="AX326" s="15" t="s">
        <v>85</v>
      </c>
      <c r="AY326" s="200" t="s">
        <v>143</v>
      </c>
    </row>
    <row r="327" spans="1:65" s="11" customFormat="1" ht="22.9" customHeight="1" x14ac:dyDescent="0.2">
      <c r="B327" s="148"/>
      <c r="D327" s="149" t="s">
        <v>76</v>
      </c>
      <c r="E327" s="197" t="s">
        <v>184</v>
      </c>
      <c r="F327" s="197" t="s">
        <v>664</v>
      </c>
      <c r="I327" s="151"/>
      <c r="J327" s="198">
        <f>BK327</f>
        <v>0</v>
      </c>
      <c r="L327" s="148"/>
      <c r="M327" s="153"/>
      <c r="N327" s="154"/>
      <c r="O327" s="154"/>
      <c r="P327" s="155">
        <f>SUM(P328:P461)</f>
        <v>0</v>
      </c>
      <c r="Q327" s="154"/>
      <c r="R327" s="155">
        <f>SUM(R328:R461)</f>
        <v>121.78249096</v>
      </c>
      <c r="S327" s="154"/>
      <c r="T327" s="156">
        <f>SUM(T328:T461)</f>
        <v>0</v>
      </c>
      <c r="AR327" s="149" t="s">
        <v>85</v>
      </c>
      <c r="AT327" s="157" t="s">
        <v>76</v>
      </c>
      <c r="AU327" s="157" t="s">
        <v>85</v>
      </c>
      <c r="AY327" s="149" t="s">
        <v>143</v>
      </c>
      <c r="BK327" s="158">
        <f>SUM(BK328:BK461)</f>
        <v>0</v>
      </c>
    </row>
    <row r="328" spans="1:65" s="2" customFormat="1" ht="21.75" customHeight="1" x14ac:dyDescent="0.2">
      <c r="A328" s="33"/>
      <c r="B328" s="159"/>
      <c r="C328" s="160" t="s">
        <v>531</v>
      </c>
      <c r="D328" s="160" t="s">
        <v>144</v>
      </c>
      <c r="E328" s="161" t="s">
        <v>1604</v>
      </c>
      <c r="F328" s="162" t="s">
        <v>1605</v>
      </c>
      <c r="G328" s="163" t="s">
        <v>266</v>
      </c>
      <c r="H328" s="164">
        <v>242.4</v>
      </c>
      <c r="I328" s="165"/>
      <c r="J328" s="166">
        <f>ROUND(I328*H328,2)</f>
        <v>0</v>
      </c>
      <c r="K328" s="162" t="s">
        <v>148</v>
      </c>
      <c r="L328" s="34"/>
      <c r="M328" s="167" t="s">
        <v>1</v>
      </c>
      <c r="N328" s="168" t="s">
        <v>42</v>
      </c>
      <c r="O328" s="59"/>
      <c r="P328" s="169">
        <f>O328*H328</f>
        <v>0</v>
      </c>
      <c r="Q328" s="169">
        <v>0</v>
      </c>
      <c r="R328" s="169">
        <f>Q328*H328</f>
        <v>0</v>
      </c>
      <c r="S328" s="169">
        <v>0</v>
      </c>
      <c r="T328" s="170">
        <f>S328*H328</f>
        <v>0</v>
      </c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R328" s="171" t="s">
        <v>142</v>
      </c>
      <c r="AT328" s="171" t="s">
        <v>144</v>
      </c>
      <c r="AU328" s="171" t="s">
        <v>87</v>
      </c>
      <c r="AY328" s="18" t="s">
        <v>143</v>
      </c>
      <c r="BE328" s="172">
        <f>IF(N328="základní",J328,0)</f>
        <v>0</v>
      </c>
      <c r="BF328" s="172">
        <f>IF(N328="snížená",J328,0)</f>
        <v>0</v>
      </c>
      <c r="BG328" s="172">
        <f>IF(N328="zákl. přenesená",J328,0)</f>
        <v>0</v>
      </c>
      <c r="BH328" s="172">
        <f>IF(N328="sníž. přenesená",J328,0)</f>
        <v>0</v>
      </c>
      <c r="BI328" s="172">
        <f>IF(N328="nulová",J328,0)</f>
        <v>0</v>
      </c>
      <c r="BJ328" s="18" t="s">
        <v>85</v>
      </c>
      <c r="BK328" s="172">
        <f>ROUND(I328*H328,2)</f>
        <v>0</v>
      </c>
      <c r="BL328" s="18" t="s">
        <v>142</v>
      </c>
      <c r="BM328" s="171" t="s">
        <v>1606</v>
      </c>
    </row>
    <row r="329" spans="1:65" s="12" customFormat="1" x14ac:dyDescent="0.2">
      <c r="B329" s="173"/>
      <c r="D329" s="174" t="s">
        <v>151</v>
      </c>
      <c r="E329" s="175" t="s">
        <v>1</v>
      </c>
      <c r="F329" s="176" t="s">
        <v>1607</v>
      </c>
      <c r="H329" s="177">
        <v>242.4</v>
      </c>
      <c r="I329" s="178"/>
      <c r="L329" s="173"/>
      <c r="M329" s="179"/>
      <c r="N329" s="180"/>
      <c r="O329" s="180"/>
      <c r="P329" s="180"/>
      <c r="Q329" s="180"/>
      <c r="R329" s="180"/>
      <c r="S329" s="180"/>
      <c r="T329" s="181"/>
      <c r="AT329" s="175" t="s">
        <v>151</v>
      </c>
      <c r="AU329" s="175" t="s">
        <v>87</v>
      </c>
      <c r="AV329" s="12" t="s">
        <v>87</v>
      </c>
      <c r="AW329" s="12" t="s">
        <v>33</v>
      </c>
      <c r="AX329" s="12" t="s">
        <v>85</v>
      </c>
      <c r="AY329" s="175" t="s">
        <v>143</v>
      </c>
    </row>
    <row r="330" spans="1:65" s="13" customFormat="1" x14ac:dyDescent="0.2">
      <c r="B330" s="182"/>
      <c r="D330" s="174" t="s">
        <v>151</v>
      </c>
      <c r="E330" s="183" t="s">
        <v>1</v>
      </c>
      <c r="F330" s="184" t="s">
        <v>1001</v>
      </c>
      <c r="H330" s="183" t="s">
        <v>1</v>
      </c>
      <c r="I330" s="185"/>
      <c r="L330" s="182"/>
      <c r="M330" s="186"/>
      <c r="N330" s="187"/>
      <c r="O330" s="187"/>
      <c r="P330" s="187"/>
      <c r="Q330" s="187"/>
      <c r="R330" s="187"/>
      <c r="S330" s="187"/>
      <c r="T330" s="188"/>
      <c r="AT330" s="183" t="s">
        <v>151</v>
      </c>
      <c r="AU330" s="183" t="s">
        <v>87</v>
      </c>
      <c r="AV330" s="13" t="s">
        <v>85</v>
      </c>
      <c r="AW330" s="13" t="s">
        <v>33</v>
      </c>
      <c r="AX330" s="13" t="s">
        <v>77</v>
      </c>
      <c r="AY330" s="183" t="s">
        <v>143</v>
      </c>
    </row>
    <row r="331" spans="1:65" s="13" customFormat="1" x14ac:dyDescent="0.2">
      <c r="B331" s="182"/>
      <c r="D331" s="174" t="s">
        <v>151</v>
      </c>
      <c r="E331" s="183" t="s">
        <v>1</v>
      </c>
      <c r="F331" s="184" t="s">
        <v>1608</v>
      </c>
      <c r="H331" s="183" t="s">
        <v>1</v>
      </c>
      <c r="I331" s="185"/>
      <c r="L331" s="182"/>
      <c r="M331" s="186"/>
      <c r="N331" s="187"/>
      <c r="O331" s="187"/>
      <c r="P331" s="187"/>
      <c r="Q331" s="187"/>
      <c r="R331" s="187"/>
      <c r="S331" s="187"/>
      <c r="T331" s="188"/>
      <c r="AT331" s="183" t="s">
        <v>151</v>
      </c>
      <c r="AU331" s="183" t="s">
        <v>87</v>
      </c>
      <c r="AV331" s="13" t="s">
        <v>85</v>
      </c>
      <c r="AW331" s="13" t="s">
        <v>33</v>
      </c>
      <c r="AX331" s="13" t="s">
        <v>77</v>
      </c>
      <c r="AY331" s="183" t="s">
        <v>143</v>
      </c>
    </row>
    <row r="332" spans="1:65" s="2" customFormat="1" ht="16.5" customHeight="1" x14ac:dyDescent="0.2">
      <c r="A332" s="33"/>
      <c r="B332" s="159"/>
      <c r="C332" s="207" t="s">
        <v>537</v>
      </c>
      <c r="D332" s="207" t="s">
        <v>382</v>
      </c>
      <c r="E332" s="208" t="s">
        <v>1609</v>
      </c>
      <c r="F332" s="209" t="s">
        <v>1610</v>
      </c>
      <c r="G332" s="210" t="s">
        <v>266</v>
      </c>
      <c r="H332" s="211">
        <v>246.036</v>
      </c>
      <c r="I332" s="212"/>
      <c r="J332" s="213">
        <f>ROUND(I332*H332,2)</f>
        <v>0</v>
      </c>
      <c r="K332" s="209" t="s">
        <v>148</v>
      </c>
      <c r="L332" s="214"/>
      <c r="M332" s="215" t="s">
        <v>1</v>
      </c>
      <c r="N332" s="216" t="s">
        <v>42</v>
      </c>
      <c r="O332" s="59"/>
      <c r="P332" s="169">
        <f>O332*H332</f>
        <v>0</v>
      </c>
      <c r="Q332" s="169">
        <v>1.47E-3</v>
      </c>
      <c r="R332" s="169">
        <f>Q332*H332</f>
        <v>0.36167292000000001</v>
      </c>
      <c r="S332" s="169">
        <v>0</v>
      </c>
      <c r="T332" s="170">
        <f>S332*H332</f>
        <v>0</v>
      </c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R332" s="171" t="s">
        <v>184</v>
      </c>
      <c r="AT332" s="171" t="s">
        <v>382</v>
      </c>
      <c r="AU332" s="171" t="s">
        <v>87</v>
      </c>
      <c r="AY332" s="18" t="s">
        <v>143</v>
      </c>
      <c r="BE332" s="172">
        <f>IF(N332="základní",J332,0)</f>
        <v>0</v>
      </c>
      <c r="BF332" s="172">
        <f>IF(N332="snížená",J332,0)</f>
        <v>0</v>
      </c>
      <c r="BG332" s="172">
        <f>IF(N332="zákl. přenesená",J332,0)</f>
        <v>0</v>
      </c>
      <c r="BH332" s="172">
        <f>IF(N332="sníž. přenesená",J332,0)</f>
        <v>0</v>
      </c>
      <c r="BI332" s="172">
        <f>IF(N332="nulová",J332,0)</f>
        <v>0</v>
      </c>
      <c r="BJ332" s="18" t="s">
        <v>85</v>
      </c>
      <c r="BK332" s="172">
        <f>ROUND(I332*H332,2)</f>
        <v>0</v>
      </c>
      <c r="BL332" s="18" t="s">
        <v>142</v>
      </c>
      <c r="BM332" s="171" t="s">
        <v>1611</v>
      </c>
    </row>
    <row r="333" spans="1:65" s="12" customFormat="1" x14ac:dyDescent="0.2">
      <c r="B333" s="173"/>
      <c r="D333" s="174" t="s">
        <v>151</v>
      </c>
      <c r="E333" s="175" t="s">
        <v>1</v>
      </c>
      <c r="F333" s="176" t="s">
        <v>1612</v>
      </c>
      <c r="H333" s="177">
        <v>242.4</v>
      </c>
      <c r="I333" s="178"/>
      <c r="L333" s="173"/>
      <c r="M333" s="179"/>
      <c r="N333" s="180"/>
      <c r="O333" s="180"/>
      <c r="P333" s="180"/>
      <c r="Q333" s="180"/>
      <c r="R333" s="180"/>
      <c r="S333" s="180"/>
      <c r="T333" s="181"/>
      <c r="AT333" s="175" t="s">
        <v>151</v>
      </c>
      <c r="AU333" s="175" t="s">
        <v>87</v>
      </c>
      <c r="AV333" s="12" t="s">
        <v>87</v>
      </c>
      <c r="AW333" s="12" t="s">
        <v>33</v>
      </c>
      <c r="AX333" s="12" t="s">
        <v>85</v>
      </c>
      <c r="AY333" s="175" t="s">
        <v>143</v>
      </c>
    </row>
    <row r="334" spans="1:65" s="13" customFormat="1" x14ac:dyDescent="0.2">
      <c r="B334" s="182"/>
      <c r="D334" s="174" t="s">
        <v>151</v>
      </c>
      <c r="E334" s="183" t="s">
        <v>1</v>
      </c>
      <c r="F334" s="184" t="s">
        <v>1006</v>
      </c>
      <c r="H334" s="183" t="s">
        <v>1</v>
      </c>
      <c r="I334" s="185"/>
      <c r="L334" s="182"/>
      <c r="M334" s="186"/>
      <c r="N334" s="187"/>
      <c r="O334" s="187"/>
      <c r="P334" s="187"/>
      <c r="Q334" s="187"/>
      <c r="R334" s="187"/>
      <c r="S334" s="187"/>
      <c r="T334" s="188"/>
      <c r="AT334" s="183" t="s">
        <v>151</v>
      </c>
      <c r="AU334" s="183" t="s">
        <v>87</v>
      </c>
      <c r="AV334" s="13" t="s">
        <v>85</v>
      </c>
      <c r="AW334" s="13" t="s">
        <v>33</v>
      </c>
      <c r="AX334" s="13" t="s">
        <v>77</v>
      </c>
      <c r="AY334" s="183" t="s">
        <v>143</v>
      </c>
    </row>
    <row r="335" spans="1:65" s="12" customFormat="1" x14ac:dyDescent="0.2">
      <c r="B335" s="173"/>
      <c r="D335" s="174" t="s">
        <v>151</v>
      </c>
      <c r="F335" s="176" t="s">
        <v>1613</v>
      </c>
      <c r="H335" s="177">
        <v>246.036</v>
      </c>
      <c r="I335" s="178"/>
      <c r="L335" s="173"/>
      <c r="M335" s="179"/>
      <c r="N335" s="180"/>
      <c r="O335" s="180"/>
      <c r="P335" s="180"/>
      <c r="Q335" s="180"/>
      <c r="R335" s="180"/>
      <c r="S335" s="180"/>
      <c r="T335" s="181"/>
      <c r="AT335" s="175" t="s">
        <v>151</v>
      </c>
      <c r="AU335" s="175" t="s">
        <v>87</v>
      </c>
      <c r="AV335" s="12" t="s">
        <v>87</v>
      </c>
      <c r="AW335" s="12" t="s">
        <v>3</v>
      </c>
      <c r="AX335" s="12" t="s">
        <v>85</v>
      </c>
      <c r="AY335" s="175" t="s">
        <v>143</v>
      </c>
    </row>
    <row r="336" spans="1:65" s="2" customFormat="1" ht="21.75" customHeight="1" x14ac:dyDescent="0.2">
      <c r="A336" s="33"/>
      <c r="B336" s="159"/>
      <c r="C336" s="160" t="s">
        <v>544</v>
      </c>
      <c r="D336" s="160" t="s">
        <v>144</v>
      </c>
      <c r="E336" s="161" t="s">
        <v>1027</v>
      </c>
      <c r="F336" s="162" t="s">
        <v>1028</v>
      </c>
      <c r="G336" s="163" t="s">
        <v>502</v>
      </c>
      <c r="H336" s="164">
        <v>1</v>
      </c>
      <c r="I336" s="165"/>
      <c r="J336" s="166">
        <f>ROUND(I336*H336,2)</f>
        <v>0</v>
      </c>
      <c r="K336" s="162" t="s">
        <v>148</v>
      </c>
      <c r="L336" s="34"/>
      <c r="M336" s="167" t="s">
        <v>1</v>
      </c>
      <c r="N336" s="168" t="s">
        <v>42</v>
      </c>
      <c r="O336" s="59"/>
      <c r="P336" s="169">
        <f>O336*H336</f>
        <v>0</v>
      </c>
      <c r="Q336" s="169">
        <v>1.67E-3</v>
      </c>
      <c r="R336" s="169">
        <f>Q336*H336</f>
        <v>1.67E-3</v>
      </c>
      <c r="S336" s="169">
        <v>0</v>
      </c>
      <c r="T336" s="170">
        <f>S336*H336</f>
        <v>0</v>
      </c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R336" s="171" t="s">
        <v>142</v>
      </c>
      <c r="AT336" s="171" t="s">
        <v>144</v>
      </c>
      <c r="AU336" s="171" t="s">
        <v>87</v>
      </c>
      <c r="AY336" s="18" t="s">
        <v>143</v>
      </c>
      <c r="BE336" s="172">
        <f>IF(N336="základní",J336,0)</f>
        <v>0</v>
      </c>
      <c r="BF336" s="172">
        <f>IF(N336="snížená",J336,0)</f>
        <v>0</v>
      </c>
      <c r="BG336" s="172">
        <f>IF(N336="zákl. přenesená",J336,0)</f>
        <v>0</v>
      </c>
      <c r="BH336" s="172">
        <f>IF(N336="sníž. přenesená",J336,0)</f>
        <v>0</v>
      </c>
      <c r="BI336" s="172">
        <f>IF(N336="nulová",J336,0)</f>
        <v>0</v>
      </c>
      <c r="BJ336" s="18" t="s">
        <v>85</v>
      </c>
      <c r="BK336" s="172">
        <f>ROUND(I336*H336,2)</f>
        <v>0</v>
      </c>
      <c r="BL336" s="18" t="s">
        <v>142</v>
      </c>
      <c r="BM336" s="171" t="s">
        <v>1614</v>
      </c>
    </row>
    <row r="337" spans="1:65" s="12" customFormat="1" x14ac:dyDescent="0.2">
      <c r="B337" s="173"/>
      <c r="D337" s="174" t="s">
        <v>151</v>
      </c>
      <c r="E337" s="175" t="s">
        <v>1</v>
      </c>
      <c r="F337" s="176" t="s">
        <v>1615</v>
      </c>
      <c r="H337" s="177">
        <v>1</v>
      </c>
      <c r="I337" s="178"/>
      <c r="L337" s="173"/>
      <c r="M337" s="179"/>
      <c r="N337" s="180"/>
      <c r="O337" s="180"/>
      <c r="P337" s="180"/>
      <c r="Q337" s="180"/>
      <c r="R337" s="180"/>
      <c r="S337" s="180"/>
      <c r="T337" s="181"/>
      <c r="AT337" s="175" t="s">
        <v>151</v>
      </c>
      <c r="AU337" s="175" t="s">
        <v>87</v>
      </c>
      <c r="AV337" s="12" t="s">
        <v>87</v>
      </c>
      <c r="AW337" s="12" t="s">
        <v>33</v>
      </c>
      <c r="AX337" s="12" t="s">
        <v>85</v>
      </c>
      <c r="AY337" s="175" t="s">
        <v>143</v>
      </c>
    </row>
    <row r="338" spans="1:65" s="2" customFormat="1" ht="16.5" customHeight="1" x14ac:dyDescent="0.2">
      <c r="A338" s="33"/>
      <c r="B338" s="159"/>
      <c r="C338" s="207" t="s">
        <v>551</v>
      </c>
      <c r="D338" s="207" t="s">
        <v>382</v>
      </c>
      <c r="E338" s="208" t="s">
        <v>1032</v>
      </c>
      <c r="F338" s="209" t="s">
        <v>1033</v>
      </c>
      <c r="G338" s="210" t="s">
        <v>1024</v>
      </c>
      <c r="H338" s="211">
        <v>1</v>
      </c>
      <c r="I338" s="212"/>
      <c r="J338" s="213">
        <f>ROUND(I338*H338,2)</f>
        <v>0</v>
      </c>
      <c r="K338" s="209" t="s">
        <v>1</v>
      </c>
      <c r="L338" s="214"/>
      <c r="M338" s="215" t="s">
        <v>1</v>
      </c>
      <c r="N338" s="216" t="s">
        <v>42</v>
      </c>
      <c r="O338" s="59"/>
      <c r="P338" s="169">
        <f>O338*H338</f>
        <v>0</v>
      </c>
      <c r="Q338" s="169">
        <v>1.34E-2</v>
      </c>
      <c r="R338" s="169">
        <f>Q338*H338</f>
        <v>1.34E-2</v>
      </c>
      <c r="S338" s="169">
        <v>0</v>
      </c>
      <c r="T338" s="170">
        <f>S338*H338</f>
        <v>0</v>
      </c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R338" s="171" t="s">
        <v>184</v>
      </c>
      <c r="AT338" s="171" t="s">
        <v>382</v>
      </c>
      <c r="AU338" s="171" t="s">
        <v>87</v>
      </c>
      <c r="AY338" s="18" t="s">
        <v>143</v>
      </c>
      <c r="BE338" s="172">
        <f>IF(N338="základní",J338,0)</f>
        <v>0</v>
      </c>
      <c r="BF338" s="172">
        <f>IF(N338="snížená",J338,0)</f>
        <v>0</v>
      </c>
      <c r="BG338" s="172">
        <f>IF(N338="zákl. přenesená",J338,0)</f>
        <v>0</v>
      </c>
      <c r="BH338" s="172">
        <f>IF(N338="sníž. přenesená",J338,0)</f>
        <v>0</v>
      </c>
      <c r="BI338" s="172">
        <f>IF(N338="nulová",J338,0)</f>
        <v>0</v>
      </c>
      <c r="BJ338" s="18" t="s">
        <v>85</v>
      </c>
      <c r="BK338" s="172">
        <f>ROUND(I338*H338,2)</f>
        <v>0</v>
      </c>
      <c r="BL338" s="18" t="s">
        <v>142</v>
      </c>
      <c r="BM338" s="171" t="s">
        <v>1616</v>
      </c>
    </row>
    <row r="339" spans="1:65" s="12" customFormat="1" x14ac:dyDescent="0.2">
      <c r="B339" s="173"/>
      <c r="D339" s="174" t="s">
        <v>151</v>
      </c>
      <c r="E339" s="175" t="s">
        <v>1</v>
      </c>
      <c r="F339" s="176" t="s">
        <v>730</v>
      </c>
      <c r="H339" s="177">
        <v>1</v>
      </c>
      <c r="I339" s="178"/>
      <c r="L339" s="173"/>
      <c r="M339" s="179"/>
      <c r="N339" s="180"/>
      <c r="O339" s="180"/>
      <c r="P339" s="180"/>
      <c r="Q339" s="180"/>
      <c r="R339" s="180"/>
      <c r="S339" s="180"/>
      <c r="T339" s="181"/>
      <c r="AT339" s="175" t="s">
        <v>151</v>
      </c>
      <c r="AU339" s="175" t="s">
        <v>87</v>
      </c>
      <c r="AV339" s="12" t="s">
        <v>87</v>
      </c>
      <c r="AW339" s="12" t="s">
        <v>33</v>
      </c>
      <c r="AX339" s="12" t="s">
        <v>85</v>
      </c>
      <c r="AY339" s="175" t="s">
        <v>143</v>
      </c>
    </row>
    <row r="340" spans="1:65" s="2" customFormat="1" ht="21.75" customHeight="1" x14ac:dyDescent="0.2">
      <c r="A340" s="33"/>
      <c r="B340" s="159"/>
      <c r="C340" s="160" t="s">
        <v>557</v>
      </c>
      <c r="D340" s="160" t="s">
        <v>144</v>
      </c>
      <c r="E340" s="161" t="s">
        <v>1039</v>
      </c>
      <c r="F340" s="162" t="s">
        <v>1040</v>
      </c>
      <c r="G340" s="163" t="s">
        <v>502</v>
      </c>
      <c r="H340" s="164">
        <v>2</v>
      </c>
      <c r="I340" s="165"/>
      <c r="J340" s="166">
        <f>ROUND(I340*H340,2)</f>
        <v>0</v>
      </c>
      <c r="K340" s="162" t="s">
        <v>148</v>
      </c>
      <c r="L340" s="34"/>
      <c r="M340" s="167" t="s">
        <v>1</v>
      </c>
      <c r="N340" s="168" t="s">
        <v>42</v>
      </c>
      <c r="O340" s="59"/>
      <c r="P340" s="169">
        <f>O340*H340</f>
        <v>0</v>
      </c>
      <c r="Q340" s="169">
        <v>1.7099999999999999E-3</v>
      </c>
      <c r="R340" s="169">
        <f>Q340*H340</f>
        <v>3.4199999999999999E-3</v>
      </c>
      <c r="S340" s="169">
        <v>0</v>
      </c>
      <c r="T340" s="170">
        <f>S340*H340</f>
        <v>0</v>
      </c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R340" s="171" t="s">
        <v>142</v>
      </c>
      <c r="AT340" s="171" t="s">
        <v>144</v>
      </c>
      <c r="AU340" s="171" t="s">
        <v>87</v>
      </c>
      <c r="AY340" s="18" t="s">
        <v>143</v>
      </c>
      <c r="BE340" s="172">
        <f>IF(N340="základní",J340,0)</f>
        <v>0</v>
      </c>
      <c r="BF340" s="172">
        <f>IF(N340="snížená",J340,0)</f>
        <v>0</v>
      </c>
      <c r="BG340" s="172">
        <f>IF(N340="zákl. přenesená",J340,0)</f>
        <v>0</v>
      </c>
      <c r="BH340" s="172">
        <f>IF(N340="sníž. přenesená",J340,0)</f>
        <v>0</v>
      </c>
      <c r="BI340" s="172">
        <f>IF(N340="nulová",J340,0)</f>
        <v>0</v>
      </c>
      <c r="BJ340" s="18" t="s">
        <v>85</v>
      </c>
      <c r="BK340" s="172">
        <f>ROUND(I340*H340,2)</f>
        <v>0</v>
      </c>
      <c r="BL340" s="18" t="s">
        <v>142</v>
      </c>
      <c r="BM340" s="171" t="s">
        <v>1617</v>
      </c>
    </row>
    <row r="341" spans="1:65" s="12" customFormat="1" x14ac:dyDescent="0.2">
      <c r="B341" s="173"/>
      <c r="D341" s="174" t="s">
        <v>151</v>
      </c>
      <c r="E341" s="175" t="s">
        <v>1</v>
      </c>
      <c r="F341" s="176" t="s">
        <v>1044</v>
      </c>
      <c r="H341" s="177">
        <v>2</v>
      </c>
      <c r="I341" s="178"/>
      <c r="L341" s="173"/>
      <c r="M341" s="179"/>
      <c r="N341" s="180"/>
      <c r="O341" s="180"/>
      <c r="P341" s="180"/>
      <c r="Q341" s="180"/>
      <c r="R341" s="180"/>
      <c r="S341" s="180"/>
      <c r="T341" s="181"/>
      <c r="AT341" s="175" t="s">
        <v>151</v>
      </c>
      <c r="AU341" s="175" t="s">
        <v>87</v>
      </c>
      <c r="AV341" s="12" t="s">
        <v>87</v>
      </c>
      <c r="AW341" s="12" t="s">
        <v>33</v>
      </c>
      <c r="AX341" s="12" t="s">
        <v>85</v>
      </c>
      <c r="AY341" s="175" t="s">
        <v>143</v>
      </c>
    </row>
    <row r="342" spans="1:65" s="2" customFormat="1" ht="16.5" customHeight="1" x14ac:dyDescent="0.2">
      <c r="A342" s="33"/>
      <c r="B342" s="159"/>
      <c r="C342" s="207" t="s">
        <v>562</v>
      </c>
      <c r="D342" s="207" t="s">
        <v>382</v>
      </c>
      <c r="E342" s="208" t="s">
        <v>1053</v>
      </c>
      <c r="F342" s="209" t="s">
        <v>1054</v>
      </c>
      <c r="G342" s="210" t="s">
        <v>502</v>
      </c>
      <c r="H342" s="211">
        <v>2</v>
      </c>
      <c r="I342" s="212"/>
      <c r="J342" s="213">
        <f>ROUND(I342*H342,2)</f>
        <v>0</v>
      </c>
      <c r="K342" s="209" t="s">
        <v>1</v>
      </c>
      <c r="L342" s="214"/>
      <c r="M342" s="215" t="s">
        <v>1</v>
      </c>
      <c r="N342" s="216" t="s">
        <v>42</v>
      </c>
      <c r="O342" s="59"/>
      <c r="P342" s="169">
        <f>O342*H342</f>
        <v>0</v>
      </c>
      <c r="Q342" s="169">
        <v>1.0999999999999999E-2</v>
      </c>
      <c r="R342" s="169">
        <f>Q342*H342</f>
        <v>2.1999999999999999E-2</v>
      </c>
      <c r="S342" s="169">
        <v>0</v>
      </c>
      <c r="T342" s="170">
        <f>S342*H342</f>
        <v>0</v>
      </c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R342" s="171" t="s">
        <v>184</v>
      </c>
      <c r="AT342" s="171" t="s">
        <v>382</v>
      </c>
      <c r="AU342" s="171" t="s">
        <v>87</v>
      </c>
      <c r="AY342" s="18" t="s">
        <v>143</v>
      </c>
      <c r="BE342" s="172">
        <f>IF(N342="základní",J342,0)</f>
        <v>0</v>
      </c>
      <c r="BF342" s="172">
        <f>IF(N342="snížená",J342,0)</f>
        <v>0</v>
      </c>
      <c r="BG342" s="172">
        <f>IF(N342="zákl. přenesená",J342,0)</f>
        <v>0</v>
      </c>
      <c r="BH342" s="172">
        <f>IF(N342="sníž. přenesená",J342,0)</f>
        <v>0</v>
      </c>
      <c r="BI342" s="172">
        <f>IF(N342="nulová",J342,0)</f>
        <v>0</v>
      </c>
      <c r="BJ342" s="18" t="s">
        <v>85</v>
      </c>
      <c r="BK342" s="172">
        <f>ROUND(I342*H342,2)</f>
        <v>0</v>
      </c>
      <c r="BL342" s="18" t="s">
        <v>142</v>
      </c>
      <c r="BM342" s="171" t="s">
        <v>1618</v>
      </c>
    </row>
    <row r="343" spans="1:65" s="12" customFormat="1" x14ac:dyDescent="0.2">
      <c r="B343" s="173"/>
      <c r="D343" s="174" t="s">
        <v>151</v>
      </c>
      <c r="E343" s="175" t="s">
        <v>1</v>
      </c>
      <c r="F343" s="176" t="s">
        <v>1044</v>
      </c>
      <c r="H343" s="177">
        <v>2</v>
      </c>
      <c r="I343" s="178"/>
      <c r="L343" s="173"/>
      <c r="M343" s="179"/>
      <c r="N343" s="180"/>
      <c r="O343" s="180"/>
      <c r="P343" s="180"/>
      <c r="Q343" s="180"/>
      <c r="R343" s="180"/>
      <c r="S343" s="180"/>
      <c r="T343" s="181"/>
      <c r="AT343" s="175" t="s">
        <v>151</v>
      </c>
      <c r="AU343" s="175" t="s">
        <v>87</v>
      </c>
      <c r="AV343" s="12" t="s">
        <v>87</v>
      </c>
      <c r="AW343" s="12" t="s">
        <v>33</v>
      </c>
      <c r="AX343" s="12" t="s">
        <v>85</v>
      </c>
      <c r="AY343" s="175" t="s">
        <v>143</v>
      </c>
    </row>
    <row r="344" spans="1:65" s="2" customFormat="1" ht="21.75" customHeight="1" x14ac:dyDescent="0.2">
      <c r="A344" s="33"/>
      <c r="B344" s="159"/>
      <c r="C344" s="160" t="s">
        <v>568</v>
      </c>
      <c r="D344" s="160" t="s">
        <v>144</v>
      </c>
      <c r="E344" s="161" t="s">
        <v>1619</v>
      </c>
      <c r="F344" s="162" t="s">
        <v>1620</v>
      </c>
      <c r="G344" s="163" t="s">
        <v>266</v>
      </c>
      <c r="H344" s="164">
        <v>456.58</v>
      </c>
      <c r="I344" s="165"/>
      <c r="J344" s="166">
        <f>ROUND(I344*H344,2)</f>
        <v>0</v>
      </c>
      <c r="K344" s="162" t="s">
        <v>148</v>
      </c>
      <c r="L344" s="34"/>
      <c r="M344" s="167" t="s">
        <v>1</v>
      </c>
      <c r="N344" s="168" t="s">
        <v>42</v>
      </c>
      <c r="O344" s="59"/>
      <c r="P344" s="169">
        <f>O344*H344</f>
        <v>0</v>
      </c>
      <c r="Q344" s="169">
        <v>2.0000000000000002E-5</v>
      </c>
      <c r="R344" s="169">
        <f>Q344*H344</f>
        <v>9.1316000000000001E-3</v>
      </c>
      <c r="S344" s="169">
        <v>0</v>
      </c>
      <c r="T344" s="170">
        <f>S344*H344</f>
        <v>0</v>
      </c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R344" s="171" t="s">
        <v>142</v>
      </c>
      <c r="AT344" s="171" t="s">
        <v>144</v>
      </c>
      <c r="AU344" s="171" t="s">
        <v>87</v>
      </c>
      <c r="AY344" s="18" t="s">
        <v>143</v>
      </c>
      <c r="BE344" s="172">
        <f>IF(N344="základní",J344,0)</f>
        <v>0</v>
      </c>
      <c r="BF344" s="172">
        <f>IF(N344="snížená",J344,0)</f>
        <v>0</v>
      </c>
      <c r="BG344" s="172">
        <f>IF(N344="zákl. přenesená",J344,0)</f>
        <v>0</v>
      </c>
      <c r="BH344" s="172">
        <f>IF(N344="sníž. přenesená",J344,0)</f>
        <v>0</v>
      </c>
      <c r="BI344" s="172">
        <f>IF(N344="nulová",J344,0)</f>
        <v>0</v>
      </c>
      <c r="BJ344" s="18" t="s">
        <v>85</v>
      </c>
      <c r="BK344" s="172">
        <f>ROUND(I344*H344,2)</f>
        <v>0</v>
      </c>
      <c r="BL344" s="18" t="s">
        <v>142</v>
      </c>
      <c r="BM344" s="171" t="s">
        <v>1276</v>
      </c>
    </row>
    <row r="345" spans="1:65" s="12" customFormat="1" x14ac:dyDescent="0.2">
      <c r="B345" s="173"/>
      <c r="D345" s="174" t="s">
        <v>151</v>
      </c>
      <c r="E345" s="175" t="s">
        <v>1</v>
      </c>
      <c r="F345" s="176" t="s">
        <v>1621</v>
      </c>
      <c r="H345" s="177">
        <v>482.08</v>
      </c>
      <c r="I345" s="178"/>
      <c r="L345" s="173"/>
      <c r="M345" s="179"/>
      <c r="N345" s="180"/>
      <c r="O345" s="180"/>
      <c r="P345" s="180"/>
      <c r="Q345" s="180"/>
      <c r="R345" s="180"/>
      <c r="S345" s="180"/>
      <c r="T345" s="181"/>
      <c r="AT345" s="175" t="s">
        <v>151</v>
      </c>
      <c r="AU345" s="175" t="s">
        <v>87</v>
      </c>
      <c r="AV345" s="12" t="s">
        <v>87</v>
      </c>
      <c r="AW345" s="12" t="s">
        <v>33</v>
      </c>
      <c r="AX345" s="12" t="s">
        <v>77</v>
      </c>
      <c r="AY345" s="175" t="s">
        <v>143</v>
      </c>
    </row>
    <row r="346" spans="1:65" s="12" customFormat="1" x14ac:dyDescent="0.2">
      <c r="B346" s="173"/>
      <c r="D346" s="174" t="s">
        <v>151</v>
      </c>
      <c r="E346" s="175" t="s">
        <v>1</v>
      </c>
      <c r="F346" s="176" t="s">
        <v>1622</v>
      </c>
      <c r="H346" s="177">
        <v>-19.100000000000001</v>
      </c>
      <c r="I346" s="178"/>
      <c r="L346" s="173"/>
      <c r="M346" s="179"/>
      <c r="N346" s="180"/>
      <c r="O346" s="180"/>
      <c r="P346" s="180"/>
      <c r="Q346" s="180"/>
      <c r="R346" s="180"/>
      <c r="S346" s="180"/>
      <c r="T346" s="181"/>
      <c r="AT346" s="175" t="s">
        <v>151</v>
      </c>
      <c r="AU346" s="175" t="s">
        <v>87</v>
      </c>
      <c r="AV346" s="12" t="s">
        <v>87</v>
      </c>
      <c r="AW346" s="12" t="s">
        <v>33</v>
      </c>
      <c r="AX346" s="12" t="s">
        <v>77</v>
      </c>
      <c r="AY346" s="175" t="s">
        <v>143</v>
      </c>
    </row>
    <row r="347" spans="1:65" s="12" customFormat="1" x14ac:dyDescent="0.2">
      <c r="B347" s="173"/>
      <c r="D347" s="174" t="s">
        <v>151</v>
      </c>
      <c r="E347" s="175" t="s">
        <v>1</v>
      </c>
      <c r="F347" s="176" t="s">
        <v>1623</v>
      </c>
      <c r="H347" s="177">
        <v>-6.4</v>
      </c>
      <c r="I347" s="178"/>
      <c r="L347" s="173"/>
      <c r="M347" s="179"/>
      <c r="N347" s="180"/>
      <c r="O347" s="180"/>
      <c r="P347" s="180"/>
      <c r="Q347" s="180"/>
      <c r="R347" s="180"/>
      <c r="S347" s="180"/>
      <c r="T347" s="181"/>
      <c r="AT347" s="175" t="s">
        <v>151</v>
      </c>
      <c r="AU347" s="175" t="s">
        <v>87</v>
      </c>
      <c r="AV347" s="12" t="s">
        <v>87</v>
      </c>
      <c r="AW347" s="12" t="s">
        <v>33</v>
      </c>
      <c r="AX347" s="12" t="s">
        <v>77</v>
      </c>
      <c r="AY347" s="175" t="s">
        <v>143</v>
      </c>
    </row>
    <row r="348" spans="1:65" s="15" customFormat="1" x14ac:dyDescent="0.2">
      <c r="B348" s="199"/>
      <c r="D348" s="174" t="s">
        <v>151</v>
      </c>
      <c r="E348" s="200" t="s">
        <v>1</v>
      </c>
      <c r="F348" s="201" t="s">
        <v>245</v>
      </c>
      <c r="H348" s="202">
        <v>456.58</v>
      </c>
      <c r="I348" s="203"/>
      <c r="L348" s="199"/>
      <c r="M348" s="204"/>
      <c r="N348" s="205"/>
      <c r="O348" s="205"/>
      <c r="P348" s="205"/>
      <c r="Q348" s="205"/>
      <c r="R348" s="205"/>
      <c r="S348" s="205"/>
      <c r="T348" s="206"/>
      <c r="AT348" s="200" t="s">
        <v>151</v>
      </c>
      <c r="AU348" s="200" t="s">
        <v>87</v>
      </c>
      <c r="AV348" s="15" t="s">
        <v>142</v>
      </c>
      <c r="AW348" s="15" t="s">
        <v>33</v>
      </c>
      <c r="AX348" s="15" t="s">
        <v>85</v>
      </c>
      <c r="AY348" s="200" t="s">
        <v>143</v>
      </c>
    </row>
    <row r="349" spans="1:65" s="2" customFormat="1" ht="16.5" customHeight="1" x14ac:dyDescent="0.2">
      <c r="A349" s="33"/>
      <c r="B349" s="159"/>
      <c r="C349" s="207" t="s">
        <v>577</v>
      </c>
      <c r="D349" s="207" t="s">
        <v>382</v>
      </c>
      <c r="E349" s="208" t="s">
        <v>1624</v>
      </c>
      <c r="F349" s="209" t="s">
        <v>1625</v>
      </c>
      <c r="G349" s="210" t="s">
        <v>266</v>
      </c>
      <c r="H349" s="211">
        <v>470.27699999999999</v>
      </c>
      <c r="I349" s="212"/>
      <c r="J349" s="213">
        <f>ROUND(I349*H349,2)</f>
        <v>0</v>
      </c>
      <c r="K349" s="209" t="s">
        <v>148</v>
      </c>
      <c r="L349" s="214"/>
      <c r="M349" s="215" t="s">
        <v>1</v>
      </c>
      <c r="N349" s="216" t="s">
        <v>42</v>
      </c>
      <c r="O349" s="59"/>
      <c r="P349" s="169">
        <f>O349*H349</f>
        <v>0</v>
      </c>
      <c r="Q349" s="169">
        <v>1.052E-2</v>
      </c>
      <c r="R349" s="169">
        <f>Q349*H349</f>
        <v>4.9473140400000002</v>
      </c>
      <c r="S349" s="169">
        <v>0</v>
      </c>
      <c r="T349" s="170">
        <f>S349*H349</f>
        <v>0</v>
      </c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R349" s="171" t="s">
        <v>184</v>
      </c>
      <c r="AT349" s="171" t="s">
        <v>382</v>
      </c>
      <c r="AU349" s="171" t="s">
        <v>87</v>
      </c>
      <c r="AY349" s="18" t="s">
        <v>143</v>
      </c>
      <c r="BE349" s="172">
        <f>IF(N349="základní",J349,0)</f>
        <v>0</v>
      </c>
      <c r="BF349" s="172">
        <f>IF(N349="snížená",J349,0)</f>
        <v>0</v>
      </c>
      <c r="BG349" s="172">
        <f>IF(N349="zákl. přenesená",J349,0)</f>
        <v>0</v>
      </c>
      <c r="BH349" s="172">
        <f>IF(N349="sníž. přenesená",J349,0)</f>
        <v>0</v>
      </c>
      <c r="BI349" s="172">
        <f>IF(N349="nulová",J349,0)</f>
        <v>0</v>
      </c>
      <c r="BJ349" s="18" t="s">
        <v>85</v>
      </c>
      <c r="BK349" s="172">
        <f>ROUND(I349*H349,2)</f>
        <v>0</v>
      </c>
      <c r="BL349" s="18" t="s">
        <v>142</v>
      </c>
      <c r="BM349" s="171" t="s">
        <v>1282</v>
      </c>
    </row>
    <row r="350" spans="1:65" s="12" customFormat="1" x14ac:dyDescent="0.2">
      <c r="B350" s="173"/>
      <c r="D350" s="174" t="s">
        <v>151</v>
      </c>
      <c r="E350" s="175" t="s">
        <v>1</v>
      </c>
      <c r="F350" s="176" t="s">
        <v>1626</v>
      </c>
      <c r="H350" s="177">
        <v>456.58</v>
      </c>
      <c r="I350" s="178"/>
      <c r="L350" s="173"/>
      <c r="M350" s="179"/>
      <c r="N350" s="180"/>
      <c r="O350" s="180"/>
      <c r="P350" s="180"/>
      <c r="Q350" s="180"/>
      <c r="R350" s="180"/>
      <c r="S350" s="180"/>
      <c r="T350" s="181"/>
      <c r="AT350" s="175" t="s">
        <v>151</v>
      </c>
      <c r="AU350" s="175" t="s">
        <v>87</v>
      </c>
      <c r="AV350" s="12" t="s">
        <v>87</v>
      </c>
      <c r="AW350" s="12" t="s">
        <v>33</v>
      </c>
      <c r="AX350" s="12" t="s">
        <v>77</v>
      </c>
      <c r="AY350" s="175" t="s">
        <v>143</v>
      </c>
    </row>
    <row r="351" spans="1:65" s="13" customFormat="1" x14ac:dyDescent="0.2">
      <c r="B351" s="182"/>
      <c r="D351" s="174" t="s">
        <v>151</v>
      </c>
      <c r="E351" s="183" t="s">
        <v>1</v>
      </c>
      <c r="F351" s="184" t="s">
        <v>1627</v>
      </c>
      <c r="H351" s="183" t="s">
        <v>1</v>
      </c>
      <c r="I351" s="185"/>
      <c r="L351" s="182"/>
      <c r="M351" s="186"/>
      <c r="N351" s="187"/>
      <c r="O351" s="187"/>
      <c r="P351" s="187"/>
      <c r="Q351" s="187"/>
      <c r="R351" s="187"/>
      <c r="S351" s="187"/>
      <c r="T351" s="188"/>
      <c r="AT351" s="183" t="s">
        <v>151</v>
      </c>
      <c r="AU351" s="183" t="s">
        <v>87</v>
      </c>
      <c r="AV351" s="13" t="s">
        <v>85</v>
      </c>
      <c r="AW351" s="13" t="s">
        <v>33</v>
      </c>
      <c r="AX351" s="13" t="s">
        <v>77</v>
      </c>
      <c r="AY351" s="183" t="s">
        <v>143</v>
      </c>
    </row>
    <row r="352" spans="1:65" s="13" customFormat="1" x14ac:dyDescent="0.2">
      <c r="B352" s="182"/>
      <c r="D352" s="174" t="s">
        <v>151</v>
      </c>
      <c r="E352" s="183" t="s">
        <v>1</v>
      </c>
      <c r="F352" s="184" t="s">
        <v>635</v>
      </c>
      <c r="H352" s="183" t="s">
        <v>1</v>
      </c>
      <c r="I352" s="185"/>
      <c r="L352" s="182"/>
      <c r="M352" s="186"/>
      <c r="N352" s="187"/>
      <c r="O352" s="187"/>
      <c r="P352" s="187"/>
      <c r="Q352" s="187"/>
      <c r="R352" s="187"/>
      <c r="S352" s="187"/>
      <c r="T352" s="188"/>
      <c r="AT352" s="183" t="s">
        <v>151</v>
      </c>
      <c r="AU352" s="183" t="s">
        <v>87</v>
      </c>
      <c r="AV352" s="13" t="s">
        <v>85</v>
      </c>
      <c r="AW352" s="13" t="s">
        <v>33</v>
      </c>
      <c r="AX352" s="13" t="s">
        <v>77</v>
      </c>
      <c r="AY352" s="183" t="s">
        <v>143</v>
      </c>
    </row>
    <row r="353" spans="1:65" s="15" customFormat="1" x14ac:dyDescent="0.2">
      <c r="B353" s="199"/>
      <c r="D353" s="174" t="s">
        <v>151</v>
      </c>
      <c r="E353" s="200" t="s">
        <v>1</v>
      </c>
      <c r="F353" s="201" t="s">
        <v>245</v>
      </c>
      <c r="H353" s="202">
        <v>456.58</v>
      </c>
      <c r="I353" s="203"/>
      <c r="L353" s="199"/>
      <c r="M353" s="204"/>
      <c r="N353" s="205"/>
      <c r="O353" s="205"/>
      <c r="P353" s="205"/>
      <c r="Q353" s="205"/>
      <c r="R353" s="205"/>
      <c r="S353" s="205"/>
      <c r="T353" s="206"/>
      <c r="AT353" s="200" t="s">
        <v>151</v>
      </c>
      <c r="AU353" s="200" t="s">
        <v>87</v>
      </c>
      <c r="AV353" s="15" t="s">
        <v>142</v>
      </c>
      <c r="AW353" s="15" t="s">
        <v>33</v>
      </c>
      <c r="AX353" s="15" t="s">
        <v>85</v>
      </c>
      <c r="AY353" s="200" t="s">
        <v>143</v>
      </c>
    </row>
    <row r="354" spans="1:65" s="12" customFormat="1" x14ac:dyDescent="0.2">
      <c r="B354" s="173"/>
      <c r="D354" s="174" t="s">
        <v>151</v>
      </c>
      <c r="F354" s="176" t="s">
        <v>1628</v>
      </c>
      <c r="H354" s="177">
        <v>470.27699999999999</v>
      </c>
      <c r="I354" s="178"/>
      <c r="L354" s="173"/>
      <c r="M354" s="179"/>
      <c r="N354" s="180"/>
      <c r="O354" s="180"/>
      <c r="P354" s="180"/>
      <c r="Q354" s="180"/>
      <c r="R354" s="180"/>
      <c r="S354" s="180"/>
      <c r="T354" s="181"/>
      <c r="AT354" s="175" t="s">
        <v>151</v>
      </c>
      <c r="AU354" s="175" t="s">
        <v>87</v>
      </c>
      <c r="AV354" s="12" t="s">
        <v>87</v>
      </c>
      <c r="AW354" s="12" t="s">
        <v>3</v>
      </c>
      <c r="AX354" s="12" t="s">
        <v>85</v>
      </c>
      <c r="AY354" s="175" t="s">
        <v>143</v>
      </c>
    </row>
    <row r="355" spans="1:65" s="2" customFormat="1" ht="21.75" customHeight="1" x14ac:dyDescent="0.2">
      <c r="A355" s="33"/>
      <c r="B355" s="159"/>
      <c r="C355" s="160" t="s">
        <v>582</v>
      </c>
      <c r="D355" s="160" t="s">
        <v>144</v>
      </c>
      <c r="E355" s="161" t="s">
        <v>1629</v>
      </c>
      <c r="F355" s="162" t="s">
        <v>1630</v>
      </c>
      <c r="G355" s="163" t="s">
        <v>502</v>
      </c>
      <c r="H355" s="164">
        <v>20</v>
      </c>
      <c r="I355" s="165"/>
      <c r="J355" s="166">
        <f>ROUND(I355*H355,2)</f>
        <v>0</v>
      </c>
      <c r="K355" s="162" t="s">
        <v>148</v>
      </c>
      <c r="L355" s="34"/>
      <c r="M355" s="167" t="s">
        <v>1</v>
      </c>
      <c r="N355" s="168" t="s">
        <v>42</v>
      </c>
      <c r="O355" s="59"/>
      <c r="P355" s="169">
        <f>O355*H355</f>
        <v>0</v>
      </c>
      <c r="Q355" s="169">
        <v>2.0000000000000002E-5</v>
      </c>
      <c r="R355" s="169">
        <f>Q355*H355</f>
        <v>4.0000000000000002E-4</v>
      </c>
      <c r="S355" s="169">
        <v>0</v>
      </c>
      <c r="T355" s="170">
        <f>S355*H355</f>
        <v>0</v>
      </c>
      <c r="U355" s="33"/>
      <c r="V355" s="33"/>
      <c r="W355" s="33"/>
      <c r="X355" s="33"/>
      <c r="Y355" s="33"/>
      <c r="Z355" s="33"/>
      <c r="AA355" s="33"/>
      <c r="AB355" s="33"/>
      <c r="AC355" s="33"/>
      <c r="AD355" s="33"/>
      <c r="AE355" s="33"/>
      <c r="AR355" s="171" t="s">
        <v>142</v>
      </c>
      <c r="AT355" s="171" t="s">
        <v>144</v>
      </c>
      <c r="AU355" s="171" t="s">
        <v>87</v>
      </c>
      <c r="AY355" s="18" t="s">
        <v>143</v>
      </c>
      <c r="BE355" s="172">
        <f>IF(N355="základní",J355,0)</f>
        <v>0</v>
      </c>
      <c r="BF355" s="172">
        <f>IF(N355="snížená",J355,0)</f>
        <v>0</v>
      </c>
      <c r="BG355" s="172">
        <f>IF(N355="zákl. přenesená",J355,0)</f>
        <v>0</v>
      </c>
      <c r="BH355" s="172">
        <f>IF(N355="sníž. přenesená",J355,0)</f>
        <v>0</v>
      </c>
      <c r="BI355" s="172">
        <f>IF(N355="nulová",J355,0)</f>
        <v>0</v>
      </c>
      <c r="BJ355" s="18" t="s">
        <v>85</v>
      </c>
      <c r="BK355" s="172">
        <f>ROUND(I355*H355,2)</f>
        <v>0</v>
      </c>
      <c r="BL355" s="18" t="s">
        <v>142</v>
      </c>
      <c r="BM355" s="171" t="s">
        <v>1631</v>
      </c>
    </row>
    <row r="356" spans="1:65" s="12" customFormat="1" x14ac:dyDescent="0.2">
      <c r="B356" s="173"/>
      <c r="D356" s="174" t="s">
        <v>151</v>
      </c>
      <c r="E356" s="175" t="s">
        <v>1</v>
      </c>
      <c r="F356" s="176" t="s">
        <v>1632</v>
      </c>
      <c r="H356" s="177">
        <v>20</v>
      </c>
      <c r="I356" s="178"/>
      <c r="L356" s="173"/>
      <c r="M356" s="179"/>
      <c r="N356" s="180"/>
      <c r="O356" s="180"/>
      <c r="P356" s="180"/>
      <c r="Q356" s="180"/>
      <c r="R356" s="180"/>
      <c r="S356" s="180"/>
      <c r="T356" s="181"/>
      <c r="AT356" s="175" t="s">
        <v>151</v>
      </c>
      <c r="AU356" s="175" t="s">
        <v>87</v>
      </c>
      <c r="AV356" s="12" t="s">
        <v>87</v>
      </c>
      <c r="AW356" s="12" t="s">
        <v>33</v>
      </c>
      <c r="AX356" s="12" t="s">
        <v>85</v>
      </c>
      <c r="AY356" s="175" t="s">
        <v>143</v>
      </c>
    </row>
    <row r="357" spans="1:65" s="2" customFormat="1" ht="16.5" customHeight="1" x14ac:dyDescent="0.2">
      <c r="A357" s="33"/>
      <c r="B357" s="159"/>
      <c r="C357" s="207" t="s">
        <v>587</v>
      </c>
      <c r="D357" s="207" t="s">
        <v>382</v>
      </c>
      <c r="E357" s="208" t="s">
        <v>1633</v>
      </c>
      <c r="F357" s="209" t="s">
        <v>1634</v>
      </c>
      <c r="G357" s="210" t="s">
        <v>502</v>
      </c>
      <c r="H357" s="211">
        <v>20</v>
      </c>
      <c r="I357" s="212"/>
      <c r="J357" s="213">
        <f>ROUND(I357*H357,2)</f>
        <v>0</v>
      </c>
      <c r="K357" s="209" t="s">
        <v>148</v>
      </c>
      <c r="L357" s="214"/>
      <c r="M357" s="215" t="s">
        <v>1</v>
      </c>
      <c r="N357" s="216" t="s">
        <v>42</v>
      </c>
      <c r="O357" s="59"/>
      <c r="P357" s="169">
        <f>O357*H357</f>
        <v>0</v>
      </c>
      <c r="Q357" s="169">
        <v>4.1999999999999997E-3</v>
      </c>
      <c r="R357" s="169">
        <f>Q357*H357</f>
        <v>8.3999999999999991E-2</v>
      </c>
      <c r="S357" s="169">
        <v>0</v>
      </c>
      <c r="T357" s="170">
        <f>S357*H357</f>
        <v>0</v>
      </c>
      <c r="U357" s="33"/>
      <c r="V357" s="33"/>
      <c r="W357" s="33"/>
      <c r="X357" s="33"/>
      <c r="Y357" s="33"/>
      <c r="Z357" s="33"/>
      <c r="AA357" s="33"/>
      <c r="AB357" s="33"/>
      <c r="AC357" s="33"/>
      <c r="AD357" s="33"/>
      <c r="AE357" s="33"/>
      <c r="AR357" s="171" t="s">
        <v>184</v>
      </c>
      <c r="AT357" s="171" t="s">
        <v>382</v>
      </c>
      <c r="AU357" s="171" t="s">
        <v>87</v>
      </c>
      <c r="AY357" s="18" t="s">
        <v>143</v>
      </c>
      <c r="BE357" s="172">
        <f>IF(N357="základní",J357,0)</f>
        <v>0</v>
      </c>
      <c r="BF357" s="172">
        <f>IF(N357="snížená",J357,0)</f>
        <v>0</v>
      </c>
      <c r="BG357" s="172">
        <f>IF(N357="zákl. přenesená",J357,0)</f>
        <v>0</v>
      </c>
      <c r="BH357" s="172">
        <f>IF(N357="sníž. přenesená",J357,0)</f>
        <v>0</v>
      </c>
      <c r="BI357" s="172">
        <f>IF(N357="nulová",J357,0)</f>
        <v>0</v>
      </c>
      <c r="BJ357" s="18" t="s">
        <v>85</v>
      </c>
      <c r="BK357" s="172">
        <f>ROUND(I357*H357,2)</f>
        <v>0</v>
      </c>
      <c r="BL357" s="18" t="s">
        <v>142</v>
      </c>
      <c r="BM357" s="171" t="s">
        <v>1635</v>
      </c>
    </row>
    <row r="358" spans="1:65" s="12" customFormat="1" x14ac:dyDescent="0.2">
      <c r="B358" s="173"/>
      <c r="D358" s="174" t="s">
        <v>151</v>
      </c>
      <c r="E358" s="175" t="s">
        <v>1</v>
      </c>
      <c r="F358" s="176" t="s">
        <v>1636</v>
      </c>
      <c r="H358" s="177">
        <v>20</v>
      </c>
      <c r="I358" s="178"/>
      <c r="L358" s="173"/>
      <c r="M358" s="179"/>
      <c r="N358" s="180"/>
      <c r="O358" s="180"/>
      <c r="P358" s="180"/>
      <c r="Q358" s="180"/>
      <c r="R358" s="180"/>
      <c r="S358" s="180"/>
      <c r="T358" s="181"/>
      <c r="AT358" s="175" t="s">
        <v>151</v>
      </c>
      <c r="AU358" s="175" t="s">
        <v>87</v>
      </c>
      <c r="AV358" s="12" t="s">
        <v>87</v>
      </c>
      <c r="AW358" s="12" t="s">
        <v>33</v>
      </c>
      <c r="AX358" s="12" t="s">
        <v>85</v>
      </c>
      <c r="AY358" s="175" t="s">
        <v>143</v>
      </c>
    </row>
    <row r="359" spans="1:65" s="2" customFormat="1" ht="16.5" customHeight="1" x14ac:dyDescent="0.2">
      <c r="A359" s="33"/>
      <c r="B359" s="159"/>
      <c r="C359" s="160" t="s">
        <v>593</v>
      </c>
      <c r="D359" s="160" t="s">
        <v>144</v>
      </c>
      <c r="E359" s="161" t="s">
        <v>1637</v>
      </c>
      <c r="F359" s="162" t="s">
        <v>1638</v>
      </c>
      <c r="G359" s="163" t="s">
        <v>502</v>
      </c>
      <c r="H359" s="164">
        <v>1</v>
      </c>
      <c r="I359" s="165"/>
      <c r="J359" s="166">
        <f>ROUND(I359*H359,2)</f>
        <v>0</v>
      </c>
      <c r="K359" s="162" t="s">
        <v>148</v>
      </c>
      <c r="L359" s="34"/>
      <c r="M359" s="167" t="s">
        <v>1</v>
      </c>
      <c r="N359" s="168" t="s">
        <v>42</v>
      </c>
      <c r="O359" s="59"/>
      <c r="P359" s="169">
        <f>O359*H359</f>
        <v>0</v>
      </c>
      <c r="Q359" s="169">
        <v>1.6199999999999999E-3</v>
      </c>
      <c r="R359" s="169">
        <f>Q359*H359</f>
        <v>1.6199999999999999E-3</v>
      </c>
      <c r="S359" s="169">
        <v>0</v>
      </c>
      <c r="T359" s="170">
        <f>S359*H359</f>
        <v>0</v>
      </c>
      <c r="U359" s="33"/>
      <c r="V359" s="33"/>
      <c r="W359" s="33"/>
      <c r="X359" s="33"/>
      <c r="Y359" s="33"/>
      <c r="Z359" s="33"/>
      <c r="AA359" s="33"/>
      <c r="AB359" s="33"/>
      <c r="AC359" s="33"/>
      <c r="AD359" s="33"/>
      <c r="AE359" s="33"/>
      <c r="AR359" s="171" t="s">
        <v>142</v>
      </c>
      <c r="AT359" s="171" t="s">
        <v>144</v>
      </c>
      <c r="AU359" s="171" t="s">
        <v>87</v>
      </c>
      <c r="AY359" s="18" t="s">
        <v>143</v>
      </c>
      <c r="BE359" s="172">
        <f>IF(N359="základní",J359,0)</f>
        <v>0</v>
      </c>
      <c r="BF359" s="172">
        <f>IF(N359="snížená",J359,0)</f>
        <v>0</v>
      </c>
      <c r="BG359" s="172">
        <f>IF(N359="zákl. přenesená",J359,0)</f>
        <v>0</v>
      </c>
      <c r="BH359" s="172">
        <f>IF(N359="sníž. přenesená",J359,0)</f>
        <v>0</v>
      </c>
      <c r="BI359" s="172">
        <f>IF(N359="nulová",J359,0)</f>
        <v>0</v>
      </c>
      <c r="BJ359" s="18" t="s">
        <v>85</v>
      </c>
      <c r="BK359" s="172">
        <f>ROUND(I359*H359,2)</f>
        <v>0</v>
      </c>
      <c r="BL359" s="18" t="s">
        <v>142</v>
      </c>
      <c r="BM359" s="171" t="s">
        <v>1639</v>
      </c>
    </row>
    <row r="360" spans="1:65" s="12" customFormat="1" x14ac:dyDescent="0.2">
      <c r="B360" s="173"/>
      <c r="D360" s="174" t="s">
        <v>151</v>
      </c>
      <c r="E360" s="175" t="s">
        <v>1</v>
      </c>
      <c r="F360" s="176" t="s">
        <v>1640</v>
      </c>
      <c r="H360" s="177">
        <v>1</v>
      </c>
      <c r="I360" s="178"/>
      <c r="L360" s="173"/>
      <c r="M360" s="179"/>
      <c r="N360" s="180"/>
      <c r="O360" s="180"/>
      <c r="P360" s="180"/>
      <c r="Q360" s="180"/>
      <c r="R360" s="180"/>
      <c r="S360" s="180"/>
      <c r="T360" s="181"/>
      <c r="AT360" s="175" t="s">
        <v>151</v>
      </c>
      <c r="AU360" s="175" t="s">
        <v>87</v>
      </c>
      <c r="AV360" s="12" t="s">
        <v>87</v>
      </c>
      <c r="AW360" s="12" t="s">
        <v>33</v>
      </c>
      <c r="AX360" s="12" t="s">
        <v>85</v>
      </c>
      <c r="AY360" s="175" t="s">
        <v>143</v>
      </c>
    </row>
    <row r="361" spans="1:65" s="2" customFormat="1" ht="21.75" customHeight="1" x14ac:dyDescent="0.2">
      <c r="A361" s="33"/>
      <c r="B361" s="159"/>
      <c r="C361" s="160" t="s">
        <v>597</v>
      </c>
      <c r="D361" s="160" t="s">
        <v>144</v>
      </c>
      <c r="E361" s="161" t="s">
        <v>1641</v>
      </c>
      <c r="F361" s="162" t="s">
        <v>1642</v>
      </c>
      <c r="G361" s="163" t="s">
        <v>502</v>
      </c>
      <c r="H361" s="164">
        <v>1</v>
      </c>
      <c r="I361" s="165"/>
      <c r="J361" s="166">
        <f>ROUND(I361*H361,2)</f>
        <v>0</v>
      </c>
      <c r="K361" s="162" t="s">
        <v>148</v>
      </c>
      <c r="L361" s="34"/>
      <c r="M361" s="167" t="s">
        <v>1</v>
      </c>
      <c r="N361" s="168" t="s">
        <v>42</v>
      </c>
      <c r="O361" s="59"/>
      <c r="P361" s="169">
        <f>O361*H361</f>
        <v>0</v>
      </c>
      <c r="Q361" s="169">
        <v>8.5999999999999998E-4</v>
      </c>
      <c r="R361" s="169">
        <f>Q361*H361</f>
        <v>8.5999999999999998E-4</v>
      </c>
      <c r="S361" s="169">
        <v>0</v>
      </c>
      <c r="T361" s="170">
        <f>S361*H361</f>
        <v>0</v>
      </c>
      <c r="U361" s="33"/>
      <c r="V361" s="33"/>
      <c r="W361" s="33"/>
      <c r="X361" s="33"/>
      <c r="Y361" s="33"/>
      <c r="Z361" s="33"/>
      <c r="AA361" s="33"/>
      <c r="AB361" s="33"/>
      <c r="AC361" s="33"/>
      <c r="AD361" s="33"/>
      <c r="AE361" s="33"/>
      <c r="AR361" s="171" t="s">
        <v>142</v>
      </c>
      <c r="AT361" s="171" t="s">
        <v>144</v>
      </c>
      <c r="AU361" s="171" t="s">
        <v>87</v>
      </c>
      <c r="AY361" s="18" t="s">
        <v>143</v>
      </c>
      <c r="BE361" s="172">
        <f>IF(N361="základní",J361,0)</f>
        <v>0</v>
      </c>
      <c r="BF361" s="172">
        <f>IF(N361="snížená",J361,0)</f>
        <v>0</v>
      </c>
      <c r="BG361" s="172">
        <f>IF(N361="zákl. přenesená",J361,0)</f>
        <v>0</v>
      </c>
      <c r="BH361" s="172">
        <f>IF(N361="sníž. přenesená",J361,0)</f>
        <v>0</v>
      </c>
      <c r="BI361" s="172">
        <f>IF(N361="nulová",J361,0)</f>
        <v>0</v>
      </c>
      <c r="BJ361" s="18" t="s">
        <v>85</v>
      </c>
      <c r="BK361" s="172">
        <f>ROUND(I361*H361,2)</f>
        <v>0</v>
      </c>
      <c r="BL361" s="18" t="s">
        <v>142</v>
      </c>
      <c r="BM361" s="171" t="s">
        <v>1643</v>
      </c>
    </row>
    <row r="362" spans="1:65" s="12" customFormat="1" x14ac:dyDescent="0.2">
      <c r="B362" s="173"/>
      <c r="D362" s="174" t="s">
        <v>151</v>
      </c>
      <c r="E362" s="175" t="s">
        <v>1</v>
      </c>
      <c r="F362" s="176" t="s">
        <v>1644</v>
      </c>
      <c r="H362" s="177">
        <v>1</v>
      </c>
      <c r="I362" s="178"/>
      <c r="L362" s="173"/>
      <c r="M362" s="179"/>
      <c r="N362" s="180"/>
      <c r="O362" s="180"/>
      <c r="P362" s="180"/>
      <c r="Q362" s="180"/>
      <c r="R362" s="180"/>
      <c r="S362" s="180"/>
      <c r="T362" s="181"/>
      <c r="AT362" s="175" t="s">
        <v>151</v>
      </c>
      <c r="AU362" s="175" t="s">
        <v>87</v>
      </c>
      <c r="AV362" s="12" t="s">
        <v>87</v>
      </c>
      <c r="AW362" s="12" t="s">
        <v>33</v>
      </c>
      <c r="AX362" s="12" t="s">
        <v>85</v>
      </c>
      <c r="AY362" s="175" t="s">
        <v>143</v>
      </c>
    </row>
    <row r="363" spans="1:65" s="2" customFormat="1" ht="16.5" customHeight="1" x14ac:dyDescent="0.2">
      <c r="A363" s="33"/>
      <c r="B363" s="159"/>
      <c r="C363" s="207" t="s">
        <v>605</v>
      </c>
      <c r="D363" s="207" t="s">
        <v>382</v>
      </c>
      <c r="E363" s="208" t="s">
        <v>1645</v>
      </c>
      <c r="F363" s="209" t="s">
        <v>1646</v>
      </c>
      <c r="G363" s="210" t="s">
        <v>502</v>
      </c>
      <c r="H363" s="211">
        <v>2</v>
      </c>
      <c r="I363" s="212"/>
      <c r="J363" s="213">
        <f>ROUND(I363*H363,2)</f>
        <v>0</v>
      </c>
      <c r="K363" s="209" t="s">
        <v>1</v>
      </c>
      <c r="L363" s="214"/>
      <c r="M363" s="215" t="s">
        <v>1</v>
      </c>
      <c r="N363" s="216" t="s">
        <v>42</v>
      </c>
      <c r="O363" s="59"/>
      <c r="P363" s="169">
        <f>O363*H363</f>
        <v>0</v>
      </c>
      <c r="Q363" s="169">
        <v>1.4E-2</v>
      </c>
      <c r="R363" s="169">
        <f>Q363*H363</f>
        <v>2.8000000000000001E-2</v>
      </c>
      <c r="S363" s="169">
        <v>0</v>
      </c>
      <c r="T363" s="170">
        <f>S363*H363</f>
        <v>0</v>
      </c>
      <c r="U363" s="33"/>
      <c r="V363" s="33"/>
      <c r="W363" s="33"/>
      <c r="X363" s="33"/>
      <c r="Y363" s="33"/>
      <c r="Z363" s="33"/>
      <c r="AA363" s="33"/>
      <c r="AB363" s="33"/>
      <c r="AC363" s="33"/>
      <c r="AD363" s="33"/>
      <c r="AE363" s="33"/>
      <c r="AR363" s="171" t="s">
        <v>184</v>
      </c>
      <c r="AT363" s="171" t="s">
        <v>382</v>
      </c>
      <c r="AU363" s="171" t="s">
        <v>87</v>
      </c>
      <c r="AY363" s="18" t="s">
        <v>143</v>
      </c>
      <c r="BE363" s="172">
        <f>IF(N363="základní",J363,0)</f>
        <v>0</v>
      </c>
      <c r="BF363" s="172">
        <f>IF(N363="snížená",J363,0)</f>
        <v>0</v>
      </c>
      <c r="BG363" s="172">
        <f>IF(N363="zákl. přenesená",J363,0)</f>
        <v>0</v>
      </c>
      <c r="BH363" s="172">
        <f>IF(N363="sníž. přenesená",J363,0)</f>
        <v>0</v>
      </c>
      <c r="BI363" s="172">
        <f>IF(N363="nulová",J363,0)</f>
        <v>0</v>
      </c>
      <c r="BJ363" s="18" t="s">
        <v>85</v>
      </c>
      <c r="BK363" s="172">
        <f>ROUND(I363*H363,2)</f>
        <v>0</v>
      </c>
      <c r="BL363" s="18" t="s">
        <v>142</v>
      </c>
      <c r="BM363" s="171" t="s">
        <v>1647</v>
      </c>
    </row>
    <row r="364" spans="1:65" s="12" customFormat="1" x14ac:dyDescent="0.2">
      <c r="B364" s="173"/>
      <c r="D364" s="174" t="s">
        <v>151</v>
      </c>
      <c r="E364" s="175" t="s">
        <v>1</v>
      </c>
      <c r="F364" s="176" t="s">
        <v>1648</v>
      </c>
      <c r="H364" s="177">
        <v>2</v>
      </c>
      <c r="I364" s="178"/>
      <c r="L364" s="173"/>
      <c r="M364" s="179"/>
      <c r="N364" s="180"/>
      <c r="O364" s="180"/>
      <c r="P364" s="180"/>
      <c r="Q364" s="180"/>
      <c r="R364" s="180"/>
      <c r="S364" s="180"/>
      <c r="T364" s="181"/>
      <c r="AT364" s="175" t="s">
        <v>151</v>
      </c>
      <c r="AU364" s="175" t="s">
        <v>87</v>
      </c>
      <c r="AV364" s="12" t="s">
        <v>87</v>
      </c>
      <c r="AW364" s="12" t="s">
        <v>33</v>
      </c>
      <c r="AX364" s="12" t="s">
        <v>85</v>
      </c>
      <c r="AY364" s="175" t="s">
        <v>143</v>
      </c>
    </row>
    <row r="365" spans="1:65" s="2" customFormat="1" ht="16.5" customHeight="1" x14ac:dyDescent="0.2">
      <c r="A365" s="33"/>
      <c r="B365" s="159"/>
      <c r="C365" s="207" t="s">
        <v>610</v>
      </c>
      <c r="D365" s="207" t="s">
        <v>382</v>
      </c>
      <c r="E365" s="208" t="s">
        <v>1072</v>
      </c>
      <c r="F365" s="209" t="s">
        <v>1073</v>
      </c>
      <c r="G365" s="210" t="s">
        <v>1024</v>
      </c>
      <c r="H365" s="211">
        <v>1</v>
      </c>
      <c r="I365" s="212"/>
      <c r="J365" s="213">
        <f>ROUND(I365*H365,2)</f>
        <v>0</v>
      </c>
      <c r="K365" s="209" t="s">
        <v>1</v>
      </c>
      <c r="L365" s="214"/>
      <c r="M365" s="215" t="s">
        <v>1</v>
      </c>
      <c r="N365" s="216" t="s">
        <v>42</v>
      </c>
      <c r="O365" s="59"/>
      <c r="P365" s="169">
        <f>O365*H365</f>
        <v>0</v>
      </c>
      <c r="Q365" s="169">
        <v>7.3000000000000001E-3</v>
      </c>
      <c r="R365" s="169">
        <f>Q365*H365</f>
        <v>7.3000000000000001E-3</v>
      </c>
      <c r="S365" s="169">
        <v>0</v>
      </c>
      <c r="T365" s="170">
        <f>S365*H365</f>
        <v>0</v>
      </c>
      <c r="U365" s="33"/>
      <c r="V365" s="33"/>
      <c r="W365" s="33"/>
      <c r="X365" s="33"/>
      <c r="Y365" s="33"/>
      <c r="Z365" s="33"/>
      <c r="AA365" s="33"/>
      <c r="AB365" s="33"/>
      <c r="AC365" s="33"/>
      <c r="AD365" s="33"/>
      <c r="AE365" s="33"/>
      <c r="AR365" s="171" t="s">
        <v>184</v>
      </c>
      <c r="AT365" s="171" t="s">
        <v>382</v>
      </c>
      <c r="AU365" s="171" t="s">
        <v>87</v>
      </c>
      <c r="AY365" s="18" t="s">
        <v>143</v>
      </c>
      <c r="BE365" s="172">
        <f>IF(N365="základní",J365,0)</f>
        <v>0</v>
      </c>
      <c r="BF365" s="172">
        <f>IF(N365="snížená",J365,0)</f>
        <v>0</v>
      </c>
      <c r="BG365" s="172">
        <f>IF(N365="zákl. přenesená",J365,0)</f>
        <v>0</v>
      </c>
      <c r="BH365" s="172">
        <f>IF(N365="sníž. přenesená",J365,0)</f>
        <v>0</v>
      </c>
      <c r="BI365" s="172">
        <f>IF(N365="nulová",J365,0)</f>
        <v>0</v>
      </c>
      <c r="BJ365" s="18" t="s">
        <v>85</v>
      </c>
      <c r="BK365" s="172">
        <f>ROUND(I365*H365,2)</f>
        <v>0</v>
      </c>
      <c r="BL365" s="18" t="s">
        <v>142</v>
      </c>
      <c r="BM365" s="171" t="s">
        <v>1649</v>
      </c>
    </row>
    <row r="366" spans="1:65" s="12" customFormat="1" x14ac:dyDescent="0.2">
      <c r="B366" s="173"/>
      <c r="D366" s="174" t="s">
        <v>151</v>
      </c>
      <c r="E366" s="175" t="s">
        <v>1</v>
      </c>
      <c r="F366" s="176" t="s">
        <v>1650</v>
      </c>
      <c r="H366" s="177">
        <v>1</v>
      </c>
      <c r="I366" s="178"/>
      <c r="L366" s="173"/>
      <c r="M366" s="179"/>
      <c r="N366" s="180"/>
      <c r="O366" s="180"/>
      <c r="P366" s="180"/>
      <c r="Q366" s="180"/>
      <c r="R366" s="180"/>
      <c r="S366" s="180"/>
      <c r="T366" s="181"/>
      <c r="AT366" s="175" t="s">
        <v>151</v>
      </c>
      <c r="AU366" s="175" t="s">
        <v>87</v>
      </c>
      <c r="AV366" s="12" t="s">
        <v>87</v>
      </c>
      <c r="AW366" s="12" t="s">
        <v>33</v>
      </c>
      <c r="AX366" s="12" t="s">
        <v>85</v>
      </c>
      <c r="AY366" s="175" t="s">
        <v>143</v>
      </c>
    </row>
    <row r="367" spans="1:65" s="2" customFormat="1" ht="16.5" customHeight="1" x14ac:dyDescent="0.2">
      <c r="A367" s="33"/>
      <c r="B367" s="159"/>
      <c r="C367" s="207" t="s">
        <v>616</v>
      </c>
      <c r="D367" s="207" t="s">
        <v>382</v>
      </c>
      <c r="E367" s="208" t="s">
        <v>1651</v>
      </c>
      <c r="F367" s="209" t="s">
        <v>1652</v>
      </c>
      <c r="G367" s="210" t="s">
        <v>502</v>
      </c>
      <c r="H367" s="211">
        <v>1</v>
      </c>
      <c r="I367" s="212"/>
      <c r="J367" s="213">
        <f>ROUND(I367*H367,2)</f>
        <v>0</v>
      </c>
      <c r="K367" s="209" t="s">
        <v>1</v>
      </c>
      <c r="L367" s="214"/>
      <c r="M367" s="215" t="s">
        <v>1</v>
      </c>
      <c r="N367" s="216" t="s">
        <v>42</v>
      </c>
      <c r="O367" s="59"/>
      <c r="P367" s="169">
        <f>O367*H367</f>
        <v>0</v>
      </c>
      <c r="Q367" s="169">
        <v>1.0499999999999999E-3</v>
      </c>
      <c r="R367" s="169">
        <f>Q367*H367</f>
        <v>1.0499999999999999E-3</v>
      </c>
      <c r="S367" s="169">
        <v>0</v>
      </c>
      <c r="T367" s="170">
        <f>S367*H367</f>
        <v>0</v>
      </c>
      <c r="U367" s="33"/>
      <c r="V367" s="33"/>
      <c r="W367" s="33"/>
      <c r="X367" s="33"/>
      <c r="Y367" s="33"/>
      <c r="Z367" s="33"/>
      <c r="AA367" s="33"/>
      <c r="AB367" s="33"/>
      <c r="AC367" s="33"/>
      <c r="AD367" s="33"/>
      <c r="AE367" s="33"/>
      <c r="AR367" s="171" t="s">
        <v>184</v>
      </c>
      <c r="AT367" s="171" t="s">
        <v>382</v>
      </c>
      <c r="AU367" s="171" t="s">
        <v>87</v>
      </c>
      <c r="AY367" s="18" t="s">
        <v>143</v>
      </c>
      <c r="BE367" s="172">
        <f>IF(N367="základní",J367,0)</f>
        <v>0</v>
      </c>
      <c r="BF367" s="172">
        <f>IF(N367="snížená",J367,0)</f>
        <v>0</v>
      </c>
      <c r="BG367" s="172">
        <f>IF(N367="zákl. přenesená",J367,0)</f>
        <v>0</v>
      </c>
      <c r="BH367" s="172">
        <f>IF(N367="sníž. přenesená",J367,0)</f>
        <v>0</v>
      </c>
      <c r="BI367" s="172">
        <f>IF(N367="nulová",J367,0)</f>
        <v>0</v>
      </c>
      <c r="BJ367" s="18" t="s">
        <v>85</v>
      </c>
      <c r="BK367" s="172">
        <f>ROUND(I367*H367,2)</f>
        <v>0</v>
      </c>
      <c r="BL367" s="18" t="s">
        <v>142</v>
      </c>
      <c r="BM367" s="171" t="s">
        <v>1653</v>
      </c>
    </row>
    <row r="368" spans="1:65" s="12" customFormat="1" x14ac:dyDescent="0.2">
      <c r="B368" s="173"/>
      <c r="D368" s="174" t="s">
        <v>151</v>
      </c>
      <c r="E368" s="175" t="s">
        <v>1</v>
      </c>
      <c r="F368" s="176" t="s">
        <v>1011</v>
      </c>
      <c r="H368" s="177">
        <v>1</v>
      </c>
      <c r="I368" s="178"/>
      <c r="L368" s="173"/>
      <c r="M368" s="179"/>
      <c r="N368" s="180"/>
      <c r="O368" s="180"/>
      <c r="P368" s="180"/>
      <c r="Q368" s="180"/>
      <c r="R368" s="180"/>
      <c r="S368" s="180"/>
      <c r="T368" s="181"/>
      <c r="AT368" s="175" t="s">
        <v>151</v>
      </c>
      <c r="AU368" s="175" t="s">
        <v>87</v>
      </c>
      <c r="AV368" s="12" t="s">
        <v>87</v>
      </c>
      <c r="AW368" s="12" t="s">
        <v>33</v>
      </c>
      <c r="AX368" s="12" t="s">
        <v>85</v>
      </c>
      <c r="AY368" s="175" t="s">
        <v>143</v>
      </c>
    </row>
    <row r="369" spans="1:65" s="2" customFormat="1" ht="16.5" customHeight="1" x14ac:dyDescent="0.2">
      <c r="A369" s="33"/>
      <c r="B369" s="159"/>
      <c r="C369" s="160" t="s">
        <v>622</v>
      </c>
      <c r="D369" s="160" t="s">
        <v>144</v>
      </c>
      <c r="E369" s="161" t="s">
        <v>1076</v>
      </c>
      <c r="F369" s="162" t="s">
        <v>1077</v>
      </c>
      <c r="G369" s="163" t="s">
        <v>502</v>
      </c>
      <c r="H369" s="164">
        <v>2</v>
      </c>
      <c r="I369" s="165"/>
      <c r="J369" s="166">
        <f>ROUND(I369*H369,2)</f>
        <v>0</v>
      </c>
      <c r="K369" s="162" t="s">
        <v>148</v>
      </c>
      <c r="L369" s="34"/>
      <c r="M369" s="167" t="s">
        <v>1</v>
      </c>
      <c r="N369" s="168" t="s">
        <v>42</v>
      </c>
      <c r="O369" s="59"/>
      <c r="P369" s="169">
        <f>O369*H369</f>
        <v>0</v>
      </c>
      <c r="Q369" s="169">
        <v>3.4000000000000002E-4</v>
      </c>
      <c r="R369" s="169">
        <f>Q369*H369</f>
        <v>6.8000000000000005E-4</v>
      </c>
      <c r="S369" s="169">
        <v>0</v>
      </c>
      <c r="T369" s="170">
        <f>S369*H369</f>
        <v>0</v>
      </c>
      <c r="U369" s="33"/>
      <c r="V369" s="33"/>
      <c r="W369" s="33"/>
      <c r="X369" s="33"/>
      <c r="Y369" s="33"/>
      <c r="Z369" s="33"/>
      <c r="AA369" s="33"/>
      <c r="AB369" s="33"/>
      <c r="AC369" s="33"/>
      <c r="AD369" s="33"/>
      <c r="AE369" s="33"/>
      <c r="AR369" s="171" t="s">
        <v>142</v>
      </c>
      <c r="AT369" s="171" t="s">
        <v>144</v>
      </c>
      <c r="AU369" s="171" t="s">
        <v>87</v>
      </c>
      <c r="AY369" s="18" t="s">
        <v>143</v>
      </c>
      <c r="BE369" s="172">
        <f>IF(N369="základní",J369,0)</f>
        <v>0</v>
      </c>
      <c r="BF369" s="172">
        <f>IF(N369="snížená",J369,0)</f>
        <v>0</v>
      </c>
      <c r="BG369" s="172">
        <f>IF(N369="zákl. přenesená",J369,0)</f>
        <v>0</v>
      </c>
      <c r="BH369" s="172">
        <f>IF(N369="sníž. přenesená",J369,0)</f>
        <v>0</v>
      </c>
      <c r="BI369" s="172">
        <f>IF(N369="nulová",J369,0)</f>
        <v>0</v>
      </c>
      <c r="BJ369" s="18" t="s">
        <v>85</v>
      </c>
      <c r="BK369" s="172">
        <f>ROUND(I369*H369,2)</f>
        <v>0</v>
      </c>
      <c r="BL369" s="18" t="s">
        <v>142</v>
      </c>
      <c r="BM369" s="171" t="s">
        <v>1654</v>
      </c>
    </row>
    <row r="370" spans="1:65" s="12" customFormat="1" x14ac:dyDescent="0.2">
      <c r="B370" s="173"/>
      <c r="D370" s="174" t="s">
        <v>151</v>
      </c>
      <c r="E370" s="175" t="s">
        <v>1</v>
      </c>
      <c r="F370" s="176" t="s">
        <v>1655</v>
      </c>
      <c r="H370" s="177">
        <v>1</v>
      </c>
      <c r="I370" s="178"/>
      <c r="L370" s="173"/>
      <c r="M370" s="179"/>
      <c r="N370" s="180"/>
      <c r="O370" s="180"/>
      <c r="P370" s="180"/>
      <c r="Q370" s="180"/>
      <c r="R370" s="180"/>
      <c r="S370" s="180"/>
      <c r="T370" s="181"/>
      <c r="AT370" s="175" t="s">
        <v>151</v>
      </c>
      <c r="AU370" s="175" t="s">
        <v>87</v>
      </c>
      <c r="AV370" s="12" t="s">
        <v>87</v>
      </c>
      <c r="AW370" s="12" t="s">
        <v>33</v>
      </c>
      <c r="AX370" s="12" t="s">
        <v>77</v>
      </c>
      <c r="AY370" s="175" t="s">
        <v>143</v>
      </c>
    </row>
    <row r="371" spans="1:65" s="12" customFormat="1" x14ac:dyDescent="0.2">
      <c r="B371" s="173"/>
      <c r="D371" s="174" t="s">
        <v>151</v>
      </c>
      <c r="E371" s="175" t="s">
        <v>1</v>
      </c>
      <c r="F371" s="176" t="s">
        <v>1656</v>
      </c>
      <c r="H371" s="177">
        <v>1</v>
      </c>
      <c r="I371" s="178"/>
      <c r="L371" s="173"/>
      <c r="M371" s="179"/>
      <c r="N371" s="180"/>
      <c r="O371" s="180"/>
      <c r="P371" s="180"/>
      <c r="Q371" s="180"/>
      <c r="R371" s="180"/>
      <c r="S371" s="180"/>
      <c r="T371" s="181"/>
      <c r="AT371" s="175" t="s">
        <v>151</v>
      </c>
      <c r="AU371" s="175" t="s">
        <v>87</v>
      </c>
      <c r="AV371" s="12" t="s">
        <v>87</v>
      </c>
      <c r="AW371" s="12" t="s">
        <v>33</v>
      </c>
      <c r="AX371" s="12" t="s">
        <v>77</v>
      </c>
      <c r="AY371" s="175" t="s">
        <v>143</v>
      </c>
    </row>
    <row r="372" spans="1:65" s="15" customFormat="1" x14ac:dyDescent="0.2">
      <c r="B372" s="199"/>
      <c r="D372" s="174" t="s">
        <v>151</v>
      </c>
      <c r="E372" s="200" t="s">
        <v>1</v>
      </c>
      <c r="F372" s="201" t="s">
        <v>245</v>
      </c>
      <c r="H372" s="202">
        <v>2</v>
      </c>
      <c r="I372" s="203"/>
      <c r="L372" s="199"/>
      <c r="M372" s="204"/>
      <c r="N372" s="205"/>
      <c r="O372" s="205"/>
      <c r="P372" s="205"/>
      <c r="Q372" s="205"/>
      <c r="R372" s="205"/>
      <c r="S372" s="205"/>
      <c r="T372" s="206"/>
      <c r="AT372" s="200" t="s">
        <v>151</v>
      </c>
      <c r="AU372" s="200" t="s">
        <v>87</v>
      </c>
      <c r="AV372" s="15" t="s">
        <v>142</v>
      </c>
      <c r="AW372" s="15" t="s">
        <v>33</v>
      </c>
      <c r="AX372" s="15" t="s">
        <v>85</v>
      </c>
      <c r="AY372" s="200" t="s">
        <v>143</v>
      </c>
    </row>
    <row r="373" spans="1:65" s="2" customFormat="1" ht="16.5" customHeight="1" x14ac:dyDescent="0.2">
      <c r="A373" s="33"/>
      <c r="B373" s="159"/>
      <c r="C373" s="207" t="s">
        <v>630</v>
      </c>
      <c r="D373" s="207" t="s">
        <v>382</v>
      </c>
      <c r="E373" s="208" t="s">
        <v>1657</v>
      </c>
      <c r="F373" s="209" t="s">
        <v>1658</v>
      </c>
      <c r="G373" s="210" t="s">
        <v>502</v>
      </c>
      <c r="H373" s="211">
        <v>1</v>
      </c>
      <c r="I373" s="212"/>
      <c r="J373" s="213">
        <f>ROUND(I373*H373,2)</f>
        <v>0</v>
      </c>
      <c r="K373" s="209" t="s">
        <v>1</v>
      </c>
      <c r="L373" s="214"/>
      <c r="M373" s="215" t="s">
        <v>1</v>
      </c>
      <c r="N373" s="216" t="s">
        <v>42</v>
      </c>
      <c r="O373" s="59"/>
      <c r="P373" s="169">
        <f>O373*H373</f>
        <v>0</v>
      </c>
      <c r="Q373" s="169">
        <v>0.03</v>
      </c>
      <c r="R373" s="169">
        <f>Q373*H373</f>
        <v>0.03</v>
      </c>
      <c r="S373" s="169">
        <v>0</v>
      </c>
      <c r="T373" s="170">
        <f>S373*H373</f>
        <v>0</v>
      </c>
      <c r="U373" s="33"/>
      <c r="V373" s="33"/>
      <c r="W373" s="33"/>
      <c r="X373" s="33"/>
      <c r="Y373" s="33"/>
      <c r="Z373" s="33"/>
      <c r="AA373" s="33"/>
      <c r="AB373" s="33"/>
      <c r="AC373" s="33"/>
      <c r="AD373" s="33"/>
      <c r="AE373" s="33"/>
      <c r="AR373" s="171" t="s">
        <v>184</v>
      </c>
      <c r="AT373" s="171" t="s">
        <v>382</v>
      </c>
      <c r="AU373" s="171" t="s">
        <v>87</v>
      </c>
      <c r="AY373" s="18" t="s">
        <v>143</v>
      </c>
      <c r="BE373" s="172">
        <f>IF(N373="základní",J373,0)</f>
        <v>0</v>
      </c>
      <c r="BF373" s="172">
        <f>IF(N373="snížená",J373,0)</f>
        <v>0</v>
      </c>
      <c r="BG373" s="172">
        <f>IF(N373="zákl. přenesená",J373,0)</f>
        <v>0</v>
      </c>
      <c r="BH373" s="172">
        <f>IF(N373="sníž. přenesená",J373,0)</f>
        <v>0</v>
      </c>
      <c r="BI373" s="172">
        <f>IF(N373="nulová",J373,0)</f>
        <v>0</v>
      </c>
      <c r="BJ373" s="18" t="s">
        <v>85</v>
      </c>
      <c r="BK373" s="172">
        <f>ROUND(I373*H373,2)</f>
        <v>0</v>
      </c>
      <c r="BL373" s="18" t="s">
        <v>142</v>
      </c>
      <c r="BM373" s="171" t="s">
        <v>1659</v>
      </c>
    </row>
    <row r="374" spans="1:65" s="12" customFormat="1" x14ac:dyDescent="0.2">
      <c r="B374" s="173"/>
      <c r="D374" s="174" t="s">
        <v>151</v>
      </c>
      <c r="E374" s="175" t="s">
        <v>1</v>
      </c>
      <c r="F374" s="176" t="s">
        <v>730</v>
      </c>
      <c r="H374" s="177">
        <v>1</v>
      </c>
      <c r="I374" s="178"/>
      <c r="L374" s="173"/>
      <c r="M374" s="179"/>
      <c r="N374" s="180"/>
      <c r="O374" s="180"/>
      <c r="P374" s="180"/>
      <c r="Q374" s="180"/>
      <c r="R374" s="180"/>
      <c r="S374" s="180"/>
      <c r="T374" s="181"/>
      <c r="AT374" s="175" t="s">
        <v>151</v>
      </c>
      <c r="AU374" s="175" t="s">
        <v>87</v>
      </c>
      <c r="AV374" s="12" t="s">
        <v>87</v>
      </c>
      <c r="AW374" s="12" t="s">
        <v>33</v>
      </c>
      <c r="AX374" s="12" t="s">
        <v>85</v>
      </c>
      <c r="AY374" s="175" t="s">
        <v>143</v>
      </c>
    </row>
    <row r="375" spans="1:65" s="2" customFormat="1" ht="16.5" customHeight="1" x14ac:dyDescent="0.2">
      <c r="A375" s="33"/>
      <c r="B375" s="159"/>
      <c r="C375" s="207" t="s">
        <v>637</v>
      </c>
      <c r="D375" s="207" t="s">
        <v>382</v>
      </c>
      <c r="E375" s="208" t="s">
        <v>1660</v>
      </c>
      <c r="F375" s="209" t="s">
        <v>1661</v>
      </c>
      <c r="G375" s="210" t="s">
        <v>502</v>
      </c>
      <c r="H375" s="211">
        <v>1</v>
      </c>
      <c r="I375" s="212"/>
      <c r="J375" s="213">
        <f>ROUND(I375*H375,2)</f>
        <v>0</v>
      </c>
      <c r="K375" s="209" t="s">
        <v>1</v>
      </c>
      <c r="L375" s="214"/>
      <c r="M375" s="215" t="s">
        <v>1</v>
      </c>
      <c r="N375" s="216" t="s">
        <v>42</v>
      </c>
      <c r="O375" s="59"/>
      <c r="P375" s="169">
        <f>O375*H375</f>
        <v>0</v>
      </c>
      <c r="Q375" s="169">
        <v>2.5000000000000001E-2</v>
      </c>
      <c r="R375" s="169">
        <f>Q375*H375</f>
        <v>2.5000000000000001E-2</v>
      </c>
      <c r="S375" s="169">
        <v>0</v>
      </c>
      <c r="T375" s="170">
        <f>S375*H375</f>
        <v>0</v>
      </c>
      <c r="U375" s="33"/>
      <c r="V375" s="33"/>
      <c r="W375" s="33"/>
      <c r="X375" s="33"/>
      <c r="Y375" s="33"/>
      <c r="Z375" s="33"/>
      <c r="AA375" s="33"/>
      <c r="AB375" s="33"/>
      <c r="AC375" s="33"/>
      <c r="AD375" s="33"/>
      <c r="AE375" s="33"/>
      <c r="AR375" s="171" t="s">
        <v>184</v>
      </c>
      <c r="AT375" s="171" t="s">
        <v>382</v>
      </c>
      <c r="AU375" s="171" t="s">
        <v>87</v>
      </c>
      <c r="AY375" s="18" t="s">
        <v>143</v>
      </c>
      <c r="BE375" s="172">
        <f>IF(N375="základní",J375,0)</f>
        <v>0</v>
      </c>
      <c r="BF375" s="172">
        <f>IF(N375="snížená",J375,0)</f>
        <v>0</v>
      </c>
      <c r="BG375" s="172">
        <f>IF(N375="zákl. přenesená",J375,0)</f>
        <v>0</v>
      </c>
      <c r="BH375" s="172">
        <f>IF(N375="sníž. přenesená",J375,0)</f>
        <v>0</v>
      </c>
      <c r="BI375" s="172">
        <f>IF(N375="nulová",J375,0)</f>
        <v>0</v>
      </c>
      <c r="BJ375" s="18" t="s">
        <v>85</v>
      </c>
      <c r="BK375" s="172">
        <f>ROUND(I375*H375,2)</f>
        <v>0</v>
      </c>
      <c r="BL375" s="18" t="s">
        <v>142</v>
      </c>
      <c r="BM375" s="171" t="s">
        <v>1662</v>
      </c>
    </row>
    <row r="376" spans="1:65" s="12" customFormat="1" x14ac:dyDescent="0.2">
      <c r="B376" s="173"/>
      <c r="D376" s="174" t="s">
        <v>151</v>
      </c>
      <c r="E376" s="175" t="s">
        <v>1</v>
      </c>
      <c r="F376" s="176" t="s">
        <v>730</v>
      </c>
      <c r="H376" s="177">
        <v>1</v>
      </c>
      <c r="I376" s="178"/>
      <c r="L376" s="173"/>
      <c r="M376" s="179"/>
      <c r="N376" s="180"/>
      <c r="O376" s="180"/>
      <c r="P376" s="180"/>
      <c r="Q376" s="180"/>
      <c r="R376" s="180"/>
      <c r="S376" s="180"/>
      <c r="T376" s="181"/>
      <c r="AT376" s="175" t="s">
        <v>151</v>
      </c>
      <c r="AU376" s="175" t="s">
        <v>87</v>
      </c>
      <c r="AV376" s="12" t="s">
        <v>87</v>
      </c>
      <c r="AW376" s="12" t="s">
        <v>33</v>
      </c>
      <c r="AX376" s="12" t="s">
        <v>85</v>
      </c>
      <c r="AY376" s="175" t="s">
        <v>143</v>
      </c>
    </row>
    <row r="377" spans="1:65" s="2" customFormat="1" ht="16.5" customHeight="1" x14ac:dyDescent="0.2">
      <c r="A377" s="33"/>
      <c r="B377" s="159"/>
      <c r="C377" s="160" t="s">
        <v>644</v>
      </c>
      <c r="D377" s="160" t="s">
        <v>144</v>
      </c>
      <c r="E377" s="161" t="s">
        <v>1100</v>
      </c>
      <c r="F377" s="162" t="s">
        <v>1101</v>
      </c>
      <c r="G377" s="163" t="s">
        <v>266</v>
      </c>
      <c r="H377" s="164">
        <v>243.08</v>
      </c>
      <c r="I377" s="165"/>
      <c r="J377" s="166">
        <f>ROUND(I377*H377,2)</f>
        <v>0</v>
      </c>
      <c r="K377" s="162" t="s">
        <v>148</v>
      </c>
      <c r="L377" s="34"/>
      <c r="M377" s="167" t="s">
        <v>1</v>
      </c>
      <c r="N377" s="168" t="s">
        <v>42</v>
      </c>
      <c r="O377" s="59"/>
      <c r="P377" s="169">
        <f>O377*H377</f>
        <v>0</v>
      </c>
      <c r="Q377" s="169">
        <v>0</v>
      </c>
      <c r="R377" s="169">
        <f>Q377*H377</f>
        <v>0</v>
      </c>
      <c r="S377" s="169">
        <v>0</v>
      </c>
      <c r="T377" s="170">
        <f>S377*H377</f>
        <v>0</v>
      </c>
      <c r="U377" s="33"/>
      <c r="V377" s="33"/>
      <c r="W377" s="33"/>
      <c r="X377" s="33"/>
      <c r="Y377" s="33"/>
      <c r="Z377" s="33"/>
      <c r="AA377" s="33"/>
      <c r="AB377" s="33"/>
      <c r="AC377" s="33"/>
      <c r="AD377" s="33"/>
      <c r="AE377" s="33"/>
      <c r="AR377" s="171" t="s">
        <v>142</v>
      </c>
      <c r="AT377" s="171" t="s">
        <v>144</v>
      </c>
      <c r="AU377" s="171" t="s">
        <v>87</v>
      </c>
      <c r="AY377" s="18" t="s">
        <v>143</v>
      </c>
      <c r="BE377" s="172">
        <f>IF(N377="základní",J377,0)</f>
        <v>0</v>
      </c>
      <c r="BF377" s="172">
        <f>IF(N377="snížená",J377,0)</f>
        <v>0</v>
      </c>
      <c r="BG377" s="172">
        <f>IF(N377="zákl. přenesená",J377,0)</f>
        <v>0</v>
      </c>
      <c r="BH377" s="172">
        <f>IF(N377="sníž. přenesená",J377,0)</f>
        <v>0</v>
      </c>
      <c r="BI377" s="172">
        <f>IF(N377="nulová",J377,0)</f>
        <v>0</v>
      </c>
      <c r="BJ377" s="18" t="s">
        <v>85</v>
      </c>
      <c r="BK377" s="172">
        <f>ROUND(I377*H377,2)</f>
        <v>0</v>
      </c>
      <c r="BL377" s="18" t="s">
        <v>142</v>
      </c>
      <c r="BM377" s="171" t="s">
        <v>1663</v>
      </c>
    </row>
    <row r="378" spans="1:65" s="12" customFormat="1" x14ac:dyDescent="0.2">
      <c r="B378" s="173"/>
      <c r="D378" s="174" t="s">
        <v>151</v>
      </c>
      <c r="E378" s="175" t="s">
        <v>1</v>
      </c>
      <c r="F378" s="176" t="s">
        <v>1664</v>
      </c>
      <c r="H378" s="177">
        <v>243.08</v>
      </c>
      <c r="I378" s="178"/>
      <c r="L378" s="173"/>
      <c r="M378" s="179"/>
      <c r="N378" s="180"/>
      <c r="O378" s="180"/>
      <c r="P378" s="180"/>
      <c r="Q378" s="180"/>
      <c r="R378" s="180"/>
      <c r="S378" s="180"/>
      <c r="T378" s="181"/>
      <c r="AT378" s="175" t="s">
        <v>151</v>
      </c>
      <c r="AU378" s="175" t="s">
        <v>87</v>
      </c>
      <c r="AV378" s="12" t="s">
        <v>87</v>
      </c>
      <c r="AW378" s="12" t="s">
        <v>33</v>
      </c>
      <c r="AX378" s="12" t="s">
        <v>85</v>
      </c>
      <c r="AY378" s="175" t="s">
        <v>143</v>
      </c>
    </row>
    <row r="379" spans="1:65" s="2" customFormat="1" ht="16.5" customHeight="1" x14ac:dyDescent="0.2">
      <c r="A379" s="33"/>
      <c r="B379" s="159"/>
      <c r="C379" s="160" t="s">
        <v>651</v>
      </c>
      <c r="D379" s="160" t="s">
        <v>144</v>
      </c>
      <c r="E379" s="161" t="s">
        <v>1330</v>
      </c>
      <c r="F379" s="162" t="s">
        <v>1331</v>
      </c>
      <c r="G379" s="163" t="s">
        <v>1332</v>
      </c>
      <c r="H379" s="164">
        <v>20</v>
      </c>
      <c r="I379" s="165"/>
      <c r="J379" s="166">
        <f>ROUND(I379*H379,2)</f>
        <v>0</v>
      </c>
      <c r="K379" s="162" t="s">
        <v>148</v>
      </c>
      <c r="L379" s="34"/>
      <c r="M379" s="167" t="s">
        <v>1</v>
      </c>
      <c r="N379" s="168" t="s">
        <v>42</v>
      </c>
      <c r="O379" s="59"/>
      <c r="P379" s="169">
        <f>O379*H379</f>
        <v>0</v>
      </c>
      <c r="Q379" s="169">
        <v>3.1E-4</v>
      </c>
      <c r="R379" s="169">
        <f>Q379*H379</f>
        <v>6.1999999999999998E-3</v>
      </c>
      <c r="S379" s="169">
        <v>0</v>
      </c>
      <c r="T379" s="170">
        <f>S379*H379</f>
        <v>0</v>
      </c>
      <c r="U379" s="33"/>
      <c r="V379" s="33"/>
      <c r="W379" s="33"/>
      <c r="X379" s="33"/>
      <c r="Y379" s="33"/>
      <c r="Z379" s="33"/>
      <c r="AA379" s="33"/>
      <c r="AB379" s="33"/>
      <c r="AC379" s="33"/>
      <c r="AD379" s="33"/>
      <c r="AE379" s="33"/>
      <c r="AR379" s="171" t="s">
        <v>142</v>
      </c>
      <c r="AT379" s="171" t="s">
        <v>144</v>
      </c>
      <c r="AU379" s="171" t="s">
        <v>87</v>
      </c>
      <c r="AY379" s="18" t="s">
        <v>143</v>
      </c>
      <c r="BE379" s="172">
        <f>IF(N379="základní",J379,0)</f>
        <v>0</v>
      </c>
      <c r="BF379" s="172">
        <f>IF(N379="snížená",J379,0)</f>
        <v>0</v>
      </c>
      <c r="BG379" s="172">
        <f>IF(N379="zákl. přenesená",J379,0)</f>
        <v>0</v>
      </c>
      <c r="BH379" s="172">
        <f>IF(N379="sníž. přenesená",J379,0)</f>
        <v>0</v>
      </c>
      <c r="BI379" s="172">
        <f>IF(N379="nulová",J379,0)</f>
        <v>0</v>
      </c>
      <c r="BJ379" s="18" t="s">
        <v>85</v>
      </c>
      <c r="BK379" s="172">
        <f>ROUND(I379*H379,2)</f>
        <v>0</v>
      </c>
      <c r="BL379" s="18" t="s">
        <v>142</v>
      </c>
      <c r="BM379" s="171" t="s">
        <v>1333</v>
      </c>
    </row>
    <row r="380" spans="1:65" s="12" customFormat="1" x14ac:dyDescent="0.2">
      <c r="B380" s="173"/>
      <c r="D380" s="174" t="s">
        <v>151</v>
      </c>
      <c r="E380" s="175" t="s">
        <v>1</v>
      </c>
      <c r="F380" s="176" t="s">
        <v>1665</v>
      </c>
      <c r="H380" s="177">
        <v>20</v>
      </c>
      <c r="I380" s="178"/>
      <c r="L380" s="173"/>
      <c r="M380" s="179"/>
      <c r="N380" s="180"/>
      <c r="O380" s="180"/>
      <c r="P380" s="180"/>
      <c r="Q380" s="180"/>
      <c r="R380" s="180"/>
      <c r="S380" s="180"/>
      <c r="T380" s="181"/>
      <c r="AT380" s="175" t="s">
        <v>151</v>
      </c>
      <c r="AU380" s="175" t="s">
        <v>87</v>
      </c>
      <c r="AV380" s="12" t="s">
        <v>87</v>
      </c>
      <c r="AW380" s="12" t="s">
        <v>33</v>
      </c>
      <c r="AX380" s="12" t="s">
        <v>85</v>
      </c>
      <c r="AY380" s="175" t="s">
        <v>143</v>
      </c>
    </row>
    <row r="381" spans="1:65" s="2" customFormat="1" ht="16.5" customHeight="1" x14ac:dyDescent="0.2">
      <c r="A381" s="33"/>
      <c r="B381" s="159"/>
      <c r="C381" s="160" t="s">
        <v>658</v>
      </c>
      <c r="D381" s="160" t="s">
        <v>144</v>
      </c>
      <c r="E381" s="161" t="s">
        <v>1103</v>
      </c>
      <c r="F381" s="162" t="s">
        <v>1104</v>
      </c>
      <c r="G381" s="163" t="s">
        <v>502</v>
      </c>
      <c r="H381" s="164">
        <v>1</v>
      </c>
      <c r="I381" s="165"/>
      <c r="J381" s="166">
        <f>ROUND(I381*H381,2)</f>
        <v>0</v>
      </c>
      <c r="K381" s="162" t="s">
        <v>148</v>
      </c>
      <c r="L381" s="34"/>
      <c r="M381" s="167" t="s">
        <v>1</v>
      </c>
      <c r="N381" s="168" t="s">
        <v>42</v>
      </c>
      <c r="O381" s="59"/>
      <c r="P381" s="169">
        <f>O381*H381</f>
        <v>0</v>
      </c>
      <c r="Q381" s="169">
        <v>0.45937</v>
      </c>
      <c r="R381" s="169">
        <f>Q381*H381</f>
        <v>0.45937</v>
      </c>
      <c r="S381" s="169">
        <v>0</v>
      </c>
      <c r="T381" s="170">
        <f>S381*H381</f>
        <v>0</v>
      </c>
      <c r="U381" s="33"/>
      <c r="V381" s="33"/>
      <c r="W381" s="33"/>
      <c r="X381" s="33"/>
      <c r="Y381" s="33"/>
      <c r="Z381" s="33"/>
      <c r="AA381" s="33"/>
      <c r="AB381" s="33"/>
      <c r="AC381" s="33"/>
      <c r="AD381" s="33"/>
      <c r="AE381" s="33"/>
      <c r="AR381" s="171" t="s">
        <v>142</v>
      </c>
      <c r="AT381" s="171" t="s">
        <v>144</v>
      </c>
      <c r="AU381" s="171" t="s">
        <v>87</v>
      </c>
      <c r="AY381" s="18" t="s">
        <v>143</v>
      </c>
      <c r="BE381" s="172">
        <f>IF(N381="základní",J381,0)</f>
        <v>0</v>
      </c>
      <c r="BF381" s="172">
        <f>IF(N381="snížená",J381,0)</f>
        <v>0</v>
      </c>
      <c r="BG381" s="172">
        <f>IF(N381="zákl. přenesená",J381,0)</f>
        <v>0</v>
      </c>
      <c r="BH381" s="172">
        <f>IF(N381="sníž. přenesená",J381,0)</f>
        <v>0</v>
      </c>
      <c r="BI381" s="172">
        <f>IF(N381="nulová",J381,0)</f>
        <v>0</v>
      </c>
      <c r="BJ381" s="18" t="s">
        <v>85</v>
      </c>
      <c r="BK381" s="172">
        <f>ROUND(I381*H381,2)</f>
        <v>0</v>
      </c>
      <c r="BL381" s="18" t="s">
        <v>142</v>
      </c>
      <c r="BM381" s="171" t="s">
        <v>1666</v>
      </c>
    </row>
    <row r="382" spans="1:65" s="12" customFormat="1" x14ac:dyDescent="0.2">
      <c r="B382" s="173"/>
      <c r="D382" s="174" t="s">
        <v>151</v>
      </c>
      <c r="E382" s="175" t="s">
        <v>1</v>
      </c>
      <c r="F382" s="176" t="s">
        <v>1667</v>
      </c>
      <c r="H382" s="177">
        <v>1</v>
      </c>
      <c r="I382" s="178"/>
      <c r="L382" s="173"/>
      <c r="M382" s="179"/>
      <c r="N382" s="180"/>
      <c r="O382" s="180"/>
      <c r="P382" s="180"/>
      <c r="Q382" s="180"/>
      <c r="R382" s="180"/>
      <c r="S382" s="180"/>
      <c r="T382" s="181"/>
      <c r="AT382" s="175" t="s">
        <v>151</v>
      </c>
      <c r="AU382" s="175" t="s">
        <v>87</v>
      </c>
      <c r="AV382" s="12" t="s">
        <v>87</v>
      </c>
      <c r="AW382" s="12" t="s">
        <v>33</v>
      </c>
      <c r="AX382" s="12" t="s">
        <v>85</v>
      </c>
      <c r="AY382" s="175" t="s">
        <v>143</v>
      </c>
    </row>
    <row r="383" spans="1:65" s="2" customFormat="1" ht="21.75" customHeight="1" x14ac:dyDescent="0.2">
      <c r="A383" s="33"/>
      <c r="B383" s="159"/>
      <c r="C383" s="160" t="s">
        <v>665</v>
      </c>
      <c r="D383" s="160" t="s">
        <v>144</v>
      </c>
      <c r="E383" s="161" t="s">
        <v>1668</v>
      </c>
      <c r="F383" s="162" t="s">
        <v>1669</v>
      </c>
      <c r="G383" s="163" t="s">
        <v>502</v>
      </c>
      <c r="H383" s="164">
        <v>1</v>
      </c>
      <c r="I383" s="165"/>
      <c r="J383" s="166">
        <f>ROUND(I383*H383,2)</f>
        <v>0</v>
      </c>
      <c r="K383" s="162" t="s">
        <v>148</v>
      </c>
      <c r="L383" s="34"/>
      <c r="M383" s="167" t="s">
        <v>1</v>
      </c>
      <c r="N383" s="168" t="s">
        <v>42</v>
      </c>
      <c r="O383" s="59"/>
      <c r="P383" s="169">
        <f>O383*H383</f>
        <v>0</v>
      </c>
      <c r="Q383" s="169">
        <v>2.4971399999999999</v>
      </c>
      <c r="R383" s="169">
        <f>Q383*H383</f>
        <v>2.4971399999999999</v>
      </c>
      <c r="S383" s="169">
        <v>0</v>
      </c>
      <c r="T383" s="170">
        <f>S383*H383</f>
        <v>0</v>
      </c>
      <c r="U383" s="33"/>
      <c r="V383" s="33"/>
      <c r="W383" s="33"/>
      <c r="X383" s="33"/>
      <c r="Y383" s="33"/>
      <c r="Z383" s="33"/>
      <c r="AA383" s="33"/>
      <c r="AB383" s="33"/>
      <c r="AC383" s="33"/>
      <c r="AD383" s="33"/>
      <c r="AE383" s="33"/>
      <c r="AR383" s="171" t="s">
        <v>142</v>
      </c>
      <c r="AT383" s="171" t="s">
        <v>144</v>
      </c>
      <c r="AU383" s="171" t="s">
        <v>87</v>
      </c>
      <c r="AY383" s="18" t="s">
        <v>143</v>
      </c>
      <c r="BE383" s="172">
        <f>IF(N383="základní",J383,0)</f>
        <v>0</v>
      </c>
      <c r="BF383" s="172">
        <f>IF(N383="snížená",J383,0)</f>
        <v>0</v>
      </c>
      <c r="BG383" s="172">
        <f>IF(N383="zákl. přenesená",J383,0)</f>
        <v>0</v>
      </c>
      <c r="BH383" s="172">
        <f>IF(N383="sníž. přenesená",J383,0)</f>
        <v>0</v>
      </c>
      <c r="BI383" s="172">
        <f>IF(N383="nulová",J383,0)</f>
        <v>0</v>
      </c>
      <c r="BJ383" s="18" t="s">
        <v>85</v>
      </c>
      <c r="BK383" s="172">
        <f>ROUND(I383*H383,2)</f>
        <v>0</v>
      </c>
      <c r="BL383" s="18" t="s">
        <v>142</v>
      </c>
      <c r="BM383" s="171" t="s">
        <v>1670</v>
      </c>
    </row>
    <row r="384" spans="1:65" s="12" customFormat="1" x14ac:dyDescent="0.2">
      <c r="B384" s="173"/>
      <c r="D384" s="174" t="s">
        <v>151</v>
      </c>
      <c r="E384" s="175" t="s">
        <v>1</v>
      </c>
      <c r="F384" s="176" t="s">
        <v>1671</v>
      </c>
      <c r="H384" s="177">
        <v>1</v>
      </c>
      <c r="I384" s="178"/>
      <c r="L384" s="173"/>
      <c r="M384" s="179"/>
      <c r="N384" s="180"/>
      <c r="O384" s="180"/>
      <c r="P384" s="180"/>
      <c r="Q384" s="180"/>
      <c r="R384" s="180"/>
      <c r="S384" s="180"/>
      <c r="T384" s="181"/>
      <c r="AT384" s="175" t="s">
        <v>151</v>
      </c>
      <c r="AU384" s="175" t="s">
        <v>87</v>
      </c>
      <c r="AV384" s="12" t="s">
        <v>87</v>
      </c>
      <c r="AW384" s="12" t="s">
        <v>33</v>
      </c>
      <c r="AX384" s="12" t="s">
        <v>85</v>
      </c>
      <c r="AY384" s="175" t="s">
        <v>143</v>
      </c>
    </row>
    <row r="385" spans="1:65" s="13" customFormat="1" x14ac:dyDescent="0.2">
      <c r="B385" s="182"/>
      <c r="D385" s="174" t="s">
        <v>151</v>
      </c>
      <c r="E385" s="183" t="s">
        <v>1</v>
      </c>
      <c r="F385" s="184" t="s">
        <v>1672</v>
      </c>
      <c r="H385" s="183" t="s">
        <v>1</v>
      </c>
      <c r="I385" s="185"/>
      <c r="L385" s="182"/>
      <c r="M385" s="186"/>
      <c r="N385" s="187"/>
      <c r="O385" s="187"/>
      <c r="P385" s="187"/>
      <c r="Q385" s="187"/>
      <c r="R385" s="187"/>
      <c r="S385" s="187"/>
      <c r="T385" s="188"/>
      <c r="AT385" s="183" t="s">
        <v>151</v>
      </c>
      <c r="AU385" s="183" t="s">
        <v>87</v>
      </c>
      <c r="AV385" s="13" t="s">
        <v>85</v>
      </c>
      <c r="AW385" s="13" t="s">
        <v>33</v>
      </c>
      <c r="AX385" s="13" t="s">
        <v>77</v>
      </c>
      <c r="AY385" s="183" t="s">
        <v>143</v>
      </c>
    </row>
    <row r="386" spans="1:65" s="2" customFormat="1" ht="21.75" customHeight="1" x14ac:dyDescent="0.2">
      <c r="A386" s="33"/>
      <c r="B386" s="159"/>
      <c r="C386" s="160" t="s">
        <v>671</v>
      </c>
      <c r="D386" s="160" t="s">
        <v>144</v>
      </c>
      <c r="E386" s="161" t="s">
        <v>1673</v>
      </c>
      <c r="F386" s="162" t="s">
        <v>1674</v>
      </c>
      <c r="G386" s="163" t="s">
        <v>502</v>
      </c>
      <c r="H386" s="164">
        <v>1</v>
      </c>
      <c r="I386" s="165"/>
      <c r="J386" s="166">
        <f>ROUND(I386*H386,2)</f>
        <v>0</v>
      </c>
      <c r="K386" s="162" t="s">
        <v>148</v>
      </c>
      <c r="L386" s="34"/>
      <c r="M386" s="167" t="s">
        <v>1</v>
      </c>
      <c r="N386" s="168" t="s">
        <v>42</v>
      </c>
      <c r="O386" s="59"/>
      <c r="P386" s="169">
        <f>O386*H386</f>
        <v>0</v>
      </c>
      <c r="Q386" s="169">
        <v>1.92726</v>
      </c>
      <c r="R386" s="169">
        <f>Q386*H386</f>
        <v>1.92726</v>
      </c>
      <c r="S386" s="169">
        <v>0</v>
      </c>
      <c r="T386" s="170">
        <f>S386*H386</f>
        <v>0</v>
      </c>
      <c r="U386" s="33"/>
      <c r="V386" s="33"/>
      <c r="W386" s="33"/>
      <c r="X386" s="33"/>
      <c r="Y386" s="33"/>
      <c r="Z386" s="33"/>
      <c r="AA386" s="33"/>
      <c r="AB386" s="33"/>
      <c r="AC386" s="33"/>
      <c r="AD386" s="33"/>
      <c r="AE386" s="33"/>
      <c r="AR386" s="171" t="s">
        <v>142</v>
      </c>
      <c r="AT386" s="171" t="s">
        <v>144</v>
      </c>
      <c r="AU386" s="171" t="s">
        <v>87</v>
      </c>
      <c r="AY386" s="18" t="s">
        <v>143</v>
      </c>
      <c r="BE386" s="172">
        <f>IF(N386="základní",J386,0)</f>
        <v>0</v>
      </c>
      <c r="BF386" s="172">
        <f>IF(N386="snížená",J386,0)</f>
        <v>0</v>
      </c>
      <c r="BG386" s="172">
        <f>IF(N386="zákl. přenesená",J386,0)</f>
        <v>0</v>
      </c>
      <c r="BH386" s="172">
        <f>IF(N386="sníž. přenesená",J386,0)</f>
        <v>0</v>
      </c>
      <c r="BI386" s="172">
        <f>IF(N386="nulová",J386,0)</f>
        <v>0</v>
      </c>
      <c r="BJ386" s="18" t="s">
        <v>85</v>
      </c>
      <c r="BK386" s="172">
        <f>ROUND(I386*H386,2)</f>
        <v>0</v>
      </c>
      <c r="BL386" s="18" t="s">
        <v>142</v>
      </c>
      <c r="BM386" s="171" t="s">
        <v>1675</v>
      </c>
    </row>
    <row r="387" spans="1:65" s="12" customFormat="1" x14ac:dyDescent="0.2">
      <c r="B387" s="173"/>
      <c r="D387" s="174" t="s">
        <v>151</v>
      </c>
      <c r="E387" s="175" t="s">
        <v>1</v>
      </c>
      <c r="F387" s="176" t="s">
        <v>1676</v>
      </c>
      <c r="H387" s="177">
        <v>1</v>
      </c>
      <c r="I387" s="178"/>
      <c r="L387" s="173"/>
      <c r="M387" s="179"/>
      <c r="N387" s="180"/>
      <c r="O387" s="180"/>
      <c r="P387" s="180"/>
      <c r="Q387" s="180"/>
      <c r="R387" s="180"/>
      <c r="S387" s="180"/>
      <c r="T387" s="181"/>
      <c r="AT387" s="175" t="s">
        <v>151</v>
      </c>
      <c r="AU387" s="175" t="s">
        <v>87</v>
      </c>
      <c r="AV387" s="12" t="s">
        <v>87</v>
      </c>
      <c r="AW387" s="12" t="s">
        <v>33</v>
      </c>
      <c r="AX387" s="12" t="s">
        <v>85</v>
      </c>
      <c r="AY387" s="175" t="s">
        <v>143</v>
      </c>
    </row>
    <row r="388" spans="1:65" s="2" customFormat="1" ht="21.75" customHeight="1" x14ac:dyDescent="0.2">
      <c r="A388" s="33"/>
      <c r="B388" s="159"/>
      <c r="C388" s="160" t="s">
        <v>675</v>
      </c>
      <c r="D388" s="160" t="s">
        <v>144</v>
      </c>
      <c r="E388" s="161" t="s">
        <v>1343</v>
      </c>
      <c r="F388" s="162" t="s">
        <v>1344</v>
      </c>
      <c r="G388" s="163" t="s">
        <v>502</v>
      </c>
      <c r="H388" s="164">
        <v>18</v>
      </c>
      <c r="I388" s="165"/>
      <c r="J388" s="166">
        <f>ROUND(I388*H388,2)</f>
        <v>0</v>
      </c>
      <c r="K388" s="162" t="s">
        <v>148</v>
      </c>
      <c r="L388" s="34"/>
      <c r="M388" s="167" t="s">
        <v>1</v>
      </c>
      <c r="N388" s="168" t="s">
        <v>42</v>
      </c>
      <c r="O388" s="59"/>
      <c r="P388" s="169">
        <f>O388*H388</f>
        <v>0</v>
      </c>
      <c r="Q388" s="169">
        <v>2.1167600000000002</v>
      </c>
      <c r="R388" s="169">
        <f>Q388*H388</f>
        <v>38.101680000000002</v>
      </c>
      <c r="S388" s="169">
        <v>0</v>
      </c>
      <c r="T388" s="170">
        <f>S388*H388</f>
        <v>0</v>
      </c>
      <c r="U388" s="33"/>
      <c r="V388" s="33"/>
      <c r="W388" s="33"/>
      <c r="X388" s="33"/>
      <c r="Y388" s="33"/>
      <c r="Z388" s="33"/>
      <c r="AA388" s="33"/>
      <c r="AB388" s="33"/>
      <c r="AC388" s="33"/>
      <c r="AD388" s="33"/>
      <c r="AE388" s="33"/>
      <c r="AR388" s="171" t="s">
        <v>142</v>
      </c>
      <c r="AT388" s="171" t="s">
        <v>144</v>
      </c>
      <c r="AU388" s="171" t="s">
        <v>87</v>
      </c>
      <c r="AY388" s="18" t="s">
        <v>143</v>
      </c>
      <c r="BE388" s="172">
        <f>IF(N388="základní",J388,0)</f>
        <v>0</v>
      </c>
      <c r="BF388" s="172">
        <f>IF(N388="snížená",J388,0)</f>
        <v>0</v>
      </c>
      <c r="BG388" s="172">
        <f>IF(N388="zákl. přenesená",J388,0)</f>
        <v>0</v>
      </c>
      <c r="BH388" s="172">
        <f>IF(N388="sníž. přenesená",J388,0)</f>
        <v>0</v>
      </c>
      <c r="BI388" s="172">
        <f>IF(N388="nulová",J388,0)</f>
        <v>0</v>
      </c>
      <c r="BJ388" s="18" t="s">
        <v>85</v>
      </c>
      <c r="BK388" s="172">
        <f>ROUND(I388*H388,2)</f>
        <v>0</v>
      </c>
      <c r="BL388" s="18" t="s">
        <v>142</v>
      </c>
      <c r="BM388" s="171" t="s">
        <v>1345</v>
      </c>
    </row>
    <row r="389" spans="1:65" s="12" customFormat="1" x14ac:dyDescent="0.2">
      <c r="B389" s="173"/>
      <c r="D389" s="174" t="s">
        <v>151</v>
      </c>
      <c r="E389" s="175" t="s">
        <v>1</v>
      </c>
      <c r="F389" s="176" t="s">
        <v>1677</v>
      </c>
      <c r="H389" s="177">
        <v>18</v>
      </c>
      <c r="I389" s="178"/>
      <c r="L389" s="173"/>
      <c r="M389" s="179"/>
      <c r="N389" s="180"/>
      <c r="O389" s="180"/>
      <c r="P389" s="180"/>
      <c r="Q389" s="180"/>
      <c r="R389" s="180"/>
      <c r="S389" s="180"/>
      <c r="T389" s="181"/>
      <c r="AT389" s="175" t="s">
        <v>151</v>
      </c>
      <c r="AU389" s="175" t="s">
        <v>87</v>
      </c>
      <c r="AV389" s="12" t="s">
        <v>87</v>
      </c>
      <c r="AW389" s="12" t="s">
        <v>33</v>
      </c>
      <c r="AX389" s="12" t="s">
        <v>85</v>
      </c>
      <c r="AY389" s="175" t="s">
        <v>143</v>
      </c>
    </row>
    <row r="390" spans="1:65" s="2" customFormat="1" ht="16.5" customHeight="1" x14ac:dyDescent="0.2">
      <c r="A390" s="33"/>
      <c r="B390" s="159"/>
      <c r="C390" s="207" t="s">
        <v>683</v>
      </c>
      <c r="D390" s="207" t="s">
        <v>382</v>
      </c>
      <c r="E390" s="208" t="s">
        <v>1678</v>
      </c>
      <c r="F390" s="209" t="s">
        <v>1679</v>
      </c>
      <c r="G390" s="210" t="s">
        <v>502</v>
      </c>
      <c r="H390" s="211">
        <v>1</v>
      </c>
      <c r="I390" s="212"/>
      <c r="J390" s="213">
        <f>ROUND(I390*H390,2)</f>
        <v>0</v>
      </c>
      <c r="K390" s="209" t="s">
        <v>1</v>
      </c>
      <c r="L390" s="214"/>
      <c r="M390" s="215" t="s">
        <v>1</v>
      </c>
      <c r="N390" s="216" t="s">
        <v>42</v>
      </c>
      <c r="O390" s="59"/>
      <c r="P390" s="169">
        <f>O390*H390</f>
        <v>0</v>
      </c>
      <c r="Q390" s="169">
        <v>1.363</v>
      </c>
      <c r="R390" s="169">
        <f>Q390*H390</f>
        <v>1.363</v>
      </c>
      <c r="S390" s="169">
        <v>0</v>
      </c>
      <c r="T390" s="170">
        <f>S390*H390</f>
        <v>0</v>
      </c>
      <c r="U390" s="33"/>
      <c r="V390" s="33"/>
      <c r="W390" s="33"/>
      <c r="X390" s="33"/>
      <c r="Y390" s="33"/>
      <c r="Z390" s="33"/>
      <c r="AA390" s="33"/>
      <c r="AB390" s="33"/>
      <c r="AC390" s="33"/>
      <c r="AD390" s="33"/>
      <c r="AE390" s="33"/>
      <c r="AR390" s="171" t="s">
        <v>184</v>
      </c>
      <c r="AT390" s="171" t="s">
        <v>382</v>
      </c>
      <c r="AU390" s="171" t="s">
        <v>87</v>
      </c>
      <c r="AY390" s="18" t="s">
        <v>143</v>
      </c>
      <c r="BE390" s="172">
        <f>IF(N390="základní",J390,0)</f>
        <v>0</v>
      </c>
      <c r="BF390" s="172">
        <f>IF(N390="snížená",J390,0)</f>
        <v>0</v>
      </c>
      <c r="BG390" s="172">
        <f>IF(N390="zákl. přenesená",J390,0)</f>
        <v>0</v>
      </c>
      <c r="BH390" s="172">
        <f>IF(N390="sníž. přenesená",J390,0)</f>
        <v>0</v>
      </c>
      <c r="BI390" s="172">
        <f>IF(N390="nulová",J390,0)</f>
        <v>0</v>
      </c>
      <c r="BJ390" s="18" t="s">
        <v>85</v>
      </c>
      <c r="BK390" s="172">
        <f>ROUND(I390*H390,2)</f>
        <v>0</v>
      </c>
      <c r="BL390" s="18" t="s">
        <v>142</v>
      </c>
      <c r="BM390" s="171" t="s">
        <v>1680</v>
      </c>
    </row>
    <row r="391" spans="1:65" s="12" customFormat="1" x14ac:dyDescent="0.2">
      <c r="B391" s="173"/>
      <c r="D391" s="174" t="s">
        <v>151</v>
      </c>
      <c r="E391" s="175" t="s">
        <v>1</v>
      </c>
      <c r="F391" s="176" t="s">
        <v>1681</v>
      </c>
      <c r="H391" s="177">
        <v>1</v>
      </c>
      <c r="I391" s="178"/>
      <c r="L391" s="173"/>
      <c r="M391" s="179"/>
      <c r="N391" s="180"/>
      <c r="O391" s="180"/>
      <c r="P391" s="180"/>
      <c r="Q391" s="180"/>
      <c r="R391" s="180"/>
      <c r="S391" s="180"/>
      <c r="T391" s="181"/>
      <c r="AT391" s="175" t="s">
        <v>151</v>
      </c>
      <c r="AU391" s="175" t="s">
        <v>87</v>
      </c>
      <c r="AV391" s="12" t="s">
        <v>87</v>
      </c>
      <c r="AW391" s="12" t="s">
        <v>33</v>
      </c>
      <c r="AX391" s="12" t="s">
        <v>85</v>
      </c>
      <c r="AY391" s="175" t="s">
        <v>143</v>
      </c>
    </row>
    <row r="392" spans="1:65" s="2" customFormat="1" ht="16.5" customHeight="1" x14ac:dyDescent="0.2">
      <c r="A392" s="33"/>
      <c r="B392" s="159"/>
      <c r="C392" s="207" t="s">
        <v>688</v>
      </c>
      <c r="D392" s="207" t="s">
        <v>382</v>
      </c>
      <c r="E392" s="208" t="s">
        <v>1351</v>
      </c>
      <c r="F392" s="209" t="s">
        <v>1352</v>
      </c>
      <c r="G392" s="210" t="s">
        <v>502</v>
      </c>
      <c r="H392" s="211">
        <v>18</v>
      </c>
      <c r="I392" s="212"/>
      <c r="J392" s="213">
        <f>ROUND(I392*H392,2)</f>
        <v>0</v>
      </c>
      <c r="K392" s="209" t="s">
        <v>1</v>
      </c>
      <c r="L392" s="214"/>
      <c r="M392" s="215" t="s">
        <v>1</v>
      </c>
      <c r="N392" s="216" t="s">
        <v>42</v>
      </c>
      <c r="O392" s="59"/>
      <c r="P392" s="169">
        <f>O392*H392</f>
        <v>0</v>
      </c>
      <c r="Q392" s="169">
        <v>1.363</v>
      </c>
      <c r="R392" s="169">
        <f>Q392*H392</f>
        <v>24.533999999999999</v>
      </c>
      <c r="S392" s="169">
        <v>0</v>
      </c>
      <c r="T392" s="170">
        <f>S392*H392</f>
        <v>0</v>
      </c>
      <c r="U392" s="33"/>
      <c r="V392" s="33"/>
      <c r="W392" s="33"/>
      <c r="X392" s="33"/>
      <c r="Y392" s="33"/>
      <c r="Z392" s="33"/>
      <c r="AA392" s="33"/>
      <c r="AB392" s="33"/>
      <c r="AC392" s="33"/>
      <c r="AD392" s="33"/>
      <c r="AE392" s="33"/>
      <c r="AR392" s="171" t="s">
        <v>184</v>
      </c>
      <c r="AT392" s="171" t="s">
        <v>382</v>
      </c>
      <c r="AU392" s="171" t="s">
        <v>87</v>
      </c>
      <c r="AY392" s="18" t="s">
        <v>143</v>
      </c>
      <c r="BE392" s="172">
        <f>IF(N392="základní",J392,0)</f>
        <v>0</v>
      </c>
      <c r="BF392" s="172">
        <f>IF(N392="snížená",J392,0)</f>
        <v>0</v>
      </c>
      <c r="BG392" s="172">
        <f>IF(N392="zákl. přenesená",J392,0)</f>
        <v>0</v>
      </c>
      <c r="BH392" s="172">
        <f>IF(N392="sníž. přenesená",J392,0)</f>
        <v>0</v>
      </c>
      <c r="BI392" s="172">
        <f>IF(N392="nulová",J392,0)</f>
        <v>0</v>
      </c>
      <c r="BJ392" s="18" t="s">
        <v>85</v>
      </c>
      <c r="BK392" s="172">
        <f>ROUND(I392*H392,2)</f>
        <v>0</v>
      </c>
      <c r="BL392" s="18" t="s">
        <v>142</v>
      </c>
      <c r="BM392" s="171" t="s">
        <v>1682</v>
      </c>
    </row>
    <row r="393" spans="1:65" s="13" customFormat="1" x14ac:dyDescent="0.2">
      <c r="B393" s="182"/>
      <c r="D393" s="174" t="s">
        <v>151</v>
      </c>
      <c r="E393" s="183" t="s">
        <v>1</v>
      </c>
      <c r="F393" s="184" t="s">
        <v>1683</v>
      </c>
      <c r="H393" s="183" t="s">
        <v>1</v>
      </c>
      <c r="I393" s="185"/>
      <c r="L393" s="182"/>
      <c r="M393" s="186"/>
      <c r="N393" s="187"/>
      <c r="O393" s="187"/>
      <c r="P393" s="187"/>
      <c r="Q393" s="187"/>
      <c r="R393" s="187"/>
      <c r="S393" s="187"/>
      <c r="T393" s="188"/>
      <c r="AT393" s="183" t="s">
        <v>151</v>
      </c>
      <c r="AU393" s="183" t="s">
        <v>87</v>
      </c>
      <c r="AV393" s="13" t="s">
        <v>85</v>
      </c>
      <c r="AW393" s="13" t="s">
        <v>33</v>
      </c>
      <c r="AX393" s="13" t="s">
        <v>77</v>
      </c>
      <c r="AY393" s="183" t="s">
        <v>143</v>
      </c>
    </row>
    <row r="394" spans="1:65" s="12" customFormat="1" x14ac:dyDescent="0.2">
      <c r="B394" s="173"/>
      <c r="D394" s="174" t="s">
        <v>151</v>
      </c>
      <c r="E394" s="175" t="s">
        <v>1</v>
      </c>
      <c r="F394" s="176" t="s">
        <v>1684</v>
      </c>
      <c r="H394" s="177">
        <v>18</v>
      </c>
      <c r="I394" s="178"/>
      <c r="L394" s="173"/>
      <c r="M394" s="179"/>
      <c r="N394" s="180"/>
      <c r="O394" s="180"/>
      <c r="P394" s="180"/>
      <c r="Q394" s="180"/>
      <c r="R394" s="180"/>
      <c r="S394" s="180"/>
      <c r="T394" s="181"/>
      <c r="AT394" s="175" t="s">
        <v>151</v>
      </c>
      <c r="AU394" s="175" t="s">
        <v>87</v>
      </c>
      <c r="AV394" s="12" t="s">
        <v>87</v>
      </c>
      <c r="AW394" s="12" t="s">
        <v>33</v>
      </c>
      <c r="AX394" s="12" t="s">
        <v>85</v>
      </c>
      <c r="AY394" s="175" t="s">
        <v>143</v>
      </c>
    </row>
    <row r="395" spans="1:65" s="2" customFormat="1" ht="16.5" customHeight="1" x14ac:dyDescent="0.2">
      <c r="A395" s="33"/>
      <c r="B395" s="159"/>
      <c r="C395" s="207" t="s">
        <v>692</v>
      </c>
      <c r="D395" s="207" t="s">
        <v>382</v>
      </c>
      <c r="E395" s="208" t="s">
        <v>1364</v>
      </c>
      <c r="F395" s="209" t="s">
        <v>1365</v>
      </c>
      <c r="G395" s="210" t="s">
        <v>502</v>
      </c>
      <c r="H395" s="211">
        <v>14</v>
      </c>
      <c r="I395" s="212"/>
      <c r="J395" s="213">
        <f>ROUND(I395*H395,2)</f>
        <v>0</v>
      </c>
      <c r="K395" s="209" t="s">
        <v>148</v>
      </c>
      <c r="L395" s="214"/>
      <c r="M395" s="215" t="s">
        <v>1</v>
      </c>
      <c r="N395" s="216" t="s">
        <v>42</v>
      </c>
      <c r="O395" s="59"/>
      <c r="P395" s="169">
        <f>O395*H395</f>
        <v>0</v>
      </c>
      <c r="Q395" s="169">
        <v>0.26200000000000001</v>
      </c>
      <c r="R395" s="169">
        <f>Q395*H395</f>
        <v>3.6680000000000001</v>
      </c>
      <c r="S395" s="169">
        <v>0</v>
      </c>
      <c r="T395" s="170">
        <f>S395*H395</f>
        <v>0</v>
      </c>
      <c r="U395" s="33"/>
      <c r="V395" s="33"/>
      <c r="W395" s="33"/>
      <c r="X395" s="33"/>
      <c r="Y395" s="33"/>
      <c r="Z395" s="33"/>
      <c r="AA395" s="33"/>
      <c r="AB395" s="33"/>
      <c r="AC395" s="33"/>
      <c r="AD395" s="33"/>
      <c r="AE395" s="33"/>
      <c r="AR395" s="171" t="s">
        <v>184</v>
      </c>
      <c r="AT395" s="171" t="s">
        <v>382</v>
      </c>
      <c r="AU395" s="171" t="s">
        <v>87</v>
      </c>
      <c r="AY395" s="18" t="s">
        <v>143</v>
      </c>
      <c r="BE395" s="172">
        <f>IF(N395="základní",J395,0)</f>
        <v>0</v>
      </c>
      <c r="BF395" s="172">
        <f>IF(N395="snížená",J395,0)</f>
        <v>0</v>
      </c>
      <c r="BG395" s="172">
        <f>IF(N395="zákl. přenesená",J395,0)</f>
        <v>0</v>
      </c>
      <c r="BH395" s="172">
        <f>IF(N395="sníž. přenesená",J395,0)</f>
        <v>0</v>
      </c>
      <c r="BI395" s="172">
        <f>IF(N395="nulová",J395,0)</f>
        <v>0</v>
      </c>
      <c r="BJ395" s="18" t="s">
        <v>85</v>
      </c>
      <c r="BK395" s="172">
        <f>ROUND(I395*H395,2)</f>
        <v>0</v>
      </c>
      <c r="BL395" s="18" t="s">
        <v>142</v>
      </c>
      <c r="BM395" s="171" t="s">
        <v>1685</v>
      </c>
    </row>
    <row r="396" spans="1:65" s="12" customFormat="1" x14ac:dyDescent="0.2">
      <c r="B396" s="173"/>
      <c r="D396" s="174" t="s">
        <v>151</v>
      </c>
      <c r="E396" s="175" t="s">
        <v>1</v>
      </c>
      <c r="F396" s="176" t="s">
        <v>1686</v>
      </c>
      <c r="H396" s="177">
        <v>14</v>
      </c>
      <c r="I396" s="178"/>
      <c r="L396" s="173"/>
      <c r="M396" s="179"/>
      <c r="N396" s="180"/>
      <c r="O396" s="180"/>
      <c r="P396" s="180"/>
      <c r="Q396" s="180"/>
      <c r="R396" s="180"/>
      <c r="S396" s="180"/>
      <c r="T396" s="181"/>
      <c r="AT396" s="175" t="s">
        <v>151</v>
      </c>
      <c r="AU396" s="175" t="s">
        <v>87</v>
      </c>
      <c r="AV396" s="12" t="s">
        <v>87</v>
      </c>
      <c r="AW396" s="12" t="s">
        <v>33</v>
      </c>
      <c r="AX396" s="12" t="s">
        <v>85</v>
      </c>
      <c r="AY396" s="175" t="s">
        <v>143</v>
      </c>
    </row>
    <row r="397" spans="1:65" s="2" customFormat="1" ht="16.5" customHeight="1" x14ac:dyDescent="0.2">
      <c r="A397" s="33"/>
      <c r="B397" s="159"/>
      <c r="C397" s="207" t="s">
        <v>696</v>
      </c>
      <c r="D397" s="207" t="s">
        <v>382</v>
      </c>
      <c r="E397" s="208" t="s">
        <v>1368</v>
      </c>
      <c r="F397" s="209" t="s">
        <v>1369</v>
      </c>
      <c r="G397" s="210" t="s">
        <v>502</v>
      </c>
      <c r="H397" s="211">
        <v>14</v>
      </c>
      <c r="I397" s="212"/>
      <c r="J397" s="213">
        <f>ROUND(I397*H397,2)</f>
        <v>0</v>
      </c>
      <c r="K397" s="209" t="s">
        <v>148</v>
      </c>
      <c r="L397" s="214"/>
      <c r="M397" s="215" t="s">
        <v>1</v>
      </c>
      <c r="N397" s="216" t="s">
        <v>42</v>
      </c>
      <c r="O397" s="59"/>
      <c r="P397" s="169">
        <f>O397*H397</f>
        <v>0</v>
      </c>
      <c r="Q397" s="169">
        <v>0.52600000000000002</v>
      </c>
      <c r="R397" s="169">
        <f>Q397*H397</f>
        <v>7.3640000000000008</v>
      </c>
      <c r="S397" s="169">
        <v>0</v>
      </c>
      <c r="T397" s="170">
        <f>S397*H397</f>
        <v>0</v>
      </c>
      <c r="U397" s="33"/>
      <c r="V397" s="33"/>
      <c r="W397" s="33"/>
      <c r="X397" s="33"/>
      <c r="Y397" s="33"/>
      <c r="Z397" s="33"/>
      <c r="AA397" s="33"/>
      <c r="AB397" s="33"/>
      <c r="AC397" s="33"/>
      <c r="AD397" s="33"/>
      <c r="AE397" s="33"/>
      <c r="AR397" s="171" t="s">
        <v>184</v>
      </c>
      <c r="AT397" s="171" t="s">
        <v>382</v>
      </c>
      <c r="AU397" s="171" t="s">
        <v>87</v>
      </c>
      <c r="AY397" s="18" t="s">
        <v>143</v>
      </c>
      <c r="BE397" s="172">
        <f>IF(N397="základní",J397,0)</f>
        <v>0</v>
      </c>
      <c r="BF397" s="172">
        <f>IF(N397="snížená",J397,0)</f>
        <v>0</v>
      </c>
      <c r="BG397" s="172">
        <f>IF(N397="zákl. přenesená",J397,0)</f>
        <v>0</v>
      </c>
      <c r="BH397" s="172">
        <f>IF(N397="sníž. přenesená",J397,0)</f>
        <v>0</v>
      </c>
      <c r="BI397" s="172">
        <f>IF(N397="nulová",J397,0)</f>
        <v>0</v>
      </c>
      <c r="BJ397" s="18" t="s">
        <v>85</v>
      </c>
      <c r="BK397" s="172">
        <f>ROUND(I397*H397,2)</f>
        <v>0</v>
      </c>
      <c r="BL397" s="18" t="s">
        <v>142</v>
      </c>
      <c r="BM397" s="171" t="s">
        <v>1370</v>
      </c>
    </row>
    <row r="398" spans="1:65" s="12" customFormat="1" x14ac:dyDescent="0.2">
      <c r="B398" s="173"/>
      <c r="D398" s="174" t="s">
        <v>151</v>
      </c>
      <c r="E398" s="175" t="s">
        <v>1</v>
      </c>
      <c r="F398" s="176" t="s">
        <v>1371</v>
      </c>
      <c r="H398" s="177">
        <v>13</v>
      </c>
      <c r="I398" s="178"/>
      <c r="L398" s="173"/>
      <c r="M398" s="179"/>
      <c r="N398" s="180"/>
      <c r="O398" s="180"/>
      <c r="P398" s="180"/>
      <c r="Q398" s="180"/>
      <c r="R398" s="180"/>
      <c r="S398" s="180"/>
      <c r="T398" s="181"/>
      <c r="AT398" s="175" t="s">
        <v>151</v>
      </c>
      <c r="AU398" s="175" t="s">
        <v>87</v>
      </c>
      <c r="AV398" s="12" t="s">
        <v>87</v>
      </c>
      <c r="AW398" s="12" t="s">
        <v>33</v>
      </c>
      <c r="AX398" s="12" t="s">
        <v>77</v>
      </c>
      <c r="AY398" s="175" t="s">
        <v>143</v>
      </c>
    </row>
    <row r="399" spans="1:65" s="12" customFormat="1" x14ac:dyDescent="0.2">
      <c r="B399" s="173"/>
      <c r="D399" s="174" t="s">
        <v>151</v>
      </c>
      <c r="E399" s="175" t="s">
        <v>1</v>
      </c>
      <c r="F399" s="176" t="s">
        <v>1687</v>
      </c>
      <c r="H399" s="177">
        <v>1</v>
      </c>
      <c r="I399" s="178"/>
      <c r="L399" s="173"/>
      <c r="M399" s="179"/>
      <c r="N399" s="180"/>
      <c r="O399" s="180"/>
      <c r="P399" s="180"/>
      <c r="Q399" s="180"/>
      <c r="R399" s="180"/>
      <c r="S399" s="180"/>
      <c r="T399" s="181"/>
      <c r="AT399" s="175" t="s">
        <v>151</v>
      </c>
      <c r="AU399" s="175" t="s">
        <v>87</v>
      </c>
      <c r="AV399" s="12" t="s">
        <v>87</v>
      </c>
      <c r="AW399" s="12" t="s">
        <v>33</v>
      </c>
      <c r="AX399" s="12" t="s">
        <v>77</v>
      </c>
      <c r="AY399" s="175" t="s">
        <v>143</v>
      </c>
    </row>
    <row r="400" spans="1:65" s="15" customFormat="1" x14ac:dyDescent="0.2">
      <c r="B400" s="199"/>
      <c r="D400" s="174" t="s">
        <v>151</v>
      </c>
      <c r="E400" s="200" t="s">
        <v>1</v>
      </c>
      <c r="F400" s="201" t="s">
        <v>245</v>
      </c>
      <c r="H400" s="202">
        <v>14</v>
      </c>
      <c r="I400" s="203"/>
      <c r="L400" s="199"/>
      <c r="M400" s="204"/>
      <c r="N400" s="205"/>
      <c r="O400" s="205"/>
      <c r="P400" s="205"/>
      <c r="Q400" s="205"/>
      <c r="R400" s="205"/>
      <c r="S400" s="205"/>
      <c r="T400" s="206"/>
      <c r="AT400" s="200" t="s">
        <v>151</v>
      </c>
      <c r="AU400" s="200" t="s">
        <v>87</v>
      </c>
      <c r="AV400" s="15" t="s">
        <v>142</v>
      </c>
      <c r="AW400" s="15" t="s">
        <v>33</v>
      </c>
      <c r="AX400" s="15" t="s">
        <v>85</v>
      </c>
      <c r="AY400" s="200" t="s">
        <v>143</v>
      </c>
    </row>
    <row r="401" spans="1:65" s="2" customFormat="1" ht="16.5" customHeight="1" x14ac:dyDescent="0.2">
      <c r="A401" s="33"/>
      <c r="B401" s="159"/>
      <c r="C401" s="207" t="s">
        <v>700</v>
      </c>
      <c r="D401" s="207" t="s">
        <v>382</v>
      </c>
      <c r="E401" s="208" t="s">
        <v>1372</v>
      </c>
      <c r="F401" s="209" t="s">
        <v>1373</v>
      </c>
      <c r="G401" s="210" t="s">
        <v>502</v>
      </c>
      <c r="H401" s="211">
        <v>14</v>
      </c>
      <c r="I401" s="212"/>
      <c r="J401" s="213">
        <f>ROUND(I401*H401,2)</f>
        <v>0</v>
      </c>
      <c r="K401" s="209" t="s">
        <v>148</v>
      </c>
      <c r="L401" s="214"/>
      <c r="M401" s="215" t="s">
        <v>1</v>
      </c>
      <c r="N401" s="216" t="s">
        <v>42</v>
      </c>
      <c r="O401" s="59"/>
      <c r="P401" s="169">
        <f>O401*H401</f>
        <v>0</v>
      </c>
      <c r="Q401" s="169">
        <v>1.054</v>
      </c>
      <c r="R401" s="169">
        <f>Q401*H401</f>
        <v>14.756</v>
      </c>
      <c r="S401" s="169">
        <v>0</v>
      </c>
      <c r="T401" s="170">
        <f>S401*H401</f>
        <v>0</v>
      </c>
      <c r="U401" s="33"/>
      <c r="V401" s="33"/>
      <c r="W401" s="33"/>
      <c r="X401" s="33"/>
      <c r="Y401" s="33"/>
      <c r="Z401" s="33"/>
      <c r="AA401" s="33"/>
      <c r="AB401" s="33"/>
      <c r="AC401" s="33"/>
      <c r="AD401" s="33"/>
      <c r="AE401" s="33"/>
      <c r="AR401" s="171" t="s">
        <v>184</v>
      </c>
      <c r="AT401" s="171" t="s">
        <v>382</v>
      </c>
      <c r="AU401" s="171" t="s">
        <v>87</v>
      </c>
      <c r="AY401" s="18" t="s">
        <v>143</v>
      </c>
      <c r="BE401" s="172">
        <f>IF(N401="základní",J401,0)</f>
        <v>0</v>
      </c>
      <c r="BF401" s="172">
        <f>IF(N401="snížená",J401,0)</f>
        <v>0</v>
      </c>
      <c r="BG401" s="172">
        <f>IF(N401="zákl. přenesená",J401,0)</f>
        <v>0</v>
      </c>
      <c r="BH401" s="172">
        <f>IF(N401="sníž. přenesená",J401,0)</f>
        <v>0</v>
      </c>
      <c r="BI401" s="172">
        <f>IF(N401="nulová",J401,0)</f>
        <v>0</v>
      </c>
      <c r="BJ401" s="18" t="s">
        <v>85</v>
      </c>
      <c r="BK401" s="172">
        <f>ROUND(I401*H401,2)</f>
        <v>0</v>
      </c>
      <c r="BL401" s="18" t="s">
        <v>142</v>
      </c>
      <c r="BM401" s="171" t="s">
        <v>1688</v>
      </c>
    </row>
    <row r="402" spans="1:65" s="12" customFormat="1" x14ac:dyDescent="0.2">
      <c r="B402" s="173"/>
      <c r="D402" s="174" t="s">
        <v>151</v>
      </c>
      <c r="E402" s="175" t="s">
        <v>1</v>
      </c>
      <c r="F402" s="176" t="s">
        <v>1686</v>
      </c>
      <c r="H402" s="177">
        <v>14</v>
      </c>
      <c r="I402" s="178"/>
      <c r="L402" s="173"/>
      <c r="M402" s="179"/>
      <c r="N402" s="180"/>
      <c r="O402" s="180"/>
      <c r="P402" s="180"/>
      <c r="Q402" s="180"/>
      <c r="R402" s="180"/>
      <c r="S402" s="180"/>
      <c r="T402" s="181"/>
      <c r="AT402" s="175" t="s">
        <v>151</v>
      </c>
      <c r="AU402" s="175" t="s">
        <v>87</v>
      </c>
      <c r="AV402" s="12" t="s">
        <v>87</v>
      </c>
      <c r="AW402" s="12" t="s">
        <v>33</v>
      </c>
      <c r="AX402" s="12" t="s">
        <v>85</v>
      </c>
      <c r="AY402" s="175" t="s">
        <v>143</v>
      </c>
    </row>
    <row r="403" spans="1:65" s="2" customFormat="1" ht="16.5" customHeight="1" x14ac:dyDescent="0.2">
      <c r="A403" s="33"/>
      <c r="B403" s="159"/>
      <c r="C403" s="207" t="s">
        <v>705</v>
      </c>
      <c r="D403" s="207" t="s">
        <v>382</v>
      </c>
      <c r="E403" s="208" t="s">
        <v>1376</v>
      </c>
      <c r="F403" s="209" t="s">
        <v>1377</v>
      </c>
      <c r="G403" s="210" t="s">
        <v>502</v>
      </c>
      <c r="H403" s="211">
        <v>20</v>
      </c>
      <c r="I403" s="212"/>
      <c r="J403" s="213">
        <f>ROUND(I403*H403,2)</f>
        <v>0</v>
      </c>
      <c r="K403" s="209" t="s">
        <v>148</v>
      </c>
      <c r="L403" s="214"/>
      <c r="M403" s="215" t="s">
        <v>1</v>
      </c>
      <c r="N403" s="216" t="s">
        <v>42</v>
      </c>
      <c r="O403" s="59"/>
      <c r="P403" s="169">
        <f>O403*H403</f>
        <v>0</v>
      </c>
      <c r="Q403" s="169">
        <v>0.56999999999999995</v>
      </c>
      <c r="R403" s="169">
        <f>Q403*H403</f>
        <v>11.399999999999999</v>
      </c>
      <c r="S403" s="169">
        <v>0</v>
      </c>
      <c r="T403" s="170">
        <f>S403*H403</f>
        <v>0</v>
      </c>
      <c r="U403" s="33"/>
      <c r="V403" s="33"/>
      <c r="W403" s="33"/>
      <c r="X403" s="33"/>
      <c r="Y403" s="33"/>
      <c r="Z403" s="33"/>
      <c r="AA403" s="33"/>
      <c r="AB403" s="33"/>
      <c r="AC403" s="33"/>
      <c r="AD403" s="33"/>
      <c r="AE403" s="33"/>
      <c r="AR403" s="171" t="s">
        <v>184</v>
      </c>
      <c r="AT403" s="171" t="s">
        <v>382</v>
      </c>
      <c r="AU403" s="171" t="s">
        <v>87</v>
      </c>
      <c r="AY403" s="18" t="s">
        <v>143</v>
      </c>
      <c r="BE403" s="172">
        <f>IF(N403="základní",J403,0)</f>
        <v>0</v>
      </c>
      <c r="BF403" s="172">
        <f>IF(N403="snížená",J403,0)</f>
        <v>0</v>
      </c>
      <c r="BG403" s="172">
        <f>IF(N403="zákl. přenesená",J403,0)</f>
        <v>0</v>
      </c>
      <c r="BH403" s="172">
        <f>IF(N403="sníž. přenesená",J403,0)</f>
        <v>0</v>
      </c>
      <c r="BI403" s="172">
        <f>IF(N403="nulová",J403,0)</f>
        <v>0</v>
      </c>
      <c r="BJ403" s="18" t="s">
        <v>85</v>
      </c>
      <c r="BK403" s="172">
        <f>ROUND(I403*H403,2)</f>
        <v>0</v>
      </c>
      <c r="BL403" s="18" t="s">
        <v>142</v>
      </c>
      <c r="BM403" s="171" t="s">
        <v>1378</v>
      </c>
    </row>
    <row r="404" spans="1:65" s="12" customFormat="1" x14ac:dyDescent="0.2">
      <c r="B404" s="173"/>
      <c r="D404" s="174" t="s">
        <v>151</v>
      </c>
      <c r="E404" s="175" t="s">
        <v>1</v>
      </c>
      <c r="F404" s="176" t="s">
        <v>1689</v>
      </c>
      <c r="H404" s="177">
        <v>20</v>
      </c>
      <c r="I404" s="178"/>
      <c r="L404" s="173"/>
      <c r="M404" s="179"/>
      <c r="N404" s="180"/>
      <c r="O404" s="180"/>
      <c r="P404" s="180"/>
      <c r="Q404" s="180"/>
      <c r="R404" s="180"/>
      <c r="S404" s="180"/>
      <c r="T404" s="181"/>
      <c r="AT404" s="175" t="s">
        <v>151</v>
      </c>
      <c r="AU404" s="175" t="s">
        <v>87</v>
      </c>
      <c r="AV404" s="12" t="s">
        <v>87</v>
      </c>
      <c r="AW404" s="12" t="s">
        <v>33</v>
      </c>
      <c r="AX404" s="12" t="s">
        <v>85</v>
      </c>
      <c r="AY404" s="175" t="s">
        <v>143</v>
      </c>
    </row>
    <row r="405" spans="1:65" s="2" customFormat="1" ht="16.5" customHeight="1" x14ac:dyDescent="0.2">
      <c r="A405" s="33"/>
      <c r="B405" s="159"/>
      <c r="C405" s="160" t="s">
        <v>710</v>
      </c>
      <c r="D405" s="160" t="s">
        <v>144</v>
      </c>
      <c r="E405" s="161" t="s">
        <v>1384</v>
      </c>
      <c r="F405" s="162" t="s">
        <v>1385</v>
      </c>
      <c r="G405" s="163" t="s">
        <v>502</v>
      </c>
      <c r="H405" s="164">
        <v>49</v>
      </c>
      <c r="I405" s="165"/>
      <c r="J405" s="166">
        <f>ROUND(I405*H405,2)</f>
        <v>0</v>
      </c>
      <c r="K405" s="162" t="s">
        <v>148</v>
      </c>
      <c r="L405" s="34"/>
      <c r="M405" s="167" t="s">
        <v>1</v>
      </c>
      <c r="N405" s="168" t="s">
        <v>42</v>
      </c>
      <c r="O405" s="59"/>
      <c r="P405" s="169">
        <f>O405*H405</f>
        <v>0</v>
      </c>
      <c r="Q405" s="169">
        <v>3.5729999999999998E-2</v>
      </c>
      <c r="R405" s="169">
        <f>Q405*H405</f>
        <v>1.7507699999999999</v>
      </c>
      <c r="S405" s="169">
        <v>0</v>
      </c>
      <c r="T405" s="170">
        <f>S405*H405</f>
        <v>0</v>
      </c>
      <c r="U405" s="33"/>
      <c r="V405" s="33"/>
      <c r="W405" s="33"/>
      <c r="X405" s="33"/>
      <c r="Y405" s="33"/>
      <c r="Z405" s="33"/>
      <c r="AA405" s="33"/>
      <c r="AB405" s="33"/>
      <c r="AC405" s="33"/>
      <c r="AD405" s="33"/>
      <c r="AE405" s="33"/>
      <c r="AR405" s="171" t="s">
        <v>142</v>
      </c>
      <c r="AT405" s="171" t="s">
        <v>144</v>
      </c>
      <c r="AU405" s="171" t="s">
        <v>87</v>
      </c>
      <c r="AY405" s="18" t="s">
        <v>143</v>
      </c>
      <c r="BE405" s="172">
        <f>IF(N405="základní",J405,0)</f>
        <v>0</v>
      </c>
      <c r="BF405" s="172">
        <f>IF(N405="snížená",J405,0)</f>
        <v>0</v>
      </c>
      <c r="BG405" s="172">
        <f>IF(N405="zákl. přenesená",J405,0)</f>
        <v>0</v>
      </c>
      <c r="BH405" s="172">
        <f>IF(N405="sníž. přenesená",J405,0)</f>
        <v>0</v>
      </c>
      <c r="BI405" s="172">
        <f>IF(N405="nulová",J405,0)</f>
        <v>0</v>
      </c>
      <c r="BJ405" s="18" t="s">
        <v>85</v>
      </c>
      <c r="BK405" s="172">
        <f>ROUND(I405*H405,2)</f>
        <v>0</v>
      </c>
      <c r="BL405" s="18" t="s">
        <v>142</v>
      </c>
      <c r="BM405" s="171" t="s">
        <v>1386</v>
      </c>
    </row>
    <row r="406" spans="1:65" s="12" customFormat="1" x14ac:dyDescent="0.2">
      <c r="B406" s="173"/>
      <c r="D406" s="174" t="s">
        <v>151</v>
      </c>
      <c r="E406" s="175" t="s">
        <v>1</v>
      </c>
      <c r="F406" s="176" t="s">
        <v>1690</v>
      </c>
      <c r="H406" s="177">
        <v>49</v>
      </c>
      <c r="I406" s="178"/>
      <c r="L406" s="173"/>
      <c r="M406" s="179"/>
      <c r="N406" s="180"/>
      <c r="O406" s="180"/>
      <c r="P406" s="180"/>
      <c r="Q406" s="180"/>
      <c r="R406" s="180"/>
      <c r="S406" s="180"/>
      <c r="T406" s="181"/>
      <c r="AT406" s="175" t="s">
        <v>151</v>
      </c>
      <c r="AU406" s="175" t="s">
        <v>87</v>
      </c>
      <c r="AV406" s="12" t="s">
        <v>87</v>
      </c>
      <c r="AW406" s="12" t="s">
        <v>33</v>
      </c>
      <c r="AX406" s="12" t="s">
        <v>85</v>
      </c>
      <c r="AY406" s="175" t="s">
        <v>143</v>
      </c>
    </row>
    <row r="407" spans="1:65" s="2" customFormat="1" ht="21.75" customHeight="1" x14ac:dyDescent="0.2">
      <c r="A407" s="33"/>
      <c r="B407" s="159"/>
      <c r="C407" s="160" t="s">
        <v>715</v>
      </c>
      <c r="D407" s="160" t="s">
        <v>144</v>
      </c>
      <c r="E407" s="161" t="s">
        <v>1388</v>
      </c>
      <c r="F407" s="162" t="s">
        <v>1389</v>
      </c>
      <c r="G407" s="163" t="s">
        <v>502</v>
      </c>
      <c r="H407" s="164">
        <v>2</v>
      </c>
      <c r="I407" s="165"/>
      <c r="J407" s="166">
        <f>ROUND(I407*H407,2)</f>
        <v>0</v>
      </c>
      <c r="K407" s="162" t="s">
        <v>148</v>
      </c>
      <c r="L407" s="34"/>
      <c r="M407" s="167" t="s">
        <v>1</v>
      </c>
      <c r="N407" s="168" t="s">
        <v>42</v>
      </c>
      <c r="O407" s="59"/>
      <c r="P407" s="169">
        <f>O407*H407</f>
        <v>0</v>
      </c>
      <c r="Q407" s="169">
        <v>0.11217000000000001</v>
      </c>
      <c r="R407" s="169">
        <f>Q407*H407</f>
        <v>0.22434000000000001</v>
      </c>
      <c r="S407" s="169">
        <v>0</v>
      </c>
      <c r="T407" s="170">
        <f>S407*H407</f>
        <v>0</v>
      </c>
      <c r="U407" s="33"/>
      <c r="V407" s="33"/>
      <c r="W407" s="33"/>
      <c r="X407" s="33"/>
      <c r="Y407" s="33"/>
      <c r="Z407" s="33"/>
      <c r="AA407" s="33"/>
      <c r="AB407" s="33"/>
      <c r="AC407" s="33"/>
      <c r="AD407" s="33"/>
      <c r="AE407" s="33"/>
      <c r="AR407" s="171" t="s">
        <v>142</v>
      </c>
      <c r="AT407" s="171" t="s">
        <v>144</v>
      </c>
      <c r="AU407" s="171" t="s">
        <v>87</v>
      </c>
      <c r="AY407" s="18" t="s">
        <v>143</v>
      </c>
      <c r="BE407" s="172">
        <f>IF(N407="základní",J407,0)</f>
        <v>0</v>
      </c>
      <c r="BF407" s="172">
        <f>IF(N407="snížená",J407,0)</f>
        <v>0</v>
      </c>
      <c r="BG407" s="172">
        <f>IF(N407="zákl. přenesená",J407,0)</f>
        <v>0</v>
      </c>
      <c r="BH407" s="172">
        <f>IF(N407="sníž. přenesená",J407,0)</f>
        <v>0</v>
      </c>
      <c r="BI407" s="172">
        <f>IF(N407="nulová",J407,0)</f>
        <v>0</v>
      </c>
      <c r="BJ407" s="18" t="s">
        <v>85</v>
      </c>
      <c r="BK407" s="172">
        <f>ROUND(I407*H407,2)</f>
        <v>0</v>
      </c>
      <c r="BL407" s="18" t="s">
        <v>142</v>
      </c>
      <c r="BM407" s="171" t="s">
        <v>1691</v>
      </c>
    </row>
    <row r="408" spans="1:65" s="12" customFormat="1" x14ac:dyDescent="0.2">
      <c r="B408" s="173"/>
      <c r="D408" s="174" t="s">
        <v>151</v>
      </c>
      <c r="E408" s="175" t="s">
        <v>1</v>
      </c>
      <c r="F408" s="176" t="s">
        <v>1692</v>
      </c>
      <c r="H408" s="177">
        <v>2</v>
      </c>
      <c r="I408" s="178"/>
      <c r="L408" s="173"/>
      <c r="M408" s="179"/>
      <c r="N408" s="180"/>
      <c r="O408" s="180"/>
      <c r="P408" s="180"/>
      <c r="Q408" s="180"/>
      <c r="R408" s="180"/>
      <c r="S408" s="180"/>
      <c r="T408" s="181"/>
      <c r="AT408" s="175" t="s">
        <v>151</v>
      </c>
      <c r="AU408" s="175" t="s">
        <v>87</v>
      </c>
      <c r="AV408" s="12" t="s">
        <v>87</v>
      </c>
      <c r="AW408" s="12" t="s">
        <v>33</v>
      </c>
      <c r="AX408" s="12" t="s">
        <v>85</v>
      </c>
      <c r="AY408" s="175" t="s">
        <v>143</v>
      </c>
    </row>
    <row r="409" spans="1:65" s="2" customFormat="1" ht="21.75" customHeight="1" x14ac:dyDescent="0.2">
      <c r="A409" s="33"/>
      <c r="B409" s="159"/>
      <c r="C409" s="160" t="s">
        <v>721</v>
      </c>
      <c r="D409" s="160" t="s">
        <v>144</v>
      </c>
      <c r="E409" s="161" t="s">
        <v>1391</v>
      </c>
      <c r="F409" s="162" t="s">
        <v>1392</v>
      </c>
      <c r="G409" s="163" t="s">
        <v>502</v>
      </c>
      <c r="H409" s="164">
        <v>2</v>
      </c>
      <c r="I409" s="165"/>
      <c r="J409" s="166">
        <f>ROUND(I409*H409,2)</f>
        <v>0</v>
      </c>
      <c r="K409" s="162" t="s">
        <v>148</v>
      </c>
      <c r="L409" s="34"/>
      <c r="M409" s="167" t="s">
        <v>1</v>
      </c>
      <c r="N409" s="168" t="s">
        <v>42</v>
      </c>
      <c r="O409" s="59"/>
      <c r="P409" s="169">
        <f>O409*H409</f>
        <v>0</v>
      </c>
      <c r="Q409" s="169">
        <v>2.4240000000000001E-2</v>
      </c>
      <c r="R409" s="169">
        <f>Q409*H409</f>
        <v>4.8480000000000002E-2</v>
      </c>
      <c r="S409" s="169">
        <v>0</v>
      </c>
      <c r="T409" s="170">
        <f>S409*H409</f>
        <v>0</v>
      </c>
      <c r="U409" s="33"/>
      <c r="V409" s="33"/>
      <c r="W409" s="33"/>
      <c r="X409" s="33"/>
      <c r="Y409" s="33"/>
      <c r="Z409" s="33"/>
      <c r="AA409" s="33"/>
      <c r="AB409" s="33"/>
      <c r="AC409" s="33"/>
      <c r="AD409" s="33"/>
      <c r="AE409" s="33"/>
      <c r="AR409" s="171" t="s">
        <v>142</v>
      </c>
      <c r="AT409" s="171" t="s">
        <v>144</v>
      </c>
      <c r="AU409" s="171" t="s">
        <v>87</v>
      </c>
      <c r="AY409" s="18" t="s">
        <v>143</v>
      </c>
      <c r="BE409" s="172">
        <f>IF(N409="základní",J409,0)</f>
        <v>0</v>
      </c>
      <c r="BF409" s="172">
        <f>IF(N409="snížená",J409,0)</f>
        <v>0</v>
      </c>
      <c r="BG409" s="172">
        <f>IF(N409="zákl. přenesená",J409,0)</f>
        <v>0</v>
      </c>
      <c r="BH409" s="172">
        <f>IF(N409="sníž. přenesená",J409,0)</f>
        <v>0</v>
      </c>
      <c r="BI409" s="172">
        <f>IF(N409="nulová",J409,0)</f>
        <v>0</v>
      </c>
      <c r="BJ409" s="18" t="s">
        <v>85</v>
      </c>
      <c r="BK409" s="172">
        <f>ROUND(I409*H409,2)</f>
        <v>0</v>
      </c>
      <c r="BL409" s="18" t="s">
        <v>142</v>
      </c>
      <c r="BM409" s="171" t="s">
        <v>1393</v>
      </c>
    </row>
    <row r="410" spans="1:65" s="12" customFormat="1" x14ac:dyDescent="0.2">
      <c r="B410" s="173"/>
      <c r="D410" s="174" t="s">
        <v>151</v>
      </c>
      <c r="E410" s="175" t="s">
        <v>1</v>
      </c>
      <c r="F410" s="176" t="s">
        <v>1692</v>
      </c>
      <c r="H410" s="177">
        <v>2</v>
      </c>
      <c r="I410" s="178"/>
      <c r="L410" s="173"/>
      <c r="M410" s="179"/>
      <c r="N410" s="180"/>
      <c r="O410" s="180"/>
      <c r="P410" s="180"/>
      <c r="Q410" s="180"/>
      <c r="R410" s="180"/>
      <c r="S410" s="180"/>
      <c r="T410" s="181"/>
      <c r="AT410" s="175" t="s">
        <v>151</v>
      </c>
      <c r="AU410" s="175" t="s">
        <v>87</v>
      </c>
      <c r="AV410" s="12" t="s">
        <v>87</v>
      </c>
      <c r="AW410" s="12" t="s">
        <v>33</v>
      </c>
      <c r="AX410" s="12" t="s">
        <v>85</v>
      </c>
      <c r="AY410" s="175" t="s">
        <v>143</v>
      </c>
    </row>
    <row r="411" spans="1:65" s="2" customFormat="1" ht="21.75" customHeight="1" x14ac:dyDescent="0.2">
      <c r="A411" s="33"/>
      <c r="B411" s="159"/>
      <c r="C411" s="160" t="s">
        <v>726</v>
      </c>
      <c r="D411" s="160" t="s">
        <v>144</v>
      </c>
      <c r="E411" s="161" t="s">
        <v>1395</v>
      </c>
      <c r="F411" s="162" t="s">
        <v>1396</v>
      </c>
      <c r="G411" s="163" t="s">
        <v>502</v>
      </c>
      <c r="H411" s="164">
        <v>2</v>
      </c>
      <c r="I411" s="165"/>
      <c r="J411" s="166">
        <f>ROUND(I411*H411,2)</f>
        <v>0</v>
      </c>
      <c r="K411" s="162" t="s">
        <v>148</v>
      </c>
      <c r="L411" s="34"/>
      <c r="M411" s="167" t="s">
        <v>1</v>
      </c>
      <c r="N411" s="168" t="s">
        <v>42</v>
      </c>
      <c r="O411" s="59"/>
      <c r="P411" s="169">
        <f>O411*H411</f>
        <v>0</v>
      </c>
      <c r="Q411" s="169">
        <v>0</v>
      </c>
      <c r="R411" s="169">
        <f>Q411*H411</f>
        <v>0</v>
      </c>
      <c r="S411" s="169">
        <v>0</v>
      </c>
      <c r="T411" s="170">
        <f>S411*H411</f>
        <v>0</v>
      </c>
      <c r="U411" s="33"/>
      <c r="V411" s="33"/>
      <c r="W411" s="33"/>
      <c r="X411" s="33"/>
      <c r="Y411" s="33"/>
      <c r="Z411" s="33"/>
      <c r="AA411" s="33"/>
      <c r="AB411" s="33"/>
      <c r="AC411" s="33"/>
      <c r="AD411" s="33"/>
      <c r="AE411" s="33"/>
      <c r="AR411" s="171" t="s">
        <v>142</v>
      </c>
      <c r="AT411" s="171" t="s">
        <v>144</v>
      </c>
      <c r="AU411" s="171" t="s">
        <v>87</v>
      </c>
      <c r="AY411" s="18" t="s">
        <v>143</v>
      </c>
      <c r="BE411" s="172">
        <f>IF(N411="základní",J411,0)</f>
        <v>0</v>
      </c>
      <c r="BF411" s="172">
        <f>IF(N411="snížená",J411,0)</f>
        <v>0</v>
      </c>
      <c r="BG411" s="172">
        <f>IF(N411="zákl. přenesená",J411,0)</f>
        <v>0</v>
      </c>
      <c r="BH411" s="172">
        <f>IF(N411="sníž. přenesená",J411,0)</f>
        <v>0</v>
      </c>
      <c r="BI411" s="172">
        <f>IF(N411="nulová",J411,0)</f>
        <v>0</v>
      </c>
      <c r="BJ411" s="18" t="s">
        <v>85</v>
      </c>
      <c r="BK411" s="172">
        <f>ROUND(I411*H411,2)</f>
        <v>0</v>
      </c>
      <c r="BL411" s="18" t="s">
        <v>142</v>
      </c>
      <c r="BM411" s="171" t="s">
        <v>1397</v>
      </c>
    </row>
    <row r="412" spans="1:65" s="2" customFormat="1" ht="21.75" customHeight="1" x14ac:dyDescent="0.2">
      <c r="A412" s="33"/>
      <c r="B412" s="159"/>
      <c r="C412" s="160" t="s">
        <v>731</v>
      </c>
      <c r="D412" s="160" t="s">
        <v>144</v>
      </c>
      <c r="E412" s="161" t="s">
        <v>1398</v>
      </c>
      <c r="F412" s="162" t="s">
        <v>1399</v>
      </c>
      <c r="G412" s="163" t="s">
        <v>502</v>
      </c>
      <c r="H412" s="164">
        <v>2</v>
      </c>
      <c r="I412" s="165"/>
      <c r="J412" s="166">
        <f>ROUND(I412*H412,2)</f>
        <v>0</v>
      </c>
      <c r="K412" s="162" t="s">
        <v>148</v>
      </c>
      <c r="L412" s="34"/>
      <c r="M412" s="167" t="s">
        <v>1</v>
      </c>
      <c r="N412" s="168" t="s">
        <v>42</v>
      </c>
      <c r="O412" s="59"/>
      <c r="P412" s="169">
        <f>O412*H412</f>
        <v>0</v>
      </c>
      <c r="Q412" s="169">
        <v>0.42115999999999998</v>
      </c>
      <c r="R412" s="169">
        <f>Q412*H412</f>
        <v>0.84231999999999996</v>
      </c>
      <c r="S412" s="169">
        <v>0</v>
      </c>
      <c r="T412" s="170">
        <f>S412*H412</f>
        <v>0</v>
      </c>
      <c r="U412" s="33"/>
      <c r="V412" s="33"/>
      <c r="W412" s="33"/>
      <c r="X412" s="33"/>
      <c r="Y412" s="33"/>
      <c r="Z412" s="33"/>
      <c r="AA412" s="33"/>
      <c r="AB412" s="33"/>
      <c r="AC412" s="33"/>
      <c r="AD412" s="33"/>
      <c r="AE412" s="33"/>
      <c r="AR412" s="171" t="s">
        <v>142</v>
      </c>
      <c r="AT412" s="171" t="s">
        <v>144</v>
      </c>
      <c r="AU412" s="171" t="s">
        <v>87</v>
      </c>
      <c r="AY412" s="18" t="s">
        <v>143</v>
      </c>
      <c r="BE412" s="172">
        <f>IF(N412="základní",J412,0)</f>
        <v>0</v>
      </c>
      <c r="BF412" s="172">
        <f>IF(N412="snížená",J412,0)</f>
        <v>0</v>
      </c>
      <c r="BG412" s="172">
        <f>IF(N412="zákl. přenesená",J412,0)</f>
        <v>0</v>
      </c>
      <c r="BH412" s="172">
        <f>IF(N412="sníž. přenesená",J412,0)</f>
        <v>0</v>
      </c>
      <c r="BI412" s="172">
        <f>IF(N412="nulová",J412,0)</f>
        <v>0</v>
      </c>
      <c r="BJ412" s="18" t="s">
        <v>85</v>
      </c>
      <c r="BK412" s="172">
        <f>ROUND(I412*H412,2)</f>
        <v>0</v>
      </c>
      <c r="BL412" s="18" t="s">
        <v>142</v>
      </c>
      <c r="BM412" s="171" t="s">
        <v>1400</v>
      </c>
    </row>
    <row r="413" spans="1:65" s="12" customFormat="1" x14ac:dyDescent="0.2">
      <c r="B413" s="173"/>
      <c r="D413" s="174" t="s">
        <v>151</v>
      </c>
      <c r="E413" s="175" t="s">
        <v>1</v>
      </c>
      <c r="F413" s="176" t="s">
        <v>1693</v>
      </c>
      <c r="H413" s="177">
        <v>2</v>
      </c>
      <c r="I413" s="178"/>
      <c r="L413" s="173"/>
      <c r="M413" s="179"/>
      <c r="N413" s="180"/>
      <c r="O413" s="180"/>
      <c r="P413" s="180"/>
      <c r="Q413" s="180"/>
      <c r="R413" s="180"/>
      <c r="S413" s="180"/>
      <c r="T413" s="181"/>
      <c r="AT413" s="175" t="s">
        <v>151</v>
      </c>
      <c r="AU413" s="175" t="s">
        <v>87</v>
      </c>
      <c r="AV413" s="12" t="s">
        <v>87</v>
      </c>
      <c r="AW413" s="12" t="s">
        <v>33</v>
      </c>
      <c r="AX413" s="12" t="s">
        <v>85</v>
      </c>
      <c r="AY413" s="175" t="s">
        <v>143</v>
      </c>
    </row>
    <row r="414" spans="1:65" s="2" customFormat="1" ht="16.5" customHeight="1" x14ac:dyDescent="0.2">
      <c r="A414" s="33"/>
      <c r="B414" s="159"/>
      <c r="C414" s="160" t="s">
        <v>735</v>
      </c>
      <c r="D414" s="160" t="s">
        <v>144</v>
      </c>
      <c r="E414" s="161" t="s">
        <v>1402</v>
      </c>
      <c r="F414" s="162" t="s">
        <v>1403</v>
      </c>
      <c r="G414" s="163" t="s">
        <v>502</v>
      </c>
      <c r="H414" s="164">
        <v>3</v>
      </c>
      <c r="I414" s="165"/>
      <c r="J414" s="166">
        <f>ROUND(I414*H414,2)</f>
        <v>0</v>
      </c>
      <c r="K414" s="162" t="s">
        <v>148</v>
      </c>
      <c r="L414" s="34"/>
      <c r="M414" s="167" t="s">
        <v>1</v>
      </c>
      <c r="N414" s="168" t="s">
        <v>42</v>
      </c>
      <c r="O414" s="59"/>
      <c r="P414" s="169">
        <f>O414*H414</f>
        <v>0</v>
      </c>
      <c r="Q414" s="169">
        <v>0.21734000000000001</v>
      </c>
      <c r="R414" s="169">
        <f>Q414*H414</f>
        <v>0.65202000000000004</v>
      </c>
      <c r="S414" s="169">
        <v>0</v>
      </c>
      <c r="T414" s="170">
        <f>S414*H414</f>
        <v>0</v>
      </c>
      <c r="U414" s="33"/>
      <c r="V414" s="33"/>
      <c r="W414" s="33"/>
      <c r="X414" s="33"/>
      <c r="Y414" s="33"/>
      <c r="Z414" s="33"/>
      <c r="AA414" s="33"/>
      <c r="AB414" s="33"/>
      <c r="AC414" s="33"/>
      <c r="AD414" s="33"/>
      <c r="AE414" s="33"/>
      <c r="AR414" s="171" t="s">
        <v>142</v>
      </c>
      <c r="AT414" s="171" t="s">
        <v>144</v>
      </c>
      <c r="AU414" s="171" t="s">
        <v>87</v>
      </c>
      <c r="AY414" s="18" t="s">
        <v>143</v>
      </c>
      <c r="BE414" s="172">
        <f>IF(N414="základní",J414,0)</f>
        <v>0</v>
      </c>
      <c r="BF414" s="172">
        <f>IF(N414="snížená",J414,0)</f>
        <v>0</v>
      </c>
      <c r="BG414" s="172">
        <f>IF(N414="zákl. přenesená",J414,0)</f>
        <v>0</v>
      </c>
      <c r="BH414" s="172">
        <f>IF(N414="sníž. přenesená",J414,0)</f>
        <v>0</v>
      </c>
      <c r="BI414" s="172">
        <f>IF(N414="nulová",J414,0)</f>
        <v>0</v>
      </c>
      <c r="BJ414" s="18" t="s">
        <v>85</v>
      </c>
      <c r="BK414" s="172">
        <f>ROUND(I414*H414,2)</f>
        <v>0</v>
      </c>
      <c r="BL414" s="18" t="s">
        <v>142</v>
      </c>
      <c r="BM414" s="171" t="s">
        <v>1694</v>
      </c>
    </row>
    <row r="415" spans="1:65" s="12" customFormat="1" x14ac:dyDescent="0.2">
      <c r="B415" s="173"/>
      <c r="D415" s="174" t="s">
        <v>151</v>
      </c>
      <c r="E415" s="175" t="s">
        <v>1</v>
      </c>
      <c r="F415" s="176" t="s">
        <v>1695</v>
      </c>
      <c r="H415" s="177">
        <v>3</v>
      </c>
      <c r="I415" s="178"/>
      <c r="L415" s="173"/>
      <c r="M415" s="179"/>
      <c r="N415" s="180"/>
      <c r="O415" s="180"/>
      <c r="P415" s="180"/>
      <c r="Q415" s="180"/>
      <c r="R415" s="180"/>
      <c r="S415" s="180"/>
      <c r="T415" s="181"/>
      <c r="AT415" s="175" t="s">
        <v>151</v>
      </c>
      <c r="AU415" s="175" t="s">
        <v>87</v>
      </c>
      <c r="AV415" s="12" t="s">
        <v>87</v>
      </c>
      <c r="AW415" s="12" t="s">
        <v>33</v>
      </c>
      <c r="AX415" s="12" t="s">
        <v>85</v>
      </c>
      <c r="AY415" s="175" t="s">
        <v>143</v>
      </c>
    </row>
    <row r="416" spans="1:65" s="2" customFormat="1" ht="16.5" customHeight="1" x14ac:dyDescent="0.2">
      <c r="A416" s="33"/>
      <c r="B416" s="159"/>
      <c r="C416" s="207" t="s">
        <v>740</v>
      </c>
      <c r="D416" s="207" t="s">
        <v>382</v>
      </c>
      <c r="E416" s="208" t="s">
        <v>1406</v>
      </c>
      <c r="F416" s="209" t="s">
        <v>1407</v>
      </c>
      <c r="G416" s="210" t="s">
        <v>502</v>
      </c>
      <c r="H416" s="211">
        <v>3</v>
      </c>
      <c r="I416" s="212"/>
      <c r="J416" s="213">
        <f>ROUND(I416*H416,2)</f>
        <v>0</v>
      </c>
      <c r="K416" s="209" t="s">
        <v>148</v>
      </c>
      <c r="L416" s="214"/>
      <c r="M416" s="215" t="s">
        <v>1</v>
      </c>
      <c r="N416" s="216" t="s">
        <v>42</v>
      </c>
      <c r="O416" s="59"/>
      <c r="P416" s="169">
        <f>O416*H416</f>
        <v>0</v>
      </c>
      <c r="Q416" s="169">
        <v>9.9000000000000005E-2</v>
      </c>
      <c r="R416" s="169">
        <f>Q416*H416</f>
        <v>0.29700000000000004</v>
      </c>
      <c r="S416" s="169">
        <v>0</v>
      </c>
      <c r="T416" s="170">
        <f>S416*H416</f>
        <v>0</v>
      </c>
      <c r="U416" s="33"/>
      <c r="V416" s="33"/>
      <c r="W416" s="33"/>
      <c r="X416" s="33"/>
      <c r="Y416" s="33"/>
      <c r="Z416" s="33"/>
      <c r="AA416" s="33"/>
      <c r="AB416" s="33"/>
      <c r="AC416" s="33"/>
      <c r="AD416" s="33"/>
      <c r="AE416" s="33"/>
      <c r="AR416" s="171" t="s">
        <v>184</v>
      </c>
      <c r="AT416" s="171" t="s">
        <v>382</v>
      </c>
      <c r="AU416" s="171" t="s">
        <v>87</v>
      </c>
      <c r="AY416" s="18" t="s">
        <v>143</v>
      </c>
      <c r="BE416" s="172">
        <f>IF(N416="základní",J416,0)</f>
        <v>0</v>
      </c>
      <c r="BF416" s="172">
        <f>IF(N416="snížená",J416,0)</f>
        <v>0</v>
      </c>
      <c r="BG416" s="172">
        <f>IF(N416="zákl. přenesená",J416,0)</f>
        <v>0</v>
      </c>
      <c r="BH416" s="172">
        <f>IF(N416="sníž. přenesená",J416,0)</f>
        <v>0</v>
      </c>
      <c r="BI416" s="172">
        <f>IF(N416="nulová",J416,0)</f>
        <v>0</v>
      </c>
      <c r="BJ416" s="18" t="s">
        <v>85</v>
      </c>
      <c r="BK416" s="172">
        <f>ROUND(I416*H416,2)</f>
        <v>0</v>
      </c>
      <c r="BL416" s="18" t="s">
        <v>142</v>
      </c>
      <c r="BM416" s="171" t="s">
        <v>1696</v>
      </c>
    </row>
    <row r="417" spans="1:65" s="12" customFormat="1" x14ac:dyDescent="0.2">
      <c r="B417" s="173"/>
      <c r="D417" s="174" t="s">
        <v>151</v>
      </c>
      <c r="E417" s="175" t="s">
        <v>1</v>
      </c>
      <c r="F417" s="176" t="s">
        <v>1697</v>
      </c>
      <c r="H417" s="177">
        <v>3</v>
      </c>
      <c r="I417" s="178"/>
      <c r="L417" s="173"/>
      <c r="M417" s="179"/>
      <c r="N417" s="180"/>
      <c r="O417" s="180"/>
      <c r="P417" s="180"/>
      <c r="Q417" s="180"/>
      <c r="R417" s="180"/>
      <c r="S417" s="180"/>
      <c r="T417" s="181"/>
      <c r="AT417" s="175" t="s">
        <v>151</v>
      </c>
      <c r="AU417" s="175" t="s">
        <v>87</v>
      </c>
      <c r="AV417" s="12" t="s">
        <v>87</v>
      </c>
      <c r="AW417" s="12" t="s">
        <v>33</v>
      </c>
      <c r="AX417" s="12" t="s">
        <v>85</v>
      </c>
      <c r="AY417" s="175" t="s">
        <v>143</v>
      </c>
    </row>
    <row r="418" spans="1:65" s="2" customFormat="1" ht="16.5" customHeight="1" x14ac:dyDescent="0.2">
      <c r="A418" s="33"/>
      <c r="B418" s="159"/>
      <c r="C418" s="160" t="s">
        <v>745</v>
      </c>
      <c r="D418" s="160" t="s">
        <v>144</v>
      </c>
      <c r="E418" s="161" t="s">
        <v>1698</v>
      </c>
      <c r="F418" s="162" t="s">
        <v>1403</v>
      </c>
      <c r="G418" s="163" t="s">
        <v>502</v>
      </c>
      <c r="H418" s="164">
        <v>4</v>
      </c>
      <c r="I418" s="165"/>
      <c r="J418" s="166">
        <f>ROUND(I418*H418,2)</f>
        <v>0</v>
      </c>
      <c r="K418" s="162" t="s">
        <v>1</v>
      </c>
      <c r="L418" s="34"/>
      <c r="M418" s="167" t="s">
        <v>1</v>
      </c>
      <c r="N418" s="168" t="s">
        <v>42</v>
      </c>
      <c r="O418" s="59"/>
      <c r="P418" s="169">
        <f>O418*H418</f>
        <v>0</v>
      </c>
      <c r="Q418" s="169">
        <v>0.21734000000000001</v>
      </c>
      <c r="R418" s="169">
        <f>Q418*H418</f>
        <v>0.86936000000000002</v>
      </c>
      <c r="S418" s="169">
        <v>0</v>
      </c>
      <c r="T418" s="170">
        <f>S418*H418</f>
        <v>0</v>
      </c>
      <c r="U418" s="33"/>
      <c r="V418" s="33"/>
      <c r="W418" s="33"/>
      <c r="X418" s="33"/>
      <c r="Y418" s="33"/>
      <c r="Z418" s="33"/>
      <c r="AA418" s="33"/>
      <c r="AB418" s="33"/>
      <c r="AC418" s="33"/>
      <c r="AD418" s="33"/>
      <c r="AE418" s="33"/>
      <c r="AR418" s="171" t="s">
        <v>142</v>
      </c>
      <c r="AT418" s="171" t="s">
        <v>144</v>
      </c>
      <c r="AU418" s="171" t="s">
        <v>87</v>
      </c>
      <c r="AY418" s="18" t="s">
        <v>143</v>
      </c>
      <c r="BE418" s="172">
        <f>IF(N418="základní",J418,0)</f>
        <v>0</v>
      </c>
      <c r="BF418" s="172">
        <f>IF(N418="snížená",J418,0)</f>
        <v>0</v>
      </c>
      <c r="BG418" s="172">
        <f>IF(N418="zákl. přenesená",J418,0)</f>
        <v>0</v>
      </c>
      <c r="BH418" s="172">
        <f>IF(N418="sníž. přenesená",J418,0)</f>
        <v>0</v>
      </c>
      <c r="BI418" s="172">
        <f>IF(N418="nulová",J418,0)</f>
        <v>0</v>
      </c>
      <c r="BJ418" s="18" t="s">
        <v>85</v>
      </c>
      <c r="BK418" s="172">
        <f>ROUND(I418*H418,2)</f>
        <v>0</v>
      </c>
      <c r="BL418" s="18" t="s">
        <v>142</v>
      </c>
      <c r="BM418" s="171" t="s">
        <v>1699</v>
      </c>
    </row>
    <row r="419" spans="1:65" s="13" customFormat="1" x14ac:dyDescent="0.2">
      <c r="B419" s="182"/>
      <c r="D419" s="174" t="s">
        <v>151</v>
      </c>
      <c r="E419" s="183" t="s">
        <v>1</v>
      </c>
      <c r="F419" s="184" t="s">
        <v>1700</v>
      </c>
      <c r="H419" s="183" t="s">
        <v>1</v>
      </c>
      <c r="I419" s="185"/>
      <c r="L419" s="182"/>
      <c r="M419" s="186"/>
      <c r="N419" s="187"/>
      <c r="O419" s="187"/>
      <c r="P419" s="187"/>
      <c r="Q419" s="187"/>
      <c r="R419" s="187"/>
      <c r="S419" s="187"/>
      <c r="T419" s="188"/>
      <c r="AT419" s="183" t="s">
        <v>151</v>
      </c>
      <c r="AU419" s="183" t="s">
        <v>87</v>
      </c>
      <c r="AV419" s="13" t="s">
        <v>85</v>
      </c>
      <c r="AW419" s="13" t="s">
        <v>33</v>
      </c>
      <c r="AX419" s="13" t="s">
        <v>77</v>
      </c>
      <c r="AY419" s="183" t="s">
        <v>143</v>
      </c>
    </row>
    <row r="420" spans="1:65" s="12" customFormat="1" x14ac:dyDescent="0.2">
      <c r="B420" s="173"/>
      <c r="D420" s="174" t="s">
        <v>151</v>
      </c>
      <c r="E420" s="175" t="s">
        <v>1</v>
      </c>
      <c r="F420" s="176" t="s">
        <v>1701</v>
      </c>
      <c r="H420" s="177">
        <v>1</v>
      </c>
      <c r="I420" s="178"/>
      <c r="L420" s="173"/>
      <c r="M420" s="179"/>
      <c r="N420" s="180"/>
      <c r="O420" s="180"/>
      <c r="P420" s="180"/>
      <c r="Q420" s="180"/>
      <c r="R420" s="180"/>
      <c r="S420" s="180"/>
      <c r="T420" s="181"/>
      <c r="AT420" s="175" t="s">
        <v>151</v>
      </c>
      <c r="AU420" s="175" t="s">
        <v>87</v>
      </c>
      <c r="AV420" s="12" t="s">
        <v>87</v>
      </c>
      <c r="AW420" s="12" t="s">
        <v>33</v>
      </c>
      <c r="AX420" s="12" t="s">
        <v>77</v>
      </c>
      <c r="AY420" s="175" t="s">
        <v>143</v>
      </c>
    </row>
    <row r="421" spans="1:65" s="12" customFormat="1" x14ac:dyDescent="0.2">
      <c r="B421" s="173"/>
      <c r="D421" s="174" t="s">
        <v>151</v>
      </c>
      <c r="E421" s="175" t="s">
        <v>1</v>
      </c>
      <c r="F421" s="176" t="s">
        <v>1702</v>
      </c>
      <c r="H421" s="177">
        <v>1</v>
      </c>
      <c r="I421" s="178"/>
      <c r="L421" s="173"/>
      <c r="M421" s="179"/>
      <c r="N421" s="180"/>
      <c r="O421" s="180"/>
      <c r="P421" s="180"/>
      <c r="Q421" s="180"/>
      <c r="R421" s="180"/>
      <c r="S421" s="180"/>
      <c r="T421" s="181"/>
      <c r="AT421" s="175" t="s">
        <v>151</v>
      </c>
      <c r="AU421" s="175" t="s">
        <v>87</v>
      </c>
      <c r="AV421" s="12" t="s">
        <v>87</v>
      </c>
      <c r="AW421" s="12" t="s">
        <v>33</v>
      </c>
      <c r="AX421" s="12" t="s">
        <v>77</v>
      </c>
      <c r="AY421" s="175" t="s">
        <v>143</v>
      </c>
    </row>
    <row r="422" spans="1:65" s="12" customFormat="1" x14ac:dyDescent="0.2">
      <c r="B422" s="173"/>
      <c r="D422" s="174" t="s">
        <v>151</v>
      </c>
      <c r="E422" s="175" t="s">
        <v>1</v>
      </c>
      <c r="F422" s="176" t="s">
        <v>1703</v>
      </c>
      <c r="H422" s="177">
        <v>2</v>
      </c>
      <c r="I422" s="178"/>
      <c r="L422" s="173"/>
      <c r="M422" s="179"/>
      <c r="N422" s="180"/>
      <c r="O422" s="180"/>
      <c r="P422" s="180"/>
      <c r="Q422" s="180"/>
      <c r="R422" s="180"/>
      <c r="S422" s="180"/>
      <c r="T422" s="181"/>
      <c r="AT422" s="175" t="s">
        <v>151</v>
      </c>
      <c r="AU422" s="175" t="s">
        <v>87</v>
      </c>
      <c r="AV422" s="12" t="s">
        <v>87</v>
      </c>
      <c r="AW422" s="12" t="s">
        <v>33</v>
      </c>
      <c r="AX422" s="12" t="s">
        <v>77</v>
      </c>
      <c r="AY422" s="175" t="s">
        <v>143</v>
      </c>
    </row>
    <row r="423" spans="1:65" s="15" customFormat="1" x14ac:dyDescent="0.2">
      <c r="B423" s="199"/>
      <c r="D423" s="174" t="s">
        <v>151</v>
      </c>
      <c r="E423" s="200" t="s">
        <v>1</v>
      </c>
      <c r="F423" s="201" t="s">
        <v>245</v>
      </c>
      <c r="H423" s="202">
        <v>4</v>
      </c>
      <c r="I423" s="203"/>
      <c r="L423" s="199"/>
      <c r="M423" s="204"/>
      <c r="N423" s="205"/>
      <c r="O423" s="205"/>
      <c r="P423" s="205"/>
      <c r="Q423" s="205"/>
      <c r="R423" s="205"/>
      <c r="S423" s="205"/>
      <c r="T423" s="206"/>
      <c r="AT423" s="200" t="s">
        <v>151</v>
      </c>
      <c r="AU423" s="200" t="s">
        <v>87</v>
      </c>
      <c r="AV423" s="15" t="s">
        <v>142</v>
      </c>
      <c r="AW423" s="15" t="s">
        <v>33</v>
      </c>
      <c r="AX423" s="15" t="s">
        <v>85</v>
      </c>
      <c r="AY423" s="200" t="s">
        <v>143</v>
      </c>
    </row>
    <row r="424" spans="1:65" s="2" customFormat="1" ht="16.5" customHeight="1" x14ac:dyDescent="0.2">
      <c r="A424" s="33"/>
      <c r="B424" s="159"/>
      <c r="C424" s="207" t="s">
        <v>751</v>
      </c>
      <c r="D424" s="207" t="s">
        <v>382</v>
      </c>
      <c r="E424" s="208" t="s">
        <v>1704</v>
      </c>
      <c r="F424" s="209" t="s">
        <v>1705</v>
      </c>
      <c r="G424" s="210" t="s">
        <v>502</v>
      </c>
      <c r="H424" s="211">
        <v>1</v>
      </c>
      <c r="I424" s="212"/>
      <c r="J424" s="213">
        <f>ROUND(I424*H424,2)</f>
        <v>0</v>
      </c>
      <c r="K424" s="209" t="s">
        <v>1</v>
      </c>
      <c r="L424" s="214"/>
      <c r="M424" s="215" t="s">
        <v>1</v>
      </c>
      <c r="N424" s="216" t="s">
        <v>42</v>
      </c>
      <c r="O424" s="59"/>
      <c r="P424" s="169">
        <f>O424*H424</f>
        <v>0</v>
      </c>
      <c r="Q424" s="169">
        <v>0</v>
      </c>
      <c r="R424" s="169">
        <f>Q424*H424</f>
        <v>0</v>
      </c>
      <c r="S424" s="169">
        <v>0</v>
      </c>
      <c r="T424" s="170">
        <f>S424*H424</f>
        <v>0</v>
      </c>
      <c r="U424" s="33"/>
      <c r="V424" s="33"/>
      <c r="W424" s="33"/>
      <c r="X424" s="33"/>
      <c r="Y424" s="33"/>
      <c r="Z424" s="33"/>
      <c r="AA424" s="33"/>
      <c r="AB424" s="33"/>
      <c r="AC424" s="33"/>
      <c r="AD424" s="33"/>
      <c r="AE424" s="33"/>
      <c r="AR424" s="171" t="s">
        <v>184</v>
      </c>
      <c r="AT424" s="171" t="s">
        <v>382</v>
      </c>
      <c r="AU424" s="171" t="s">
        <v>87</v>
      </c>
      <c r="AY424" s="18" t="s">
        <v>143</v>
      </c>
      <c r="BE424" s="172">
        <f>IF(N424="základní",J424,0)</f>
        <v>0</v>
      </c>
      <c r="BF424" s="172">
        <f>IF(N424="snížená",J424,0)</f>
        <v>0</v>
      </c>
      <c r="BG424" s="172">
        <f>IF(N424="zákl. přenesená",J424,0)</f>
        <v>0</v>
      </c>
      <c r="BH424" s="172">
        <f>IF(N424="sníž. přenesená",J424,0)</f>
        <v>0</v>
      </c>
      <c r="BI424" s="172">
        <f>IF(N424="nulová",J424,0)</f>
        <v>0</v>
      </c>
      <c r="BJ424" s="18" t="s">
        <v>85</v>
      </c>
      <c r="BK424" s="172">
        <f>ROUND(I424*H424,2)</f>
        <v>0</v>
      </c>
      <c r="BL424" s="18" t="s">
        <v>142</v>
      </c>
      <c r="BM424" s="171" t="s">
        <v>1706</v>
      </c>
    </row>
    <row r="425" spans="1:65" s="12" customFormat="1" x14ac:dyDescent="0.2">
      <c r="B425" s="173"/>
      <c r="D425" s="174" t="s">
        <v>151</v>
      </c>
      <c r="E425" s="175" t="s">
        <v>1</v>
      </c>
      <c r="F425" s="176" t="s">
        <v>1707</v>
      </c>
      <c r="H425" s="177">
        <v>1</v>
      </c>
      <c r="I425" s="178"/>
      <c r="L425" s="173"/>
      <c r="M425" s="179"/>
      <c r="N425" s="180"/>
      <c r="O425" s="180"/>
      <c r="P425" s="180"/>
      <c r="Q425" s="180"/>
      <c r="R425" s="180"/>
      <c r="S425" s="180"/>
      <c r="T425" s="181"/>
      <c r="AT425" s="175" t="s">
        <v>151</v>
      </c>
      <c r="AU425" s="175" t="s">
        <v>87</v>
      </c>
      <c r="AV425" s="12" t="s">
        <v>87</v>
      </c>
      <c r="AW425" s="12" t="s">
        <v>33</v>
      </c>
      <c r="AX425" s="12" t="s">
        <v>85</v>
      </c>
      <c r="AY425" s="175" t="s">
        <v>143</v>
      </c>
    </row>
    <row r="426" spans="1:65" s="2" customFormat="1" ht="16.5" customHeight="1" x14ac:dyDescent="0.2">
      <c r="A426" s="33"/>
      <c r="B426" s="159"/>
      <c r="C426" s="207" t="s">
        <v>756</v>
      </c>
      <c r="D426" s="207" t="s">
        <v>382</v>
      </c>
      <c r="E426" s="208" t="s">
        <v>1708</v>
      </c>
      <c r="F426" s="209" t="s">
        <v>1709</v>
      </c>
      <c r="G426" s="210" t="s">
        <v>502</v>
      </c>
      <c r="H426" s="211">
        <v>3</v>
      </c>
      <c r="I426" s="212"/>
      <c r="J426" s="213">
        <f>ROUND(I426*H426,2)</f>
        <v>0</v>
      </c>
      <c r="K426" s="209" t="s">
        <v>1</v>
      </c>
      <c r="L426" s="214"/>
      <c r="M426" s="215" t="s">
        <v>1</v>
      </c>
      <c r="N426" s="216" t="s">
        <v>42</v>
      </c>
      <c r="O426" s="59"/>
      <c r="P426" s="169">
        <f>O426*H426</f>
        <v>0</v>
      </c>
      <c r="Q426" s="169">
        <v>0</v>
      </c>
      <c r="R426" s="169">
        <f>Q426*H426</f>
        <v>0</v>
      </c>
      <c r="S426" s="169">
        <v>0</v>
      </c>
      <c r="T426" s="170">
        <f>S426*H426</f>
        <v>0</v>
      </c>
      <c r="U426" s="33"/>
      <c r="V426" s="33"/>
      <c r="W426" s="33"/>
      <c r="X426" s="33"/>
      <c r="Y426" s="33"/>
      <c r="Z426" s="33"/>
      <c r="AA426" s="33"/>
      <c r="AB426" s="33"/>
      <c r="AC426" s="33"/>
      <c r="AD426" s="33"/>
      <c r="AE426" s="33"/>
      <c r="AR426" s="171" t="s">
        <v>184</v>
      </c>
      <c r="AT426" s="171" t="s">
        <v>382</v>
      </c>
      <c r="AU426" s="171" t="s">
        <v>87</v>
      </c>
      <c r="AY426" s="18" t="s">
        <v>143</v>
      </c>
      <c r="BE426" s="172">
        <f>IF(N426="základní",J426,0)</f>
        <v>0</v>
      </c>
      <c r="BF426" s="172">
        <f>IF(N426="snížená",J426,0)</f>
        <v>0</v>
      </c>
      <c r="BG426" s="172">
        <f>IF(N426="zákl. přenesená",J426,0)</f>
        <v>0</v>
      </c>
      <c r="BH426" s="172">
        <f>IF(N426="sníž. přenesená",J426,0)</f>
        <v>0</v>
      </c>
      <c r="BI426" s="172">
        <f>IF(N426="nulová",J426,0)</f>
        <v>0</v>
      </c>
      <c r="BJ426" s="18" t="s">
        <v>85</v>
      </c>
      <c r="BK426" s="172">
        <f>ROUND(I426*H426,2)</f>
        <v>0</v>
      </c>
      <c r="BL426" s="18" t="s">
        <v>142</v>
      </c>
      <c r="BM426" s="171" t="s">
        <v>1710</v>
      </c>
    </row>
    <row r="427" spans="1:65" s="12" customFormat="1" x14ac:dyDescent="0.2">
      <c r="B427" s="173"/>
      <c r="D427" s="174" t="s">
        <v>151</v>
      </c>
      <c r="E427" s="175" t="s">
        <v>1</v>
      </c>
      <c r="F427" s="176" t="s">
        <v>1697</v>
      </c>
      <c r="H427" s="177">
        <v>3</v>
      </c>
      <c r="I427" s="178"/>
      <c r="L427" s="173"/>
      <c r="M427" s="179"/>
      <c r="N427" s="180"/>
      <c r="O427" s="180"/>
      <c r="P427" s="180"/>
      <c r="Q427" s="180"/>
      <c r="R427" s="180"/>
      <c r="S427" s="180"/>
      <c r="T427" s="181"/>
      <c r="AT427" s="175" t="s">
        <v>151</v>
      </c>
      <c r="AU427" s="175" t="s">
        <v>87</v>
      </c>
      <c r="AV427" s="12" t="s">
        <v>87</v>
      </c>
      <c r="AW427" s="12" t="s">
        <v>33</v>
      </c>
      <c r="AX427" s="12" t="s">
        <v>85</v>
      </c>
      <c r="AY427" s="175" t="s">
        <v>143</v>
      </c>
    </row>
    <row r="428" spans="1:65" s="2" customFormat="1" ht="16.5" customHeight="1" x14ac:dyDescent="0.2">
      <c r="A428" s="33"/>
      <c r="B428" s="159"/>
      <c r="C428" s="160" t="s">
        <v>761</v>
      </c>
      <c r="D428" s="160" t="s">
        <v>144</v>
      </c>
      <c r="E428" s="161" t="s">
        <v>1409</v>
      </c>
      <c r="F428" s="162" t="s">
        <v>1410</v>
      </c>
      <c r="G428" s="163" t="s">
        <v>502</v>
      </c>
      <c r="H428" s="164">
        <v>17</v>
      </c>
      <c r="I428" s="165"/>
      <c r="J428" s="166">
        <f>ROUND(I428*H428,2)</f>
        <v>0</v>
      </c>
      <c r="K428" s="162" t="s">
        <v>148</v>
      </c>
      <c r="L428" s="34"/>
      <c r="M428" s="167" t="s">
        <v>1</v>
      </c>
      <c r="N428" s="168" t="s">
        <v>42</v>
      </c>
      <c r="O428" s="59"/>
      <c r="P428" s="169">
        <f>O428*H428</f>
        <v>0</v>
      </c>
      <c r="Q428" s="169">
        <v>0.21734000000000001</v>
      </c>
      <c r="R428" s="169">
        <f>Q428*H428</f>
        <v>3.6947800000000002</v>
      </c>
      <c r="S428" s="169">
        <v>0</v>
      </c>
      <c r="T428" s="170">
        <f>S428*H428</f>
        <v>0</v>
      </c>
      <c r="U428" s="33"/>
      <c r="V428" s="33"/>
      <c r="W428" s="33"/>
      <c r="X428" s="33"/>
      <c r="Y428" s="33"/>
      <c r="Z428" s="33"/>
      <c r="AA428" s="33"/>
      <c r="AB428" s="33"/>
      <c r="AC428" s="33"/>
      <c r="AD428" s="33"/>
      <c r="AE428" s="33"/>
      <c r="AR428" s="171" t="s">
        <v>142</v>
      </c>
      <c r="AT428" s="171" t="s">
        <v>144</v>
      </c>
      <c r="AU428" s="171" t="s">
        <v>87</v>
      </c>
      <c r="AY428" s="18" t="s">
        <v>143</v>
      </c>
      <c r="BE428" s="172">
        <f>IF(N428="základní",J428,0)</f>
        <v>0</v>
      </c>
      <c r="BF428" s="172">
        <f>IF(N428="snížená",J428,0)</f>
        <v>0</v>
      </c>
      <c r="BG428" s="172">
        <f>IF(N428="zákl. přenesená",J428,0)</f>
        <v>0</v>
      </c>
      <c r="BH428" s="172">
        <f>IF(N428="sníž. přenesená",J428,0)</f>
        <v>0</v>
      </c>
      <c r="BI428" s="172">
        <f>IF(N428="nulová",J428,0)</f>
        <v>0</v>
      </c>
      <c r="BJ428" s="18" t="s">
        <v>85</v>
      </c>
      <c r="BK428" s="172">
        <f>ROUND(I428*H428,2)</f>
        <v>0</v>
      </c>
      <c r="BL428" s="18" t="s">
        <v>142</v>
      </c>
      <c r="BM428" s="171" t="s">
        <v>1109</v>
      </c>
    </row>
    <row r="429" spans="1:65" s="12" customFormat="1" x14ac:dyDescent="0.2">
      <c r="B429" s="173"/>
      <c r="D429" s="174" t="s">
        <v>151</v>
      </c>
      <c r="E429" s="175" t="s">
        <v>1</v>
      </c>
      <c r="F429" s="176" t="s">
        <v>1711</v>
      </c>
      <c r="H429" s="177">
        <v>17</v>
      </c>
      <c r="I429" s="178"/>
      <c r="L429" s="173"/>
      <c r="M429" s="179"/>
      <c r="N429" s="180"/>
      <c r="O429" s="180"/>
      <c r="P429" s="180"/>
      <c r="Q429" s="180"/>
      <c r="R429" s="180"/>
      <c r="S429" s="180"/>
      <c r="T429" s="181"/>
      <c r="AT429" s="175" t="s">
        <v>151</v>
      </c>
      <c r="AU429" s="175" t="s">
        <v>87</v>
      </c>
      <c r="AV429" s="12" t="s">
        <v>87</v>
      </c>
      <c r="AW429" s="12" t="s">
        <v>33</v>
      </c>
      <c r="AX429" s="12" t="s">
        <v>85</v>
      </c>
      <c r="AY429" s="175" t="s">
        <v>143</v>
      </c>
    </row>
    <row r="430" spans="1:65" s="2" customFormat="1" ht="16.5" customHeight="1" x14ac:dyDescent="0.2">
      <c r="A430" s="33"/>
      <c r="B430" s="159"/>
      <c r="C430" s="207" t="s">
        <v>767</v>
      </c>
      <c r="D430" s="207" t="s">
        <v>382</v>
      </c>
      <c r="E430" s="208" t="s">
        <v>1412</v>
      </c>
      <c r="F430" s="209" t="s">
        <v>1413</v>
      </c>
      <c r="G430" s="210" t="s">
        <v>502</v>
      </c>
      <c r="H430" s="211">
        <v>17</v>
      </c>
      <c r="I430" s="212"/>
      <c r="J430" s="213">
        <f>ROUND(I430*H430,2)</f>
        <v>0</v>
      </c>
      <c r="K430" s="209" t="s">
        <v>148</v>
      </c>
      <c r="L430" s="214"/>
      <c r="M430" s="215" t="s">
        <v>1</v>
      </c>
      <c r="N430" s="216" t="s">
        <v>42</v>
      </c>
      <c r="O430" s="59"/>
      <c r="P430" s="169">
        <f>O430*H430</f>
        <v>0</v>
      </c>
      <c r="Q430" s="169">
        <v>5.6300000000000003E-2</v>
      </c>
      <c r="R430" s="169">
        <f>Q430*H430</f>
        <v>0.95710000000000006</v>
      </c>
      <c r="S430" s="169">
        <v>0</v>
      </c>
      <c r="T430" s="170">
        <f>S430*H430</f>
        <v>0</v>
      </c>
      <c r="U430" s="33"/>
      <c r="V430" s="33"/>
      <c r="W430" s="33"/>
      <c r="X430" s="33"/>
      <c r="Y430" s="33"/>
      <c r="Z430" s="33"/>
      <c r="AA430" s="33"/>
      <c r="AB430" s="33"/>
      <c r="AC430" s="33"/>
      <c r="AD430" s="33"/>
      <c r="AE430" s="33"/>
      <c r="AR430" s="171" t="s">
        <v>184</v>
      </c>
      <c r="AT430" s="171" t="s">
        <v>382</v>
      </c>
      <c r="AU430" s="171" t="s">
        <v>87</v>
      </c>
      <c r="AY430" s="18" t="s">
        <v>143</v>
      </c>
      <c r="BE430" s="172">
        <f>IF(N430="základní",J430,0)</f>
        <v>0</v>
      </c>
      <c r="BF430" s="172">
        <f>IF(N430="snížená",J430,0)</f>
        <v>0</v>
      </c>
      <c r="BG430" s="172">
        <f>IF(N430="zákl. přenesená",J430,0)</f>
        <v>0</v>
      </c>
      <c r="BH430" s="172">
        <f>IF(N430="sníž. přenesená",J430,0)</f>
        <v>0</v>
      </c>
      <c r="BI430" s="172">
        <f>IF(N430="nulová",J430,0)</f>
        <v>0</v>
      </c>
      <c r="BJ430" s="18" t="s">
        <v>85</v>
      </c>
      <c r="BK430" s="172">
        <f>ROUND(I430*H430,2)</f>
        <v>0</v>
      </c>
      <c r="BL430" s="18" t="s">
        <v>142</v>
      </c>
      <c r="BM430" s="171" t="s">
        <v>1414</v>
      </c>
    </row>
    <row r="431" spans="1:65" s="12" customFormat="1" x14ac:dyDescent="0.2">
      <c r="B431" s="173"/>
      <c r="D431" s="174" t="s">
        <v>151</v>
      </c>
      <c r="E431" s="175" t="s">
        <v>1</v>
      </c>
      <c r="F431" s="176" t="s">
        <v>1712</v>
      </c>
      <c r="H431" s="177">
        <v>17</v>
      </c>
      <c r="I431" s="178"/>
      <c r="L431" s="173"/>
      <c r="M431" s="179"/>
      <c r="N431" s="180"/>
      <c r="O431" s="180"/>
      <c r="P431" s="180"/>
      <c r="Q431" s="180"/>
      <c r="R431" s="180"/>
      <c r="S431" s="180"/>
      <c r="T431" s="181"/>
      <c r="AT431" s="175" t="s">
        <v>151</v>
      </c>
      <c r="AU431" s="175" t="s">
        <v>87</v>
      </c>
      <c r="AV431" s="12" t="s">
        <v>87</v>
      </c>
      <c r="AW431" s="12" t="s">
        <v>33</v>
      </c>
      <c r="AX431" s="12" t="s">
        <v>85</v>
      </c>
      <c r="AY431" s="175" t="s">
        <v>143</v>
      </c>
    </row>
    <row r="432" spans="1:65" s="2" customFormat="1" ht="16.5" customHeight="1" x14ac:dyDescent="0.2">
      <c r="A432" s="33"/>
      <c r="B432" s="159"/>
      <c r="C432" s="160" t="s">
        <v>772</v>
      </c>
      <c r="D432" s="160" t="s">
        <v>144</v>
      </c>
      <c r="E432" s="161" t="s">
        <v>1107</v>
      </c>
      <c r="F432" s="162" t="s">
        <v>1108</v>
      </c>
      <c r="G432" s="163" t="s">
        <v>502</v>
      </c>
      <c r="H432" s="164">
        <v>1</v>
      </c>
      <c r="I432" s="165"/>
      <c r="J432" s="166">
        <f>ROUND(I432*H432,2)</f>
        <v>0</v>
      </c>
      <c r="K432" s="162" t="s">
        <v>148</v>
      </c>
      <c r="L432" s="34"/>
      <c r="M432" s="167" t="s">
        <v>1</v>
      </c>
      <c r="N432" s="168" t="s">
        <v>42</v>
      </c>
      <c r="O432" s="59"/>
      <c r="P432" s="169">
        <f>O432*H432</f>
        <v>0</v>
      </c>
      <c r="Q432" s="169">
        <v>0.12303</v>
      </c>
      <c r="R432" s="169">
        <f>Q432*H432</f>
        <v>0.12303</v>
      </c>
      <c r="S432" s="169">
        <v>0</v>
      </c>
      <c r="T432" s="170">
        <f>S432*H432</f>
        <v>0</v>
      </c>
      <c r="U432" s="33"/>
      <c r="V432" s="33"/>
      <c r="W432" s="33"/>
      <c r="X432" s="33"/>
      <c r="Y432" s="33"/>
      <c r="Z432" s="33"/>
      <c r="AA432" s="33"/>
      <c r="AB432" s="33"/>
      <c r="AC432" s="33"/>
      <c r="AD432" s="33"/>
      <c r="AE432" s="33"/>
      <c r="AR432" s="171" t="s">
        <v>142</v>
      </c>
      <c r="AT432" s="171" t="s">
        <v>144</v>
      </c>
      <c r="AU432" s="171" t="s">
        <v>87</v>
      </c>
      <c r="AY432" s="18" t="s">
        <v>143</v>
      </c>
      <c r="BE432" s="172">
        <f>IF(N432="základní",J432,0)</f>
        <v>0</v>
      </c>
      <c r="BF432" s="172">
        <f>IF(N432="snížená",J432,0)</f>
        <v>0</v>
      </c>
      <c r="BG432" s="172">
        <f>IF(N432="zákl. přenesená",J432,0)</f>
        <v>0</v>
      </c>
      <c r="BH432" s="172">
        <f>IF(N432="sníž. přenesená",J432,0)</f>
        <v>0</v>
      </c>
      <c r="BI432" s="172">
        <f>IF(N432="nulová",J432,0)</f>
        <v>0</v>
      </c>
      <c r="BJ432" s="18" t="s">
        <v>85</v>
      </c>
      <c r="BK432" s="172">
        <f>ROUND(I432*H432,2)</f>
        <v>0</v>
      </c>
      <c r="BL432" s="18" t="s">
        <v>142</v>
      </c>
      <c r="BM432" s="171" t="s">
        <v>1713</v>
      </c>
    </row>
    <row r="433" spans="1:65" s="12" customFormat="1" x14ac:dyDescent="0.2">
      <c r="B433" s="173"/>
      <c r="D433" s="174" t="s">
        <v>151</v>
      </c>
      <c r="E433" s="175" t="s">
        <v>1</v>
      </c>
      <c r="F433" s="176" t="s">
        <v>1714</v>
      </c>
      <c r="H433" s="177">
        <v>1</v>
      </c>
      <c r="I433" s="178"/>
      <c r="L433" s="173"/>
      <c r="M433" s="179"/>
      <c r="N433" s="180"/>
      <c r="O433" s="180"/>
      <c r="P433" s="180"/>
      <c r="Q433" s="180"/>
      <c r="R433" s="180"/>
      <c r="S433" s="180"/>
      <c r="T433" s="181"/>
      <c r="AT433" s="175" t="s">
        <v>151</v>
      </c>
      <c r="AU433" s="175" t="s">
        <v>87</v>
      </c>
      <c r="AV433" s="12" t="s">
        <v>87</v>
      </c>
      <c r="AW433" s="12" t="s">
        <v>33</v>
      </c>
      <c r="AX433" s="12" t="s">
        <v>85</v>
      </c>
      <c r="AY433" s="175" t="s">
        <v>143</v>
      </c>
    </row>
    <row r="434" spans="1:65" s="2" customFormat="1" ht="16.5" customHeight="1" x14ac:dyDescent="0.2">
      <c r="A434" s="33"/>
      <c r="B434" s="159"/>
      <c r="C434" s="207" t="s">
        <v>777</v>
      </c>
      <c r="D434" s="207" t="s">
        <v>382</v>
      </c>
      <c r="E434" s="208" t="s">
        <v>1111</v>
      </c>
      <c r="F434" s="209" t="s">
        <v>1112</v>
      </c>
      <c r="G434" s="210" t="s">
        <v>502</v>
      </c>
      <c r="H434" s="211">
        <v>1</v>
      </c>
      <c r="I434" s="212"/>
      <c r="J434" s="213">
        <f>ROUND(I434*H434,2)</f>
        <v>0</v>
      </c>
      <c r="K434" s="209" t="s">
        <v>148</v>
      </c>
      <c r="L434" s="214"/>
      <c r="M434" s="215" t="s">
        <v>1</v>
      </c>
      <c r="N434" s="216" t="s">
        <v>42</v>
      </c>
      <c r="O434" s="59"/>
      <c r="P434" s="169">
        <f>O434*H434</f>
        <v>0</v>
      </c>
      <c r="Q434" s="169">
        <v>1.3299999999999999E-2</v>
      </c>
      <c r="R434" s="169">
        <f>Q434*H434</f>
        <v>1.3299999999999999E-2</v>
      </c>
      <c r="S434" s="169">
        <v>0</v>
      </c>
      <c r="T434" s="170">
        <f>S434*H434</f>
        <v>0</v>
      </c>
      <c r="U434" s="33"/>
      <c r="V434" s="33"/>
      <c r="W434" s="33"/>
      <c r="X434" s="33"/>
      <c r="Y434" s="33"/>
      <c r="Z434" s="33"/>
      <c r="AA434" s="33"/>
      <c r="AB434" s="33"/>
      <c r="AC434" s="33"/>
      <c r="AD434" s="33"/>
      <c r="AE434" s="33"/>
      <c r="AR434" s="171" t="s">
        <v>184</v>
      </c>
      <c r="AT434" s="171" t="s">
        <v>382</v>
      </c>
      <c r="AU434" s="171" t="s">
        <v>87</v>
      </c>
      <c r="AY434" s="18" t="s">
        <v>143</v>
      </c>
      <c r="BE434" s="172">
        <f>IF(N434="základní",J434,0)</f>
        <v>0</v>
      </c>
      <c r="BF434" s="172">
        <f>IF(N434="snížená",J434,0)</f>
        <v>0</v>
      </c>
      <c r="BG434" s="172">
        <f>IF(N434="zákl. přenesená",J434,0)</f>
        <v>0</v>
      </c>
      <c r="BH434" s="172">
        <f>IF(N434="sníž. přenesená",J434,0)</f>
        <v>0</v>
      </c>
      <c r="BI434" s="172">
        <f>IF(N434="nulová",J434,0)</f>
        <v>0</v>
      </c>
      <c r="BJ434" s="18" t="s">
        <v>85</v>
      </c>
      <c r="BK434" s="172">
        <f>ROUND(I434*H434,2)</f>
        <v>0</v>
      </c>
      <c r="BL434" s="18" t="s">
        <v>142</v>
      </c>
      <c r="BM434" s="171" t="s">
        <v>1715</v>
      </c>
    </row>
    <row r="435" spans="1:65" s="12" customFormat="1" x14ac:dyDescent="0.2">
      <c r="B435" s="173"/>
      <c r="D435" s="174" t="s">
        <v>151</v>
      </c>
      <c r="E435" s="175" t="s">
        <v>1</v>
      </c>
      <c r="F435" s="176" t="s">
        <v>1707</v>
      </c>
      <c r="H435" s="177">
        <v>1</v>
      </c>
      <c r="I435" s="178"/>
      <c r="L435" s="173"/>
      <c r="M435" s="179"/>
      <c r="N435" s="180"/>
      <c r="O435" s="180"/>
      <c r="P435" s="180"/>
      <c r="Q435" s="180"/>
      <c r="R435" s="180"/>
      <c r="S435" s="180"/>
      <c r="T435" s="181"/>
      <c r="AT435" s="175" t="s">
        <v>151</v>
      </c>
      <c r="AU435" s="175" t="s">
        <v>87</v>
      </c>
      <c r="AV435" s="12" t="s">
        <v>87</v>
      </c>
      <c r="AW435" s="12" t="s">
        <v>33</v>
      </c>
      <c r="AX435" s="12" t="s">
        <v>85</v>
      </c>
      <c r="AY435" s="175" t="s">
        <v>143</v>
      </c>
    </row>
    <row r="436" spans="1:65" s="2" customFormat="1" ht="16.5" customHeight="1" x14ac:dyDescent="0.2">
      <c r="A436" s="33"/>
      <c r="B436" s="159"/>
      <c r="C436" s="207" t="s">
        <v>784</v>
      </c>
      <c r="D436" s="207" t="s">
        <v>382</v>
      </c>
      <c r="E436" s="208" t="s">
        <v>1115</v>
      </c>
      <c r="F436" s="209" t="s">
        <v>1116</v>
      </c>
      <c r="G436" s="210" t="s">
        <v>1</v>
      </c>
      <c r="H436" s="211">
        <v>1</v>
      </c>
      <c r="I436" s="212"/>
      <c r="J436" s="213">
        <f>ROUND(I436*H436,2)</f>
        <v>0</v>
      </c>
      <c r="K436" s="209" t="s">
        <v>1</v>
      </c>
      <c r="L436" s="214"/>
      <c r="M436" s="215" t="s">
        <v>1</v>
      </c>
      <c r="N436" s="216" t="s">
        <v>42</v>
      </c>
      <c r="O436" s="59"/>
      <c r="P436" s="169">
        <f>O436*H436</f>
        <v>0</v>
      </c>
      <c r="Q436" s="169">
        <v>0</v>
      </c>
      <c r="R436" s="169">
        <f>Q436*H436</f>
        <v>0</v>
      </c>
      <c r="S436" s="169">
        <v>0</v>
      </c>
      <c r="T436" s="170">
        <f>S436*H436</f>
        <v>0</v>
      </c>
      <c r="U436" s="33"/>
      <c r="V436" s="33"/>
      <c r="W436" s="33"/>
      <c r="X436" s="33"/>
      <c r="Y436" s="33"/>
      <c r="Z436" s="33"/>
      <c r="AA436" s="33"/>
      <c r="AB436" s="33"/>
      <c r="AC436" s="33"/>
      <c r="AD436" s="33"/>
      <c r="AE436" s="33"/>
      <c r="AR436" s="171" t="s">
        <v>184</v>
      </c>
      <c r="AT436" s="171" t="s">
        <v>382</v>
      </c>
      <c r="AU436" s="171" t="s">
        <v>87</v>
      </c>
      <c r="AY436" s="18" t="s">
        <v>143</v>
      </c>
      <c r="BE436" s="172">
        <f>IF(N436="základní",J436,0)</f>
        <v>0</v>
      </c>
      <c r="BF436" s="172">
        <f>IF(N436="snížená",J436,0)</f>
        <v>0</v>
      </c>
      <c r="BG436" s="172">
        <f>IF(N436="zákl. přenesená",J436,0)</f>
        <v>0</v>
      </c>
      <c r="BH436" s="172">
        <f>IF(N436="sníž. přenesená",J436,0)</f>
        <v>0</v>
      </c>
      <c r="BI436" s="172">
        <f>IF(N436="nulová",J436,0)</f>
        <v>0</v>
      </c>
      <c r="BJ436" s="18" t="s">
        <v>85</v>
      </c>
      <c r="BK436" s="172">
        <f>ROUND(I436*H436,2)</f>
        <v>0</v>
      </c>
      <c r="BL436" s="18" t="s">
        <v>142</v>
      </c>
      <c r="BM436" s="171" t="s">
        <v>1716</v>
      </c>
    </row>
    <row r="437" spans="1:65" s="12" customFormat="1" x14ac:dyDescent="0.2">
      <c r="B437" s="173"/>
      <c r="D437" s="174" t="s">
        <v>151</v>
      </c>
      <c r="E437" s="175" t="s">
        <v>1</v>
      </c>
      <c r="F437" s="176" t="s">
        <v>1707</v>
      </c>
      <c r="H437" s="177">
        <v>1</v>
      </c>
      <c r="I437" s="178"/>
      <c r="L437" s="173"/>
      <c r="M437" s="179"/>
      <c r="N437" s="180"/>
      <c r="O437" s="180"/>
      <c r="P437" s="180"/>
      <c r="Q437" s="180"/>
      <c r="R437" s="180"/>
      <c r="S437" s="180"/>
      <c r="T437" s="181"/>
      <c r="AT437" s="175" t="s">
        <v>151</v>
      </c>
      <c r="AU437" s="175" t="s">
        <v>87</v>
      </c>
      <c r="AV437" s="12" t="s">
        <v>87</v>
      </c>
      <c r="AW437" s="12" t="s">
        <v>33</v>
      </c>
      <c r="AX437" s="12" t="s">
        <v>85</v>
      </c>
      <c r="AY437" s="175" t="s">
        <v>143</v>
      </c>
    </row>
    <row r="438" spans="1:65" s="2" customFormat="1" ht="16.5" customHeight="1" x14ac:dyDescent="0.2">
      <c r="A438" s="33"/>
      <c r="B438" s="159"/>
      <c r="C438" s="160" t="s">
        <v>791</v>
      </c>
      <c r="D438" s="160" t="s">
        <v>144</v>
      </c>
      <c r="E438" s="161" t="s">
        <v>1118</v>
      </c>
      <c r="F438" s="162" t="s">
        <v>1119</v>
      </c>
      <c r="G438" s="163" t="s">
        <v>502</v>
      </c>
      <c r="H438" s="164">
        <v>1</v>
      </c>
      <c r="I438" s="165"/>
      <c r="J438" s="166">
        <f>ROUND(I438*H438,2)</f>
        <v>0</v>
      </c>
      <c r="K438" s="162" t="s">
        <v>148</v>
      </c>
      <c r="L438" s="34"/>
      <c r="M438" s="167" t="s">
        <v>1</v>
      </c>
      <c r="N438" s="168" t="s">
        <v>42</v>
      </c>
      <c r="O438" s="59"/>
      <c r="P438" s="169">
        <f>O438*H438</f>
        <v>0</v>
      </c>
      <c r="Q438" s="169">
        <v>0.32906000000000002</v>
      </c>
      <c r="R438" s="169">
        <f>Q438*H438</f>
        <v>0.32906000000000002</v>
      </c>
      <c r="S438" s="169">
        <v>0</v>
      </c>
      <c r="T438" s="170">
        <f>S438*H438</f>
        <v>0</v>
      </c>
      <c r="U438" s="33"/>
      <c r="V438" s="33"/>
      <c r="W438" s="33"/>
      <c r="X438" s="33"/>
      <c r="Y438" s="33"/>
      <c r="Z438" s="33"/>
      <c r="AA438" s="33"/>
      <c r="AB438" s="33"/>
      <c r="AC438" s="33"/>
      <c r="AD438" s="33"/>
      <c r="AE438" s="33"/>
      <c r="AR438" s="171" t="s">
        <v>142</v>
      </c>
      <c r="AT438" s="171" t="s">
        <v>144</v>
      </c>
      <c r="AU438" s="171" t="s">
        <v>87</v>
      </c>
      <c r="AY438" s="18" t="s">
        <v>143</v>
      </c>
      <c r="BE438" s="172">
        <f>IF(N438="základní",J438,0)</f>
        <v>0</v>
      </c>
      <c r="BF438" s="172">
        <f>IF(N438="snížená",J438,0)</f>
        <v>0</v>
      </c>
      <c r="BG438" s="172">
        <f>IF(N438="zákl. přenesená",J438,0)</f>
        <v>0</v>
      </c>
      <c r="BH438" s="172">
        <f>IF(N438="sníž. přenesená",J438,0)</f>
        <v>0</v>
      </c>
      <c r="BI438" s="172">
        <f>IF(N438="nulová",J438,0)</f>
        <v>0</v>
      </c>
      <c r="BJ438" s="18" t="s">
        <v>85</v>
      </c>
      <c r="BK438" s="172">
        <f>ROUND(I438*H438,2)</f>
        <v>0</v>
      </c>
      <c r="BL438" s="18" t="s">
        <v>142</v>
      </c>
      <c r="BM438" s="171" t="s">
        <v>1717</v>
      </c>
    </row>
    <row r="439" spans="1:65" s="12" customFormat="1" x14ac:dyDescent="0.2">
      <c r="B439" s="173"/>
      <c r="D439" s="174" t="s">
        <v>151</v>
      </c>
      <c r="E439" s="175" t="s">
        <v>1</v>
      </c>
      <c r="F439" s="176" t="s">
        <v>1718</v>
      </c>
      <c r="H439" s="177">
        <v>1</v>
      </c>
      <c r="I439" s="178"/>
      <c r="L439" s="173"/>
      <c r="M439" s="179"/>
      <c r="N439" s="180"/>
      <c r="O439" s="180"/>
      <c r="P439" s="180"/>
      <c r="Q439" s="180"/>
      <c r="R439" s="180"/>
      <c r="S439" s="180"/>
      <c r="T439" s="181"/>
      <c r="AT439" s="175" t="s">
        <v>151</v>
      </c>
      <c r="AU439" s="175" t="s">
        <v>87</v>
      </c>
      <c r="AV439" s="12" t="s">
        <v>87</v>
      </c>
      <c r="AW439" s="12" t="s">
        <v>33</v>
      </c>
      <c r="AX439" s="12" t="s">
        <v>85</v>
      </c>
      <c r="AY439" s="175" t="s">
        <v>143</v>
      </c>
    </row>
    <row r="440" spans="1:65" s="2" customFormat="1" ht="16.5" customHeight="1" x14ac:dyDescent="0.2">
      <c r="A440" s="33"/>
      <c r="B440" s="159"/>
      <c r="C440" s="207" t="s">
        <v>796</v>
      </c>
      <c r="D440" s="207" t="s">
        <v>382</v>
      </c>
      <c r="E440" s="208" t="s">
        <v>1122</v>
      </c>
      <c r="F440" s="209" t="s">
        <v>1123</v>
      </c>
      <c r="G440" s="210" t="s">
        <v>502</v>
      </c>
      <c r="H440" s="211">
        <v>1</v>
      </c>
      <c r="I440" s="212"/>
      <c r="J440" s="213">
        <f>ROUND(I440*H440,2)</f>
        <v>0</v>
      </c>
      <c r="K440" s="209" t="s">
        <v>148</v>
      </c>
      <c r="L440" s="214"/>
      <c r="M440" s="215" t="s">
        <v>1</v>
      </c>
      <c r="N440" s="216" t="s">
        <v>42</v>
      </c>
      <c r="O440" s="59"/>
      <c r="P440" s="169">
        <f>O440*H440</f>
        <v>0</v>
      </c>
      <c r="Q440" s="169">
        <v>2.9499999999999998E-2</v>
      </c>
      <c r="R440" s="169">
        <f>Q440*H440</f>
        <v>2.9499999999999998E-2</v>
      </c>
      <c r="S440" s="169">
        <v>0</v>
      </c>
      <c r="T440" s="170">
        <f>S440*H440</f>
        <v>0</v>
      </c>
      <c r="U440" s="33"/>
      <c r="V440" s="33"/>
      <c r="W440" s="33"/>
      <c r="X440" s="33"/>
      <c r="Y440" s="33"/>
      <c r="Z440" s="33"/>
      <c r="AA440" s="33"/>
      <c r="AB440" s="33"/>
      <c r="AC440" s="33"/>
      <c r="AD440" s="33"/>
      <c r="AE440" s="33"/>
      <c r="AR440" s="171" t="s">
        <v>184</v>
      </c>
      <c r="AT440" s="171" t="s">
        <v>382</v>
      </c>
      <c r="AU440" s="171" t="s">
        <v>87</v>
      </c>
      <c r="AY440" s="18" t="s">
        <v>143</v>
      </c>
      <c r="BE440" s="172">
        <f>IF(N440="základní",J440,0)</f>
        <v>0</v>
      </c>
      <c r="BF440" s="172">
        <f>IF(N440="snížená",J440,0)</f>
        <v>0</v>
      </c>
      <c r="BG440" s="172">
        <f>IF(N440="zákl. přenesená",J440,0)</f>
        <v>0</v>
      </c>
      <c r="BH440" s="172">
        <f>IF(N440="sníž. přenesená",J440,0)</f>
        <v>0</v>
      </c>
      <c r="BI440" s="172">
        <f>IF(N440="nulová",J440,0)</f>
        <v>0</v>
      </c>
      <c r="BJ440" s="18" t="s">
        <v>85</v>
      </c>
      <c r="BK440" s="172">
        <f>ROUND(I440*H440,2)</f>
        <v>0</v>
      </c>
      <c r="BL440" s="18" t="s">
        <v>142</v>
      </c>
      <c r="BM440" s="171" t="s">
        <v>1719</v>
      </c>
    </row>
    <row r="441" spans="1:65" s="12" customFormat="1" x14ac:dyDescent="0.2">
      <c r="B441" s="173"/>
      <c r="D441" s="174" t="s">
        <v>151</v>
      </c>
      <c r="E441" s="175" t="s">
        <v>1</v>
      </c>
      <c r="F441" s="176" t="s">
        <v>1707</v>
      </c>
      <c r="H441" s="177">
        <v>1</v>
      </c>
      <c r="I441" s="178"/>
      <c r="L441" s="173"/>
      <c r="M441" s="179"/>
      <c r="N441" s="180"/>
      <c r="O441" s="180"/>
      <c r="P441" s="180"/>
      <c r="Q441" s="180"/>
      <c r="R441" s="180"/>
      <c r="S441" s="180"/>
      <c r="T441" s="181"/>
      <c r="AT441" s="175" t="s">
        <v>151</v>
      </c>
      <c r="AU441" s="175" t="s">
        <v>87</v>
      </c>
      <c r="AV441" s="12" t="s">
        <v>87</v>
      </c>
      <c r="AW441" s="12" t="s">
        <v>33</v>
      </c>
      <c r="AX441" s="12" t="s">
        <v>85</v>
      </c>
      <c r="AY441" s="175" t="s">
        <v>143</v>
      </c>
    </row>
    <row r="442" spans="1:65" s="2" customFormat="1" ht="16.5" customHeight="1" x14ac:dyDescent="0.2">
      <c r="A442" s="33"/>
      <c r="B442" s="159"/>
      <c r="C442" s="207" t="s">
        <v>801</v>
      </c>
      <c r="D442" s="207" t="s">
        <v>382</v>
      </c>
      <c r="E442" s="208" t="s">
        <v>1126</v>
      </c>
      <c r="F442" s="209" t="s">
        <v>1127</v>
      </c>
      <c r="G442" s="210" t="s">
        <v>502</v>
      </c>
      <c r="H442" s="211">
        <v>1</v>
      </c>
      <c r="I442" s="212"/>
      <c r="J442" s="213">
        <f>ROUND(I442*H442,2)</f>
        <v>0</v>
      </c>
      <c r="K442" s="209" t="s">
        <v>1</v>
      </c>
      <c r="L442" s="214"/>
      <c r="M442" s="215" t="s">
        <v>1</v>
      </c>
      <c r="N442" s="216" t="s">
        <v>42</v>
      </c>
      <c r="O442" s="59"/>
      <c r="P442" s="169">
        <f>O442*H442</f>
        <v>0</v>
      </c>
      <c r="Q442" s="169">
        <v>0</v>
      </c>
      <c r="R442" s="169">
        <f>Q442*H442</f>
        <v>0</v>
      </c>
      <c r="S442" s="169">
        <v>0</v>
      </c>
      <c r="T442" s="170">
        <f>S442*H442</f>
        <v>0</v>
      </c>
      <c r="U442" s="33"/>
      <c r="V442" s="33"/>
      <c r="W442" s="33"/>
      <c r="X442" s="33"/>
      <c r="Y442" s="33"/>
      <c r="Z442" s="33"/>
      <c r="AA442" s="33"/>
      <c r="AB442" s="33"/>
      <c r="AC442" s="33"/>
      <c r="AD442" s="33"/>
      <c r="AE442" s="33"/>
      <c r="AR442" s="171" t="s">
        <v>184</v>
      </c>
      <c r="AT442" s="171" t="s">
        <v>382</v>
      </c>
      <c r="AU442" s="171" t="s">
        <v>87</v>
      </c>
      <c r="AY442" s="18" t="s">
        <v>143</v>
      </c>
      <c r="BE442" s="172">
        <f>IF(N442="základní",J442,0)</f>
        <v>0</v>
      </c>
      <c r="BF442" s="172">
        <f>IF(N442="snížená",J442,0)</f>
        <v>0</v>
      </c>
      <c r="BG442" s="172">
        <f>IF(N442="zákl. přenesená",J442,0)</f>
        <v>0</v>
      </c>
      <c r="BH442" s="172">
        <f>IF(N442="sníž. přenesená",J442,0)</f>
        <v>0</v>
      </c>
      <c r="BI442" s="172">
        <f>IF(N442="nulová",J442,0)</f>
        <v>0</v>
      </c>
      <c r="BJ442" s="18" t="s">
        <v>85</v>
      </c>
      <c r="BK442" s="172">
        <f>ROUND(I442*H442,2)</f>
        <v>0</v>
      </c>
      <c r="BL442" s="18" t="s">
        <v>142</v>
      </c>
      <c r="BM442" s="171" t="s">
        <v>1720</v>
      </c>
    </row>
    <row r="443" spans="1:65" s="12" customFormat="1" x14ac:dyDescent="0.2">
      <c r="B443" s="173"/>
      <c r="D443" s="174" t="s">
        <v>151</v>
      </c>
      <c r="E443" s="175" t="s">
        <v>1</v>
      </c>
      <c r="F443" s="176" t="s">
        <v>1707</v>
      </c>
      <c r="H443" s="177">
        <v>1</v>
      </c>
      <c r="I443" s="178"/>
      <c r="L443" s="173"/>
      <c r="M443" s="179"/>
      <c r="N443" s="180"/>
      <c r="O443" s="180"/>
      <c r="P443" s="180"/>
      <c r="Q443" s="180"/>
      <c r="R443" s="180"/>
      <c r="S443" s="180"/>
      <c r="T443" s="181"/>
      <c r="AT443" s="175" t="s">
        <v>151</v>
      </c>
      <c r="AU443" s="175" t="s">
        <v>87</v>
      </c>
      <c r="AV443" s="12" t="s">
        <v>87</v>
      </c>
      <c r="AW443" s="12" t="s">
        <v>33</v>
      </c>
      <c r="AX443" s="12" t="s">
        <v>85</v>
      </c>
      <c r="AY443" s="175" t="s">
        <v>143</v>
      </c>
    </row>
    <row r="444" spans="1:65" s="2" customFormat="1" ht="16.5" customHeight="1" x14ac:dyDescent="0.2">
      <c r="A444" s="33"/>
      <c r="B444" s="159"/>
      <c r="C444" s="160" t="s">
        <v>806</v>
      </c>
      <c r="D444" s="160" t="s">
        <v>144</v>
      </c>
      <c r="E444" s="161" t="s">
        <v>1129</v>
      </c>
      <c r="F444" s="162" t="s">
        <v>1130</v>
      </c>
      <c r="G444" s="163" t="s">
        <v>502</v>
      </c>
      <c r="H444" s="164">
        <v>4</v>
      </c>
      <c r="I444" s="165"/>
      <c r="J444" s="166">
        <f>ROUND(I444*H444,2)</f>
        <v>0</v>
      </c>
      <c r="K444" s="162" t="s">
        <v>148</v>
      </c>
      <c r="L444" s="34"/>
      <c r="M444" s="167" t="s">
        <v>1</v>
      </c>
      <c r="N444" s="168" t="s">
        <v>42</v>
      </c>
      <c r="O444" s="59"/>
      <c r="P444" s="169">
        <f>O444*H444</f>
        <v>0</v>
      </c>
      <c r="Q444" s="169">
        <v>1.6000000000000001E-4</v>
      </c>
      <c r="R444" s="169">
        <f>Q444*H444</f>
        <v>6.4000000000000005E-4</v>
      </c>
      <c r="S444" s="169">
        <v>0</v>
      </c>
      <c r="T444" s="170">
        <f>S444*H444</f>
        <v>0</v>
      </c>
      <c r="U444" s="33"/>
      <c r="V444" s="33"/>
      <c r="W444" s="33"/>
      <c r="X444" s="33"/>
      <c r="Y444" s="33"/>
      <c r="Z444" s="33"/>
      <c r="AA444" s="33"/>
      <c r="AB444" s="33"/>
      <c r="AC444" s="33"/>
      <c r="AD444" s="33"/>
      <c r="AE444" s="33"/>
      <c r="AR444" s="171" t="s">
        <v>142</v>
      </c>
      <c r="AT444" s="171" t="s">
        <v>144</v>
      </c>
      <c r="AU444" s="171" t="s">
        <v>87</v>
      </c>
      <c r="AY444" s="18" t="s">
        <v>143</v>
      </c>
      <c r="BE444" s="172">
        <f>IF(N444="základní",J444,0)</f>
        <v>0</v>
      </c>
      <c r="BF444" s="172">
        <f>IF(N444="snížená",J444,0)</f>
        <v>0</v>
      </c>
      <c r="BG444" s="172">
        <f>IF(N444="zákl. přenesená",J444,0)</f>
        <v>0</v>
      </c>
      <c r="BH444" s="172">
        <f>IF(N444="sníž. přenesená",J444,0)</f>
        <v>0</v>
      </c>
      <c r="BI444" s="172">
        <f>IF(N444="nulová",J444,0)</f>
        <v>0</v>
      </c>
      <c r="BJ444" s="18" t="s">
        <v>85</v>
      </c>
      <c r="BK444" s="172">
        <f>ROUND(I444*H444,2)</f>
        <v>0</v>
      </c>
      <c r="BL444" s="18" t="s">
        <v>142</v>
      </c>
      <c r="BM444" s="171" t="s">
        <v>1721</v>
      </c>
    </row>
    <row r="445" spans="1:65" s="13" customFormat="1" x14ac:dyDescent="0.2">
      <c r="B445" s="182"/>
      <c r="D445" s="174" t="s">
        <v>151</v>
      </c>
      <c r="E445" s="183" t="s">
        <v>1</v>
      </c>
      <c r="F445" s="184" t="s">
        <v>1722</v>
      </c>
      <c r="H445" s="183" t="s">
        <v>1</v>
      </c>
      <c r="I445" s="185"/>
      <c r="L445" s="182"/>
      <c r="M445" s="186"/>
      <c r="N445" s="187"/>
      <c r="O445" s="187"/>
      <c r="P445" s="187"/>
      <c r="Q445" s="187"/>
      <c r="R445" s="187"/>
      <c r="S445" s="187"/>
      <c r="T445" s="188"/>
      <c r="AT445" s="183" t="s">
        <v>151</v>
      </c>
      <c r="AU445" s="183" t="s">
        <v>87</v>
      </c>
      <c r="AV445" s="13" t="s">
        <v>85</v>
      </c>
      <c r="AW445" s="13" t="s">
        <v>33</v>
      </c>
      <c r="AX445" s="13" t="s">
        <v>77</v>
      </c>
      <c r="AY445" s="183" t="s">
        <v>143</v>
      </c>
    </row>
    <row r="446" spans="1:65" s="13" customFormat="1" x14ac:dyDescent="0.2">
      <c r="B446" s="182"/>
      <c r="D446" s="174" t="s">
        <v>151</v>
      </c>
      <c r="E446" s="183" t="s">
        <v>1</v>
      </c>
      <c r="F446" s="184" t="s">
        <v>1133</v>
      </c>
      <c r="H446" s="183" t="s">
        <v>1</v>
      </c>
      <c r="I446" s="185"/>
      <c r="L446" s="182"/>
      <c r="M446" s="186"/>
      <c r="N446" s="187"/>
      <c r="O446" s="187"/>
      <c r="P446" s="187"/>
      <c r="Q446" s="187"/>
      <c r="R446" s="187"/>
      <c r="S446" s="187"/>
      <c r="T446" s="188"/>
      <c r="AT446" s="183" t="s">
        <v>151</v>
      </c>
      <c r="AU446" s="183" t="s">
        <v>87</v>
      </c>
      <c r="AV446" s="13" t="s">
        <v>85</v>
      </c>
      <c r="AW446" s="13" t="s">
        <v>33</v>
      </c>
      <c r="AX446" s="13" t="s">
        <v>77</v>
      </c>
      <c r="AY446" s="183" t="s">
        <v>143</v>
      </c>
    </row>
    <row r="447" spans="1:65" s="12" customFormat="1" x14ac:dyDescent="0.2">
      <c r="B447" s="173"/>
      <c r="D447" s="174" t="s">
        <v>151</v>
      </c>
      <c r="E447" s="175" t="s">
        <v>1</v>
      </c>
      <c r="F447" s="176" t="s">
        <v>1723</v>
      </c>
      <c r="H447" s="177">
        <v>4</v>
      </c>
      <c r="I447" s="178"/>
      <c r="L447" s="173"/>
      <c r="M447" s="179"/>
      <c r="N447" s="180"/>
      <c r="O447" s="180"/>
      <c r="P447" s="180"/>
      <c r="Q447" s="180"/>
      <c r="R447" s="180"/>
      <c r="S447" s="180"/>
      <c r="T447" s="181"/>
      <c r="AT447" s="175" t="s">
        <v>151</v>
      </c>
      <c r="AU447" s="175" t="s">
        <v>87</v>
      </c>
      <c r="AV447" s="12" t="s">
        <v>87</v>
      </c>
      <c r="AW447" s="12" t="s">
        <v>33</v>
      </c>
      <c r="AX447" s="12" t="s">
        <v>85</v>
      </c>
      <c r="AY447" s="175" t="s">
        <v>143</v>
      </c>
    </row>
    <row r="448" spans="1:65" s="2" customFormat="1" ht="16.5" customHeight="1" x14ac:dyDescent="0.2">
      <c r="A448" s="33"/>
      <c r="B448" s="159"/>
      <c r="C448" s="160" t="s">
        <v>88</v>
      </c>
      <c r="D448" s="160" t="s">
        <v>144</v>
      </c>
      <c r="E448" s="161" t="s">
        <v>1135</v>
      </c>
      <c r="F448" s="162" t="s">
        <v>1136</v>
      </c>
      <c r="G448" s="163" t="s">
        <v>266</v>
      </c>
      <c r="H448" s="164">
        <v>243.08</v>
      </c>
      <c r="I448" s="165"/>
      <c r="J448" s="166">
        <f>ROUND(I448*H448,2)</f>
        <v>0</v>
      </c>
      <c r="K448" s="162" t="s">
        <v>148</v>
      </c>
      <c r="L448" s="34"/>
      <c r="M448" s="167" t="s">
        <v>1</v>
      </c>
      <c r="N448" s="168" t="s">
        <v>42</v>
      </c>
      <c r="O448" s="59"/>
      <c r="P448" s="169">
        <f>O448*H448</f>
        <v>0</v>
      </c>
      <c r="Q448" s="169">
        <v>1.9000000000000001E-4</v>
      </c>
      <c r="R448" s="169">
        <f>Q448*H448</f>
        <v>4.6185200000000003E-2</v>
      </c>
      <c r="S448" s="169">
        <v>0</v>
      </c>
      <c r="T448" s="170">
        <f>S448*H448</f>
        <v>0</v>
      </c>
      <c r="U448" s="33"/>
      <c r="V448" s="33"/>
      <c r="W448" s="33"/>
      <c r="X448" s="33"/>
      <c r="Y448" s="33"/>
      <c r="Z448" s="33"/>
      <c r="AA448" s="33"/>
      <c r="AB448" s="33"/>
      <c r="AC448" s="33"/>
      <c r="AD448" s="33"/>
      <c r="AE448" s="33"/>
      <c r="AR448" s="171" t="s">
        <v>142</v>
      </c>
      <c r="AT448" s="171" t="s">
        <v>144</v>
      </c>
      <c r="AU448" s="171" t="s">
        <v>87</v>
      </c>
      <c r="AY448" s="18" t="s">
        <v>143</v>
      </c>
      <c r="BE448" s="172">
        <f>IF(N448="základní",J448,0)</f>
        <v>0</v>
      </c>
      <c r="BF448" s="172">
        <f>IF(N448="snížená",J448,0)</f>
        <v>0</v>
      </c>
      <c r="BG448" s="172">
        <f>IF(N448="zákl. přenesená",J448,0)</f>
        <v>0</v>
      </c>
      <c r="BH448" s="172">
        <f>IF(N448="sníž. přenesená",J448,0)</f>
        <v>0</v>
      </c>
      <c r="BI448" s="172">
        <f>IF(N448="nulová",J448,0)</f>
        <v>0</v>
      </c>
      <c r="BJ448" s="18" t="s">
        <v>85</v>
      </c>
      <c r="BK448" s="172">
        <f>ROUND(I448*H448,2)</f>
        <v>0</v>
      </c>
      <c r="BL448" s="18" t="s">
        <v>142</v>
      </c>
      <c r="BM448" s="171" t="s">
        <v>1724</v>
      </c>
    </row>
    <row r="449" spans="1:65" s="12" customFormat="1" x14ac:dyDescent="0.2">
      <c r="B449" s="173"/>
      <c r="D449" s="174" t="s">
        <v>151</v>
      </c>
      <c r="E449" s="175" t="s">
        <v>1</v>
      </c>
      <c r="F449" s="176" t="s">
        <v>1725</v>
      </c>
      <c r="H449" s="177">
        <v>243.08</v>
      </c>
      <c r="I449" s="178"/>
      <c r="L449" s="173"/>
      <c r="M449" s="179"/>
      <c r="N449" s="180"/>
      <c r="O449" s="180"/>
      <c r="P449" s="180"/>
      <c r="Q449" s="180"/>
      <c r="R449" s="180"/>
      <c r="S449" s="180"/>
      <c r="T449" s="181"/>
      <c r="AT449" s="175" t="s">
        <v>151</v>
      </c>
      <c r="AU449" s="175" t="s">
        <v>87</v>
      </c>
      <c r="AV449" s="12" t="s">
        <v>87</v>
      </c>
      <c r="AW449" s="12" t="s">
        <v>33</v>
      </c>
      <c r="AX449" s="12" t="s">
        <v>85</v>
      </c>
      <c r="AY449" s="175" t="s">
        <v>143</v>
      </c>
    </row>
    <row r="450" spans="1:65" s="13" customFormat="1" x14ac:dyDescent="0.2">
      <c r="B450" s="182"/>
      <c r="D450" s="174" t="s">
        <v>151</v>
      </c>
      <c r="E450" s="183" t="s">
        <v>1</v>
      </c>
      <c r="F450" s="184" t="s">
        <v>1139</v>
      </c>
      <c r="H450" s="183" t="s">
        <v>1</v>
      </c>
      <c r="I450" s="185"/>
      <c r="L450" s="182"/>
      <c r="M450" s="186"/>
      <c r="N450" s="187"/>
      <c r="O450" s="187"/>
      <c r="P450" s="187"/>
      <c r="Q450" s="187"/>
      <c r="R450" s="187"/>
      <c r="S450" s="187"/>
      <c r="T450" s="188"/>
      <c r="AT450" s="183" t="s">
        <v>151</v>
      </c>
      <c r="AU450" s="183" t="s">
        <v>87</v>
      </c>
      <c r="AV450" s="13" t="s">
        <v>85</v>
      </c>
      <c r="AW450" s="13" t="s">
        <v>33</v>
      </c>
      <c r="AX450" s="13" t="s">
        <v>77</v>
      </c>
      <c r="AY450" s="183" t="s">
        <v>143</v>
      </c>
    </row>
    <row r="451" spans="1:65" s="13" customFormat="1" x14ac:dyDescent="0.2">
      <c r="B451" s="182"/>
      <c r="D451" s="174" t="s">
        <v>151</v>
      </c>
      <c r="E451" s="183" t="s">
        <v>1</v>
      </c>
      <c r="F451" s="184" t="s">
        <v>1140</v>
      </c>
      <c r="H451" s="183" t="s">
        <v>1</v>
      </c>
      <c r="I451" s="185"/>
      <c r="L451" s="182"/>
      <c r="M451" s="186"/>
      <c r="N451" s="187"/>
      <c r="O451" s="187"/>
      <c r="P451" s="187"/>
      <c r="Q451" s="187"/>
      <c r="R451" s="187"/>
      <c r="S451" s="187"/>
      <c r="T451" s="188"/>
      <c r="AT451" s="183" t="s">
        <v>151</v>
      </c>
      <c r="AU451" s="183" t="s">
        <v>87</v>
      </c>
      <c r="AV451" s="13" t="s">
        <v>85</v>
      </c>
      <c r="AW451" s="13" t="s">
        <v>33</v>
      </c>
      <c r="AX451" s="13" t="s">
        <v>77</v>
      </c>
      <c r="AY451" s="183" t="s">
        <v>143</v>
      </c>
    </row>
    <row r="452" spans="1:65" s="2" customFormat="1" ht="16.5" customHeight="1" x14ac:dyDescent="0.2">
      <c r="A452" s="33"/>
      <c r="B452" s="159"/>
      <c r="C452" s="160" t="s">
        <v>815</v>
      </c>
      <c r="D452" s="160" t="s">
        <v>144</v>
      </c>
      <c r="E452" s="161" t="s">
        <v>1141</v>
      </c>
      <c r="F452" s="162" t="s">
        <v>1142</v>
      </c>
      <c r="G452" s="163" t="s">
        <v>266</v>
      </c>
      <c r="H452" s="164">
        <v>243.08</v>
      </c>
      <c r="I452" s="165"/>
      <c r="J452" s="166">
        <f>ROUND(I452*H452,2)</f>
        <v>0</v>
      </c>
      <c r="K452" s="162" t="s">
        <v>148</v>
      </c>
      <c r="L452" s="34"/>
      <c r="M452" s="167" t="s">
        <v>1</v>
      </c>
      <c r="N452" s="168" t="s">
        <v>42</v>
      </c>
      <c r="O452" s="59"/>
      <c r="P452" s="169">
        <f>O452*H452</f>
        <v>0</v>
      </c>
      <c r="Q452" s="169">
        <v>9.0000000000000006E-5</v>
      </c>
      <c r="R452" s="169">
        <f>Q452*H452</f>
        <v>2.1877200000000003E-2</v>
      </c>
      <c r="S452" s="169">
        <v>0</v>
      </c>
      <c r="T452" s="170">
        <f>S452*H452</f>
        <v>0</v>
      </c>
      <c r="U452" s="33"/>
      <c r="V452" s="33"/>
      <c r="W452" s="33"/>
      <c r="X452" s="33"/>
      <c r="Y452" s="33"/>
      <c r="Z452" s="33"/>
      <c r="AA452" s="33"/>
      <c r="AB452" s="33"/>
      <c r="AC452" s="33"/>
      <c r="AD452" s="33"/>
      <c r="AE452" s="33"/>
      <c r="AR452" s="171" t="s">
        <v>142</v>
      </c>
      <c r="AT452" s="171" t="s">
        <v>144</v>
      </c>
      <c r="AU452" s="171" t="s">
        <v>87</v>
      </c>
      <c r="AY452" s="18" t="s">
        <v>143</v>
      </c>
      <c r="BE452" s="172">
        <f>IF(N452="základní",J452,0)</f>
        <v>0</v>
      </c>
      <c r="BF452" s="172">
        <f>IF(N452="snížená",J452,0)</f>
        <v>0</v>
      </c>
      <c r="BG452" s="172">
        <f>IF(N452="zákl. přenesená",J452,0)</f>
        <v>0</v>
      </c>
      <c r="BH452" s="172">
        <f>IF(N452="sníž. přenesená",J452,0)</f>
        <v>0</v>
      </c>
      <c r="BI452" s="172">
        <f>IF(N452="nulová",J452,0)</f>
        <v>0</v>
      </c>
      <c r="BJ452" s="18" t="s">
        <v>85</v>
      </c>
      <c r="BK452" s="172">
        <f>ROUND(I452*H452,2)</f>
        <v>0</v>
      </c>
      <c r="BL452" s="18" t="s">
        <v>142</v>
      </c>
      <c r="BM452" s="171" t="s">
        <v>1726</v>
      </c>
    </row>
    <row r="453" spans="1:65" s="12" customFormat="1" x14ac:dyDescent="0.2">
      <c r="B453" s="173"/>
      <c r="D453" s="174" t="s">
        <v>151</v>
      </c>
      <c r="E453" s="175" t="s">
        <v>1</v>
      </c>
      <c r="F453" s="176" t="s">
        <v>1725</v>
      </c>
      <c r="H453" s="177">
        <v>243.08</v>
      </c>
      <c r="I453" s="178"/>
      <c r="L453" s="173"/>
      <c r="M453" s="179"/>
      <c r="N453" s="180"/>
      <c r="O453" s="180"/>
      <c r="P453" s="180"/>
      <c r="Q453" s="180"/>
      <c r="R453" s="180"/>
      <c r="S453" s="180"/>
      <c r="T453" s="181"/>
      <c r="AT453" s="175" t="s">
        <v>151</v>
      </c>
      <c r="AU453" s="175" t="s">
        <v>87</v>
      </c>
      <c r="AV453" s="12" t="s">
        <v>87</v>
      </c>
      <c r="AW453" s="12" t="s">
        <v>33</v>
      </c>
      <c r="AX453" s="12" t="s">
        <v>85</v>
      </c>
      <c r="AY453" s="175" t="s">
        <v>143</v>
      </c>
    </row>
    <row r="454" spans="1:65" s="2" customFormat="1" ht="21.75" customHeight="1" x14ac:dyDescent="0.2">
      <c r="A454" s="33"/>
      <c r="B454" s="159"/>
      <c r="C454" s="160" t="s">
        <v>823</v>
      </c>
      <c r="D454" s="160" t="s">
        <v>144</v>
      </c>
      <c r="E454" s="161" t="s">
        <v>1144</v>
      </c>
      <c r="F454" s="162" t="s">
        <v>1145</v>
      </c>
      <c r="G454" s="163" t="s">
        <v>502</v>
      </c>
      <c r="H454" s="164">
        <v>15</v>
      </c>
      <c r="I454" s="165"/>
      <c r="J454" s="166">
        <f>ROUND(I454*H454,2)</f>
        <v>0</v>
      </c>
      <c r="K454" s="162" t="s">
        <v>148</v>
      </c>
      <c r="L454" s="34"/>
      <c r="M454" s="167" t="s">
        <v>1</v>
      </c>
      <c r="N454" s="168" t="s">
        <v>42</v>
      </c>
      <c r="O454" s="59"/>
      <c r="P454" s="169">
        <f>O454*H454</f>
        <v>0</v>
      </c>
      <c r="Q454" s="169">
        <v>8.0000000000000007E-5</v>
      </c>
      <c r="R454" s="169">
        <f>Q454*H454</f>
        <v>1.2000000000000001E-3</v>
      </c>
      <c r="S454" s="169">
        <v>0</v>
      </c>
      <c r="T454" s="170">
        <f>S454*H454</f>
        <v>0</v>
      </c>
      <c r="U454" s="33"/>
      <c r="V454" s="33"/>
      <c r="W454" s="33"/>
      <c r="X454" s="33"/>
      <c r="Y454" s="33"/>
      <c r="Z454" s="33"/>
      <c r="AA454" s="33"/>
      <c r="AB454" s="33"/>
      <c r="AC454" s="33"/>
      <c r="AD454" s="33"/>
      <c r="AE454" s="33"/>
      <c r="AR454" s="171" t="s">
        <v>142</v>
      </c>
      <c r="AT454" s="171" t="s">
        <v>144</v>
      </c>
      <c r="AU454" s="171" t="s">
        <v>87</v>
      </c>
      <c r="AY454" s="18" t="s">
        <v>143</v>
      </c>
      <c r="BE454" s="172">
        <f>IF(N454="základní",J454,0)</f>
        <v>0</v>
      </c>
      <c r="BF454" s="172">
        <f>IF(N454="snížená",J454,0)</f>
        <v>0</v>
      </c>
      <c r="BG454" s="172">
        <f>IF(N454="zákl. přenesená",J454,0)</f>
        <v>0</v>
      </c>
      <c r="BH454" s="172">
        <f>IF(N454="sníž. přenesená",J454,0)</f>
        <v>0</v>
      </c>
      <c r="BI454" s="172">
        <f>IF(N454="nulová",J454,0)</f>
        <v>0</v>
      </c>
      <c r="BJ454" s="18" t="s">
        <v>85</v>
      </c>
      <c r="BK454" s="172">
        <f>ROUND(I454*H454,2)</f>
        <v>0</v>
      </c>
      <c r="BL454" s="18" t="s">
        <v>142</v>
      </c>
      <c r="BM454" s="171" t="s">
        <v>1727</v>
      </c>
    </row>
    <row r="455" spans="1:65" s="12" customFormat="1" x14ac:dyDescent="0.2">
      <c r="B455" s="173"/>
      <c r="D455" s="174" t="s">
        <v>151</v>
      </c>
      <c r="E455" s="175" t="s">
        <v>1</v>
      </c>
      <c r="F455" s="176" t="s">
        <v>1728</v>
      </c>
      <c r="H455" s="177">
        <v>15</v>
      </c>
      <c r="I455" s="178"/>
      <c r="L455" s="173"/>
      <c r="M455" s="179"/>
      <c r="N455" s="180"/>
      <c r="O455" s="180"/>
      <c r="P455" s="180"/>
      <c r="Q455" s="180"/>
      <c r="R455" s="180"/>
      <c r="S455" s="180"/>
      <c r="T455" s="181"/>
      <c r="AT455" s="175" t="s">
        <v>151</v>
      </c>
      <c r="AU455" s="175" t="s">
        <v>87</v>
      </c>
      <c r="AV455" s="12" t="s">
        <v>87</v>
      </c>
      <c r="AW455" s="12" t="s">
        <v>33</v>
      </c>
      <c r="AX455" s="12" t="s">
        <v>85</v>
      </c>
      <c r="AY455" s="175" t="s">
        <v>143</v>
      </c>
    </row>
    <row r="456" spans="1:65" s="2" customFormat="1" ht="16.5" customHeight="1" x14ac:dyDescent="0.2">
      <c r="A456" s="33"/>
      <c r="B456" s="159"/>
      <c r="C456" s="160" t="s">
        <v>831</v>
      </c>
      <c r="D456" s="160" t="s">
        <v>144</v>
      </c>
      <c r="E456" s="161" t="s">
        <v>1148</v>
      </c>
      <c r="F456" s="162" t="s">
        <v>1149</v>
      </c>
      <c r="G456" s="163" t="s">
        <v>502</v>
      </c>
      <c r="H456" s="164">
        <v>4</v>
      </c>
      <c r="I456" s="165"/>
      <c r="J456" s="166">
        <f>ROUND(I456*H456,2)</f>
        <v>0</v>
      </c>
      <c r="K456" s="162" t="s">
        <v>148</v>
      </c>
      <c r="L456" s="34"/>
      <c r="M456" s="167" t="s">
        <v>1</v>
      </c>
      <c r="N456" s="168" t="s">
        <v>42</v>
      </c>
      <c r="O456" s="59"/>
      <c r="P456" s="169">
        <f>O456*H456</f>
        <v>0</v>
      </c>
      <c r="Q456" s="169">
        <v>4.0000000000000002E-4</v>
      </c>
      <c r="R456" s="169">
        <f>Q456*H456</f>
        <v>1.6000000000000001E-3</v>
      </c>
      <c r="S456" s="169">
        <v>0</v>
      </c>
      <c r="T456" s="170">
        <f>S456*H456</f>
        <v>0</v>
      </c>
      <c r="U456" s="33"/>
      <c r="V456" s="33"/>
      <c r="W456" s="33"/>
      <c r="X456" s="33"/>
      <c r="Y456" s="33"/>
      <c r="Z456" s="33"/>
      <c r="AA456" s="33"/>
      <c r="AB456" s="33"/>
      <c r="AC456" s="33"/>
      <c r="AD456" s="33"/>
      <c r="AE456" s="33"/>
      <c r="AR456" s="171" t="s">
        <v>142</v>
      </c>
      <c r="AT456" s="171" t="s">
        <v>144</v>
      </c>
      <c r="AU456" s="171" t="s">
        <v>87</v>
      </c>
      <c r="AY456" s="18" t="s">
        <v>143</v>
      </c>
      <c r="BE456" s="172">
        <f>IF(N456="základní",J456,0)</f>
        <v>0</v>
      </c>
      <c r="BF456" s="172">
        <f>IF(N456="snížená",J456,0)</f>
        <v>0</v>
      </c>
      <c r="BG456" s="172">
        <f>IF(N456="zákl. přenesená",J456,0)</f>
        <v>0</v>
      </c>
      <c r="BH456" s="172">
        <f>IF(N456="sníž. přenesená",J456,0)</f>
        <v>0</v>
      </c>
      <c r="BI456" s="172">
        <f>IF(N456="nulová",J456,0)</f>
        <v>0</v>
      </c>
      <c r="BJ456" s="18" t="s">
        <v>85</v>
      </c>
      <c r="BK456" s="172">
        <f>ROUND(I456*H456,2)</f>
        <v>0</v>
      </c>
      <c r="BL456" s="18" t="s">
        <v>142</v>
      </c>
      <c r="BM456" s="171" t="s">
        <v>1729</v>
      </c>
    </row>
    <row r="457" spans="1:65" s="12" customFormat="1" x14ac:dyDescent="0.2">
      <c r="B457" s="173"/>
      <c r="D457" s="174" t="s">
        <v>151</v>
      </c>
      <c r="E457" s="175" t="s">
        <v>1</v>
      </c>
      <c r="F457" s="176" t="s">
        <v>1730</v>
      </c>
      <c r="H457" s="177">
        <v>4</v>
      </c>
      <c r="I457" s="178"/>
      <c r="L457" s="173"/>
      <c r="M457" s="179"/>
      <c r="N457" s="180"/>
      <c r="O457" s="180"/>
      <c r="P457" s="180"/>
      <c r="Q457" s="180"/>
      <c r="R457" s="180"/>
      <c r="S457" s="180"/>
      <c r="T457" s="181"/>
      <c r="AT457" s="175" t="s">
        <v>151</v>
      </c>
      <c r="AU457" s="175" t="s">
        <v>87</v>
      </c>
      <c r="AV457" s="12" t="s">
        <v>87</v>
      </c>
      <c r="AW457" s="12" t="s">
        <v>33</v>
      </c>
      <c r="AX457" s="12" t="s">
        <v>85</v>
      </c>
      <c r="AY457" s="175" t="s">
        <v>143</v>
      </c>
    </row>
    <row r="458" spans="1:65" s="2" customFormat="1" ht="16.5" customHeight="1" x14ac:dyDescent="0.2">
      <c r="A458" s="33"/>
      <c r="B458" s="159"/>
      <c r="C458" s="160" t="s">
        <v>836</v>
      </c>
      <c r="D458" s="160" t="s">
        <v>144</v>
      </c>
      <c r="E458" s="161" t="s">
        <v>1152</v>
      </c>
      <c r="F458" s="162" t="s">
        <v>1153</v>
      </c>
      <c r="G458" s="163" t="s">
        <v>266</v>
      </c>
      <c r="H458" s="164">
        <v>8</v>
      </c>
      <c r="I458" s="165"/>
      <c r="J458" s="166">
        <f>ROUND(I458*H458,2)</f>
        <v>0</v>
      </c>
      <c r="K458" s="162" t="s">
        <v>148</v>
      </c>
      <c r="L458" s="34"/>
      <c r="M458" s="167" t="s">
        <v>1</v>
      </c>
      <c r="N458" s="168" t="s">
        <v>42</v>
      </c>
      <c r="O458" s="59"/>
      <c r="P458" s="169">
        <f>O458*H458</f>
        <v>0</v>
      </c>
      <c r="Q458" s="169">
        <v>4.6999999999999999E-4</v>
      </c>
      <c r="R458" s="169">
        <f>Q458*H458</f>
        <v>3.7599999999999999E-3</v>
      </c>
      <c r="S458" s="169">
        <v>0</v>
      </c>
      <c r="T458" s="170">
        <f>S458*H458</f>
        <v>0</v>
      </c>
      <c r="U458" s="33"/>
      <c r="V458" s="33"/>
      <c r="W458" s="33"/>
      <c r="X458" s="33"/>
      <c r="Y458" s="33"/>
      <c r="Z458" s="33"/>
      <c r="AA458" s="33"/>
      <c r="AB458" s="33"/>
      <c r="AC458" s="33"/>
      <c r="AD458" s="33"/>
      <c r="AE458" s="33"/>
      <c r="AR458" s="171" t="s">
        <v>142</v>
      </c>
      <c r="AT458" s="171" t="s">
        <v>144</v>
      </c>
      <c r="AU458" s="171" t="s">
        <v>87</v>
      </c>
      <c r="AY458" s="18" t="s">
        <v>143</v>
      </c>
      <c r="BE458" s="172">
        <f>IF(N458="základní",J458,0)</f>
        <v>0</v>
      </c>
      <c r="BF458" s="172">
        <f>IF(N458="snížená",J458,0)</f>
        <v>0</v>
      </c>
      <c r="BG458" s="172">
        <f>IF(N458="zákl. přenesená",J458,0)</f>
        <v>0</v>
      </c>
      <c r="BH458" s="172">
        <f>IF(N458="sníž. přenesená",J458,0)</f>
        <v>0</v>
      </c>
      <c r="BI458" s="172">
        <f>IF(N458="nulová",J458,0)</f>
        <v>0</v>
      </c>
      <c r="BJ458" s="18" t="s">
        <v>85</v>
      </c>
      <c r="BK458" s="172">
        <f>ROUND(I458*H458,2)</f>
        <v>0</v>
      </c>
      <c r="BL458" s="18" t="s">
        <v>142</v>
      </c>
      <c r="BM458" s="171" t="s">
        <v>1731</v>
      </c>
    </row>
    <row r="459" spans="1:65" s="12" customFormat="1" x14ac:dyDescent="0.2">
      <c r="B459" s="173"/>
      <c r="D459" s="174" t="s">
        <v>151</v>
      </c>
      <c r="E459" s="175" t="s">
        <v>1</v>
      </c>
      <c r="F459" s="176" t="s">
        <v>1732</v>
      </c>
      <c r="H459" s="177">
        <v>8</v>
      </c>
      <c r="I459" s="178"/>
      <c r="L459" s="173"/>
      <c r="M459" s="179"/>
      <c r="N459" s="180"/>
      <c r="O459" s="180"/>
      <c r="P459" s="180"/>
      <c r="Q459" s="180"/>
      <c r="R459" s="180"/>
      <c r="S459" s="180"/>
      <c r="T459" s="181"/>
      <c r="AT459" s="175" t="s">
        <v>151</v>
      </c>
      <c r="AU459" s="175" t="s">
        <v>87</v>
      </c>
      <c r="AV459" s="12" t="s">
        <v>87</v>
      </c>
      <c r="AW459" s="12" t="s">
        <v>33</v>
      </c>
      <c r="AX459" s="12" t="s">
        <v>85</v>
      </c>
      <c r="AY459" s="175" t="s">
        <v>143</v>
      </c>
    </row>
    <row r="460" spans="1:65" s="2" customFormat="1" ht="16.5" customHeight="1" x14ac:dyDescent="0.2">
      <c r="A460" s="33"/>
      <c r="B460" s="159"/>
      <c r="C460" s="207" t="s">
        <v>841</v>
      </c>
      <c r="D460" s="207" t="s">
        <v>382</v>
      </c>
      <c r="E460" s="208" t="s">
        <v>1156</v>
      </c>
      <c r="F460" s="209" t="s">
        <v>1157</v>
      </c>
      <c r="G460" s="210" t="s">
        <v>266</v>
      </c>
      <c r="H460" s="211">
        <v>8</v>
      </c>
      <c r="I460" s="212"/>
      <c r="J460" s="213">
        <f>ROUND(I460*H460,2)</f>
        <v>0</v>
      </c>
      <c r="K460" s="209" t="s">
        <v>148</v>
      </c>
      <c r="L460" s="214"/>
      <c r="M460" s="215" t="s">
        <v>1</v>
      </c>
      <c r="N460" s="216" t="s">
        <v>42</v>
      </c>
      <c r="O460" s="59"/>
      <c r="P460" s="169">
        <f>O460*H460</f>
        <v>0</v>
      </c>
      <c r="Q460" s="169">
        <v>3.2750000000000001E-2</v>
      </c>
      <c r="R460" s="169">
        <f>Q460*H460</f>
        <v>0.26200000000000001</v>
      </c>
      <c r="S460" s="169">
        <v>0</v>
      </c>
      <c r="T460" s="170">
        <f>S460*H460</f>
        <v>0</v>
      </c>
      <c r="U460" s="33"/>
      <c r="V460" s="33"/>
      <c r="W460" s="33"/>
      <c r="X460" s="33"/>
      <c r="Y460" s="33"/>
      <c r="Z460" s="33"/>
      <c r="AA460" s="33"/>
      <c r="AB460" s="33"/>
      <c r="AC460" s="33"/>
      <c r="AD460" s="33"/>
      <c r="AE460" s="33"/>
      <c r="AR460" s="171" t="s">
        <v>184</v>
      </c>
      <c r="AT460" s="171" t="s">
        <v>382</v>
      </c>
      <c r="AU460" s="171" t="s">
        <v>87</v>
      </c>
      <c r="AY460" s="18" t="s">
        <v>143</v>
      </c>
      <c r="BE460" s="172">
        <f>IF(N460="základní",J460,0)</f>
        <v>0</v>
      </c>
      <c r="BF460" s="172">
        <f>IF(N460="snížená",J460,0)</f>
        <v>0</v>
      </c>
      <c r="BG460" s="172">
        <f>IF(N460="zákl. přenesená",J460,0)</f>
        <v>0</v>
      </c>
      <c r="BH460" s="172">
        <f>IF(N460="sníž. přenesená",J460,0)</f>
        <v>0</v>
      </c>
      <c r="BI460" s="172">
        <f>IF(N460="nulová",J460,0)</f>
        <v>0</v>
      </c>
      <c r="BJ460" s="18" t="s">
        <v>85</v>
      </c>
      <c r="BK460" s="172">
        <f>ROUND(I460*H460,2)</f>
        <v>0</v>
      </c>
      <c r="BL460" s="18" t="s">
        <v>142</v>
      </c>
      <c r="BM460" s="171" t="s">
        <v>1733</v>
      </c>
    </row>
    <row r="461" spans="1:65" s="12" customFormat="1" x14ac:dyDescent="0.2">
      <c r="B461" s="173"/>
      <c r="D461" s="174" t="s">
        <v>151</v>
      </c>
      <c r="E461" s="175" t="s">
        <v>1</v>
      </c>
      <c r="F461" s="176" t="s">
        <v>1159</v>
      </c>
      <c r="H461" s="177">
        <v>8</v>
      </c>
      <c r="I461" s="178"/>
      <c r="L461" s="173"/>
      <c r="M461" s="179"/>
      <c r="N461" s="180"/>
      <c r="O461" s="180"/>
      <c r="P461" s="180"/>
      <c r="Q461" s="180"/>
      <c r="R461" s="180"/>
      <c r="S461" s="180"/>
      <c r="T461" s="181"/>
      <c r="AT461" s="175" t="s">
        <v>151</v>
      </c>
      <c r="AU461" s="175" t="s">
        <v>87</v>
      </c>
      <c r="AV461" s="12" t="s">
        <v>87</v>
      </c>
      <c r="AW461" s="12" t="s">
        <v>33</v>
      </c>
      <c r="AX461" s="12" t="s">
        <v>85</v>
      </c>
      <c r="AY461" s="175" t="s">
        <v>143</v>
      </c>
    </row>
    <row r="462" spans="1:65" s="11" customFormat="1" ht="22.9" customHeight="1" x14ac:dyDescent="0.2">
      <c r="B462" s="148"/>
      <c r="D462" s="149" t="s">
        <v>76</v>
      </c>
      <c r="E462" s="197" t="s">
        <v>901</v>
      </c>
      <c r="F462" s="197" t="s">
        <v>902</v>
      </c>
      <c r="I462" s="151"/>
      <c r="J462" s="198">
        <f>BK462</f>
        <v>0</v>
      </c>
      <c r="L462" s="148"/>
      <c r="M462" s="153"/>
      <c r="N462" s="154"/>
      <c r="O462" s="154"/>
      <c r="P462" s="155">
        <f>P463</f>
        <v>0</v>
      </c>
      <c r="Q462" s="154"/>
      <c r="R462" s="155">
        <f>R463</f>
        <v>0</v>
      </c>
      <c r="S462" s="154"/>
      <c r="T462" s="156">
        <f>T463</f>
        <v>0</v>
      </c>
      <c r="AR462" s="149" t="s">
        <v>85</v>
      </c>
      <c r="AT462" s="157" t="s">
        <v>76</v>
      </c>
      <c r="AU462" s="157" t="s">
        <v>85</v>
      </c>
      <c r="AY462" s="149" t="s">
        <v>143</v>
      </c>
      <c r="BK462" s="158">
        <f>BK463</f>
        <v>0</v>
      </c>
    </row>
    <row r="463" spans="1:65" s="2" customFormat="1" ht="21.75" customHeight="1" x14ac:dyDescent="0.2">
      <c r="A463" s="33"/>
      <c r="B463" s="159"/>
      <c r="C463" s="160" t="s">
        <v>847</v>
      </c>
      <c r="D463" s="160" t="s">
        <v>144</v>
      </c>
      <c r="E463" s="161" t="s">
        <v>1165</v>
      </c>
      <c r="F463" s="162" t="s">
        <v>1166</v>
      </c>
      <c r="G463" s="163" t="s">
        <v>385</v>
      </c>
      <c r="H463" s="164">
        <v>818.11</v>
      </c>
      <c r="I463" s="165"/>
      <c r="J463" s="166">
        <f>ROUND(I463*H463,2)</f>
        <v>0</v>
      </c>
      <c r="K463" s="162" t="s">
        <v>148</v>
      </c>
      <c r="L463" s="34"/>
      <c r="M463" s="167" t="s">
        <v>1</v>
      </c>
      <c r="N463" s="168" t="s">
        <v>42</v>
      </c>
      <c r="O463" s="59"/>
      <c r="P463" s="169">
        <f>O463*H463</f>
        <v>0</v>
      </c>
      <c r="Q463" s="169">
        <v>0</v>
      </c>
      <c r="R463" s="169">
        <f>Q463*H463</f>
        <v>0</v>
      </c>
      <c r="S463" s="169">
        <v>0</v>
      </c>
      <c r="T463" s="170">
        <f>S463*H463</f>
        <v>0</v>
      </c>
      <c r="U463" s="33"/>
      <c r="V463" s="33"/>
      <c r="W463" s="33"/>
      <c r="X463" s="33"/>
      <c r="Y463" s="33"/>
      <c r="Z463" s="33"/>
      <c r="AA463" s="33"/>
      <c r="AB463" s="33"/>
      <c r="AC463" s="33"/>
      <c r="AD463" s="33"/>
      <c r="AE463" s="33"/>
      <c r="AR463" s="171" t="s">
        <v>142</v>
      </c>
      <c r="AT463" s="171" t="s">
        <v>144</v>
      </c>
      <c r="AU463" s="171" t="s">
        <v>87</v>
      </c>
      <c r="AY463" s="18" t="s">
        <v>143</v>
      </c>
      <c r="BE463" s="172">
        <f>IF(N463="základní",J463,0)</f>
        <v>0</v>
      </c>
      <c r="BF463" s="172">
        <f>IF(N463="snížená",J463,0)</f>
        <v>0</v>
      </c>
      <c r="BG463" s="172">
        <f>IF(N463="zákl. přenesená",J463,0)</f>
        <v>0</v>
      </c>
      <c r="BH463" s="172">
        <f>IF(N463="sníž. přenesená",J463,0)</f>
        <v>0</v>
      </c>
      <c r="BI463" s="172">
        <f>IF(N463="nulová",J463,0)</f>
        <v>0</v>
      </c>
      <c r="BJ463" s="18" t="s">
        <v>85</v>
      </c>
      <c r="BK463" s="172">
        <f>ROUND(I463*H463,2)</f>
        <v>0</v>
      </c>
      <c r="BL463" s="18" t="s">
        <v>142</v>
      </c>
      <c r="BM463" s="171" t="s">
        <v>1167</v>
      </c>
    </row>
    <row r="464" spans="1:65" s="11" customFormat="1" ht="25.9" customHeight="1" x14ac:dyDescent="0.2">
      <c r="B464" s="148"/>
      <c r="D464" s="149" t="s">
        <v>76</v>
      </c>
      <c r="E464" s="150" t="s">
        <v>1734</v>
      </c>
      <c r="F464" s="150" t="s">
        <v>1735</v>
      </c>
      <c r="I464" s="151"/>
      <c r="J464" s="152">
        <f>BK464</f>
        <v>0</v>
      </c>
      <c r="L464" s="148"/>
      <c r="M464" s="153"/>
      <c r="N464" s="154"/>
      <c r="O464" s="154"/>
      <c r="P464" s="155">
        <f>P465</f>
        <v>0</v>
      </c>
      <c r="Q464" s="154"/>
      <c r="R464" s="155">
        <f>R465</f>
        <v>3.1269999999999999E-2</v>
      </c>
      <c r="S464" s="154"/>
      <c r="T464" s="156">
        <f>T465</f>
        <v>0</v>
      </c>
      <c r="AR464" s="149" t="s">
        <v>87</v>
      </c>
      <c r="AT464" s="157" t="s">
        <v>76</v>
      </c>
      <c r="AU464" s="157" t="s">
        <v>77</v>
      </c>
      <c r="AY464" s="149" t="s">
        <v>143</v>
      </c>
      <c r="BK464" s="158">
        <f>BK465</f>
        <v>0</v>
      </c>
    </row>
    <row r="465" spans="1:65" s="11" customFormat="1" ht="22.9" customHeight="1" x14ac:dyDescent="0.2">
      <c r="B465" s="148"/>
      <c r="D465" s="149" t="s">
        <v>76</v>
      </c>
      <c r="E465" s="197" t="s">
        <v>1736</v>
      </c>
      <c r="F465" s="197" t="s">
        <v>1737</v>
      </c>
      <c r="I465" s="151"/>
      <c r="J465" s="198">
        <f>BK465</f>
        <v>0</v>
      </c>
      <c r="L465" s="148"/>
      <c r="M465" s="153"/>
      <c r="N465" s="154"/>
      <c r="O465" s="154"/>
      <c r="P465" s="155">
        <f>SUM(P466:P469)</f>
        <v>0</v>
      </c>
      <c r="Q465" s="154"/>
      <c r="R465" s="155">
        <f>SUM(R466:R469)</f>
        <v>3.1269999999999999E-2</v>
      </c>
      <c r="S465" s="154"/>
      <c r="T465" s="156">
        <f>SUM(T466:T469)</f>
        <v>0</v>
      </c>
      <c r="AR465" s="149" t="s">
        <v>87</v>
      </c>
      <c r="AT465" s="157" t="s">
        <v>76</v>
      </c>
      <c r="AU465" s="157" t="s">
        <v>85</v>
      </c>
      <c r="AY465" s="149" t="s">
        <v>143</v>
      </c>
      <c r="BK465" s="158">
        <f>SUM(BK466:BK469)</f>
        <v>0</v>
      </c>
    </row>
    <row r="466" spans="1:65" s="2" customFormat="1" ht="16.5" customHeight="1" x14ac:dyDescent="0.2">
      <c r="A466" s="33"/>
      <c r="B466" s="159"/>
      <c r="C466" s="160" t="s">
        <v>855</v>
      </c>
      <c r="D466" s="160" t="s">
        <v>144</v>
      </c>
      <c r="E466" s="161" t="s">
        <v>1738</v>
      </c>
      <c r="F466" s="162" t="s">
        <v>1739</v>
      </c>
      <c r="G466" s="163" t="s">
        <v>266</v>
      </c>
      <c r="H466" s="164">
        <v>5.3</v>
      </c>
      <c r="I466" s="165"/>
      <c r="J466" s="166">
        <f>ROUND(I466*H466,2)</f>
        <v>0</v>
      </c>
      <c r="K466" s="162" t="s">
        <v>148</v>
      </c>
      <c r="L466" s="34"/>
      <c r="M466" s="167" t="s">
        <v>1</v>
      </c>
      <c r="N466" s="168" t="s">
        <v>42</v>
      </c>
      <c r="O466" s="59"/>
      <c r="P466" s="169">
        <f>O466*H466</f>
        <v>0</v>
      </c>
      <c r="Q466" s="169">
        <v>0</v>
      </c>
      <c r="R466" s="169">
        <f>Q466*H466</f>
        <v>0</v>
      </c>
      <c r="S466" s="169">
        <v>0</v>
      </c>
      <c r="T466" s="170">
        <f>S466*H466</f>
        <v>0</v>
      </c>
      <c r="U466" s="33"/>
      <c r="V466" s="33"/>
      <c r="W466" s="33"/>
      <c r="X466" s="33"/>
      <c r="Y466" s="33"/>
      <c r="Z466" s="33"/>
      <c r="AA466" s="33"/>
      <c r="AB466" s="33"/>
      <c r="AC466" s="33"/>
      <c r="AD466" s="33"/>
      <c r="AE466" s="33"/>
      <c r="AR466" s="171" t="s">
        <v>309</v>
      </c>
      <c r="AT466" s="171" t="s">
        <v>144</v>
      </c>
      <c r="AU466" s="171" t="s">
        <v>87</v>
      </c>
      <c r="AY466" s="18" t="s">
        <v>143</v>
      </c>
      <c r="BE466" s="172">
        <f>IF(N466="základní",J466,0)</f>
        <v>0</v>
      </c>
      <c r="BF466" s="172">
        <f>IF(N466="snížená",J466,0)</f>
        <v>0</v>
      </c>
      <c r="BG466" s="172">
        <f>IF(N466="zákl. přenesená",J466,0)</f>
        <v>0</v>
      </c>
      <c r="BH466" s="172">
        <f>IF(N466="sníž. přenesená",J466,0)</f>
        <v>0</v>
      </c>
      <c r="BI466" s="172">
        <f>IF(N466="nulová",J466,0)</f>
        <v>0</v>
      </c>
      <c r="BJ466" s="18" t="s">
        <v>85</v>
      </c>
      <c r="BK466" s="172">
        <f>ROUND(I466*H466,2)</f>
        <v>0</v>
      </c>
      <c r="BL466" s="18" t="s">
        <v>309</v>
      </c>
      <c r="BM466" s="171" t="s">
        <v>1740</v>
      </c>
    </row>
    <row r="467" spans="1:65" s="12" customFormat="1" x14ac:dyDescent="0.2">
      <c r="B467" s="173"/>
      <c r="D467" s="174" t="s">
        <v>151</v>
      </c>
      <c r="E467" s="175" t="s">
        <v>1</v>
      </c>
      <c r="F467" s="176" t="s">
        <v>1741</v>
      </c>
      <c r="H467" s="177">
        <v>5.3</v>
      </c>
      <c r="I467" s="178"/>
      <c r="L467" s="173"/>
      <c r="M467" s="179"/>
      <c r="N467" s="180"/>
      <c r="O467" s="180"/>
      <c r="P467" s="180"/>
      <c r="Q467" s="180"/>
      <c r="R467" s="180"/>
      <c r="S467" s="180"/>
      <c r="T467" s="181"/>
      <c r="AT467" s="175" t="s">
        <v>151</v>
      </c>
      <c r="AU467" s="175" t="s">
        <v>87</v>
      </c>
      <c r="AV467" s="12" t="s">
        <v>87</v>
      </c>
      <c r="AW467" s="12" t="s">
        <v>33</v>
      </c>
      <c r="AX467" s="12" t="s">
        <v>85</v>
      </c>
      <c r="AY467" s="175" t="s">
        <v>143</v>
      </c>
    </row>
    <row r="468" spans="1:65" s="2" customFormat="1" ht="16.5" customHeight="1" x14ac:dyDescent="0.2">
      <c r="A468" s="33"/>
      <c r="B468" s="159"/>
      <c r="C468" s="207" t="s">
        <v>862</v>
      </c>
      <c r="D468" s="207" t="s">
        <v>382</v>
      </c>
      <c r="E468" s="208" t="s">
        <v>1742</v>
      </c>
      <c r="F468" s="209" t="s">
        <v>1743</v>
      </c>
      <c r="G468" s="210" t="s">
        <v>266</v>
      </c>
      <c r="H468" s="211">
        <v>5.3</v>
      </c>
      <c r="I468" s="212"/>
      <c r="J468" s="213">
        <f>ROUND(I468*H468,2)</f>
        <v>0</v>
      </c>
      <c r="K468" s="209" t="s">
        <v>148</v>
      </c>
      <c r="L468" s="214"/>
      <c r="M468" s="215" t="s">
        <v>1</v>
      </c>
      <c r="N468" s="216" t="s">
        <v>42</v>
      </c>
      <c r="O468" s="59"/>
      <c r="P468" s="169">
        <f>O468*H468</f>
        <v>0</v>
      </c>
      <c r="Q468" s="169">
        <v>5.8999999999999999E-3</v>
      </c>
      <c r="R468" s="169">
        <f>Q468*H468</f>
        <v>3.1269999999999999E-2</v>
      </c>
      <c r="S468" s="169">
        <v>0</v>
      </c>
      <c r="T468" s="170">
        <f>S468*H468</f>
        <v>0</v>
      </c>
      <c r="U468" s="33"/>
      <c r="V468" s="33"/>
      <c r="W468" s="33"/>
      <c r="X468" s="33"/>
      <c r="Y468" s="33"/>
      <c r="Z468" s="33"/>
      <c r="AA468" s="33"/>
      <c r="AB468" s="33"/>
      <c r="AC468" s="33"/>
      <c r="AD468" s="33"/>
      <c r="AE468" s="33"/>
      <c r="AR468" s="171" t="s">
        <v>414</v>
      </c>
      <c r="AT468" s="171" t="s">
        <v>382</v>
      </c>
      <c r="AU468" s="171" t="s">
        <v>87</v>
      </c>
      <c r="AY468" s="18" t="s">
        <v>143</v>
      </c>
      <c r="BE468" s="172">
        <f>IF(N468="základní",J468,0)</f>
        <v>0</v>
      </c>
      <c r="BF468" s="172">
        <f>IF(N468="snížená",J468,0)</f>
        <v>0</v>
      </c>
      <c r="BG468" s="172">
        <f>IF(N468="zákl. přenesená",J468,0)</f>
        <v>0</v>
      </c>
      <c r="BH468" s="172">
        <f>IF(N468="sníž. přenesená",J468,0)</f>
        <v>0</v>
      </c>
      <c r="BI468" s="172">
        <f>IF(N468="nulová",J468,0)</f>
        <v>0</v>
      </c>
      <c r="BJ468" s="18" t="s">
        <v>85</v>
      </c>
      <c r="BK468" s="172">
        <f>ROUND(I468*H468,2)</f>
        <v>0</v>
      </c>
      <c r="BL468" s="18" t="s">
        <v>309</v>
      </c>
      <c r="BM468" s="171" t="s">
        <v>1744</v>
      </c>
    </row>
    <row r="469" spans="1:65" s="12" customFormat="1" x14ac:dyDescent="0.2">
      <c r="B469" s="173"/>
      <c r="D469" s="174" t="s">
        <v>151</v>
      </c>
      <c r="E469" s="175" t="s">
        <v>1</v>
      </c>
      <c r="F469" s="176" t="s">
        <v>1745</v>
      </c>
      <c r="H469" s="177">
        <v>5.3</v>
      </c>
      <c r="I469" s="178"/>
      <c r="L469" s="173"/>
      <c r="M469" s="189"/>
      <c r="N469" s="190"/>
      <c r="O469" s="190"/>
      <c r="P469" s="190"/>
      <c r="Q469" s="190"/>
      <c r="R469" s="190"/>
      <c r="S469" s="190"/>
      <c r="T469" s="191"/>
      <c r="AT469" s="175" t="s">
        <v>151</v>
      </c>
      <c r="AU469" s="175" t="s">
        <v>87</v>
      </c>
      <c r="AV469" s="12" t="s">
        <v>87</v>
      </c>
      <c r="AW469" s="12" t="s">
        <v>33</v>
      </c>
      <c r="AX469" s="12" t="s">
        <v>85</v>
      </c>
      <c r="AY469" s="175" t="s">
        <v>143</v>
      </c>
    </row>
    <row r="470" spans="1:65" s="2" customFormat="1" ht="6.95" customHeight="1" x14ac:dyDescent="0.2">
      <c r="A470" s="33"/>
      <c r="B470" s="48"/>
      <c r="C470" s="49"/>
      <c r="D470" s="49"/>
      <c r="E470" s="49"/>
      <c r="F470" s="49"/>
      <c r="G470" s="49"/>
      <c r="H470" s="49"/>
      <c r="I470" s="126"/>
      <c r="J470" s="49"/>
      <c r="K470" s="49"/>
      <c r="L470" s="34"/>
      <c r="M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  <c r="Y470" s="33"/>
      <c r="Z470" s="33"/>
      <c r="AA470" s="33"/>
      <c r="AB470" s="33"/>
      <c r="AC470" s="33"/>
      <c r="AD470" s="33"/>
      <c r="AE470" s="33"/>
    </row>
  </sheetData>
  <autoFilter ref="C126:K469"/>
  <mergeCells count="9">
    <mergeCell ref="E87:H87"/>
    <mergeCell ref="E117:H117"/>
    <mergeCell ref="E119:H11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4" fitToHeight="100" orientation="landscape" blackAndWhite="1" r:id="rId1"/>
  <headerFooter>
    <oddFooter>&amp;CStrana &amp;P z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77"/>
  <sheetViews>
    <sheetView showGridLines="0" workbookViewId="0">
      <selection activeCell="J16" sqref="J16"/>
    </sheetView>
  </sheetViews>
  <sheetFormatPr defaultRowHeight="11.25" x14ac:dyDescent="0.2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" style="1" customWidth="1"/>
    <col min="8" max="8" width="11.5" style="1" customWidth="1"/>
    <col min="9" max="9" width="20.1640625" style="99" customWidth="1"/>
    <col min="10" max="11" width="20.16406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I2" s="99"/>
      <c r="L2" s="550" t="s">
        <v>5</v>
      </c>
      <c r="M2" s="535"/>
      <c r="N2" s="535"/>
      <c r="O2" s="535"/>
      <c r="P2" s="535"/>
      <c r="Q2" s="535"/>
      <c r="R2" s="535"/>
      <c r="S2" s="535"/>
      <c r="T2" s="535"/>
      <c r="U2" s="535"/>
      <c r="V2" s="535"/>
      <c r="AT2" s="18" t="s">
        <v>105</v>
      </c>
    </row>
    <row r="3" spans="1:46" s="1" customFormat="1" ht="6.95" customHeight="1" x14ac:dyDescent="0.2">
      <c r="B3" s="19"/>
      <c r="C3" s="20"/>
      <c r="D3" s="20"/>
      <c r="E3" s="20"/>
      <c r="F3" s="20"/>
      <c r="G3" s="20"/>
      <c r="H3" s="20"/>
      <c r="I3" s="100"/>
      <c r="J3" s="20"/>
      <c r="K3" s="20"/>
      <c r="L3" s="21"/>
      <c r="AT3" s="18" t="s">
        <v>87</v>
      </c>
    </row>
    <row r="4" spans="1:46" s="1" customFormat="1" ht="24.95" customHeight="1" x14ac:dyDescent="0.2">
      <c r="B4" s="21"/>
      <c r="D4" s="22" t="s">
        <v>118</v>
      </c>
      <c r="I4" s="99"/>
      <c r="L4" s="21"/>
      <c r="M4" s="101" t="s">
        <v>10</v>
      </c>
      <c r="AT4" s="18" t="s">
        <v>3</v>
      </c>
    </row>
    <row r="5" spans="1:46" s="1" customFormat="1" ht="6.95" customHeight="1" x14ac:dyDescent="0.2">
      <c r="B5" s="21"/>
      <c r="I5" s="99"/>
      <c r="L5" s="21"/>
    </row>
    <row r="6" spans="1:46" s="1" customFormat="1" ht="12" customHeight="1" x14ac:dyDescent="0.2">
      <c r="B6" s="21"/>
      <c r="D6" s="28" t="s">
        <v>16</v>
      </c>
      <c r="I6" s="99"/>
      <c r="L6" s="21"/>
    </row>
    <row r="7" spans="1:46" s="1" customFormat="1" ht="16.5" customHeight="1" x14ac:dyDescent="0.2">
      <c r="B7" s="21"/>
      <c r="E7" s="569" t="str">
        <f>'Rekapitulace stavby'!K6</f>
        <v>Žirovnice - ZTV Starý dvůr</v>
      </c>
      <c r="F7" s="570"/>
      <c r="G7" s="570"/>
      <c r="H7" s="570"/>
      <c r="I7" s="99"/>
      <c r="L7" s="21"/>
    </row>
    <row r="8" spans="1:46" s="1" customFormat="1" ht="12" customHeight="1" x14ac:dyDescent="0.2">
      <c r="B8" s="21"/>
      <c r="D8" s="28" t="s">
        <v>119</v>
      </c>
      <c r="I8" s="99"/>
      <c r="L8" s="21"/>
    </row>
    <row r="9" spans="1:46" s="2" customFormat="1" ht="16.5" customHeight="1" x14ac:dyDescent="0.2">
      <c r="A9" s="33"/>
      <c r="B9" s="34"/>
      <c r="C9" s="33"/>
      <c r="D9" s="33"/>
      <c r="E9" s="569" t="s">
        <v>1422</v>
      </c>
      <c r="F9" s="568"/>
      <c r="G9" s="568"/>
      <c r="H9" s="568"/>
      <c r="I9" s="102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 x14ac:dyDescent="0.2">
      <c r="A10" s="33"/>
      <c r="B10" s="34"/>
      <c r="C10" s="33"/>
      <c r="D10" s="28" t="s">
        <v>1746</v>
      </c>
      <c r="E10" s="33"/>
      <c r="F10" s="33"/>
      <c r="G10" s="33"/>
      <c r="H10" s="33"/>
      <c r="I10" s="102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6.5" customHeight="1" x14ac:dyDescent="0.2">
      <c r="A11" s="33"/>
      <c r="B11" s="34"/>
      <c r="C11" s="33"/>
      <c r="D11" s="33"/>
      <c r="E11" s="561" t="s">
        <v>1747</v>
      </c>
      <c r="F11" s="568"/>
      <c r="G11" s="568"/>
      <c r="H11" s="568"/>
      <c r="I11" s="102"/>
      <c r="J11" s="33"/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x14ac:dyDescent="0.2">
      <c r="A12" s="33"/>
      <c r="B12" s="34"/>
      <c r="C12" s="33"/>
      <c r="D12" s="33"/>
      <c r="E12" s="33"/>
      <c r="F12" s="33"/>
      <c r="G12" s="33"/>
      <c r="H12" s="33"/>
      <c r="I12" s="102"/>
      <c r="J12" s="33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 x14ac:dyDescent="0.2">
      <c r="A13" s="33"/>
      <c r="B13" s="34"/>
      <c r="C13" s="33"/>
      <c r="D13" s="28" t="s">
        <v>18</v>
      </c>
      <c r="E13" s="33"/>
      <c r="F13" s="26" t="s">
        <v>1</v>
      </c>
      <c r="G13" s="33"/>
      <c r="H13" s="33"/>
      <c r="I13" s="103" t="s">
        <v>19</v>
      </c>
      <c r="J13" s="26" t="s">
        <v>1</v>
      </c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 x14ac:dyDescent="0.2">
      <c r="A14" s="33"/>
      <c r="B14" s="34"/>
      <c r="C14" s="33"/>
      <c r="D14" s="28" t="s">
        <v>20</v>
      </c>
      <c r="E14" s="33"/>
      <c r="F14" s="26" t="s">
        <v>21</v>
      </c>
      <c r="G14" s="33"/>
      <c r="H14" s="33"/>
      <c r="I14" s="103" t="s">
        <v>22</v>
      </c>
      <c r="J14" s="56" t="str">
        <f>'Rekapitulace stavby'!AN8</f>
        <v>9. 6. 2020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0.9" customHeight="1" x14ac:dyDescent="0.2">
      <c r="A15" s="33"/>
      <c r="B15" s="34"/>
      <c r="C15" s="33"/>
      <c r="D15" s="33"/>
      <c r="E15" s="33"/>
      <c r="F15" s="33"/>
      <c r="G15" s="33"/>
      <c r="H15" s="33"/>
      <c r="I15" s="102"/>
      <c r="J15" s="33"/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 x14ac:dyDescent="0.2">
      <c r="A16" s="33"/>
      <c r="B16" s="34"/>
      <c r="C16" s="33"/>
      <c r="D16" s="28" t="s">
        <v>24</v>
      </c>
      <c r="E16" s="33"/>
      <c r="F16" s="33"/>
      <c r="G16" s="33"/>
      <c r="H16" s="33"/>
      <c r="I16" s="103" t="s">
        <v>25</v>
      </c>
      <c r="J16" s="524" t="s">
        <v>2337</v>
      </c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 x14ac:dyDescent="0.2">
      <c r="A17" s="33"/>
      <c r="B17" s="34"/>
      <c r="C17" s="33"/>
      <c r="D17" s="33"/>
      <c r="E17" s="26" t="s">
        <v>26</v>
      </c>
      <c r="F17" s="33"/>
      <c r="G17" s="33"/>
      <c r="H17" s="33"/>
      <c r="I17" s="103" t="s">
        <v>27</v>
      </c>
      <c r="J17" s="26" t="s">
        <v>1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6.95" customHeight="1" x14ac:dyDescent="0.2">
      <c r="A18" s="33"/>
      <c r="B18" s="34"/>
      <c r="C18" s="33"/>
      <c r="D18" s="33"/>
      <c r="E18" s="33"/>
      <c r="F18" s="33"/>
      <c r="G18" s="33"/>
      <c r="H18" s="33"/>
      <c r="I18" s="102"/>
      <c r="J18" s="33"/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 x14ac:dyDescent="0.2">
      <c r="A19" s="33"/>
      <c r="B19" s="34"/>
      <c r="C19" s="33"/>
      <c r="D19" s="28" t="s">
        <v>28</v>
      </c>
      <c r="E19" s="33"/>
      <c r="F19" s="33"/>
      <c r="G19" s="33"/>
      <c r="H19" s="33"/>
      <c r="I19" s="103" t="s">
        <v>25</v>
      </c>
      <c r="J19" s="29" t="str">
        <f>'Rekapitulace stavby'!AN13</f>
        <v>Vyplň údaj</v>
      </c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 x14ac:dyDescent="0.2">
      <c r="A20" s="33"/>
      <c r="B20" s="34"/>
      <c r="C20" s="33"/>
      <c r="D20" s="33"/>
      <c r="E20" s="571" t="str">
        <f>'Rekapitulace stavby'!E14</f>
        <v>Vyplň údaj</v>
      </c>
      <c r="F20" s="534"/>
      <c r="G20" s="534"/>
      <c r="H20" s="534"/>
      <c r="I20" s="103" t="s">
        <v>27</v>
      </c>
      <c r="J20" s="29" t="str">
        <f>'Rekapitulace stavby'!AN14</f>
        <v>Vyplň údaj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6.95" customHeight="1" x14ac:dyDescent="0.2">
      <c r="A21" s="33"/>
      <c r="B21" s="34"/>
      <c r="C21" s="33"/>
      <c r="D21" s="33"/>
      <c r="E21" s="33"/>
      <c r="F21" s="33"/>
      <c r="G21" s="33"/>
      <c r="H21" s="33"/>
      <c r="I21" s="102"/>
      <c r="J21" s="33"/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 x14ac:dyDescent="0.2">
      <c r="A22" s="33"/>
      <c r="B22" s="34"/>
      <c r="C22" s="33"/>
      <c r="D22" s="28" t="s">
        <v>30</v>
      </c>
      <c r="E22" s="33"/>
      <c r="F22" s="33"/>
      <c r="G22" s="33"/>
      <c r="H22" s="33"/>
      <c r="I22" s="103" t="s">
        <v>25</v>
      </c>
      <c r="J22" s="26" t="s">
        <v>31</v>
      </c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 x14ac:dyDescent="0.2">
      <c r="A23" s="33"/>
      <c r="B23" s="34"/>
      <c r="C23" s="33"/>
      <c r="D23" s="33"/>
      <c r="E23" s="26" t="s">
        <v>32</v>
      </c>
      <c r="F23" s="33"/>
      <c r="G23" s="33"/>
      <c r="H23" s="33"/>
      <c r="I23" s="103" t="s">
        <v>27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6.95" customHeight="1" x14ac:dyDescent="0.2">
      <c r="A24" s="33"/>
      <c r="B24" s="34"/>
      <c r="C24" s="33"/>
      <c r="D24" s="33"/>
      <c r="E24" s="33"/>
      <c r="F24" s="33"/>
      <c r="G24" s="33"/>
      <c r="H24" s="33"/>
      <c r="I24" s="102"/>
      <c r="J24" s="33"/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 x14ac:dyDescent="0.2">
      <c r="A25" s="33"/>
      <c r="B25" s="34"/>
      <c r="C25" s="33"/>
      <c r="D25" s="28" t="s">
        <v>34</v>
      </c>
      <c r="E25" s="33"/>
      <c r="F25" s="33"/>
      <c r="G25" s="33"/>
      <c r="H25" s="33"/>
      <c r="I25" s="103" t="s">
        <v>25</v>
      </c>
      <c r="J25" s="26" t="str">
        <f>IF('Rekapitulace stavby'!AN19="","",'Rekapitulace stavby'!AN19)</f>
        <v/>
      </c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 x14ac:dyDescent="0.2">
      <c r="A26" s="33"/>
      <c r="B26" s="34"/>
      <c r="C26" s="33"/>
      <c r="D26" s="33"/>
      <c r="E26" s="26" t="str">
        <f>IF('Rekapitulace stavby'!E20="","",'Rekapitulace stavby'!E20)</f>
        <v xml:space="preserve"> </v>
      </c>
      <c r="F26" s="33"/>
      <c r="G26" s="33"/>
      <c r="H26" s="33"/>
      <c r="I26" s="103" t="s">
        <v>27</v>
      </c>
      <c r="J26" s="26" t="str">
        <f>IF('Rekapitulace stavby'!AN20="","",'Rekapitulace stavby'!AN20)</f>
        <v/>
      </c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6.95" customHeight="1" x14ac:dyDescent="0.2">
      <c r="A27" s="33"/>
      <c r="B27" s="34"/>
      <c r="C27" s="33"/>
      <c r="D27" s="33"/>
      <c r="E27" s="33"/>
      <c r="F27" s="33"/>
      <c r="G27" s="33"/>
      <c r="H27" s="33"/>
      <c r="I27" s="102"/>
      <c r="J27" s="33"/>
      <c r="K27" s="33"/>
      <c r="L27" s="4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 x14ac:dyDescent="0.2">
      <c r="A28" s="33"/>
      <c r="B28" s="34"/>
      <c r="C28" s="33"/>
      <c r="D28" s="28" t="s">
        <v>36</v>
      </c>
      <c r="E28" s="33"/>
      <c r="F28" s="33"/>
      <c r="G28" s="33"/>
      <c r="H28" s="33"/>
      <c r="I28" s="102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 x14ac:dyDescent="0.2">
      <c r="A29" s="104"/>
      <c r="B29" s="105"/>
      <c r="C29" s="104"/>
      <c r="D29" s="104"/>
      <c r="E29" s="539" t="s">
        <v>1</v>
      </c>
      <c r="F29" s="539"/>
      <c r="G29" s="539"/>
      <c r="H29" s="539"/>
      <c r="I29" s="106"/>
      <c r="J29" s="104"/>
      <c r="K29" s="104"/>
      <c r="L29" s="107"/>
      <c r="S29" s="104"/>
      <c r="T29" s="104"/>
      <c r="U29" s="104"/>
      <c r="V29" s="104"/>
      <c r="W29" s="104"/>
      <c r="X29" s="104"/>
      <c r="Y29" s="104"/>
      <c r="Z29" s="104"/>
      <c r="AA29" s="104"/>
      <c r="AB29" s="104"/>
      <c r="AC29" s="104"/>
      <c r="AD29" s="104"/>
      <c r="AE29" s="104"/>
    </row>
    <row r="30" spans="1:31" s="2" customFormat="1" ht="6.95" customHeight="1" x14ac:dyDescent="0.2">
      <c r="A30" s="33"/>
      <c r="B30" s="34"/>
      <c r="C30" s="33"/>
      <c r="D30" s="33"/>
      <c r="E30" s="33"/>
      <c r="F30" s="33"/>
      <c r="G30" s="33"/>
      <c r="H30" s="33"/>
      <c r="I30" s="102"/>
      <c r="J30" s="33"/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 x14ac:dyDescent="0.2">
      <c r="A31" s="33"/>
      <c r="B31" s="34"/>
      <c r="C31" s="33"/>
      <c r="D31" s="67"/>
      <c r="E31" s="67"/>
      <c r="F31" s="67"/>
      <c r="G31" s="67"/>
      <c r="H31" s="67"/>
      <c r="I31" s="108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35" customHeight="1" x14ac:dyDescent="0.2">
      <c r="A32" s="33"/>
      <c r="B32" s="34"/>
      <c r="C32" s="33"/>
      <c r="D32" s="109" t="s">
        <v>37</v>
      </c>
      <c r="E32" s="33"/>
      <c r="F32" s="33"/>
      <c r="G32" s="33"/>
      <c r="H32" s="33"/>
      <c r="I32" s="102"/>
      <c r="J32" s="72">
        <f>ROUND(J122,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5" customHeight="1" x14ac:dyDescent="0.2">
      <c r="A33" s="33"/>
      <c r="B33" s="34"/>
      <c r="C33" s="33"/>
      <c r="D33" s="67"/>
      <c r="E33" s="67"/>
      <c r="F33" s="67"/>
      <c r="G33" s="67"/>
      <c r="H33" s="67"/>
      <c r="I33" s="108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 x14ac:dyDescent="0.2">
      <c r="A34" s="33"/>
      <c r="B34" s="34"/>
      <c r="C34" s="33"/>
      <c r="D34" s="33"/>
      <c r="E34" s="33"/>
      <c r="F34" s="37" t="s">
        <v>39</v>
      </c>
      <c r="G34" s="33"/>
      <c r="H34" s="33"/>
      <c r="I34" s="110" t="s">
        <v>38</v>
      </c>
      <c r="J34" s="37" t="s">
        <v>40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customHeight="1" x14ac:dyDescent="0.2">
      <c r="A35" s="33"/>
      <c r="B35" s="34"/>
      <c r="C35" s="33"/>
      <c r="D35" s="111" t="s">
        <v>41</v>
      </c>
      <c r="E35" s="28" t="s">
        <v>42</v>
      </c>
      <c r="F35" s="112">
        <f>ROUND((SUM(BE122:BE176)),  2)</f>
        <v>0</v>
      </c>
      <c r="G35" s="33"/>
      <c r="H35" s="33"/>
      <c r="I35" s="113">
        <v>0.21</v>
      </c>
      <c r="J35" s="112">
        <f>ROUND(((SUM(BE122:BE176))*I35),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customHeight="1" x14ac:dyDescent="0.2">
      <c r="A36" s="33"/>
      <c r="B36" s="34"/>
      <c r="C36" s="33"/>
      <c r="D36" s="33"/>
      <c r="E36" s="28" t="s">
        <v>43</v>
      </c>
      <c r="F36" s="112">
        <f>ROUND((SUM(BF122:BF176)),  2)</f>
        <v>0</v>
      </c>
      <c r="G36" s="33"/>
      <c r="H36" s="33"/>
      <c r="I36" s="113">
        <v>0.15</v>
      </c>
      <c r="J36" s="112">
        <f>ROUND(((SUM(BF122:BF176))*I36),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 x14ac:dyDescent="0.2">
      <c r="A37" s="33"/>
      <c r="B37" s="34"/>
      <c r="C37" s="33"/>
      <c r="D37" s="33"/>
      <c r="E37" s="28" t="s">
        <v>44</v>
      </c>
      <c r="F37" s="112">
        <f>ROUND((SUM(BG122:BG176)),  2)</f>
        <v>0</v>
      </c>
      <c r="G37" s="33"/>
      <c r="H37" s="33"/>
      <c r="I37" s="113">
        <v>0.21</v>
      </c>
      <c r="J37" s="112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5" hidden="1" customHeight="1" x14ac:dyDescent="0.2">
      <c r="A38" s="33"/>
      <c r="B38" s="34"/>
      <c r="C38" s="33"/>
      <c r="D38" s="33"/>
      <c r="E38" s="28" t="s">
        <v>45</v>
      </c>
      <c r="F38" s="112">
        <f>ROUND((SUM(BH122:BH176)),  2)</f>
        <v>0</v>
      </c>
      <c r="G38" s="33"/>
      <c r="H38" s="33"/>
      <c r="I38" s="113">
        <v>0.15</v>
      </c>
      <c r="J38" s="112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5" hidden="1" customHeight="1" x14ac:dyDescent="0.2">
      <c r="A39" s="33"/>
      <c r="B39" s="34"/>
      <c r="C39" s="33"/>
      <c r="D39" s="33"/>
      <c r="E39" s="28" t="s">
        <v>46</v>
      </c>
      <c r="F39" s="112">
        <f>ROUND((SUM(BI122:BI176)),  2)</f>
        <v>0</v>
      </c>
      <c r="G39" s="33"/>
      <c r="H39" s="33"/>
      <c r="I39" s="113">
        <v>0</v>
      </c>
      <c r="J39" s="112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6.95" customHeight="1" x14ac:dyDescent="0.2">
      <c r="A40" s="33"/>
      <c r="B40" s="34"/>
      <c r="C40" s="33"/>
      <c r="D40" s="33"/>
      <c r="E40" s="33"/>
      <c r="F40" s="33"/>
      <c r="G40" s="33"/>
      <c r="H40" s="33"/>
      <c r="I40" s="102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35" customHeight="1" x14ac:dyDescent="0.2">
      <c r="A41" s="33"/>
      <c r="B41" s="34"/>
      <c r="C41" s="114"/>
      <c r="D41" s="115" t="s">
        <v>47</v>
      </c>
      <c r="E41" s="61"/>
      <c r="F41" s="61"/>
      <c r="G41" s="116" t="s">
        <v>48</v>
      </c>
      <c r="H41" s="117" t="s">
        <v>49</v>
      </c>
      <c r="I41" s="118"/>
      <c r="J41" s="119">
        <f>SUM(J32:J39)</f>
        <v>0</v>
      </c>
      <c r="K41" s="120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45" customHeight="1" x14ac:dyDescent="0.2">
      <c r="A42" s="33"/>
      <c r="B42" s="34"/>
      <c r="C42" s="33"/>
      <c r="D42" s="33"/>
      <c r="E42" s="33"/>
      <c r="F42" s="33"/>
      <c r="G42" s="33"/>
      <c r="H42" s="33"/>
      <c r="I42" s="102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45" customHeight="1" x14ac:dyDescent="0.2">
      <c r="B43" s="21"/>
      <c r="I43" s="99"/>
      <c r="L43" s="21"/>
    </row>
    <row r="44" spans="1:31" s="1" customFormat="1" ht="14.45" customHeight="1" x14ac:dyDescent="0.2">
      <c r="B44" s="21"/>
      <c r="I44" s="99"/>
      <c r="L44" s="21"/>
    </row>
    <row r="45" spans="1:31" s="1" customFormat="1" ht="14.45" customHeight="1" x14ac:dyDescent="0.2">
      <c r="B45" s="21"/>
      <c r="I45" s="99"/>
      <c r="L45" s="21"/>
    </row>
    <row r="46" spans="1:31" s="1" customFormat="1" ht="14.45" customHeight="1" x14ac:dyDescent="0.2">
      <c r="B46" s="21"/>
      <c r="I46" s="99"/>
      <c r="L46" s="21"/>
    </row>
    <row r="47" spans="1:31" s="1" customFormat="1" ht="14.45" customHeight="1" x14ac:dyDescent="0.2">
      <c r="B47" s="21"/>
      <c r="I47" s="99"/>
      <c r="L47" s="21"/>
    </row>
    <row r="48" spans="1:31" s="1" customFormat="1" ht="14.45" customHeight="1" x14ac:dyDescent="0.2">
      <c r="B48" s="21"/>
      <c r="I48" s="99"/>
      <c r="L48" s="21"/>
    </row>
    <row r="49" spans="1:31" s="1" customFormat="1" ht="14.45" customHeight="1" x14ac:dyDescent="0.2">
      <c r="B49" s="21"/>
      <c r="I49" s="99"/>
      <c r="L49" s="21"/>
    </row>
    <row r="50" spans="1:31" s="2" customFormat="1" ht="14.45" customHeight="1" x14ac:dyDescent="0.2">
      <c r="B50" s="43"/>
      <c r="D50" s="44" t="s">
        <v>50</v>
      </c>
      <c r="E50" s="45"/>
      <c r="F50" s="45"/>
      <c r="G50" s="44" t="s">
        <v>51</v>
      </c>
      <c r="H50" s="45"/>
      <c r="I50" s="121"/>
      <c r="J50" s="45"/>
      <c r="K50" s="45"/>
      <c r="L50" s="43"/>
    </row>
    <row r="51" spans="1:31" x14ac:dyDescent="0.2">
      <c r="B51" s="21"/>
      <c r="L51" s="21"/>
    </row>
    <row r="52" spans="1:31" x14ac:dyDescent="0.2">
      <c r="B52" s="21"/>
      <c r="L52" s="21"/>
    </row>
    <row r="53" spans="1:31" x14ac:dyDescent="0.2">
      <c r="B53" s="21"/>
      <c r="L53" s="21"/>
    </row>
    <row r="54" spans="1:31" x14ac:dyDescent="0.2">
      <c r="B54" s="21"/>
      <c r="L54" s="21"/>
    </row>
    <row r="55" spans="1:31" x14ac:dyDescent="0.2">
      <c r="B55" s="21"/>
      <c r="L55" s="21"/>
    </row>
    <row r="56" spans="1:31" x14ac:dyDescent="0.2">
      <c r="B56" s="21"/>
      <c r="L56" s="21"/>
    </row>
    <row r="57" spans="1:31" x14ac:dyDescent="0.2">
      <c r="B57" s="21"/>
      <c r="L57" s="21"/>
    </row>
    <row r="58" spans="1:31" x14ac:dyDescent="0.2">
      <c r="B58" s="21"/>
      <c r="L58" s="21"/>
    </row>
    <row r="59" spans="1:31" x14ac:dyDescent="0.2">
      <c r="B59" s="21"/>
      <c r="L59" s="21"/>
    </row>
    <row r="60" spans="1:31" x14ac:dyDescent="0.2">
      <c r="B60" s="21"/>
      <c r="L60" s="21"/>
    </row>
    <row r="61" spans="1:31" s="2" customFormat="1" ht="12.75" x14ac:dyDescent="0.2">
      <c r="A61" s="33"/>
      <c r="B61" s="34"/>
      <c r="C61" s="33"/>
      <c r="D61" s="46" t="s">
        <v>52</v>
      </c>
      <c r="E61" s="36"/>
      <c r="F61" s="122" t="s">
        <v>53</v>
      </c>
      <c r="G61" s="46" t="s">
        <v>52</v>
      </c>
      <c r="H61" s="36"/>
      <c r="I61" s="123"/>
      <c r="J61" s="124" t="s">
        <v>53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x14ac:dyDescent="0.2">
      <c r="B62" s="21"/>
      <c r="L62" s="21"/>
    </row>
    <row r="63" spans="1:31" x14ac:dyDescent="0.2">
      <c r="B63" s="21"/>
      <c r="L63" s="21"/>
    </row>
    <row r="64" spans="1:31" x14ac:dyDescent="0.2">
      <c r="B64" s="21"/>
      <c r="L64" s="21"/>
    </row>
    <row r="65" spans="1:31" s="2" customFormat="1" ht="12.75" x14ac:dyDescent="0.2">
      <c r="A65" s="33"/>
      <c r="B65" s="34"/>
      <c r="C65" s="33"/>
      <c r="D65" s="44" t="s">
        <v>54</v>
      </c>
      <c r="E65" s="47"/>
      <c r="F65" s="47"/>
      <c r="G65" s="44" t="s">
        <v>55</v>
      </c>
      <c r="H65" s="47"/>
      <c r="I65" s="125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x14ac:dyDescent="0.2">
      <c r="B66" s="21"/>
      <c r="L66" s="21"/>
    </row>
    <row r="67" spans="1:31" x14ac:dyDescent="0.2">
      <c r="B67" s="21"/>
      <c r="L67" s="21"/>
    </row>
    <row r="68" spans="1:31" x14ac:dyDescent="0.2">
      <c r="B68" s="21"/>
      <c r="L68" s="21"/>
    </row>
    <row r="69" spans="1:31" x14ac:dyDescent="0.2">
      <c r="B69" s="21"/>
      <c r="L69" s="21"/>
    </row>
    <row r="70" spans="1:31" x14ac:dyDescent="0.2">
      <c r="B70" s="21"/>
      <c r="L70" s="21"/>
    </row>
    <row r="71" spans="1:31" x14ac:dyDescent="0.2">
      <c r="B71" s="21"/>
      <c r="L71" s="21"/>
    </row>
    <row r="72" spans="1:31" x14ac:dyDescent="0.2">
      <c r="B72" s="21"/>
      <c r="L72" s="21"/>
    </row>
    <row r="73" spans="1:31" x14ac:dyDescent="0.2">
      <c r="B73" s="21"/>
      <c r="L73" s="21"/>
    </row>
    <row r="74" spans="1:31" x14ac:dyDescent="0.2">
      <c r="B74" s="21"/>
      <c r="L74" s="21"/>
    </row>
    <row r="75" spans="1:31" x14ac:dyDescent="0.2">
      <c r="B75" s="21"/>
      <c r="L75" s="21"/>
    </row>
    <row r="76" spans="1:31" s="2" customFormat="1" ht="12.75" x14ac:dyDescent="0.2">
      <c r="A76" s="33"/>
      <c r="B76" s="34"/>
      <c r="C76" s="33"/>
      <c r="D76" s="46" t="s">
        <v>52</v>
      </c>
      <c r="E76" s="36"/>
      <c r="F76" s="122" t="s">
        <v>53</v>
      </c>
      <c r="G76" s="46" t="s">
        <v>52</v>
      </c>
      <c r="H76" s="36"/>
      <c r="I76" s="123"/>
      <c r="J76" s="124" t="s">
        <v>53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 x14ac:dyDescent="0.2">
      <c r="A77" s="33"/>
      <c r="B77" s="48"/>
      <c r="C77" s="49"/>
      <c r="D77" s="49"/>
      <c r="E77" s="49"/>
      <c r="F77" s="49"/>
      <c r="G77" s="49"/>
      <c r="H77" s="49"/>
      <c r="I77" s="126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5" hidden="1" customHeight="1" x14ac:dyDescent="0.2">
      <c r="A81" s="33"/>
      <c r="B81" s="50"/>
      <c r="C81" s="51"/>
      <c r="D81" s="51"/>
      <c r="E81" s="51"/>
      <c r="F81" s="51"/>
      <c r="G81" s="51"/>
      <c r="H81" s="51"/>
      <c r="I81" s="127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5" hidden="1" customHeight="1" x14ac:dyDescent="0.2">
      <c r="A82" s="33"/>
      <c r="B82" s="34"/>
      <c r="C82" s="22" t="s">
        <v>121</v>
      </c>
      <c r="D82" s="33"/>
      <c r="E82" s="33"/>
      <c r="F82" s="33"/>
      <c r="G82" s="33"/>
      <c r="H82" s="33"/>
      <c r="I82" s="102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5" hidden="1" customHeight="1" x14ac:dyDescent="0.2">
      <c r="A83" s="33"/>
      <c r="B83" s="34"/>
      <c r="C83" s="33"/>
      <c r="D83" s="33"/>
      <c r="E83" s="33"/>
      <c r="F83" s="33"/>
      <c r="G83" s="33"/>
      <c r="H83" s="33"/>
      <c r="I83" s="102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hidden="1" customHeight="1" x14ac:dyDescent="0.2">
      <c r="A84" s="33"/>
      <c r="B84" s="34"/>
      <c r="C84" s="28" t="s">
        <v>16</v>
      </c>
      <c r="D84" s="33"/>
      <c r="E84" s="33"/>
      <c r="F84" s="33"/>
      <c r="G84" s="33"/>
      <c r="H84" s="33"/>
      <c r="I84" s="102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16.5" hidden="1" customHeight="1" x14ac:dyDescent="0.2">
      <c r="A85" s="33"/>
      <c r="B85" s="34"/>
      <c r="C85" s="33"/>
      <c r="D85" s="33"/>
      <c r="E85" s="569" t="str">
        <f>E7</f>
        <v>Žirovnice - ZTV Starý dvůr</v>
      </c>
      <c r="F85" s="570"/>
      <c r="G85" s="570"/>
      <c r="H85" s="570"/>
      <c r="I85" s="102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hidden="1" customHeight="1" x14ac:dyDescent="0.2">
      <c r="B86" s="21"/>
      <c r="C86" s="28" t="s">
        <v>119</v>
      </c>
      <c r="I86" s="99"/>
      <c r="L86" s="21"/>
    </row>
    <row r="87" spans="1:31" s="2" customFormat="1" ht="16.5" hidden="1" customHeight="1" x14ac:dyDescent="0.2">
      <c r="A87" s="33"/>
      <c r="B87" s="34"/>
      <c r="C87" s="33"/>
      <c r="D87" s="33"/>
      <c r="E87" s="569" t="s">
        <v>1422</v>
      </c>
      <c r="F87" s="568"/>
      <c r="G87" s="568"/>
      <c r="H87" s="568"/>
      <c r="I87" s="102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hidden="1" customHeight="1" x14ac:dyDescent="0.2">
      <c r="A88" s="33"/>
      <c r="B88" s="34"/>
      <c r="C88" s="28" t="s">
        <v>1746</v>
      </c>
      <c r="D88" s="33"/>
      <c r="E88" s="33"/>
      <c r="F88" s="33"/>
      <c r="G88" s="33"/>
      <c r="H88" s="33"/>
      <c r="I88" s="102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hidden="1" customHeight="1" x14ac:dyDescent="0.2">
      <c r="A89" s="33"/>
      <c r="B89" s="34"/>
      <c r="C89" s="33"/>
      <c r="D89" s="33"/>
      <c r="E89" s="561" t="str">
        <f>E11</f>
        <v>303_1 - Vystrojení ČS</v>
      </c>
      <c r="F89" s="568"/>
      <c r="G89" s="568"/>
      <c r="H89" s="568"/>
      <c r="I89" s="102"/>
      <c r="J89" s="33"/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6.95" hidden="1" customHeight="1" x14ac:dyDescent="0.2">
      <c r="A90" s="33"/>
      <c r="B90" s="34"/>
      <c r="C90" s="33"/>
      <c r="D90" s="33"/>
      <c r="E90" s="33"/>
      <c r="F90" s="33"/>
      <c r="G90" s="33"/>
      <c r="H90" s="33"/>
      <c r="I90" s="102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hidden="1" customHeight="1" x14ac:dyDescent="0.2">
      <c r="A91" s="33"/>
      <c r="B91" s="34"/>
      <c r="C91" s="28" t="s">
        <v>20</v>
      </c>
      <c r="D91" s="33"/>
      <c r="E91" s="33"/>
      <c r="F91" s="26" t="str">
        <f>F14</f>
        <v>Žirovnice</v>
      </c>
      <c r="G91" s="33"/>
      <c r="H91" s="33"/>
      <c r="I91" s="103" t="s">
        <v>22</v>
      </c>
      <c r="J91" s="56" t="str">
        <f>IF(J14="","",J14)</f>
        <v>9. 6. 2020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5" hidden="1" customHeight="1" x14ac:dyDescent="0.2">
      <c r="A92" s="33"/>
      <c r="B92" s="34"/>
      <c r="C92" s="33"/>
      <c r="D92" s="33"/>
      <c r="E92" s="33"/>
      <c r="F92" s="33"/>
      <c r="G92" s="33"/>
      <c r="H92" s="33"/>
      <c r="I92" s="102"/>
      <c r="J92" s="33"/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15.2" hidden="1" customHeight="1" x14ac:dyDescent="0.2">
      <c r="A93" s="33"/>
      <c r="B93" s="34"/>
      <c r="C93" s="28" t="s">
        <v>24</v>
      </c>
      <c r="D93" s="33"/>
      <c r="E93" s="33"/>
      <c r="F93" s="26" t="str">
        <f>E17</f>
        <v>Město Žirovnice</v>
      </c>
      <c r="G93" s="33"/>
      <c r="H93" s="33"/>
      <c r="I93" s="103" t="s">
        <v>30</v>
      </c>
      <c r="J93" s="31" t="str">
        <f>E23</f>
        <v>WAY project s.r.o.</v>
      </c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" hidden="1" customHeight="1" x14ac:dyDescent="0.2">
      <c r="A94" s="33"/>
      <c r="B94" s="34"/>
      <c r="C94" s="28" t="s">
        <v>28</v>
      </c>
      <c r="D94" s="33"/>
      <c r="E94" s="33"/>
      <c r="F94" s="26" t="str">
        <f>IF(E20="","",E20)</f>
        <v>Vyplň údaj</v>
      </c>
      <c r="G94" s="33"/>
      <c r="H94" s="33"/>
      <c r="I94" s="103" t="s">
        <v>34</v>
      </c>
      <c r="J94" s="31" t="str">
        <f>E26</f>
        <v xml:space="preserve"> </v>
      </c>
      <c r="K94" s="33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35" hidden="1" customHeight="1" x14ac:dyDescent="0.2">
      <c r="A95" s="33"/>
      <c r="B95" s="34"/>
      <c r="C95" s="33"/>
      <c r="D95" s="33"/>
      <c r="E95" s="33"/>
      <c r="F95" s="33"/>
      <c r="G95" s="33"/>
      <c r="H95" s="33"/>
      <c r="I95" s="102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hidden="1" customHeight="1" x14ac:dyDescent="0.2">
      <c r="A96" s="33"/>
      <c r="B96" s="34"/>
      <c r="C96" s="128" t="s">
        <v>122</v>
      </c>
      <c r="D96" s="114"/>
      <c r="E96" s="114"/>
      <c r="F96" s="114"/>
      <c r="G96" s="114"/>
      <c r="H96" s="114"/>
      <c r="I96" s="129"/>
      <c r="J96" s="130" t="s">
        <v>123</v>
      </c>
      <c r="K96" s="114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35" hidden="1" customHeight="1" x14ac:dyDescent="0.2">
      <c r="A97" s="33"/>
      <c r="B97" s="34"/>
      <c r="C97" s="33"/>
      <c r="D97" s="33"/>
      <c r="E97" s="33"/>
      <c r="F97" s="33"/>
      <c r="G97" s="33"/>
      <c r="H97" s="33"/>
      <c r="I97" s="102"/>
      <c r="J97" s="33"/>
      <c r="K97" s="33"/>
      <c r="L97" s="4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2.9" hidden="1" customHeight="1" x14ac:dyDescent="0.2">
      <c r="A98" s="33"/>
      <c r="B98" s="34"/>
      <c r="C98" s="131" t="s">
        <v>124</v>
      </c>
      <c r="D98" s="33"/>
      <c r="E98" s="33"/>
      <c r="F98" s="33"/>
      <c r="G98" s="33"/>
      <c r="H98" s="33"/>
      <c r="I98" s="102"/>
      <c r="J98" s="72">
        <f>J122</f>
        <v>0</v>
      </c>
      <c r="K98" s="33"/>
      <c r="L98" s="4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125</v>
      </c>
    </row>
    <row r="99" spans="1:47" s="9" customFormat="1" ht="24.95" hidden="1" customHeight="1" x14ac:dyDescent="0.2">
      <c r="B99" s="132"/>
      <c r="D99" s="133" t="s">
        <v>219</v>
      </c>
      <c r="E99" s="134"/>
      <c r="F99" s="134"/>
      <c r="G99" s="134"/>
      <c r="H99" s="134"/>
      <c r="I99" s="135"/>
      <c r="J99" s="136">
        <f>J123</f>
        <v>0</v>
      </c>
      <c r="L99" s="132"/>
    </row>
    <row r="100" spans="1:47" s="14" customFormat="1" ht="19.899999999999999" hidden="1" customHeight="1" x14ac:dyDescent="0.2">
      <c r="B100" s="192"/>
      <c r="D100" s="193" t="s">
        <v>224</v>
      </c>
      <c r="E100" s="194"/>
      <c r="F100" s="194"/>
      <c r="G100" s="194"/>
      <c r="H100" s="194"/>
      <c r="I100" s="195"/>
      <c r="J100" s="196">
        <f>J124</f>
        <v>0</v>
      </c>
      <c r="L100" s="192"/>
    </row>
    <row r="101" spans="1:47" s="2" customFormat="1" ht="21.75" hidden="1" customHeight="1" x14ac:dyDescent="0.2">
      <c r="A101" s="33"/>
      <c r="B101" s="34"/>
      <c r="C101" s="33"/>
      <c r="D101" s="33"/>
      <c r="E101" s="33"/>
      <c r="F101" s="33"/>
      <c r="G101" s="33"/>
      <c r="H101" s="33"/>
      <c r="I101" s="102"/>
      <c r="J101" s="33"/>
      <c r="K101" s="33"/>
      <c r="L101" s="4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</row>
    <row r="102" spans="1:47" s="2" customFormat="1" ht="6.95" hidden="1" customHeight="1" x14ac:dyDescent="0.2">
      <c r="A102" s="33"/>
      <c r="B102" s="48"/>
      <c r="C102" s="49"/>
      <c r="D102" s="49"/>
      <c r="E102" s="49"/>
      <c r="F102" s="49"/>
      <c r="G102" s="49"/>
      <c r="H102" s="49"/>
      <c r="I102" s="126"/>
      <c r="J102" s="49"/>
      <c r="K102" s="49"/>
      <c r="L102" s="4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</row>
    <row r="103" spans="1:47" hidden="1" x14ac:dyDescent="0.2"/>
    <row r="104" spans="1:47" hidden="1" x14ac:dyDescent="0.2"/>
    <row r="105" spans="1:47" hidden="1" x14ac:dyDescent="0.2"/>
    <row r="106" spans="1:47" s="2" customFormat="1" ht="6.95" customHeight="1" x14ac:dyDescent="0.2">
      <c r="A106" s="33"/>
      <c r="B106" s="50"/>
      <c r="C106" s="51"/>
      <c r="D106" s="51"/>
      <c r="E106" s="51"/>
      <c r="F106" s="51"/>
      <c r="G106" s="51"/>
      <c r="H106" s="51"/>
      <c r="I106" s="127"/>
      <c r="J106" s="51"/>
      <c r="K106" s="51"/>
      <c r="L106" s="4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07" spans="1:47" s="2" customFormat="1" ht="24.95" customHeight="1" x14ac:dyDescent="0.2">
      <c r="A107" s="33"/>
      <c r="B107" s="34"/>
      <c r="C107" s="22" t="s">
        <v>127</v>
      </c>
      <c r="D107" s="33"/>
      <c r="E107" s="33"/>
      <c r="F107" s="33"/>
      <c r="G107" s="33"/>
      <c r="H107" s="33"/>
      <c r="I107" s="102"/>
      <c r="J107" s="33"/>
      <c r="K107" s="33"/>
      <c r="L107" s="4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47" s="2" customFormat="1" ht="6.95" customHeight="1" x14ac:dyDescent="0.2">
      <c r="A108" s="33"/>
      <c r="B108" s="34"/>
      <c r="C108" s="33"/>
      <c r="D108" s="33"/>
      <c r="E108" s="33"/>
      <c r="F108" s="33"/>
      <c r="G108" s="33"/>
      <c r="H108" s="33"/>
      <c r="I108" s="102"/>
      <c r="J108" s="33"/>
      <c r="K108" s="33"/>
      <c r="L108" s="4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47" s="2" customFormat="1" ht="12" customHeight="1" x14ac:dyDescent="0.2">
      <c r="A109" s="33"/>
      <c r="B109" s="34"/>
      <c r="C109" s="28" t="s">
        <v>16</v>
      </c>
      <c r="D109" s="33"/>
      <c r="E109" s="33"/>
      <c r="F109" s="33"/>
      <c r="G109" s="33"/>
      <c r="H109" s="33"/>
      <c r="I109" s="102"/>
      <c r="J109" s="33"/>
      <c r="K109" s="33"/>
      <c r="L109" s="4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47" s="2" customFormat="1" ht="16.5" customHeight="1" x14ac:dyDescent="0.2">
      <c r="A110" s="33"/>
      <c r="B110" s="34"/>
      <c r="C110" s="33"/>
      <c r="D110" s="33"/>
      <c r="E110" s="569" t="str">
        <f>E7</f>
        <v>Žirovnice - ZTV Starý dvůr</v>
      </c>
      <c r="F110" s="570"/>
      <c r="G110" s="570"/>
      <c r="H110" s="570"/>
      <c r="I110" s="102"/>
      <c r="J110" s="33"/>
      <c r="K110" s="33"/>
      <c r="L110" s="4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47" s="1" customFormat="1" ht="12" customHeight="1" x14ac:dyDescent="0.2">
      <c r="B111" s="21"/>
      <c r="C111" s="28" t="s">
        <v>119</v>
      </c>
      <c r="I111" s="99"/>
      <c r="L111" s="21"/>
    </row>
    <row r="112" spans="1:47" s="2" customFormat="1" ht="16.5" customHeight="1" x14ac:dyDescent="0.2">
      <c r="A112" s="33"/>
      <c r="B112" s="34"/>
      <c r="C112" s="33"/>
      <c r="D112" s="33"/>
      <c r="E112" s="569" t="s">
        <v>1422</v>
      </c>
      <c r="F112" s="568"/>
      <c r="G112" s="568"/>
      <c r="H112" s="568"/>
      <c r="I112" s="102"/>
      <c r="J112" s="33"/>
      <c r="K112" s="33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12" customHeight="1" x14ac:dyDescent="0.2">
      <c r="A113" s="33"/>
      <c r="B113" s="34"/>
      <c r="C113" s="28" t="s">
        <v>1746</v>
      </c>
      <c r="D113" s="33"/>
      <c r="E113" s="33"/>
      <c r="F113" s="33"/>
      <c r="G113" s="33"/>
      <c r="H113" s="33"/>
      <c r="I113" s="102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16.5" customHeight="1" x14ac:dyDescent="0.2">
      <c r="A114" s="33"/>
      <c r="B114" s="34"/>
      <c r="C114" s="33"/>
      <c r="D114" s="33"/>
      <c r="E114" s="561" t="str">
        <f>E11</f>
        <v>303_1 - Vystrojení ČS</v>
      </c>
      <c r="F114" s="568"/>
      <c r="G114" s="568"/>
      <c r="H114" s="568"/>
      <c r="I114" s="102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6.95" customHeight="1" x14ac:dyDescent="0.2">
      <c r="A115" s="33"/>
      <c r="B115" s="34"/>
      <c r="C115" s="33"/>
      <c r="D115" s="33"/>
      <c r="E115" s="33"/>
      <c r="F115" s="33"/>
      <c r="G115" s="33"/>
      <c r="H115" s="33"/>
      <c r="I115" s="102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12" customHeight="1" x14ac:dyDescent="0.2">
      <c r="A116" s="33"/>
      <c r="B116" s="34"/>
      <c r="C116" s="28" t="s">
        <v>20</v>
      </c>
      <c r="D116" s="33"/>
      <c r="E116" s="33"/>
      <c r="F116" s="26" t="str">
        <f>F14</f>
        <v>Žirovnice</v>
      </c>
      <c r="G116" s="33"/>
      <c r="H116" s="33"/>
      <c r="I116" s="103" t="s">
        <v>22</v>
      </c>
      <c r="J116" s="56" t="str">
        <f>IF(J14="","",J14)</f>
        <v>9. 6. 2020</v>
      </c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6.95" customHeight="1" x14ac:dyDescent="0.2">
      <c r="A117" s="33"/>
      <c r="B117" s="34"/>
      <c r="C117" s="33"/>
      <c r="D117" s="33"/>
      <c r="E117" s="33"/>
      <c r="F117" s="33"/>
      <c r="G117" s="33"/>
      <c r="H117" s="33"/>
      <c r="I117" s="102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15.2" customHeight="1" x14ac:dyDescent="0.2">
      <c r="A118" s="33"/>
      <c r="B118" s="34"/>
      <c r="C118" s="28" t="s">
        <v>24</v>
      </c>
      <c r="D118" s="33"/>
      <c r="E118" s="33"/>
      <c r="F118" s="26" t="str">
        <f>E17</f>
        <v>Město Žirovnice</v>
      </c>
      <c r="G118" s="33"/>
      <c r="H118" s="33"/>
      <c r="I118" s="103" t="s">
        <v>30</v>
      </c>
      <c r="J118" s="31" t="str">
        <f>E23</f>
        <v>WAY project s.r.o.</v>
      </c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2" customFormat="1" ht="15.2" customHeight="1" x14ac:dyDescent="0.2">
      <c r="A119" s="33"/>
      <c r="B119" s="34"/>
      <c r="C119" s="28" t="s">
        <v>28</v>
      </c>
      <c r="D119" s="33"/>
      <c r="E119" s="33"/>
      <c r="F119" s="26" t="str">
        <f>IF(E20="","",E20)</f>
        <v>Vyplň údaj</v>
      </c>
      <c r="G119" s="33"/>
      <c r="H119" s="33"/>
      <c r="I119" s="103" t="s">
        <v>34</v>
      </c>
      <c r="J119" s="31" t="str">
        <f>E26</f>
        <v xml:space="preserve"> </v>
      </c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2" customFormat="1" ht="10.35" customHeight="1" x14ac:dyDescent="0.2">
      <c r="A120" s="33"/>
      <c r="B120" s="34"/>
      <c r="C120" s="33"/>
      <c r="D120" s="33"/>
      <c r="E120" s="33"/>
      <c r="F120" s="33"/>
      <c r="G120" s="33"/>
      <c r="H120" s="33"/>
      <c r="I120" s="102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10" customFormat="1" ht="29.25" customHeight="1" x14ac:dyDescent="0.2">
      <c r="A121" s="137"/>
      <c r="B121" s="138"/>
      <c r="C121" s="139" t="s">
        <v>128</v>
      </c>
      <c r="D121" s="140" t="s">
        <v>62</v>
      </c>
      <c r="E121" s="140" t="s">
        <v>58</v>
      </c>
      <c r="F121" s="140" t="s">
        <v>59</v>
      </c>
      <c r="G121" s="140" t="s">
        <v>129</v>
      </c>
      <c r="H121" s="140" t="s">
        <v>130</v>
      </c>
      <c r="I121" s="141" t="s">
        <v>131</v>
      </c>
      <c r="J121" s="140" t="s">
        <v>123</v>
      </c>
      <c r="K121" s="142" t="s">
        <v>132</v>
      </c>
      <c r="L121" s="143"/>
      <c r="M121" s="63" t="s">
        <v>1</v>
      </c>
      <c r="N121" s="64" t="s">
        <v>41</v>
      </c>
      <c r="O121" s="64" t="s">
        <v>133</v>
      </c>
      <c r="P121" s="64" t="s">
        <v>134</v>
      </c>
      <c r="Q121" s="64" t="s">
        <v>135</v>
      </c>
      <c r="R121" s="64" t="s">
        <v>136</v>
      </c>
      <c r="S121" s="64" t="s">
        <v>137</v>
      </c>
      <c r="T121" s="65" t="s">
        <v>138</v>
      </c>
      <c r="U121" s="137"/>
      <c r="V121" s="137"/>
      <c r="W121" s="137"/>
      <c r="X121" s="137"/>
      <c r="Y121" s="137"/>
      <c r="Z121" s="137"/>
      <c r="AA121" s="137"/>
      <c r="AB121" s="137"/>
      <c r="AC121" s="137"/>
      <c r="AD121" s="137"/>
      <c r="AE121" s="137"/>
    </row>
    <row r="122" spans="1:65" s="2" customFormat="1" ht="22.9" customHeight="1" x14ac:dyDescent="0.25">
      <c r="A122" s="33"/>
      <c r="B122" s="34"/>
      <c r="C122" s="70" t="s">
        <v>139</v>
      </c>
      <c r="D122" s="33"/>
      <c r="E122" s="33"/>
      <c r="F122" s="33"/>
      <c r="G122" s="33"/>
      <c r="H122" s="33"/>
      <c r="I122" s="102"/>
      <c r="J122" s="144">
        <f>BK122</f>
        <v>0</v>
      </c>
      <c r="K122" s="33"/>
      <c r="L122" s="34"/>
      <c r="M122" s="66"/>
      <c r="N122" s="57"/>
      <c r="O122" s="67"/>
      <c r="P122" s="145">
        <f>P123</f>
        <v>0</v>
      </c>
      <c r="Q122" s="67"/>
      <c r="R122" s="145">
        <f>R123</f>
        <v>0.22716000000000003</v>
      </c>
      <c r="S122" s="67"/>
      <c r="T122" s="146">
        <f>T123</f>
        <v>0</v>
      </c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T122" s="18" t="s">
        <v>76</v>
      </c>
      <c r="AU122" s="18" t="s">
        <v>125</v>
      </c>
      <c r="BK122" s="147">
        <f>BK123</f>
        <v>0</v>
      </c>
    </row>
    <row r="123" spans="1:65" s="11" customFormat="1" ht="25.9" customHeight="1" x14ac:dyDescent="0.2">
      <c r="B123" s="148"/>
      <c r="D123" s="149" t="s">
        <v>76</v>
      </c>
      <c r="E123" s="150" t="s">
        <v>228</v>
      </c>
      <c r="F123" s="150" t="s">
        <v>229</v>
      </c>
      <c r="I123" s="151"/>
      <c r="J123" s="152">
        <f>BK123</f>
        <v>0</v>
      </c>
      <c r="L123" s="148"/>
      <c r="M123" s="153"/>
      <c r="N123" s="154"/>
      <c r="O123" s="154"/>
      <c r="P123" s="155">
        <f>P124</f>
        <v>0</v>
      </c>
      <c r="Q123" s="154"/>
      <c r="R123" s="155">
        <f>R124</f>
        <v>0.22716000000000003</v>
      </c>
      <c r="S123" s="154"/>
      <c r="T123" s="156">
        <f>T124</f>
        <v>0</v>
      </c>
      <c r="AR123" s="149" t="s">
        <v>85</v>
      </c>
      <c r="AT123" s="157" t="s">
        <v>76</v>
      </c>
      <c r="AU123" s="157" t="s">
        <v>77</v>
      </c>
      <c r="AY123" s="149" t="s">
        <v>143</v>
      </c>
      <c r="BK123" s="158">
        <f>BK124</f>
        <v>0</v>
      </c>
    </row>
    <row r="124" spans="1:65" s="11" customFormat="1" ht="22.9" customHeight="1" x14ac:dyDescent="0.2">
      <c r="B124" s="148"/>
      <c r="D124" s="149" t="s">
        <v>76</v>
      </c>
      <c r="E124" s="197" t="s">
        <v>184</v>
      </c>
      <c r="F124" s="197" t="s">
        <v>664</v>
      </c>
      <c r="I124" s="151"/>
      <c r="J124" s="198">
        <f>BK124</f>
        <v>0</v>
      </c>
      <c r="L124" s="148"/>
      <c r="M124" s="153"/>
      <c r="N124" s="154"/>
      <c r="O124" s="154"/>
      <c r="P124" s="155">
        <f>SUM(P125:P176)</f>
        <v>0</v>
      </c>
      <c r="Q124" s="154"/>
      <c r="R124" s="155">
        <f>SUM(R125:R176)</f>
        <v>0.22716000000000003</v>
      </c>
      <c r="S124" s="154"/>
      <c r="T124" s="156">
        <f>SUM(T125:T176)</f>
        <v>0</v>
      </c>
      <c r="AR124" s="149" t="s">
        <v>85</v>
      </c>
      <c r="AT124" s="157" t="s">
        <v>76</v>
      </c>
      <c r="AU124" s="157" t="s">
        <v>85</v>
      </c>
      <c r="AY124" s="149" t="s">
        <v>143</v>
      </c>
      <c r="BK124" s="158">
        <f>SUM(BK125:BK176)</f>
        <v>0</v>
      </c>
    </row>
    <row r="125" spans="1:65" s="2" customFormat="1" ht="21.75" customHeight="1" x14ac:dyDescent="0.2">
      <c r="A125" s="33"/>
      <c r="B125" s="159"/>
      <c r="C125" s="160" t="s">
        <v>85</v>
      </c>
      <c r="D125" s="160" t="s">
        <v>144</v>
      </c>
      <c r="E125" s="161" t="s">
        <v>1748</v>
      </c>
      <c r="F125" s="162" t="s">
        <v>1749</v>
      </c>
      <c r="G125" s="163" t="s">
        <v>266</v>
      </c>
      <c r="H125" s="164">
        <v>2</v>
      </c>
      <c r="I125" s="165"/>
      <c r="J125" s="166">
        <f>ROUND(I125*H125,2)</f>
        <v>0</v>
      </c>
      <c r="K125" s="162" t="s">
        <v>148</v>
      </c>
      <c r="L125" s="34"/>
      <c r="M125" s="167" t="s">
        <v>1</v>
      </c>
      <c r="N125" s="168" t="s">
        <v>42</v>
      </c>
      <c r="O125" s="59"/>
      <c r="P125" s="169">
        <f>O125*H125</f>
        <v>0</v>
      </c>
      <c r="Q125" s="169">
        <v>0</v>
      </c>
      <c r="R125" s="169">
        <f>Q125*H125</f>
        <v>0</v>
      </c>
      <c r="S125" s="169">
        <v>0</v>
      </c>
      <c r="T125" s="170">
        <f>S125*H125</f>
        <v>0</v>
      </c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R125" s="171" t="s">
        <v>85</v>
      </c>
      <c r="AT125" s="171" t="s">
        <v>144</v>
      </c>
      <c r="AU125" s="171" t="s">
        <v>87</v>
      </c>
      <c r="AY125" s="18" t="s">
        <v>143</v>
      </c>
      <c r="BE125" s="172">
        <f>IF(N125="základní",J125,0)</f>
        <v>0</v>
      </c>
      <c r="BF125" s="172">
        <f>IF(N125="snížená",J125,0)</f>
        <v>0</v>
      </c>
      <c r="BG125" s="172">
        <f>IF(N125="zákl. přenesená",J125,0)</f>
        <v>0</v>
      </c>
      <c r="BH125" s="172">
        <f>IF(N125="sníž. přenesená",J125,0)</f>
        <v>0</v>
      </c>
      <c r="BI125" s="172">
        <f>IF(N125="nulová",J125,0)</f>
        <v>0</v>
      </c>
      <c r="BJ125" s="18" t="s">
        <v>85</v>
      </c>
      <c r="BK125" s="172">
        <f>ROUND(I125*H125,2)</f>
        <v>0</v>
      </c>
      <c r="BL125" s="18" t="s">
        <v>85</v>
      </c>
      <c r="BM125" s="171" t="s">
        <v>1750</v>
      </c>
    </row>
    <row r="126" spans="1:65" s="13" customFormat="1" x14ac:dyDescent="0.2">
      <c r="B126" s="182"/>
      <c r="D126" s="174" t="s">
        <v>151</v>
      </c>
      <c r="E126" s="183" t="s">
        <v>1</v>
      </c>
      <c r="F126" s="184" t="s">
        <v>1751</v>
      </c>
      <c r="H126" s="183" t="s">
        <v>1</v>
      </c>
      <c r="I126" s="185"/>
      <c r="L126" s="182"/>
      <c r="M126" s="186"/>
      <c r="N126" s="187"/>
      <c r="O126" s="187"/>
      <c r="P126" s="187"/>
      <c r="Q126" s="187"/>
      <c r="R126" s="187"/>
      <c r="S126" s="187"/>
      <c r="T126" s="188"/>
      <c r="AT126" s="183" t="s">
        <v>151</v>
      </c>
      <c r="AU126" s="183" t="s">
        <v>87</v>
      </c>
      <c r="AV126" s="13" t="s">
        <v>85</v>
      </c>
      <c r="AW126" s="13" t="s">
        <v>33</v>
      </c>
      <c r="AX126" s="13" t="s">
        <v>77</v>
      </c>
      <c r="AY126" s="183" t="s">
        <v>143</v>
      </c>
    </row>
    <row r="127" spans="1:65" s="12" customFormat="1" x14ac:dyDescent="0.2">
      <c r="B127" s="173"/>
      <c r="D127" s="174" t="s">
        <v>151</v>
      </c>
      <c r="E127" s="175" t="s">
        <v>1</v>
      </c>
      <c r="F127" s="176" t="s">
        <v>1752</v>
      </c>
      <c r="H127" s="177">
        <v>2</v>
      </c>
      <c r="I127" s="178"/>
      <c r="L127" s="173"/>
      <c r="M127" s="179"/>
      <c r="N127" s="180"/>
      <c r="O127" s="180"/>
      <c r="P127" s="180"/>
      <c r="Q127" s="180"/>
      <c r="R127" s="180"/>
      <c r="S127" s="180"/>
      <c r="T127" s="181"/>
      <c r="AT127" s="175" t="s">
        <v>151</v>
      </c>
      <c r="AU127" s="175" t="s">
        <v>87</v>
      </c>
      <c r="AV127" s="12" t="s">
        <v>87</v>
      </c>
      <c r="AW127" s="12" t="s">
        <v>33</v>
      </c>
      <c r="AX127" s="12" t="s">
        <v>85</v>
      </c>
      <c r="AY127" s="175" t="s">
        <v>143</v>
      </c>
    </row>
    <row r="128" spans="1:65" s="2" customFormat="1" ht="16.5" customHeight="1" x14ac:dyDescent="0.2">
      <c r="A128" s="33"/>
      <c r="B128" s="159"/>
      <c r="C128" s="207" t="s">
        <v>87</v>
      </c>
      <c r="D128" s="207" t="s">
        <v>382</v>
      </c>
      <c r="E128" s="208" t="s">
        <v>1753</v>
      </c>
      <c r="F128" s="209" t="s">
        <v>1754</v>
      </c>
      <c r="G128" s="210" t="s">
        <v>266</v>
      </c>
      <c r="H128" s="211">
        <v>2</v>
      </c>
      <c r="I128" s="212"/>
      <c r="J128" s="213">
        <f>ROUND(I128*H128,2)</f>
        <v>0</v>
      </c>
      <c r="K128" s="209" t="s">
        <v>148</v>
      </c>
      <c r="L128" s="214"/>
      <c r="M128" s="215" t="s">
        <v>1</v>
      </c>
      <c r="N128" s="216" t="s">
        <v>42</v>
      </c>
      <c r="O128" s="59"/>
      <c r="P128" s="169">
        <f>O128*H128</f>
        <v>0</v>
      </c>
      <c r="Q128" s="169">
        <v>4.1200000000000004E-3</v>
      </c>
      <c r="R128" s="169">
        <f>Q128*H128</f>
        <v>8.2400000000000008E-3</v>
      </c>
      <c r="S128" s="169">
        <v>0</v>
      </c>
      <c r="T128" s="170">
        <f>S128*H128</f>
        <v>0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R128" s="171" t="s">
        <v>87</v>
      </c>
      <c r="AT128" s="171" t="s">
        <v>382</v>
      </c>
      <c r="AU128" s="171" t="s">
        <v>87</v>
      </c>
      <c r="AY128" s="18" t="s">
        <v>143</v>
      </c>
      <c r="BE128" s="172">
        <f>IF(N128="základní",J128,0)</f>
        <v>0</v>
      </c>
      <c r="BF128" s="172">
        <f>IF(N128="snížená",J128,0)</f>
        <v>0</v>
      </c>
      <c r="BG128" s="172">
        <f>IF(N128="zákl. přenesená",J128,0)</f>
        <v>0</v>
      </c>
      <c r="BH128" s="172">
        <f>IF(N128="sníž. přenesená",J128,0)</f>
        <v>0</v>
      </c>
      <c r="BI128" s="172">
        <f>IF(N128="nulová",J128,0)</f>
        <v>0</v>
      </c>
      <c r="BJ128" s="18" t="s">
        <v>85</v>
      </c>
      <c r="BK128" s="172">
        <f>ROUND(I128*H128,2)</f>
        <v>0</v>
      </c>
      <c r="BL128" s="18" t="s">
        <v>85</v>
      </c>
      <c r="BM128" s="171" t="s">
        <v>1755</v>
      </c>
    </row>
    <row r="129" spans="1:65" s="12" customFormat="1" x14ac:dyDescent="0.2">
      <c r="B129" s="173"/>
      <c r="D129" s="174" t="s">
        <v>151</v>
      </c>
      <c r="E129" s="175" t="s">
        <v>1</v>
      </c>
      <c r="F129" s="176" t="s">
        <v>1314</v>
      </c>
      <c r="H129" s="177">
        <v>2</v>
      </c>
      <c r="I129" s="178"/>
      <c r="L129" s="173"/>
      <c r="M129" s="179"/>
      <c r="N129" s="180"/>
      <c r="O129" s="180"/>
      <c r="P129" s="180"/>
      <c r="Q129" s="180"/>
      <c r="R129" s="180"/>
      <c r="S129" s="180"/>
      <c r="T129" s="181"/>
      <c r="AT129" s="175" t="s">
        <v>151</v>
      </c>
      <c r="AU129" s="175" t="s">
        <v>87</v>
      </c>
      <c r="AV129" s="12" t="s">
        <v>87</v>
      </c>
      <c r="AW129" s="12" t="s">
        <v>33</v>
      </c>
      <c r="AX129" s="12" t="s">
        <v>85</v>
      </c>
      <c r="AY129" s="175" t="s">
        <v>143</v>
      </c>
    </row>
    <row r="130" spans="1:65" s="2" customFormat="1" ht="16.5" customHeight="1" x14ac:dyDescent="0.2">
      <c r="A130" s="33"/>
      <c r="B130" s="159"/>
      <c r="C130" s="207" t="s">
        <v>158</v>
      </c>
      <c r="D130" s="207" t="s">
        <v>382</v>
      </c>
      <c r="E130" s="208" t="s">
        <v>1756</v>
      </c>
      <c r="F130" s="209" t="s">
        <v>1757</v>
      </c>
      <c r="G130" s="210" t="s">
        <v>502</v>
      </c>
      <c r="H130" s="211">
        <v>2</v>
      </c>
      <c r="I130" s="212"/>
      <c r="J130" s="213">
        <f>ROUND(I130*H130,2)</f>
        <v>0</v>
      </c>
      <c r="K130" s="209" t="s">
        <v>1</v>
      </c>
      <c r="L130" s="214"/>
      <c r="M130" s="215" t="s">
        <v>1</v>
      </c>
      <c r="N130" s="216" t="s">
        <v>42</v>
      </c>
      <c r="O130" s="59"/>
      <c r="P130" s="169">
        <f>O130*H130</f>
        <v>0</v>
      </c>
      <c r="Q130" s="169">
        <v>6.7000000000000002E-3</v>
      </c>
      <c r="R130" s="169">
        <f>Q130*H130</f>
        <v>1.34E-2</v>
      </c>
      <c r="S130" s="169">
        <v>0</v>
      </c>
      <c r="T130" s="170">
        <f>S130*H130</f>
        <v>0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171" t="s">
        <v>87</v>
      </c>
      <c r="AT130" s="171" t="s">
        <v>382</v>
      </c>
      <c r="AU130" s="171" t="s">
        <v>87</v>
      </c>
      <c r="AY130" s="18" t="s">
        <v>143</v>
      </c>
      <c r="BE130" s="172">
        <f>IF(N130="základní",J130,0)</f>
        <v>0</v>
      </c>
      <c r="BF130" s="172">
        <f>IF(N130="snížená",J130,0)</f>
        <v>0</v>
      </c>
      <c r="BG130" s="172">
        <f>IF(N130="zákl. přenesená",J130,0)</f>
        <v>0</v>
      </c>
      <c r="BH130" s="172">
        <f>IF(N130="sníž. přenesená",J130,0)</f>
        <v>0</v>
      </c>
      <c r="BI130" s="172">
        <f>IF(N130="nulová",J130,0)</f>
        <v>0</v>
      </c>
      <c r="BJ130" s="18" t="s">
        <v>85</v>
      </c>
      <c r="BK130" s="172">
        <f>ROUND(I130*H130,2)</f>
        <v>0</v>
      </c>
      <c r="BL130" s="18" t="s">
        <v>85</v>
      </c>
      <c r="BM130" s="171" t="s">
        <v>1758</v>
      </c>
    </row>
    <row r="131" spans="1:65" s="12" customFormat="1" x14ac:dyDescent="0.2">
      <c r="B131" s="173"/>
      <c r="D131" s="174" t="s">
        <v>151</v>
      </c>
      <c r="E131" s="175" t="s">
        <v>1</v>
      </c>
      <c r="F131" s="176" t="s">
        <v>1759</v>
      </c>
      <c r="H131" s="177">
        <v>2</v>
      </c>
      <c r="I131" s="178"/>
      <c r="L131" s="173"/>
      <c r="M131" s="179"/>
      <c r="N131" s="180"/>
      <c r="O131" s="180"/>
      <c r="P131" s="180"/>
      <c r="Q131" s="180"/>
      <c r="R131" s="180"/>
      <c r="S131" s="180"/>
      <c r="T131" s="181"/>
      <c r="AT131" s="175" t="s">
        <v>151</v>
      </c>
      <c r="AU131" s="175" t="s">
        <v>87</v>
      </c>
      <c r="AV131" s="12" t="s">
        <v>87</v>
      </c>
      <c r="AW131" s="12" t="s">
        <v>33</v>
      </c>
      <c r="AX131" s="12" t="s">
        <v>85</v>
      </c>
      <c r="AY131" s="175" t="s">
        <v>143</v>
      </c>
    </row>
    <row r="132" spans="1:65" s="2" customFormat="1" ht="16.5" customHeight="1" x14ac:dyDescent="0.2">
      <c r="A132" s="33"/>
      <c r="B132" s="159"/>
      <c r="C132" s="207" t="s">
        <v>142</v>
      </c>
      <c r="D132" s="207" t="s">
        <v>382</v>
      </c>
      <c r="E132" s="208" t="s">
        <v>1022</v>
      </c>
      <c r="F132" s="209" t="s">
        <v>1760</v>
      </c>
      <c r="G132" s="210" t="s">
        <v>502</v>
      </c>
      <c r="H132" s="211">
        <v>1</v>
      </c>
      <c r="I132" s="212"/>
      <c r="J132" s="213">
        <f>ROUND(I132*H132,2)</f>
        <v>0</v>
      </c>
      <c r="K132" s="209" t="s">
        <v>1</v>
      </c>
      <c r="L132" s="214"/>
      <c r="M132" s="215" t="s">
        <v>1</v>
      </c>
      <c r="N132" s="216" t="s">
        <v>42</v>
      </c>
      <c r="O132" s="59"/>
      <c r="P132" s="169">
        <f>O132*H132</f>
        <v>0</v>
      </c>
      <c r="Q132" s="169">
        <v>4.1999999999999997E-3</v>
      </c>
      <c r="R132" s="169">
        <f>Q132*H132</f>
        <v>4.1999999999999997E-3</v>
      </c>
      <c r="S132" s="169">
        <v>0</v>
      </c>
      <c r="T132" s="170">
        <f>S132*H132</f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71" t="s">
        <v>87</v>
      </c>
      <c r="AT132" s="171" t="s">
        <v>382</v>
      </c>
      <c r="AU132" s="171" t="s">
        <v>87</v>
      </c>
      <c r="AY132" s="18" t="s">
        <v>143</v>
      </c>
      <c r="BE132" s="172">
        <f>IF(N132="základní",J132,0)</f>
        <v>0</v>
      </c>
      <c r="BF132" s="172">
        <f>IF(N132="snížená",J132,0)</f>
        <v>0</v>
      </c>
      <c r="BG132" s="172">
        <f>IF(N132="zákl. přenesená",J132,0)</f>
        <v>0</v>
      </c>
      <c r="BH132" s="172">
        <f>IF(N132="sníž. přenesená",J132,0)</f>
        <v>0</v>
      </c>
      <c r="BI132" s="172">
        <f>IF(N132="nulová",J132,0)</f>
        <v>0</v>
      </c>
      <c r="BJ132" s="18" t="s">
        <v>85</v>
      </c>
      <c r="BK132" s="172">
        <f>ROUND(I132*H132,2)</f>
        <v>0</v>
      </c>
      <c r="BL132" s="18" t="s">
        <v>85</v>
      </c>
      <c r="BM132" s="171" t="s">
        <v>1761</v>
      </c>
    </row>
    <row r="133" spans="1:65" s="12" customFormat="1" x14ac:dyDescent="0.2">
      <c r="B133" s="173"/>
      <c r="D133" s="174" t="s">
        <v>151</v>
      </c>
      <c r="E133" s="175" t="s">
        <v>1</v>
      </c>
      <c r="F133" s="176" t="s">
        <v>1762</v>
      </c>
      <c r="H133" s="177">
        <v>1</v>
      </c>
      <c r="I133" s="178"/>
      <c r="L133" s="173"/>
      <c r="M133" s="179"/>
      <c r="N133" s="180"/>
      <c r="O133" s="180"/>
      <c r="P133" s="180"/>
      <c r="Q133" s="180"/>
      <c r="R133" s="180"/>
      <c r="S133" s="180"/>
      <c r="T133" s="181"/>
      <c r="AT133" s="175" t="s">
        <v>151</v>
      </c>
      <c r="AU133" s="175" t="s">
        <v>87</v>
      </c>
      <c r="AV133" s="12" t="s">
        <v>87</v>
      </c>
      <c r="AW133" s="12" t="s">
        <v>33</v>
      </c>
      <c r="AX133" s="12" t="s">
        <v>85</v>
      </c>
      <c r="AY133" s="175" t="s">
        <v>143</v>
      </c>
    </row>
    <row r="134" spans="1:65" s="2" customFormat="1" ht="16.5" customHeight="1" x14ac:dyDescent="0.2">
      <c r="A134" s="33"/>
      <c r="B134" s="159"/>
      <c r="C134" s="160" t="s">
        <v>167</v>
      </c>
      <c r="D134" s="160" t="s">
        <v>144</v>
      </c>
      <c r="E134" s="161" t="s">
        <v>1637</v>
      </c>
      <c r="F134" s="162" t="s">
        <v>1638</v>
      </c>
      <c r="G134" s="163" t="s">
        <v>502</v>
      </c>
      <c r="H134" s="164">
        <v>6</v>
      </c>
      <c r="I134" s="165"/>
      <c r="J134" s="166">
        <f>ROUND(I134*H134,2)</f>
        <v>0</v>
      </c>
      <c r="K134" s="162" t="s">
        <v>148</v>
      </c>
      <c r="L134" s="34"/>
      <c r="M134" s="167" t="s">
        <v>1</v>
      </c>
      <c r="N134" s="168" t="s">
        <v>42</v>
      </c>
      <c r="O134" s="59"/>
      <c r="P134" s="169">
        <f>O134*H134</f>
        <v>0</v>
      </c>
      <c r="Q134" s="169">
        <v>1.6199999999999999E-3</v>
      </c>
      <c r="R134" s="169">
        <f>Q134*H134</f>
        <v>9.7199999999999995E-3</v>
      </c>
      <c r="S134" s="169">
        <v>0</v>
      </c>
      <c r="T134" s="170">
        <f>S134*H134</f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71" t="s">
        <v>85</v>
      </c>
      <c r="AT134" s="171" t="s">
        <v>144</v>
      </c>
      <c r="AU134" s="171" t="s">
        <v>87</v>
      </c>
      <c r="AY134" s="18" t="s">
        <v>143</v>
      </c>
      <c r="BE134" s="172">
        <f>IF(N134="základní",J134,0)</f>
        <v>0</v>
      </c>
      <c r="BF134" s="172">
        <f>IF(N134="snížená",J134,0)</f>
        <v>0</v>
      </c>
      <c r="BG134" s="172">
        <f>IF(N134="zákl. přenesená",J134,0)</f>
        <v>0</v>
      </c>
      <c r="BH134" s="172">
        <f>IF(N134="sníž. přenesená",J134,0)</f>
        <v>0</v>
      </c>
      <c r="BI134" s="172">
        <f>IF(N134="nulová",J134,0)</f>
        <v>0</v>
      </c>
      <c r="BJ134" s="18" t="s">
        <v>85</v>
      </c>
      <c r="BK134" s="172">
        <f>ROUND(I134*H134,2)</f>
        <v>0</v>
      </c>
      <c r="BL134" s="18" t="s">
        <v>85</v>
      </c>
      <c r="BM134" s="171" t="s">
        <v>1763</v>
      </c>
    </row>
    <row r="135" spans="1:65" s="12" customFormat="1" x14ac:dyDescent="0.2">
      <c r="B135" s="173"/>
      <c r="D135" s="174" t="s">
        <v>151</v>
      </c>
      <c r="E135" s="175" t="s">
        <v>1</v>
      </c>
      <c r="F135" s="176" t="s">
        <v>1764</v>
      </c>
      <c r="H135" s="177">
        <v>2</v>
      </c>
      <c r="I135" s="178"/>
      <c r="L135" s="173"/>
      <c r="M135" s="179"/>
      <c r="N135" s="180"/>
      <c r="O135" s="180"/>
      <c r="P135" s="180"/>
      <c r="Q135" s="180"/>
      <c r="R135" s="180"/>
      <c r="S135" s="180"/>
      <c r="T135" s="181"/>
      <c r="AT135" s="175" t="s">
        <v>151</v>
      </c>
      <c r="AU135" s="175" t="s">
        <v>87</v>
      </c>
      <c r="AV135" s="12" t="s">
        <v>87</v>
      </c>
      <c r="AW135" s="12" t="s">
        <v>33</v>
      </c>
      <c r="AX135" s="12" t="s">
        <v>77</v>
      </c>
      <c r="AY135" s="175" t="s">
        <v>143</v>
      </c>
    </row>
    <row r="136" spans="1:65" s="12" customFormat="1" x14ac:dyDescent="0.2">
      <c r="B136" s="173"/>
      <c r="D136" s="174" t="s">
        <v>151</v>
      </c>
      <c r="E136" s="175" t="s">
        <v>1</v>
      </c>
      <c r="F136" s="176" t="s">
        <v>1765</v>
      </c>
      <c r="H136" s="177">
        <v>2</v>
      </c>
      <c r="I136" s="178"/>
      <c r="L136" s="173"/>
      <c r="M136" s="179"/>
      <c r="N136" s="180"/>
      <c r="O136" s="180"/>
      <c r="P136" s="180"/>
      <c r="Q136" s="180"/>
      <c r="R136" s="180"/>
      <c r="S136" s="180"/>
      <c r="T136" s="181"/>
      <c r="AT136" s="175" t="s">
        <v>151</v>
      </c>
      <c r="AU136" s="175" t="s">
        <v>87</v>
      </c>
      <c r="AV136" s="12" t="s">
        <v>87</v>
      </c>
      <c r="AW136" s="12" t="s">
        <v>33</v>
      </c>
      <c r="AX136" s="12" t="s">
        <v>77</v>
      </c>
      <c r="AY136" s="175" t="s">
        <v>143</v>
      </c>
    </row>
    <row r="137" spans="1:65" s="12" customFormat="1" x14ac:dyDescent="0.2">
      <c r="B137" s="173"/>
      <c r="D137" s="174" t="s">
        <v>151</v>
      </c>
      <c r="E137" s="175" t="s">
        <v>1</v>
      </c>
      <c r="F137" s="176" t="s">
        <v>1766</v>
      </c>
      <c r="H137" s="177">
        <v>2</v>
      </c>
      <c r="I137" s="178"/>
      <c r="L137" s="173"/>
      <c r="M137" s="179"/>
      <c r="N137" s="180"/>
      <c r="O137" s="180"/>
      <c r="P137" s="180"/>
      <c r="Q137" s="180"/>
      <c r="R137" s="180"/>
      <c r="S137" s="180"/>
      <c r="T137" s="181"/>
      <c r="AT137" s="175" t="s">
        <v>151</v>
      </c>
      <c r="AU137" s="175" t="s">
        <v>87</v>
      </c>
      <c r="AV137" s="12" t="s">
        <v>87</v>
      </c>
      <c r="AW137" s="12" t="s">
        <v>33</v>
      </c>
      <c r="AX137" s="12" t="s">
        <v>77</v>
      </c>
      <c r="AY137" s="175" t="s">
        <v>143</v>
      </c>
    </row>
    <row r="138" spans="1:65" s="15" customFormat="1" x14ac:dyDescent="0.2">
      <c r="B138" s="199"/>
      <c r="D138" s="174" t="s">
        <v>151</v>
      </c>
      <c r="E138" s="200" t="s">
        <v>1</v>
      </c>
      <c r="F138" s="201" t="s">
        <v>245</v>
      </c>
      <c r="H138" s="202">
        <v>6</v>
      </c>
      <c r="I138" s="203"/>
      <c r="L138" s="199"/>
      <c r="M138" s="204"/>
      <c r="N138" s="205"/>
      <c r="O138" s="205"/>
      <c r="P138" s="205"/>
      <c r="Q138" s="205"/>
      <c r="R138" s="205"/>
      <c r="S138" s="205"/>
      <c r="T138" s="206"/>
      <c r="AT138" s="200" t="s">
        <v>151</v>
      </c>
      <c r="AU138" s="200" t="s">
        <v>87</v>
      </c>
      <c r="AV138" s="15" t="s">
        <v>142</v>
      </c>
      <c r="AW138" s="15" t="s">
        <v>33</v>
      </c>
      <c r="AX138" s="15" t="s">
        <v>85</v>
      </c>
      <c r="AY138" s="200" t="s">
        <v>143</v>
      </c>
    </row>
    <row r="139" spans="1:65" s="2" customFormat="1" ht="16.5" customHeight="1" x14ac:dyDescent="0.2">
      <c r="A139" s="33"/>
      <c r="B139" s="159"/>
      <c r="C139" s="207" t="s">
        <v>170</v>
      </c>
      <c r="D139" s="207" t="s">
        <v>382</v>
      </c>
      <c r="E139" s="208" t="s">
        <v>1767</v>
      </c>
      <c r="F139" s="209" t="s">
        <v>1768</v>
      </c>
      <c r="G139" s="210" t="s">
        <v>502</v>
      </c>
      <c r="H139" s="211">
        <v>2</v>
      </c>
      <c r="I139" s="212"/>
      <c r="J139" s="213">
        <f>ROUND(I139*H139,2)</f>
        <v>0</v>
      </c>
      <c r="K139" s="209" t="s">
        <v>1</v>
      </c>
      <c r="L139" s="214"/>
      <c r="M139" s="215" t="s">
        <v>1</v>
      </c>
      <c r="N139" s="216" t="s">
        <v>42</v>
      </c>
      <c r="O139" s="59"/>
      <c r="P139" s="169">
        <f>O139*H139</f>
        <v>0</v>
      </c>
      <c r="Q139" s="169">
        <v>1.4999999999999999E-2</v>
      </c>
      <c r="R139" s="169">
        <f>Q139*H139</f>
        <v>0.03</v>
      </c>
      <c r="S139" s="169">
        <v>0</v>
      </c>
      <c r="T139" s="170">
        <f>S139*H139</f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71" t="s">
        <v>87</v>
      </c>
      <c r="AT139" s="171" t="s">
        <v>382</v>
      </c>
      <c r="AU139" s="171" t="s">
        <v>87</v>
      </c>
      <c r="AY139" s="18" t="s">
        <v>143</v>
      </c>
      <c r="BE139" s="172">
        <f>IF(N139="základní",J139,0)</f>
        <v>0</v>
      </c>
      <c r="BF139" s="172">
        <f>IF(N139="snížená",J139,0)</f>
        <v>0</v>
      </c>
      <c r="BG139" s="172">
        <f>IF(N139="zákl. přenesená",J139,0)</f>
        <v>0</v>
      </c>
      <c r="BH139" s="172">
        <f>IF(N139="sníž. přenesená",J139,0)</f>
        <v>0</v>
      </c>
      <c r="BI139" s="172">
        <f>IF(N139="nulová",J139,0)</f>
        <v>0</v>
      </c>
      <c r="BJ139" s="18" t="s">
        <v>85</v>
      </c>
      <c r="BK139" s="172">
        <f>ROUND(I139*H139,2)</f>
        <v>0</v>
      </c>
      <c r="BL139" s="18" t="s">
        <v>85</v>
      </c>
      <c r="BM139" s="171" t="s">
        <v>1769</v>
      </c>
    </row>
    <row r="140" spans="1:65" s="12" customFormat="1" x14ac:dyDescent="0.2">
      <c r="B140" s="173"/>
      <c r="D140" s="174" t="s">
        <v>151</v>
      </c>
      <c r="E140" s="175" t="s">
        <v>1</v>
      </c>
      <c r="F140" s="176" t="s">
        <v>1314</v>
      </c>
      <c r="H140" s="177">
        <v>2</v>
      </c>
      <c r="I140" s="178"/>
      <c r="L140" s="173"/>
      <c r="M140" s="179"/>
      <c r="N140" s="180"/>
      <c r="O140" s="180"/>
      <c r="P140" s="180"/>
      <c r="Q140" s="180"/>
      <c r="R140" s="180"/>
      <c r="S140" s="180"/>
      <c r="T140" s="181"/>
      <c r="AT140" s="175" t="s">
        <v>151</v>
      </c>
      <c r="AU140" s="175" t="s">
        <v>87</v>
      </c>
      <c r="AV140" s="12" t="s">
        <v>87</v>
      </c>
      <c r="AW140" s="12" t="s">
        <v>33</v>
      </c>
      <c r="AX140" s="12" t="s">
        <v>85</v>
      </c>
      <c r="AY140" s="175" t="s">
        <v>143</v>
      </c>
    </row>
    <row r="141" spans="1:65" s="2" customFormat="1" ht="16.5" customHeight="1" x14ac:dyDescent="0.2">
      <c r="A141" s="33"/>
      <c r="B141" s="159"/>
      <c r="C141" s="207" t="s">
        <v>178</v>
      </c>
      <c r="D141" s="207" t="s">
        <v>382</v>
      </c>
      <c r="E141" s="208" t="s">
        <v>1770</v>
      </c>
      <c r="F141" s="209" t="s">
        <v>1652</v>
      </c>
      <c r="G141" s="210" t="s">
        <v>502</v>
      </c>
      <c r="H141" s="211">
        <v>2</v>
      </c>
      <c r="I141" s="212"/>
      <c r="J141" s="213">
        <f>ROUND(I141*H141,2)</f>
        <v>0</v>
      </c>
      <c r="K141" s="209" t="s">
        <v>1</v>
      </c>
      <c r="L141" s="214"/>
      <c r="M141" s="215" t="s">
        <v>1</v>
      </c>
      <c r="N141" s="216" t="s">
        <v>42</v>
      </c>
      <c r="O141" s="59"/>
      <c r="P141" s="169">
        <f>O141*H141</f>
        <v>0</v>
      </c>
      <c r="Q141" s="169">
        <v>1.0499999999999999E-3</v>
      </c>
      <c r="R141" s="169">
        <f>Q141*H141</f>
        <v>2.0999999999999999E-3</v>
      </c>
      <c r="S141" s="169">
        <v>0</v>
      </c>
      <c r="T141" s="170">
        <f>S141*H141</f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71" t="s">
        <v>87</v>
      </c>
      <c r="AT141" s="171" t="s">
        <v>382</v>
      </c>
      <c r="AU141" s="171" t="s">
        <v>87</v>
      </c>
      <c r="AY141" s="18" t="s">
        <v>143</v>
      </c>
      <c r="BE141" s="172">
        <f>IF(N141="základní",J141,0)</f>
        <v>0</v>
      </c>
      <c r="BF141" s="172">
        <f>IF(N141="snížená",J141,0)</f>
        <v>0</v>
      </c>
      <c r="BG141" s="172">
        <f>IF(N141="zákl. přenesená",J141,0)</f>
        <v>0</v>
      </c>
      <c r="BH141" s="172">
        <f>IF(N141="sníž. přenesená",J141,0)</f>
        <v>0</v>
      </c>
      <c r="BI141" s="172">
        <f>IF(N141="nulová",J141,0)</f>
        <v>0</v>
      </c>
      <c r="BJ141" s="18" t="s">
        <v>85</v>
      </c>
      <c r="BK141" s="172">
        <f>ROUND(I141*H141,2)</f>
        <v>0</v>
      </c>
      <c r="BL141" s="18" t="s">
        <v>85</v>
      </c>
      <c r="BM141" s="171" t="s">
        <v>1771</v>
      </c>
    </row>
    <row r="142" spans="1:65" s="12" customFormat="1" x14ac:dyDescent="0.2">
      <c r="B142" s="173"/>
      <c r="D142" s="174" t="s">
        <v>151</v>
      </c>
      <c r="E142" s="175" t="s">
        <v>1</v>
      </c>
      <c r="F142" s="176" t="s">
        <v>1314</v>
      </c>
      <c r="H142" s="177">
        <v>2</v>
      </c>
      <c r="I142" s="178"/>
      <c r="L142" s="173"/>
      <c r="M142" s="179"/>
      <c r="N142" s="180"/>
      <c r="O142" s="180"/>
      <c r="P142" s="180"/>
      <c r="Q142" s="180"/>
      <c r="R142" s="180"/>
      <c r="S142" s="180"/>
      <c r="T142" s="181"/>
      <c r="AT142" s="175" t="s">
        <v>151</v>
      </c>
      <c r="AU142" s="175" t="s">
        <v>87</v>
      </c>
      <c r="AV142" s="12" t="s">
        <v>87</v>
      </c>
      <c r="AW142" s="12" t="s">
        <v>33</v>
      </c>
      <c r="AX142" s="12" t="s">
        <v>85</v>
      </c>
      <c r="AY142" s="175" t="s">
        <v>143</v>
      </c>
    </row>
    <row r="143" spans="1:65" s="2" customFormat="1" ht="16.5" customHeight="1" x14ac:dyDescent="0.2">
      <c r="A143" s="33"/>
      <c r="B143" s="159"/>
      <c r="C143" s="207" t="s">
        <v>184</v>
      </c>
      <c r="D143" s="207" t="s">
        <v>382</v>
      </c>
      <c r="E143" s="208" t="s">
        <v>1772</v>
      </c>
      <c r="F143" s="209" t="s">
        <v>1773</v>
      </c>
      <c r="G143" s="210" t="s">
        <v>502</v>
      </c>
      <c r="H143" s="211">
        <v>2</v>
      </c>
      <c r="I143" s="212"/>
      <c r="J143" s="213">
        <f>ROUND(I143*H143,2)</f>
        <v>0</v>
      </c>
      <c r="K143" s="209" t="s">
        <v>1</v>
      </c>
      <c r="L143" s="214"/>
      <c r="M143" s="215" t="s">
        <v>1</v>
      </c>
      <c r="N143" s="216" t="s">
        <v>42</v>
      </c>
      <c r="O143" s="59"/>
      <c r="P143" s="169">
        <f>O143*H143</f>
        <v>0</v>
      </c>
      <c r="Q143" s="169">
        <v>1.7000000000000001E-2</v>
      </c>
      <c r="R143" s="169">
        <f>Q143*H143</f>
        <v>3.4000000000000002E-2</v>
      </c>
      <c r="S143" s="169">
        <v>0</v>
      </c>
      <c r="T143" s="170">
        <f>S143*H143</f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71" t="s">
        <v>87</v>
      </c>
      <c r="AT143" s="171" t="s">
        <v>382</v>
      </c>
      <c r="AU143" s="171" t="s">
        <v>87</v>
      </c>
      <c r="AY143" s="18" t="s">
        <v>143</v>
      </c>
      <c r="BE143" s="172">
        <f>IF(N143="základní",J143,0)</f>
        <v>0</v>
      </c>
      <c r="BF143" s="172">
        <f>IF(N143="snížená",J143,0)</f>
        <v>0</v>
      </c>
      <c r="BG143" s="172">
        <f>IF(N143="zákl. přenesená",J143,0)</f>
        <v>0</v>
      </c>
      <c r="BH143" s="172">
        <f>IF(N143="sníž. přenesená",J143,0)</f>
        <v>0</v>
      </c>
      <c r="BI143" s="172">
        <f>IF(N143="nulová",J143,0)</f>
        <v>0</v>
      </c>
      <c r="BJ143" s="18" t="s">
        <v>85</v>
      </c>
      <c r="BK143" s="172">
        <f>ROUND(I143*H143,2)</f>
        <v>0</v>
      </c>
      <c r="BL143" s="18" t="s">
        <v>85</v>
      </c>
      <c r="BM143" s="171" t="s">
        <v>1774</v>
      </c>
    </row>
    <row r="144" spans="1:65" s="12" customFormat="1" x14ac:dyDescent="0.2">
      <c r="B144" s="173"/>
      <c r="D144" s="174" t="s">
        <v>151</v>
      </c>
      <c r="E144" s="175" t="s">
        <v>1</v>
      </c>
      <c r="F144" s="176" t="s">
        <v>1314</v>
      </c>
      <c r="H144" s="177">
        <v>2</v>
      </c>
      <c r="I144" s="178"/>
      <c r="L144" s="173"/>
      <c r="M144" s="179"/>
      <c r="N144" s="180"/>
      <c r="O144" s="180"/>
      <c r="P144" s="180"/>
      <c r="Q144" s="180"/>
      <c r="R144" s="180"/>
      <c r="S144" s="180"/>
      <c r="T144" s="181"/>
      <c r="AT144" s="175" t="s">
        <v>151</v>
      </c>
      <c r="AU144" s="175" t="s">
        <v>87</v>
      </c>
      <c r="AV144" s="12" t="s">
        <v>87</v>
      </c>
      <c r="AW144" s="12" t="s">
        <v>33</v>
      </c>
      <c r="AX144" s="12" t="s">
        <v>85</v>
      </c>
      <c r="AY144" s="175" t="s">
        <v>143</v>
      </c>
    </row>
    <row r="145" spans="1:65" s="2" customFormat="1" ht="16.5" customHeight="1" x14ac:dyDescent="0.2">
      <c r="A145" s="33"/>
      <c r="B145" s="159"/>
      <c r="C145" s="207" t="s">
        <v>190</v>
      </c>
      <c r="D145" s="207" t="s">
        <v>382</v>
      </c>
      <c r="E145" s="208" t="s">
        <v>1775</v>
      </c>
      <c r="F145" s="209" t="s">
        <v>1776</v>
      </c>
      <c r="G145" s="210" t="s">
        <v>502</v>
      </c>
      <c r="H145" s="211">
        <v>2</v>
      </c>
      <c r="I145" s="212"/>
      <c r="J145" s="213">
        <f>ROUND(I145*H145,2)</f>
        <v>0</v>
      </c>
      <c r="K145" s="209" t="s">
        <v>1</v>
      </c>
      <c r="L145" s="214"/>
      <c r="M145" s="215" t="s">
        <v>1</v>
      </c>
      <c r="N145" s="216" t="s">
        <v>42</v>
      </c>
      <c r="O145" s="59"/>
      <c r="P145" s="169">
        <f>O145*H145</f>
        <v>0</v>
      </c>
      <c r="Q145" s="169">
        <v>1.2E-2</v>
      </c>
      <c r="R145" s="169">
        <f>Q145*H145</f>
        <v>2.4E-2</v>
      </c>
      <c r="S145" s="169">
        <v>0</v>
      </c>
      <c r="T145" s="170">
        <f>S145*H145</f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71" t="s">
        <v>87</v>
      </c>
      <c r="AT145" s="171" t="s">
        <v>382</v>
      </c>
      <c r="AU145" s="171" t="s">
        <v>87</v>
      </c>
      <c r="AY145" s="18" t="s">
        <v>143</v>
      </c>
      <c r="BE145" s="172">
        <f>IF(N145="základní",J145,0)</f>
        <v>0</v>
      </c>
      <c r="BF145" s="172">
        <f>IF(N145="snížená",J145,0)</f>
        <v>0</v>
      </c>
      <c r="BG145" s="172">
        <f>IF(N145="zákl. přenesená",J145,0)</f>
        <v>0</v>
      </c>
      <c r="BH145" s="172">
        <f>IF(N145="sníž. přenesená",J145,0)</f>
        <v>0</v>
      </c>
      <c r="BI145" s="172">
        <f>IF(N145="nulová",J145,0)</f>
        <v>0</v>
      </c>
      <c r="BJ145" s="18" t="s">
        <v>85</v>
      </c>
      <c r="BK145" s="172">
        <f>ROUND(I145*H145,2)</f>
        <v>0</v>
      </c>
      <c r="BL145" s="18" t="s">
        <v>85</v>
      </c>
      <c r="BM145" s="171" t="s">
        <v>1777</v>
      </c>
    </row>
    <row r="146" spans="1:65" s="12" customFormat="1" x14ac:dyDescent="0.2">
      <c r="B146" s="173"/>
      <c r="D146" s="174" t="s">
        <v>151</v>
      </c>
      <c r="E146" s="175" t="s">
        <v>1</v>
      </c>
      <c r="F146" s="176" t="s">
        <v>1314</v>
      </c>
      <c r="H146" s="177">
        <v>2</v>
      </c>
      <c r="I146" s="178"/>
      <c r="L146" s="173"/>
      <c r="M146" s="179"/>
      <c r="N146" s="180"/>
      <c r="O146" s="180"/>
      <c r="P146" s="180"/>
      <c r="Q146" s="180"/>
      <c r="R146" s="180"/>
      <c r="S146" s="180"/>
      <c r="T146" s="181"/>
      <c r="AT146" s="175" t="s">
        <v>151</v>
      </c>
      <c r="AU146" s="175" t="s">
        <v>87</v>
      </c>
      <c r="AV146" s="12" t="s">
        <v>87</v>
      </c>
      <c r="AW146" s="12" t="s">
        <v>33</v>
      </c>
      <c r="AX146" s="12" t="s">
        <v>85</v>
      </c>
      <c r="AY146" s="175" t="s">
        <v>143</v>
      </c>
    </row>
    <row r="147" spans="1:65" s="2" customFormat="1" ht="16.5" customHeight="1" x14ac:dyDescent="0.2">
      <c r="A147" s="33"/>
      <c r="B147" s="159"/>
      <c r="C147" s="160" t="s">
        <v>195</v>
      </c>
      <c r="D147" s="160" t="s">
        <v>144</v>
      </c>
      <c r="E147" s="161" t="s">
        <v>1778</v>
      </c>
      <c r="F147" s="162" t="s">
        <v>1779</v>
      </c>
      <c r="G147" s="163" t="s">
        <v>502</v>
      </c>
      <c r="H147" s="164">
        <v>2</v>
      </c>
      <c r="I147" s="165"/>
      <c r="J147" s="166">
        <f>ROUND(I147*H147,2)</f>
        <v>0</v>
      </c>
      <c r="K147" s="162" t="s">
        <v>148</v>
      </c>
      <c r="L147" s="34"/>
      <c r="M147" s="167" t="s">
        <v>1</v>
      </c>
      <c r="N147" s="168" t="s">
        <v>42</v>
      </c>
      <c r="O147" s="59"/>
      <c r="P147" s="169">
        <f>O147*H147</f>
        <v>0</v>
      </c>
      <c r="Q147" s="169">
        <v>1.65E-3</v>
      </c>
      <c r="R147" s="169">
        <f>Q147*H147</f>
        <v>3.3E-3</v>
      </c>
      <c r="S147" s="169">
        <v>0</v>
      </c>
      <c r="T147" s="170">
        <f>S147*H147</f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71" t="s">
        <v>85</v>
      </c>
      <c r="AT147" s="171" t="s">
        <v>144</v>
      </c>
      <c r="AU147" s="171" t="s">
        <v>87</v>
      </c>
      <c r="AY147" s="18" t="s">
        <v>143</v>
      </c>
      <c r="BE147" s="172">
        <f>IF(N147="základní",J147,0)</f>
        <v>0</v>
      </c>
      <c r="BF147" s="172">
        <f>IF(N147="snížená",J147,0)</f>
        <v>0</v>
      </c>
      <c r="BG147" s="172">
        <f>IF(N147="zákl. přenesená",J147,0)</f>
        <v>0</v>
      </c>
      <c r="BH147" s="172">
        <f>IF(N147="sníž. přenesená",J147,0)</f>
        <v>0</v>
      </c>
      <c r="BI147" s="172">
        <f>IF(N147="nulová",J147,0)</f>
        <v>0</v>
      </c>
      <c r="BJ147" s="18" t="s">
        <v>85</v>
      </c>
      <c r="BK147" s="172">
        <f>ROUND(I147*H147,2)</f>
        <v>0</v>
      </c>
      <c r="BL147" s="18" t="s">
        <v>85</v>
      </c>
      <c r="BM147" s="171" t="s">
        <v>1780</v>
      </c>
    </row>
    <row r="148" spans="1:65" s="12" customFormat="1" x14ac:dyDescent="0.2">
      <c r="B148" s="173"/>
      <c r="D148" s="174" t="s">
        <v>151</v>
      </c>
      <c r="E148" s="175" t="s">
        <v>1</v>
      </c>
      <c r="F148" s="176" t="s">
        <v>1781</v>
      </c>
      <c r="H148" s="177">
        <v>2</v>
      </c>
      <c r="I148" s="178"/>
      <c r="L148" s="173"/>
      <c r="M148" s="179"/>
      <c r="N148" s="180"/>
      <c r="O148" s="180"/>
      <c r="P148" s="180"/>
      <c r="Q148" s="180"/>
      <c r="R148" s="180"/>
      <c r="S148" s="180"/>
      <c r="T148" s="181"/>
      <c r="AT148" s="175" t="s">
        <v>151</v>
      </c>
      <c r="AU148" s="175" t="s">
        <v>87</v>
      </c>
      <c r="AV148" s="12" t="s">
        <v>87</v>
      </c>
      <c r="AW148" s="12" t="s">
        <v>33</v>
      </c>
      <c r="AX148" s="12" t="s">
        <v>85</v>
      </c>
      <c r="AY148" s="175" t="s">
        <v>143</v>
      </c>
    </row>
    <row r="149" spans="1:65" s="2" customFormat="1" ht="16.5" customHeight="1" x14ac:dyDescent="0.2">
      <c r="A149" s="33"/>
      <c r="B149" s="159"/>
      <c r="C149" s="207" t="s">
        <v>202</v>
      </c>
      <c r="D149" s="207" t="s">
        <v>382</v>
      </c>
      <c r="E149" s="208" t="s">
        <v>1782</v>
      </c>
      <c r="F149" s="209" t="s">
        <v>1783</v>
      </c>
      <c r="G149" s="210" t="s">
        <v>502</v>
      </c>
      <c r="H149" s="211">
        <v>2</v>
      </c>
      <c r="I149" s="212"/>
      <c r="J149" s="213">
        <f>ROUND(I149*H149,2)</f>
        <v>0</v>
      </c>
      <c r="K149" s="209" t="s">
        <v>1</v>
      </c>
      <c r="L149" s="214"/>
      <c r="M149" s="215" t="s">
        <v>1</v>
      </c>
      <c r="N149" s="216" t="s">
        <v>42</v>
      </c>
      <c r="O149" s="59"/>
      <c r="P149" s="169">
        <f>O149*H149</f>
        <v>0</v>
      </c>
      <c r="Q149" s="169">
        <v>0.02</v>
      </c>
      <c r="R149" s="169">
        <f>Q149*H149</f>
        <v>0.04</v>
      </c>
      <c r="S149" s="169">
        <v>0</v>
      </c>
      <c r="T149" s="170">
        <f>S149*H149</f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71" t="s">
        <v>87</v>
      </c>
      <c r="AT149" s="171" t="s">
        <v>382</v>
      </c>
      <c r="AU149" s="171" t="s">
        <v>87</v>
      </c>
      <c r="AY149" s="18" t="s">
        <v>143</v>
      </c>
      <c r="BE149" s="172">
        <f>IF(N149="základní",J149,0)</f>
        <v>0</v>
      </c>
      <c r="BF149" s="172">
        <f>IF(N149="snížená",J149,0)</f>
        <v>0</v>
      </c>
      <c r="BG149" s="172">
        <f>IF(N149="zákl. přenesená",J149,0)</f>
        <v>0</v>
      </c>
      <c r="BH149" s="172">
        <f>IF(N149="sníž. přenesená",J149,0)</f>
        <v>0</v>
      </c>
      <c r="BI149" s="172">
        <f>IF(N149="nulová",J149,0)</f>
        <v>0</v>
      </c>
      <c r="BJ149" s="18" t="s">
        <v>85</v>
      </c>
      <c r="BK149" s="172">
        <f>ROUND(I149*H149,2)</f>
        <v>0</v>
      </c>
      <c r="BL149" s="18" t="s">
        <v>85</v>
      </c>
      <c r="BM149" s="171" t="s">
        <v>1784</v>
      </c>
    </row>
    <row r="150" spans="1:65" s="12" customFormat="1" x14ac:dyDescent="0.2">
      <c r="B150" s="173"/>
      <c r="D150" s="174" t="s">
        <v>151</v>
      </c>
      <c r="E150" s="175" t="s">
        <v>1</v>
      </c>
      <c r="F150" s="176" t="s">
        <v>1314</v>
      </c>
      <c r="H150" s="177">
        <v>2</v>
      </c>
      <c r="I150" s="178"/>
      <c r="L150" s="173"/>
      <c r="M150" s="179"/>
      <c r="N150" s="180"/>
      <c r="O150" s="180"/>
      <c r="P150" s="180"/>
      <c r="Q150" s="180"/>
      <c r="R150" s="180"/>
      <c r="S150" s="180"/>
      <c r="T150" s="181"/>
      <c r="AT150" s="175" t="s">
        <v>151</v>
      </c>
      <c r="AU150" s="175" t="s">
        <v>87</v>
      </c>
      <c r="AV150" s="12" t="s">
        <v>87</v>
      </c>
      <c r="AW150" s="12" t="s">
        <v>33</v>
      </c>
      <c r="AX150" s="12" t="s">
        <v>85</v>
      </c>
      <c r="AY150" s="175" t="s">
        <v>143</v>
      </c>
    </row>
    <row r="151" spans="1:65" s="2" customFormat="1" ht="16.5" customHeight="1" x14ac:dyDescent="0.2">
      <c r="A151" s="33"/>
      <c r="B151" s="159"/>
      <c r="C151" s="207" t="s">
        <v>208</v>
      </c>
      <c r="D151" s="207" t="s">
        <v>382</v>
      </c>
      <c r="E151" s="208" t="s">
        <v>1785</v>
      </c>
      <c r="F151" s="209" t="s">
        <v>1786</v>
      </c>
      <c r="G151" s="210" t="s">
        <v>502</v>
      </c>
      <c r="H151" s="211">
        <v>2</v>
      </c>
      <c r="I151" s="212"/>
      <c r="J151" s="213">
        <f>ROUND(I151*H151,2)</f>
        <v>0</v>
      </c>
      <c r="K151" s="209" t="s">
        <v>1</v>
      </c>
      <c r="L151" s="214"/>
      <c r="M151" s="215" t="s">
        <v>1</v>
      </c>
      <c r="N151" s="216" t="s">
        <v>42</v>
      </c>
      <c r="O151" s="59"/>
      <c r="P151" s="169">
        <f>O151*H151</f>
        <v>0</v>
      </c>
      <c r="Q151" s="169">
        <v>1.4499999999999999E-3</v>
      </c>
      <c r="R151" s="169">
        <f>Q151*H151</f>
        <v>2.8999999999999998E-3</v>
      </c>
      <c r="S151" s="169">
        <v>0</v>
      </c>
      <c r="T151" s="170">
        <f>S151*H151</f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71" t="s">
        <v>87</v>
      </c>
      <c r="AT151" s="171" t="s">
        <v>382</v>
      </c>
      <c r="AU151" s="171" t="s">
        <v>87</v>
      </c>
      <c r="AY151" s="18" t="s">
        <v>143</v>
      </c>
      <c r="BE151" s="172">
        <f>IF(N151="základní",J151,0)</f>
        <v>0</v>
      </c>
      <c r="BF151" s="172">
        <f>IF(N151="snížená",J151,0)</f>
        <v>0</v>
      </c>
      <c r="BG151" s="172">
        <f>IF(N151="zákl. přenesená",J151,0)</f>
        <v>0</v>
      </c>
      <c r="BH151" s="172">
        <f>IF(N151="sníž. přenesená",J151,0)</f>
        <v>0</v>
      </c>
      <c r="BI151" s="172">
        <f>IF(N151="nulová",J151,0)</f>
        <v>0</v>
      </c>
      <c r="BJ151" s="18" t="s">
        <v>85</v>
      </c>
      <c r="BK151" s="172">
        <f>ROUND(I151*H151,2)</f>
        <v>0</v>
      </c>
      <c r="BL151" s="18" t="s">
        <v>85</v>
      </c>
      <c r="BM151" s="171" t="s">
        <v>1787</v>
      </c>
    </row>
    <row r="152" spans="1:65" s="12" customFormat="1" x14ac:dyDescent="0.2">
      <c r="B152" s="173"/>
      <c r="D152" s="174" t="s">
        <v>151</v>
      </c>
      <c r="E152" s="175" t="s">
        <v>1</v>
      </c>
      <c r="F152" s="176" t="s">
        <v>1314</v>
      </c>
      <c r="H152" s="177">
        <v>2</v>
      </c>
      <c r="I152" s="178"/>
      <c r="L152" s="173"/>
      <c r="M152" s="179"/>
      <c r="N152" s="180"/>
      <c r="O152" s="180"/>
      <c r="P152" s="180"/>
      <c r="Q152" s="180"/>
      <c r="R152" s="180"/>
      <c r="S152" s="180"/>
      <c r="T152" s="181"/>
      <c r="AT152" s="175" t="s">
        <v>151</v>
      </c>
      <c r="AU152" s="175" t="s">
        <v>87</v>
      </c>
      <c r="AV152" s="12" t="s">
        <v>87</v>
      </c>
      <c r="AW152" s="12" t="s">
        <v>33</v>
      </c>
      <c r="AX152" s="12" t="s">
        <v>85</v>
      </c>
      <c r="AY152" s="175" t="s">
        <v>143</v>
      </c>
    </row>
    <row r="153" spans="1:65" s="2" customFormat="1" ht="16.5" customHeight="1" x14ac:dyDescent="0.2">
      <c r="A153" s="33"/>
      <c r="B153" s="159"/>
      <c r="C153" s="207" t="s">
        <v>214</v>
      </c>
      <c r="D153" s="207" t="s">
        <v>382</v>
      </c>
      <c r="E153" s="208" t="s">
        <v>1788</v>
      </c>
      <c r="F153" s="209" t="s">
        <v>1789</v>
      </c>
      <c r="G153" s="210" t="s">
        <v>502</v>
      </c>
      <c r="H153" s="211">
        <v>2</v>
      </c>
      <c r="I153" s="212"/>
      <c r="J153" s="213">
        <f>ROUND(I153*H153,2)</f>
        <v>0</v>
      </c>
      <c r="K153" s="209" t="s">
        <v>1</v>
      </c>
      <c r="L153" s="214"/>
      <c r="M153" s="215" t="s">
        <v>1</v>
      </c>
      <c r="N153" s="216" t="s">
        <v>42</v>
      </c>
      <c r="O153" s="59"/>
      <c r="P153" s="169">
        <f>O153*H153</f>
        <v>0</v>
      </c>
      <c r="Q153" s="169">
        <v>7.0000000000000001E-3</v>
      </c>
      <c r="R153" s="169">
        <f>Q153*H153</f>
        <v>1.4E-2</v>
      </c>
      <c r="S153" s="169">
        <v>0</v>
      </c>
      <c r="T153" s="170">
        <f>S153*H153</f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71" t="s">
        <v>87</v>
      </c>
      <c r="AT153" s="171" t="s">
        <v>382</v>
      </c>
      <c r="AU153" s="171" t="s">
        <v>87</v>
      </c>
      <c r="AY153" s="18" t="s">
        <v>143</v>
      </c>
      <c r="BE153" s="172">
        <f>IF(N153="základní",J153,0)</f>
        <v>0</v>
      </c>
      <c r="BF153" s="172">
        <f>IF(N153="snížená",J153,0)</f>
        <v>0</v>
      </c>
      <c r="BG153" s="172">
        <f>IF(N153="zákl. přenesená",J153,0)</f>
        <v>0</v>
      </c>
      <c r="BH153" s="172">
        <f>IF(N153="sníž. přenesená",J153,0)</f>
        <v>0</v>
      </c>
      <c r="BI153" s="172">
        <f>IF(N153="nulová",J153,0)</f>
        <v>0</v>
      </c>
      <c r="BJ153" s="18" t="s">
        <v>85</v>
      </c>
      <c r="BK153" s="172">
        <f>ROUND(I153*H153,2)</f>
        <v>0</v>
      </c>
      <c r="BL153" s="18" t="s">
        <v>85</v>
      </c>
      <c r="BM153" s="171" t="s">
        <v>1790</v>
      </c>
    </row>
    <row r="154" spans="1:65" s="12" customFormat="1" x14ac:dyDescent="0.2">
      <c r="B154" s="173"/>
      <c r="D154" s="174" t="s">
        <v>151</v>
      </c>
      <c r="E154" s="175" t="s">
        <v>1</v>
      </c>
      <c r="F154" s="176" t="s">
        <v>1791</v>
      </c>
      <c r="H154" s="177">
        <v>2</v>
      </c>
      <c r="I154" s="178"/>
      <c r="L154" s="173"/>
      <c r="M154" s="179"/>
      <c r="N154" s="180"/>
      <c r="O154" s="180"/>
      <c r="P154" s="180"/>
      <c r="Q154" s="180"/>
      <c r="R154" s="180"/>
      <c r="S154" s="180"/>
      <c r="T154" s="181"/>
      <c r="AT154" s="175" t="s">
        <v>151</v>
      </c>
      <c r="AU154" s="175" t="s">
        <v>87</v>
      </c>
      <c r="AV154" s="12" t="s">
        <v>87</v>
      </c>
      <c r="AW154" s="12" t="s">
        <v>33</v>
      </c>
      <c r="AX154" s="12" t="s">
        <v>85</v>
      </c>
      <c r="AY154" s="175" t="s">
        <v>143</v>
      </c>
    </row>
    <row r="155" spans="1:65" s="13" customFormat="1" x14ac:dyDescent="0.2">
      <c r="B155" s="182"/>
      <c r="D155" s="174" t="s">
        <v>151</v>
      </c>
      <c r="E155" s="183" t="s">
        <v>1</v>
      </c>
      <c r="F155" s="184" t="s">
        <v>1792</v>
      </c>
      <c r="H155" s="183" t="s">
        <v>1</v>
      </c>
      <c r="I155" s="185"/>
      <c r="L155" s="182"/>
      <c r="M155" s="186"/>
      <c r="N155" s="187"/>
      <c r="O155" s="187"/>
      <c r="P155" s="187"/>
      <c r="Q155" s="187"/>
      <c r="R155" s="187"/>
      <c r="S155" s="187"/>
      <c r="T155" s="188"/>
      <c r="AT155" s="183" t="s">
        <v>151</v>
      </c>
      <c r="AU155" s="183" t="s">
        <v>87</v>
      </c>
      <c r="AV155" s="13" t="s">
        <v>85</v>
      </c>
      <c r="AW155" s="13" t="s">
        <v>33</v>
      </c>
      <c r="AX155" s="13" t="s">
        <v>77</v>
      </c>
      <c r="AY155" s="183" t="s">
        <v>143</v>
      </c>
    </row>
    <row r="156" spans="1:65" s="13" customFormat="1" x14ac:dyDescent="0.2">
      <c r="B156" s="182"/>
      <c r="D156" s="174" t="s">
        <v>151</v>
      </c>
      <c r="E156" s="183" t="s">
        <v>1</v>
      </c>
      <c r="F156" s="184" t="s">
        <v>1793</v>
      </c>
      <c r="H156" s="183" t="s">
        <v>1</v>
      </c>
      <c r="I156" s="185"/>
      <c r="L156" s="182"/>
      <c r="M156" s="186"/>
      <c r="N156" s="187"/>
      <c r="O156" s="187"/>
      <c r="P156" s="187"/>
      <c r="Q156" s="187"/>
      <c r="R156" s="187"/>
      <c r="S156" s="187"/>
      <c r="T156" s="188"/>
      <c r="AT156" s="183" t="s">
        <v>151</v>
      </c>
      <c r="AU156" s="183" t="s">
        <v>87</v>
      </c>
      <c r="AV156" s="13" t="s">
        <v>85</v>
      </c>
      <c r="AW156" s="13" t="s">
        <v>33</v>
      </c>
      <c r="AX156" s="13" t="s">
        <v>77</v>
      </c>
      <c r="AY156" s="183" t="s">
        <v>143</v>
      </c>
    </row>
    <row r="157" spans="1:65" s="13" customFormat="1" x14ac:dyDescent="0.2">
      <c r="B157" s="182"/>
      <c r="D157" s="174" t="s">
        <v>151</v>
      </c>
      <c r="E157" s="183" t="s">
        <v>1</v>
      </c>
      <c r="F157" s="184" t="s">
        <v>1794</v>
      </c>
      <c r="H157" s="183" t="s">
        <v>1</v>
      </c>
      <c r="I157" s="185"/>
      <c r="L157" s="182"/>
      <c r="M157" s="186"/>
      <c r="N157" s="187"/>
      <c r="O157" s="187"/>
      <c r="P157" s="187"/>
      <c r="Q157" s="187"/>
      <c r="R157" s="187"/>
      <c r="S157" s="187"/>
      <c r="T157" s="188"/>
      <c r="AT157" s="183" t="s">
        <v>151</v>
      </c>
      <c r="AU157" s="183" t="s">
        <v>87</v>
      </c>
      <c r="AV157" s="13" t="s">
        <v>85</v>
      </c>
      <c r="AW157" s="13" t="s">
        <v>33</v>
      </c>
      <c r="AX157" s="13" t="s">
        <v>77</v>
      </c>
      <c r="AY157" s="183" t="s">
        <v>143</v>
      </c>
    </row>
    <row r="158" spans="1:65" s="13" customFormat="1" x14ac:dyDescent="0.2">
      <c r="B158" s="182"/>
      <c r="D158" s="174" t="s">
        <v>151</v>
      </c>
      <c r="E158" s="183" t="s">
        <v>1</v>
      </c>
      <c r="F158" s="184" t="s">
        <v>1795</v>
      </c>
      <c r="H158" s="183" t="s">
        <v>1</v>
      </c>
      <c r="I158" s="185"/>
      <c r="L158" s="182"/>
      <c r="M158" s="186"/>
      <c r="N158" s="187"/>
      <c r="O158" s="187"/>
      <c r="P158" s="187"/>
      <c r="Q158" s="187"/>
      <c r="R158" s="187"/>
      <c r="S158" s="187"/>
      <c r="T158" s="188"/>
      <c r="AT158" s="183" t="s">
        <v>151</v>
      </c>
      <c r="AU158" s="183" t="s">
        <v>87</v>
      </c>
      <c r="AV158" s="13" t="s">
        <v>85</v>
      </c>
      <c r="AW158" s="13" t="s">
        <v>33</v>
      </c>
      <c r="AX158" s="13" t="s">
        <v>77</v>
      </c>
      <c r="AY158" s="183" t="s">
        <v>143</v>
      </c>
    </row>
    <row r="159" spans="1:65" s="13" customFormat="1" x14ac:dyDescent="0.2">
      <c r="B159" s="182"/>
      <c r="D159" s="174" t="s">
        <v>151</v>
      </c>
      <c r="E159" s="183" t="s">
        <v>1</v>
      </c>
      <c r="F159" s="184" t="s">
        <v>1796</v>
      </c>
      <c r="H159" s="183" t="s">
        <v>1</v>
      </c>
      <c r="I159" s="185"/>
      <c r="L159" s="182"/>
      <c r="M159" s="186"/>
      <c r="N159" s="187"/>
      <c r="O159" s="187"/>
      <c r="P159" s="187"/>
      <c r="Q159" s="187"/>
      <c r="R159" s="187"/>
      <c r="S159" s="187"/>
      <c r="T159" s="188"/>
      <c r="AT159" s="183" t="s">
        <v>151</v>
      </c>
      <c r="AU159" s="183" t="s">
        <v>87</v>
      </c>
      <c r="AV159" s="13" t="s">
        <v>85</v>
      </c>
      <c r="AW159" s="13" t="s">
        <v>33</v>
      </c>
      <c r="AX159" s="13" t="s">
        <v>77</v>
      </c>
      <c r="AY159" s="183" t="s">
        <v>143</v>
      </c>
    </row>
    <row r="160" spans="1:65" s="13" customFormat="1" x14ac:dyDescent="0.2">
      <c r="B160" s="182"/>
      <c r="D160" s="174" t="s">
        <v>151</v>
      </c>
      <c r="E160" s="183" t="s">
        <v>1</v>
      </c>
      <c r="F160" s="184" t="s">
        <v>1797</v>
      </c>
      <c r="H160" s="183" t="s">
        <v>1</v>
      </c>
      <c r="I160" s="185"/>
      <c r="L160" s="182"/>
      <c r="M160" s="186"/>
      <c r="N160" s="187"/>
      <c r="O160" s="187"/>
      <c r="P160" s="187"/>
      <c r="Q160" s="187"/>
      <c r="R160" s="187"/>
      <c r="S160" s="187"/>
      <c r="T160" s="188"/>
      <c r="AT160" s="183" t="s">
        <v>151</v>
      </c>
      <c r="AU160" s="183" t="s">
        <v>87</v>
      </c>
      <c r="AV160" s="13" t="s">
        <v>85</v>
      </c>
      <c r="AW160" s="13" t="s">
        <v>33</v>
      </c>
      <c r="AX160" s="13" t="s">
        <v>77</v>
      </c>
      <c r="AY160" s="183" t="s">
        <v>143</v>
      </c>
    </row>
    <row r="161" spans="1:65" s="2" customFormat="1" ht="16.5" customHeight="1" x14ac:dyDescent="0.2">
      <c r="A161" s="33"/>
      <c r="B161" s="159"/>
      <c r="C161" s="207" t="s">
        <v>295</v>
      </c>
      <c r="D161" s="207" t="s">
        <v>382</v>
      </c>
      <c r="E161" s="208" t="s">
        <v>1798</v>
      </c>
      <c r="F161" s="209" t="s">
        <v>1799</v>
      </c>
      <c r="G161" s="210" t="s">
        <v>266</v>
      </c>
      <c r="H161" s="211">
        <v>8</v>
      </c>
      <c r="I161" s="212"/>
      <c r="J161" s="213">
        <f>ROUND(I161*H161,2)</f>
        <v>0</v>
      </c>
      <c r="K161" s="209" t="s">
        <v>1</v>
      </c>
      <c r="L161" s="214"/>
      <c r="M161" s="215" t="s">
        <v>1</v>
      </c>
      <c r="N161" s="216" t="s">
        <v>42</v>
      </c>
      <c r="O161" s="59"/>
      <c r="P161" s="169">
        <f>O161*H161</f>
        <v>0</v>
      </c>
      <c r="Q161" s="169">
        <v>4.1000000000000003E-3</v>
      </c>
      <c r="R161" s="169">
        <f>Q161*H161</f>
        <v>3.2800000000000003E-2</v>
      </c>
      <c r="S161" s="169">
        <v>0</v>
      </c>
      <c r="T161" s="170">
        <f>S161*H161</f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71" t="s">
        <v>87</v>
      </c>
      <c r="AT161" s="171" t="s">
        <v>382</v>
      </c>
      <c r="AU161" s="171" t="s">
        <v>87</v>
      </c>
      <c r="AY161" s="18" t="s">
        <v>143</v>
      </c>
      <c r="BE161" s="172">
        <f>IF(N161="základní",J161,0)</f>
        <v>0</v>
      </c>
      <c r="BF161" s="172">
        <f>IF(N161="snížená",J161,0)</f>
        <v>0</v>
      </c>
      <c r="BG161" s="172">
        <f>IF(N161="zákl. přenesená",J161,0)</f>
        <v>0</v>
      </c>
      <c r="BH161" s="172">
        <f>IF(N161="sníž. přenesená",J161,0)</f>
        <v>0</v>
      </c>
      <c r="BI161" s="172">
        <f>IF(N161="nulová",J161,0)</f>
        <v>0</v>
      </c>
      <c r="BJ161" s="18" t="s">
        <v>85</v>
      </c>
      <c r="BK161" s="172">
        <f>ROUND(I161*H161,2)</f>
        <v>0</v>
      </c>
      <c r="BL161" s="18" t="s">
        <v>85</v>
      </c>
      <c r="BM161" s="171" t="s">
        <v>1800</v>
      </c>
    </row>
    <row r="162" spans="1:65" s="13" customFormat="1" x14ac:dyDescent="0.2">
      <c r="B162" s="182"/>
      <c r="D162" s="174" t="s">
        <v>151</v>
      </c>
      <c r="E162" s="183" t="s">
        <v>1</v>
      </c>
      <c r="F162" s="184" t="s">
        <v>1801</v>
      </c>
      <c r="H162" s="183" t="s">
        <v>1</v>
      </c>
      <c r="I162" s="185"/>
      <c r="L162" s="182"/>
      <c r="M162" s="186"/>
      <c r="N162" s="187"/>
      <c r="O162" s="187"/>
      <c r="P162" s="187"/>
      <c r="Q162" s="187"/>
      <c r="R162" s="187"/>
      <c r="S162" s="187"/>
      <c r="T162" s="188"/>
      <c r="AT162" s="183" t="s">
        <v>151</v>
      </c>
      <c r="AU162" s="183" t="s">
        <v>87</v>
      </c>
      <c r="AV162" s="13" t="s">
        <v>85</v>
      </c>
      <c r="AW162" s="13" t="s">
        <v>33</v>
      </c>
      <c r="AX162" s="13" t="s">
        <v>77</v>
      </c>
      <c r="AY162" s="183" t="s">
        <v>143</v>
      </c>
    </row>
    <row r="163" spans="1:65" s="12" customFormat="1" x14ac:dyDescent="0.2">
      <c r="B163" s="173"/>
      <c r="D163" s="174" t="s">
        <v>151</v>
      </c>
      <c r="E163" s="175" t="s">
        <v>1</v>
      </c>
      <c r="F163" s="176" t="s">
        <v>1802</v>
      </c>
      <c r="H163" s="177">
        <v>8</v>
      </c>
      <c r="I163" s="178"/>
      <c r="L163" s="173"/>
      <c r="M163" s="179"/>
      <c r="N163" s="180"/>
      <c r="O163" s="180"/>
      <c r="P163" s="180"/>
      <c r="Q163" s="180"/>
      <c r="R163" s="180"/>
      <c r="S163" s="180"/>
      <c r="T163" s="181"/>
      <c r="AT163" s="175" t="s">
        <v>151</v>
      </c>
      <c r="AU163" s="175" t="s">
        <v>87</v>
      </c>
      <c r="AV163" s="12" t="s">
        <v>87</v>
      </c>
      <c r="AW163" s="12" t="s">
        <v>33</v>
      </c>
      <c r="AX163" s="12" t="s">
        <v>85</v>
      </c>
      <c r="AY163" s="175" t="s">
        <v>143</v>
      </c>
    </row>
    <row r="164" spans="1:65" s="13" customFormat="1" x14ac:dyDescent="0.2">
      <c r="B164" s="182"/>
      <c r="D164" s="174" t="s">
        <v>151</v>
      </c>
      <c r="E164" s="183" t="s">
        <v>1</v>
      </c>
      <c r="F164" s="184" t="s">
        <v>1803</v>
      </c>
      <c r="H164" s="183" t="s">
        <v>1</v>
      </c>
      <c r="I164" s="185"/>
      <c r="L164" s="182"/>
      <c r="M164" s="186"/>
      <c r="N164" s="187"/>
      <c r="O164" s="187"/>
      <c r="P164" s="187"/>
      <c r="Q164" s="187"/>
      <c r="R164" s="187"/>
      <c r="S164" s="187"/>
      <c r="T164" s="188"/>
      <c r="AT164" s="183" t="s">
        <v>151</v>
      </c>
      <c r="AU164" s="183" t="s">
        <v>87</v>
      </c>
      <c r="AV164" s="13" t="s">
        <v>85</v>
      </c>
      <c r="AW164" s="13" t="s">
        <v>33</v>
      </c>
      <c r="AX164" s="13" t="s">
        <v>77</v>
      </c>
      <c r="AY164" s="183" t="s">
        <v>143</v>
      </c>
    </row>
    <row r="165" spans="1:65" s="13" customFormat="1" x14ac:dyDescent="0.2">
      <c r="B165" s="182"/>
      <c r="D165" s="174" t="s">
        <v>151</v>
      </c>
      <c r="E165" s="183" t="s">
        <v>1</v>
      </c>
      <c r="F165" s="184" t="s">
        <v>1804</v>
      </c>
      <c r="H165" s="183" t="s">
        <v>1</v>
      </c>
      <c r="I165" s="185"/>
      <c r="L165" s="182"/>
      <c r="M165" s="186"/>
      <c r="N165" s="187"/>
      <c r="O165" s="187"/>
      <c r="P165" s="187"/>
      <c r="Q165" s="187"/>
      <c r="R165" s="187"/>
      <c r="S165" s="187"/>
      <c r="T165" s="188"/>
      <c r="AT165" s="183" t="s">
        <v>151</v>
      </c>
      <c r="AU165" s="183" t="s">
        <v>87</v>
      </c>
      <c r="AV165" s="13" t="s">
        <v>85</v>
      </c>
      <c r="AW165" s="13" t="s">
        <v>33</v>
      </c>
      <c r="AX165" s="13" t="s">
        <v>77</v>
      </c>
      <c r="AY165" s="183" t="s">
        <v>143</v>
      </c>
    </row>
    <row r="166" spans="1:65" s="13" customFormat="1" x14ac:dyDescent="0.2">
      <c r="B166" s="182"/>
      <c r="D166" s="174" t="s">
        <v>151</v>
      </c>
      <c r="E166" s="183" t="s">
        <v>1</v>
      </c>
      <c r="F166" s="184" t="s">
        <v>1805</v>
      </c>
      <c r="H166" s="183" t="s">
        <v>1</v>
      </c>
      <c r="I166" s="185"/>
      <c r="L166" s="182"/>
      <c r="M166" s="186"/>
      <c r="N166" s="187"/>
      <c r="O166" s="187"/>
      <c r="P166" s="187"/>
      <c r="Q166" s="187"/>
      <c r="R166" s="187"/>
      <c r="S166" s="187"/>
      <c r="T166" s="188"/>
      <c r="AT166" s="183" t="s">
        <v>151</v>
      </c>
      <c r="AU166" s="183" t="s">
        <v>87</v>
      </c>
      <c r="AV166" s="13" t="s">
        <v>85</v>
      </c>
      <c r="AW166" s="13" t="s">
        <v>33</v>
      </c>
      <c r="AX166" s="13" t="s">
        <v>77</v>
      </c>
      <c r="AY166" s="183" t="s">
        <v>143</v>
      </c>
    </row>
    <row r="167" spans="1:65" s="13" customFormat="1" x14ac:dyDescent="0.2">
      <c r="B167" s="182"/>
      <c r="D167" s="174" t="s">
        <v>151</v>
      </c>
      <c r="E167" s="183" t="s">
        <v>1</v>
      </c>
      <c r="F167" s="184" t="s">
        <v>1806</v>
      </c>
      <c r="H167" s="183" t="s">
        <v>1</v>
      </c>
      <c r="I167" s="185"/>
      <c r="L167" s="182"/>
      <c r="M167" s="186"/>
      <c r="N167" s="187"/>
      <c r="O167" s="187"/>
      <c r="P167" s="187"/>
      <c r="Q167" s="187"/>
      <c r="R167" s="187"/>
      <c r="S167" s="187"/>
      <c r="T167" s="188"/>
      <c r="AT167" s="183" t="s">
        <v>151</v>
      </c>
      <c r="AU167" s="183" t="s">
        <v>87</v>
      </c>
      <c r="AV167" s="13" t="s">
        <v>85</v>
      </c>
      <c r="AW167" s="13" t="s">
        <v>33</v>
      </c>
      <c r="AX167" s="13" t="s">
        <v>77</v>
      </c>
      <c r="AY167" s="183" t="s">
        <v>143</v>
      </c>
    </row>
    <row r="168" spans="1:65" s="13" customFormat="1" x14ac:dyDescent="0.2">
      <c r="B168" s="182"/>
      <c r="D168" s="174" t="s">
        <v>151</v>
      </c>
      <c r="E168" s="183" t="s">
        <v>1</v>
      </c>
      <c r="F168" s="184" t="s">
        <v>1807</v>
      </c>
      <c r="H168" s="183" t="s">
        <v>1</v>
      </c>
      <c r="I168" s="185"/>
      <c r="L168" s="182"/>
      <c r="M168" s="186"/>
      <c r="N168" s="187"/>
      <c r="O168" s="187"/>
      <c r="P168" s="187"/>
      <c r="Q168" s="187"/>
      <c r="R168" s="187"/>
      <c r="S168" s="187"/>
      <c r="T168" s="188"/>
      <c r="AT168" s="183" t="s">
        <v>151</v>
      </c>
      <c r="AU168" s="183" t="s">
        <v>87</v>
      </c>
      <c r="AV168" s="13" t="s">
        <v>85</v>
      </c>
      <c r="AW168" s="13" t="s">
        <v>33</v>
      </c>
      <c r="AX168" s="13" t="s">
        <v>77</v>
      </c>
      <c r="AY168" s="183" t="s">
        <v>143</v>
      </c>
    </row>
    <row r="169" spans="1:65" s="2" customFormat="1" ht="16.5" customHeight="1" x14ac:dyDescent="0.2">
      <c r="A169" s="33"/>
      <c r="B169" s="159"/>
      <c r="C169" s="207" t="s">
        <v>8</v>
      </c>
      <c r="D169" s="207" t="s">
        <v>382</v>
      </c>
      <c r="E169" s="208" t="s">
        <v>1808</v>
      </c>
      <c r="F169" s="209" t="s">
        <v>1809</v>
      </c>
      <c r="G169" s="210" t="s">
        <v>502</v>
      </c>
      <c r="H169" s="211">
        <v>1</v>
      </c>
      <c r="I169" s="212"/>
      <c r="J169" s="213">
        <f>ROUND(I169*H169,2)</f>
        <v>0</v>
      </c>
      <c r="K169" s="209" t="s">
        <v>1</v>
      </c>
      <c r="L169" s="214"/>
      <c r="M169" s="215" t="s">
        <v>1</v>
      </c>
      <c r="N169" s="216" t="s">
        <v>42</v>
      </c>
      <c r="O169" s="59"/>
      <c r="P169" s="169">
        <f>O169*H169</f>
        <v>0</v>
      </c>
      <c r="Q169" s="169">
        <v>8.5000000000000006E-3</v>
      </c>
      <c r="R169" s="169">
        <f>Q169*H169</f>
        <v>8.5000000000000006E-3</v>
      </c>
      <c r="S169" s="169">
        <v>0</v>
      </c>
      <c r="T169" s="170">
        <f>S169*H169</f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71" t="s">
        <v>87</v>
      </c>
      <c r="AT169" s="171" t="s">
        <v>382</v>
      </c>
      <c r="AU169" s="171" t="s">
        <v>87</v>
      </c>
      <c r="AY169" s="18" t="s">
        <v>143</v>
      </c>
      <c r="BE169" s="172">
        <f>IF(N169="základní",J169,0)</f>
        <v>0</v>
      </c>
      <c r="BF169" s="172">
        <f>IF(N169="snížená",J169,0)</f>
        <v>0</v>
      </c>
      <c r="BG169" s="172">
        <f>IF(N169="zákl. přenesená",J169,0)</f>
        <v>0</v>
      </c>
      <c r="BH169" s="172">
        <f>IF(N169="sníž. přenesená",J169,0)</f>
        <v>0</v>
      </c>
      <c r="BI169" s="172">
        <f>IF(N169="nulová",J169,0)</f>
        <v>0</v>
      </c>
      <c r="BJ169" s="18" t="s">
        <v>85</v>
      </c>
      <c r="BK169" s="172">
        <f>ROUND(I169*H169,2)</f>
        <v>0</v>
      </c>
      <c r="BL169" s="18" t="s">
        <v>85</v>
      </c>
      <c r="BM169" s="171" t="s">
        <v>1810</v>
      </c>
    </row>
    <row r="170" spans="1:65" s="12" customFormat="1" x14ac:dyDescent="0.2">
      <c r="B170" s="173"/>
      <c r="D170" s="174" t="s">
        <v>151</v>
      </c>
      <c r="E170" s="175" t="s">
        <v>1</v>
      </c>
      <c r="F170" s="176" t="s">
        <v>1811</v>
      </c>
      <c r="H170" s="177">
        <v>1</v>
      </c>
      <c r="I170" s="178"/>
      <c r="L170" s="173"/>
      <c r="M170" s="179"/>
      <c r="N170" s="180"/>
      <c r="O170" s="180"/>
      <c r="P170" s="180"/>
      <c r="Q170" s="180"/>
      <c r="R170" s="180"/>
      <c r="S170" s="180"/>
      <c r="T170" s="181"/>
      <c r="AT170" s="175" t="s">
        <v>151</v>
      </c>
      <c r="AU170" s="175" t="s">
        <v>87</v>
      </c>
      <c r="AV170" s="12" t="s">
        <v>87</v>
      </c>
      <c r="AW170" s="12" t="s">
        <v>33</v>
      </c>
      <c r="AX170" s="12" t="s">
        <v>85</v>
      </c>
      <c r="AY170" s="175" t="s">
        <v>143</v>
      </c>
    </row>
    <row r="171" spans="1:65" s="13" customFormat="1" x14ac:dyDescent="0.2">
      <c r="B171" s="182"/>
      <c r="D171" s="174" t="s">
        <v>151</v>
      </c>
      <c r="E171" s="183" t="s">
        <v>1</v>
      </c>
      <c r="F171" s="184" t="s">
        <v>1812</v>
      </c>
      <c r="H171" s="183" t="s">
        <v>1</v>
      </c>
      <c r="I171" s="185"/>
      <c r="L171" s="182"/>
      <c r="M171" s="186"/>
      <c r="N171" s="187"/>
      <c r="O171" s="187"/>
      <c r="P171" s="187"/>
      <c r="Q171" s="187"/>
      <c r="R171" s="187"/>
      <c r="S171" s="187"/>
      <c r="T171" s="188"/>
      <c r="AT171" s="183" t="s">
        <v>151</v>
      </c>
      <c r="AU171" s="183" t="s">
        <v>87</v>
      </c>
      <c r="AV171" s="13" t="s">
        <v>85</v>
      </c>
      <c r="AW171" s="13" t="s">
        <v>33</v>
      </c>
      <c r="AX171" s="13" t="s">
        <v>77</v>
      </c>
      <c r="AY171" s="183" t="s">
        <v>143</v>
      </c>
    </row>
    <row r="172" spans="1:65" s="13" customFormat="1" x14ac:dyDescent="0.2">
      <c r="B172" s="182"/>
      <c r="D172" s="174" t="s">
        <v>151</v>
      </c>
      <c r="E172" s="183" t="s">
        <v>1</v>
      </c>
      <c r="F172" s="184" t="s">
        <v>1813</v>
      </c>
      <c r="H172" s="183" t="s">
        <v>1</v>
      </c>
      <c r="I172" s="185"/>
      <c r="L172" s="182"/>
      <c r="M172" s="186"/>
      <c r="N172" s="187"/>
      <c r="O172" s="187"/>
      <c r="P172" s="187"/>
      <c r="Q172" s="187"/>
      <c r="R172" s="187"/>
      <c r="S172" s="187"/>
      <c r="T172" s="188"/>
      <c r="AT172" s="183" t="s">
        <v>151</v>
      </c>
      <c r="AU172" s="183" t="s">
        <v>87</v>
      </c>
      <c r="AV172" s="13" t="s">
        <v>85</v>
      </c>
      <c r="AW172" s="13" t="s">
        <v>33</v>
      </c>
      <c r="AX172" s="13" t="s">
        <v>77</v>
      </c>
      <c r="AY172" s="183" t="s">
        <v>143</v>
      </c>
    </row>
    <row r="173" spans="1:65" s="13" customFormat="1" x14ac:dyDescent="0.2">
      <c r="B173" s="182"/>
      <c r="D173" s="174" t="s">
        <v>151</v>
      </c>
      <c r="E173" s="183" t="s">
        <v>1</v>
      </c>
      <c r="F173" s="184" t="s">
        <v>1814</v>
      </c>
      <c r="H173" s="183" t="s">
        <v>1</v>
      </c>
      <c r="I173" s="185"/>
      <c r="L173" s="182"/>
      <c r="M173" s="186"/>
      <c r="N173" s="187"/>
      <c r="O173" s="187"/>
      <c r="P173" s="187"/>
      <c r="Q173" s="187"/>
      <c r="R173" s="187"/>
      <c r="S173" s="187"/>
      <c r="T173" s="188"/>
      <c r="AT173" s="183" t="s">
        <v>151</v>
      </c>
      <c r="AU173" s="183" t="s">
        <v>87</v>
      </c>
      <c r="AV173" s="13" t="s">
        <v>85</v>
      </c>
      <c r="AW173" s="13" t="s">
        <v>33</v>
      </c>
      <c r="AX173" s="13" t="s">
        <v>77</v>
      </c>
      <c r="AY173" s="183" t="s">
        <v>143</v>
      </c>
    </row>
    <row r="174" spans="1:65" s="2" customFormat="1" ht="16.5" customHeight="1" x14ac:dyDescent="0.2">
      <c r="A174" s="33"/>
      <c r="B174" s="159"/>
      <c r="C174" s="207" t="s">
        <v>309</v>
      </c>
      <c r="D174" s="207" t="s">
        <v>382</v>
      </c>
      <c r="E174" s="208" t="s">
        <v>1815</v>
      </c>
      <c r="F174" s="209" t="s">
        <v>1816</v>
      </c>
      <c r="G174" s="210" t="s">
        <v>502</v>
      </c>
      <c r="H174" s="211">
        <v>1</v>
      </c>
      <c r="I174" s="212"/>
      <c r="J174" s="213">
        <f>ROUND(I174*H174,2)</f>
        <v>0</v>
      </c>
      <c r="K174" s="209" t="s">
        <v>1</v>
      </c>
      <c r="L174" s="214"/>
      <c r="M174" s="215" t="s">
        <v>1</v>
      </c>
      <c r="N174" s="216" t="s">
        <v>42</v>
      </c>
      <c r="O174" s="59"/>
      <c r="P174" s="169">
        <f>O174*H174</f>
        <v>0</v>
      </c>
      <c r="Q174" s="169">
        <v>0</v>
      </c>
      <c r="R174" s="169">
        <f>Q174*H174</f>
        <v>0</v>
      </c>
      <c r="S174" s="169">
        <v>0</v>
      </c>
      <c r="T174" s="170">
        <f>S174*H174</f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71" t="s">
        <v>87</v>
      </c>
      <c r="AT174" s="171" t="s">
        <v>382</v>
      </c>
      <c r="AU174" s="171" t="s">
        <v>87</v>
      </c>
      <c r="AY174" s="18" t="s">
        <v>143</v>
      </c>
      <c r="BE174" s="172">
        <f>IF(N174="základní",J174,0)</f>
        <v>0</v>
      </c>
      <c r="BF174" s="172">
        <f>IF(N174="snížená",J174,0)</f>
        <v>0</v>
      </c>
      <c r="BG174" s="172">
        <f>IF(N174="zákl. přenesená",J174,0)</f>
        <v>0</v>
      </c>
      <c r="BH174" s="172">
        <f>IF(N174="sníž. přenesená",J174,0)</f>
        <v>0</v>
      </c>
      <c r="BI174" s="172">
        <f>IF(N174="nulová",J174,0)</f>
        <v>0</v>
      </c>
      <c r="BJ174" s="18" t="s">
        <v>85</v>
      </c>
      <c r="BK174" s="172">
        <f>ROUND(I174*H174,2)</f>
        <v>0</v>
      </c>
      <c r="BL174" s="18" t="s">
        <v>85</v>
      </c>
      <c r="BM174" s="171" t="s">
        <v>1817</v>
      </c>
    </row>
    <row r="175" spans="1:65" s="13" customFormat="1" x14ac:dyDescent="0.2">
      <c r="B175" s="182"/>
      <c r="D175" s="174" t="s">
        <v>151</v>
      </c>
      <c r="E175" s="183" t="s">
        <v>1</v>
      </c>
      <c r="F175" s="184" t="s">
        <v>1818</v>
      </c>
      <c r="H175" s="183" t="s">
        <v>1</v>
      </c>
      <c r="I175" s="185"/>
      <c r="L175" s="182"/>
      <c r="M175" s="186"/>
      <c r="N175" s="187"/>
      <c r="O175" s="187"/>
      <c r="P175" s="187"/>
      <c r="Q175" s="187"/>
      <c r="R175" s="187"/>
      <c r="S175" s="187"/>
      <c r="T175" s="188"/>
      <c r="AT175" s="183" t="s">
        <v>151</v>
      </c>
      <c r="AU175" s="183" t="s">
        <v>87</v>
      </c>
      <c r="AV175" s="13" t="s">
        <v>85</v>
      </c>
      <c r="AW175" s="13" t="s">
        <v>33</v>
      </c>
      <c r="AX175" s="13" t="s">
        <v>77</v>
      </c>
      <c r="AY175" s="183" t="s">
        <v>143</v>
      </c>
    </row>
    <row r="176" spans="1:65" s="12" customFormat="1" x14ac:dyDescent="0.2">
      <c r="B176" s="173"/>
      <c r="D176" s="174" t="s">
        <v>151</v>
      </c>
      <c r="E176" s="175" t="s">
        <v>1</v>
      </c>
      <c r="F176" s="176" t="s">
        <v>1819</v>
      </c>
      <c r="H176" s="177">
        <v>1</v>
      </c>
      <c r="I176" s="178"/>
      <c r="L176" s="173"/>
      <c r="M176" s="189"/>
      <c r="N176" s="190"/>
      <c r="O176" s="190"/>
      <c r="P176" s="190"/>
      <c r="Q176" s="190"/>
      <c r="R176" s="190"/>
      <c r="S176" s="190"/>
      <c r="T176" s="191"/>
      <c r="AT176" s="175" t="s">
        <v>151</v>
      </c>
      <c r="AU176" s="175" t="s">
        <v>87</v>
      </c>
      <c r="AV176" s="12" t="s">
        <v>87</v>
      </c>
      <c r="AW176" s="12" t="s">
        <v>33</v>
      </c>
      <c r="AX176" s="12" t="s">
        <v>85</v>
      </c>
      <c r="AY176" s="175" t="s">
        <v>143</v>
      </c>
    </row>
    <row r="177" spans="1:31" s="2" customFormat="1" ht="6.95" customHeight="1" x14ac:dyDescent="0.2">
      <c r="A177" s="33"/>
      <c r="B177" s="48"/>
      <c r="C177" s="49"/>
      <c r="D177" s="49"/>
      <c r="E177" s="49"/>
      <c r="F177" s="49"/>
      <c r="G177" s="49"/>
      <c r="H177" s="49"/>
      <c r="I177" s="126"/>
      <c r="J177" s="49"/>
      <c r="K177" s="49"/>
      <c r="L177" s="34"/>
      <c r="M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</row>
  </sheetData>
  <autoFilter ref="C121:K176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4" fitToHeight="100" orientation="landscape" blackAndWhite="1" r:id="rId1"/>
  <headerFooter>
    <oddFooter>&amp;CStrana &amp;P z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zoomScale="130" zoomScaleNormal="130" zoomScalePageLayoutView="130" workbookViewId="0">
      <selection activeCell="F35" sqref="F35"/>
    </sheetView>
  </sheetViews>
  <sheetFormatPr defaultRowHeight="12.75" customHeight="1" x14ac:dyDescent="0.2"/>
  <cols>
    <col min="1" max="1" width="11" style="250" customWidth="1"/>
    <col min="2" max="7" width="11" style="233" customWidth="1"/>
    <col min="8" max="8" width="24.33203125" style="233" customWidth="1"/>
    <col min="9" max="253" width="10.6640625" style="233" customWidth="1"/>
    <col min="254" max="256" width="9.33203125" style="233"/>
    <col min="257" max="263" width="11" style="233" customWidth="1"/>
    <col min="264" max="264" width="24.33203125" style="233" customWidth="1"/>
    <col min="265" max="509" width="10.6640625" style="233" customWidth="1"/>
    <col min="510" max="512" width="9.33203125" style="233"/>
    <col min="513" max="519" width="11" style="233" customWidth="1"/>
    <col min="520" max="520" width="24.33203125" style="233" customWidth="1"/>
    <col min="521" max="765" width="10.6640625" style="233" customWidth="1"/>
    <col min="766" max="768" width="9.33203125" style="233"/>
    <col min="769" max="775" width="11" style="233" customWidth="1"/>
    <col min="776" max="776" width="24.33203125" style="233" customWidth="1"/>
    <col min="777" max="1021" width="10.6640625" style="233" customWidth="1"/>
    <col min="1022" max="1024" width="9.33203125" style="233"/>
    <col min="1025" max="1031" width="11" style="233" customWidth="1"/>
    <col min="1032" max="1032" width="24.33203125" style="233" customWidth="1"/>
    <col min="1033" max="1277" width="10.6640625" style="233" customWidth="1"/>
    <col min="1278" max="1280" width="9.33203125" style="233"/>
    <col min="1281" max="1287" width="11" style="233" customWidth="1"/>
    <col min="1288" max="1288" width="24.33203125" style="233" customWidth="1"/>
    <col min="1289" max="1533" width="10.6640625" style="233" customWidth="1"/>
    <col min="1534" max="1536" width="9.33203125" style="233"/>
    <col min="1537" max="1543" width="11" style="233" customWidth="1"/>
    <col min="1544" max="1544" width="24.33203125" style="233" customWidth="1"/>
    <col min="1545" max="1789" width="10.6640625" style="233" customWidth="1"/>
    <col min="1790" max="1792" width="9.33203125" style="233"/>
    <col min="1793" max="1799" width="11" style="233" customWidth="1"/>
    <col min="1800" max="1800" width="24.33203125" style="233" customWidth="1"/>
    <col min="1801" max="2045" width="10.6640625" style="233" customWidth="1"/>
    <col min="2046" max="2048" width="9.33203125" style="233"/>
    <col min="2049" max="2055" width="11" style="233" customWidth="1"/>
    <col min="2056" max="2056" width="24.33203125" style="233" customWidth="1"/>
    <col min="2057" max="2301" width="10.6640625" style="233" customWidth="1"/>
    <col min="2302" max="2304" width="9.33203125" style="233"/>
    <col min="2305" max="2311" width="11" style="233" customWidth="1"/>
    <col min="2312" max="2312" width="24.33203125" style="233" customWidth="1"/>
    <col min="2313" max="2557" width="10.6640625" style="233" customWidth="1"/>
    <col min="2558" max="2560" width="9.33203125" style="233"/>
    <col min="2561" max="2567" width="11" style="233" customWidth="1"/>
    <col min="2568" max="2568" width="24.33203125" style="233" customWidth="1"/>
    <col min="2569" max="2813" width="10.6640625" style="233" customWidth="1"/>
    <col min="2814" max="2816" width="9.33203125" style="233"/>
    <col min="2817" max="2823" width="11" style="233" customWidth="1"/>
    <col min="2824" max="2824" width="24.33203125" style="233" customWidth="1"/>
    <col min="2825" max="3069" width="10.6640625" style="233" customWidth="1"/>
    <col min="3070" max="3072" width="9.33203125" style="233"/>
    <col min="3073" max="3079" width="11" style="233" customWidth="1"/>
    <col min="3080" max="3080" width="24.33203125" style="233" customWidth="1"/>
    <col min="3081" max="3325" width="10.6640625" style="233" customWidth="1"/>
    <col min="3326" max="3328" width="9.33203125" style="233"/>
    <col min="3329" max="3335" width="11" style="233" customWidth="1"/>
    <col min="3336" max="3336" width="24.33203125" style="233" customWidth="1"/>
    <col min="3337" max="3581" width="10.6640625" style="233" customWidth="1"/>
    <col min="3582" max="3584" width="9.33203125" style="233"/>
    <col min="3585" max="3591" width="11" style="233" customWidth="1"/>
    <col min="3592" max="3592" width="24.33203125" style="233" customWidth="1"/>
    <col min="3593" max="3837" width="10.6640625" style="233" customWidth="1"/>
    <col min="3838" max="3840" width="9.33203125" style="233"/>
    <col min="3841" max="3847" width="11" style="233" customWidth="1"/>
    <col min="3848" max="3848" width="24.33203125" style="233" customWidth="1"/>
    <col min="3849" max="4093" width="10.6640625" style="233" customWidth="1"/>
    <col min="4094" max="4096" width="9.33203125" style="233"/>
    <col min="4097" max="4103" width="11" style="233" customWidth="1"/>
    <col min="4104" max="4104" width="24.33203125" style="233" customWidth="1"/>
    <col min="4105" max="4349" width="10.6640625" style="233" customWidth="1"/>
    <col min="4350" max="4352" width="9.33203125" style="233"/>
    <col min="4353" max="4359" width="11" style="233" customWidth="1"/>
    <col min="4360" max="4360" width="24.33203125" style="233" customWidth="1"/>
    <col min="4361" max="4605" width="10.6640625" style="233" customWidth="1"/>
    <col min="4606" max="4608" width="9.33203125" style="233"/>
    <col min="4609" max="4615" width="11" style="233" customWidth="1"/>
    <col min="4616" max="4616" width="24.33203125" style="233" customWidth="1"/>
    <col min="4617" max="4861" width="10.6640625" style="233" customWidth="1"/>
    <col min="4862" max="4864" width="9.33203125" style="233"/>
    <col min="4865" max="4871" width="11" style="233" customWidth="1"/>
    <col min="4872" max="4872" width="24.33203125" style="233" customWidth="1"/>
    <col min="4873" max="5117" width="10.6640625" style="233" customWidth="1"/>
    <col min="5118" max="5120" width="9.33203125" style="233"/>
    <col min="5121" max="5127" width="11" style="233" customWidth="1"/>
    <col min="5128" max="5128" width="24.33203125" style="233" customWidth="1"/>
    <col min="5129" max="5373" width="10.6640625" style="233" customWidth="1"/>
    <col min="5374" max="5376" width="9.33203125" style="233"/>
    <col min="5377" max="5383" width="11" style="233" customWidth="1"/>
    <col min="5384" max="5384" width="24.33203125" style="233" customWidth="1"/>
    <col min="5385" max="5629" width="10.6640625" style="233" customWidth="1"/>
    <col min="5630" max="5632" width="9.33203125" style="233"/>
    <col min="5633" max="5639" width="11" style="233" customWidth="1"/>
    <col min="5640" max="5640" width="24.33203125" style="233" customWidth="1"/>
    <col min="5641" max="5885" width="10.6640625" style="233" customWidth="1"/>
    <col min="5886" max="5888" width="9.33203125" style="233"/>
    <col min="5889" max="5895" width="11" style="233" customWidth="1"/>
    <col min="5896" max="5896" width="24.33203125" style="233" customWidth="1"/>
    <col min="5897" max="6141" width="10.6640625" style="233" customWidth="1"/>
    <col min="6142" max="6144" width="9.33203125" style="233"/>
    <col min="6145" max="6151" width="11" style="233" customWidth="1"/>
    <col min="6152" max="6152" width="24.33203125" style="233" customWidth="1"/>
    <col min="6153" max="6397" width="10.6640625" style="233" customWidth="1"/>
    <col min="6398" max="6400" width="9.33203125" style="233"/>
    <col min="6401" max="6407" width="11" style="233" customWidth="1"/>
    <col min="6408" max="6408" width="24.33203125" style="233" customWidth="1"/>
    <col min="6409" max="6653" width="10.6640625" style="233" customWidth="1"/>
    <col min="6654" max="6656" width="9.33203125" style="233"/>
    <col min="6657" max="6663" width="11" style="233" customWidth="1"/>
    <col min="6664" max="6664" width="24.33203125" style="233" customWidth="1"/>
    <col min="6665" max="6909" width="10.6640625" style="233" customWidth="1"/>
    <col min="6910" max="6912" width="9.33203125" style="233"/>
    <col min="6913" max="6919" width="11" style="233" customWidth="1"/>
    <col min="6920" max="6920" width="24.33203125" style="233" customWidth="1"/>
    <col min="6921" max="7165" width="10.6640625" style="233" customWidth="1"/>
    <col min="7166" max="7168" width="9.33203125" style="233"/>
    <col min="7169" max="7175" width="11" style="233" customWidth="1"/>
    <col min="7176" max="7176" width="24.33203125" style="233" customWidth="1"/>
    <col min="7177" max="7421" width="10.6640625" style="233" customWidth="1"/>
    <col min="7422" max="7424" width="9.33203125" style="233"/>
    <col min="7425" max="7431" width="11" style="233" customWidth="1"/>
    <col min="7432" max="7432" width="24.33203125" style="233" customWidth="1"/>
    <col min="7433" max="7677" width="10.6640625" style="233" customWidth="1"/>
    <col min="7678" max="7680" width="9.33203125" style="233"/>
    <col min="7681" max="7687" width="11" style="233" customWidth="1"/>
    <col min="7688" max="7688" width="24.33203125" style="233" customWidth="1"/>
    <col min="7689" max="7933" width="10.6640625" style="233" customWidth="1"/>
    <col min="7934" max="7936" width="9.33203125" style="233"/>
    <col min="7937" max="7943" width="11" style="233" customWidth="1"/>
    <col min="7944" max="7944" width="24.33203125" style="233" customWidth="1"/>
    <col min="7945" max="8189" width="10.6640625" style="233" customWidth="1"/>
    <col min="8190" max="8192" width="9.33203125" style="233"/>
    <col min="8193" max="8199" width="11" style="233" customWidth="1"/>
    <col min="8200" max="8200" width="24.33203125" style="233" customWidth="1"/>
    <col min="8201" max="8445" width="10.6640625" style="233" customWidth="1"/>
    <col min="8446" max="8448" width="9.33203125" style="233"/>
    <col min="8449" max="8455" width="11" style="233" customWidth="1"/>
    <col min="8456" max="8456" width="24.33203125" style="233" customWidth="1"/>
    <col min="8457" max="8701" width="10.6640625" style="233" customWidth="1"/>
    <col min="8702" max="8704" width="9.33203125" style="233"/>
    <col min="8705" max="8711" width="11" style="233" customWidth="1"/>
    <col min="8712" max="8712" width="24.33203125" style="233" customWidth="1"/>
    <col min="8713" max="8957" width="10.6640625" style="233" customWidth="1"/>
    <col min="8958" max="8960" width="9.33203125" style="233"/>
    <col min="8961" max="8967" width="11" style="233" customWidth="1"/>
    <col min="8968" max="8968" width="24.33203125" style="233" customWidth="1"/>
    <col min="8969" max="9213" width="10.6640625" style="233" customWidth="1"/>
    <col min="9214" max="9216" width="9.33203125" style="233"/>
    <col min="9217" max="9223" width="11" style="233" customWidth="1"/>
    <col min="9224" max="9224" width="24.33203125" style="233" customWidth="1"/>
    <col min="9225" max="9469" width="10.6640625" style="233" customWidth="1"/>
    <col min="9470" max="9472" width="9.33203125" style="233"/>
    <col min="9473" max="9479" width="11" style="233" customWidth="1"/>
    <col min="9480" max="9480" width="24.33203125" style="233" customWidth="1"/>
    <col min="9481" max="9725" width="10.6640625" style="233" customWidth="1"/>
    <col min="9726" max="9728" width="9.33203125" style="233"/>
    <col min="9729" max="9735" width="11" style="233" customWidth="1"/>
    <col min="9736" max="9736" width="24.33203125" style="233" customWidth="1"/>
    <col min="9737" max="9981" width="10.6640625" style="233" customWidth="1"/>
    <col min="9982" max="9984" width="9.33203125" style="233"/>
    <col min="9985" max="9991" width="11" style="233" customWidth="1"/>
    <col min="9992" max="9992" width="24.33203125" style="233" customWidth="1"/>
    <col min="9993" max="10237" width="10.6640625" style="233" customWidth="1"/>
    <col min="10238" max="10240" width="9.33203125" style="233"/>
    <col min="10241" max="10247" width="11" style="233" customWidth="1"/>
    <col min="10248" max="10248" width="24.33203125" style="233" customWidth="1"/>
    <col min="10249" max="10493" width="10.6640625" style="233" customWidth="1"/>
    <col min="10494" max="10496" width="9.33203125" style="233"/>
    <col min="10497" max="10503" width="11" style="233" customWidth="1"/>
    <col min="10504" max="10504" width="24.33203125" style="233" customWidth="1"/>
    <col min="10505" max="10749" width="10.6640625" style="233" customWidth="1"/>
    <col min="10750" max="10752" width="9.33203125" style="233"/>
    <col min="10753" max="10759" width="11" style="233" customWidth="1"/>
    <col min="10760" max="10760" width="24.33203125" style="233" customWidth="1"/>
    <col min="10761" max="11005" width="10.6640625" style="233" customWidth="1"/>
    <col min="11006" max="11008" width="9.33203125" style="233"/>
    <col min="11009" max="11015" width="11" style="233" customWidth="1"/>
    <col min="11016" max="11016" width="24.33203125" style="233" customWidth="1"/>
    <col min="11017" max="11261" width="10.6640625" style="233" customWidth="1"/>
    <col min="11262" max="11264" width="9.33203125" style="233"/>
    <col min="11265" max="11271" width="11" style="233" customWidth="1"/>
    <col min="11272" max="11272" width="24.33203125" style="233" customWidth="1"/>
    <col min="11273" max="11517" width="10.6640625" style="233" customWidth="1"/>
    <col min="11518" max="11520" width="9.33203125" style="233"/>
    <col min="11521" max="11527" width="11" style="233" customWidth="1"/>
    <col min="11528" max="11528" width="24.33203125" style="233" customWidth="1"/>
    <col min="11529" max="11773" width="10.6640625" style="233" customWidth="1"/>
    <col min="11774" max="11776" width="9.33203125" style="233"/>
    <col min="11777" max="11783" width="11" style="233" customWidth="1"/>
    <col min="11784" max="11784" width="24.33203125" style="233" customWidth="1"/>
    <col min="11785" max="12029" width="10.6640625" style="233" customWidth="1"/>
    <col min="12030" max="12032" width="9.33203125" style="233"/>
    <col min="12033" max="12039" width="11" style="233" customWidth="1"/>
    <col min="12040" max="12040" width="24.33203125" style="233" customWidth="1"/>
    <col min="12041" max="12285" width="10.6640625" style="233" customWidth="1"/>
    <col min="12286" max="12288" width="9.33203125" style="233"/>
    <col min="12289" max="12295" width="11" style="233" customWidth="1"/>
    <col min="12296" max="12296" width="24.33203125" style="233" customWidth="1"/>
    <col min="12297" max="12541" width="10.6640625" style="233" customWidth="1"/>
    <col min="12542" max="12544" width="9.33203125" style="233"/>
    <col min="12545" max="12551" width="11" style="233" customWidth="1"/>
    <col min="12552" max="12552" width="24.33203125" style="233" customWidth="1"/>
    <col min="12553" max="12797" width="10.6640625" style="233" customWidth="1"/>
    <col min="12798" max="12800" width="9.33203125" style="233"/>
    <col min="12801" max="12807" width="11" style="233" customWidth="1"/>
    <col min="12808" max="12808" width="24.33203125" style="233" customWidth="1"/>
    <col min="12809" max="13053" width="10.6640625" style="233" customWidth="1"/>
    <col min="13054" max="13056" width="9.33203125" style="233"/>
    <col min="13057" max="13063" width="11" style="233" customWidth="1"/>
    <col min="13064" max="13064" width="24.33203125" style="233" customWidth="1"/>
    <col min="13065" max="13309" width="10.6640625" style="233" customWidth="1"/>
    <col min="13310" max="13312" width="9.33203125" style="233"/>
    <col min="13313" max="13319" width="11" style="233" customWidth="1"/>
    <col min="13320" max="13320" width="24.33203125" style="233" customWidth="1"/>
    <col min="13321" max="13565" width="10.6640625" style="233" customWidth="1"/>
    <col min="13566" max="13568" width="9.33203125" style="233"/>
    <col min="13569" max="13575" width="11" style="233" customWidth="1"/>
    <col min="13576" max="13576" width="24.33203125" style="233" customWidth="1"/>
    <col min="13577" max="13821" width="10.6640625" style="233" customWidth="1"/>
    <col min="13822" max="13824" width="9.33203125" style="233"/>
    <col min="13825" max="13831" width="11" style="233" customWidth="1"/>
    <col min="13832" max="13832" width="24.33203125" style="233" customWidth="1"/>
    <col min="13833" max="14077" width="10.6640625" style="233" customWidth="1"/>
    <col min="14078" max="14080" width="9.33203125" style="233"/>
    <col min="14081" max="14087" width="11" style="233" customWidth="1"/>
    <col min="14088" max="14088" width="24.33203125" style="233" customWidth="1"/>
    <col min="14089" max="14333" width="10.6640625" style="233" customWidth="1"/>
    <col min="14334" max="14336" width="9.33203125" style="233"/>
    <col min="14337" max="14343" width="11" style="233" customWidth="1"/>
    <col min="14344" max="14344" width="24.33203125" style="233" customWidth="1"/>
    <col min="14345" max="14589" width="10.6640625" style="233" customWidth="1"/>
    <col min="14590" max="14592" width="9.33203125" style="233"/>
    <col min="14593" max="14599" width="11" style="233" customWidth="1"/>
    <col min="14600" max="14600" width="24.33203125" style="233" customWidth="1"/>
    <col min="14601" max="14845" width="10.6640625" style="233" customWidth="1"/>
    <col min="14846" max="14848" width="9.33203125" style="233"/>
    <col min="14849" max="14855" width="11" style="233" customWidth="1"/>
    <col min="14856" max="14856" width="24.33203125" style="233" customWidth="1"/>
    <col min="14857" max="15101" width="10.6640625" style="233" customWidth="1"/>
    <col min="15102" max="15104" width="9.33203125" style="233"/>
    <col min="15105" max="15111" width="11" style="233" customWidth="1"/>
    <col min="15112" max="15112" width="24.33203125" style="233" customWidth="1"/>
    <col min="15113" max="15357" width="10.6640625" style="233" customWidth="1"/>
    <col min="15358" max="15360" width="9.33203125" style="233"/>
    <col min="15361" max="15367" width="11" style="233" customWidth="1"/>
    <col min="15368" max="15368" width="24.33203125" style="233" customWidth="1"/>
    <col min="15369" max="15613" width="10.6640625" style="233" customWidth="1"/>
    <col min="15614" max="15616" width="9.33203125" style="233"/>
    <col min="15617" max="15623" width="11" style="233" customWidth="1"/>
    <col min="15624" max="15624" width="24.33203125" style="233" customWidth="1"/>
    <col min="15625" max="15869" width="10.6640625" style="233" customWidth="1"/>
    <col min="15870" max="15872" width="9.33203125" style="233"/>
    <col min="15873" max="15879" width="11" style="233" customWidth="1"/>
    <col min="15880" max="15880" width="24.33203125" style="233" customWidth="1"/>
    <col min="15881" max="16125" width="10.6640625" style="233" customWidth="1"/>
    <col min="16126" max="16128" width="9.33203125" style="233"/>
    <col min="16129" max="16135" width="11" style="233" customWidth="1"/>
    <col min="16136" max="16136" width="24.33203125" style="233" customWidth="1"/>
    <col min="16137" max="16381" width="10.6640625" style="233" customWidth="1"/>
    <col min="16382" max="16384" width="9.33203125" style="233"/>
  </cols>
  <sheetData>
    <row r="1" spans="1:8" ht="12.75" customHeight="1" x14ac:dyDescent="0.2">
      <c r="A1" s="576" t="s">
        <v>1985</v>
      </c>
      <c r="B1" s="577"/>
      <c r="C1" s="577"/>
      <c r="D1" s="577"/>
      <c r="E1" s="577"/>
      <c r="F1" s="577"/>
      <c r="G1" s="577"/>
      <c r="H1" s="578"/>
    </row>
    <row r="2" spans="1:8" ht="6.75" customHeight="1" x14ac:dyDescent="0.2">
      <c r="A2" s="579"/>
      <c r="B2" s="580"/>
      <c r="C2" s="580"/>
      <c r="D2" s="580"/>
      <c r="E2" s="580"/>
      <c r="F2" s="580"/>
      <c r="G2" s="580"/>
      <c r="H2" s="581"/>
    </row>
    <row r="3" spans="1:8" s="234" customFormat="1" ht="49.5" customHeight="1" x14ac:dyDescent="0.2">
      <c r="A3" s="582" t="s">
        <v>1986</v>
      </c>
      <c r="B3" s="583"/>
      <c r="C3" s="583"/>
      <c r="D3" s="583"/>
      <c r="E3" s="583"/>
      <c r="F3" s="583"/>
      <c r="G3" s="583"/>
      <c r="H3" s="584"/>
    </row>
    <row r="4" spans="1:8" ht="6.75" customHeight="1" x14ac:dyDescent="0.2">
      <c r="A4" s="585"/>
      <c r="B4" s="586"/>
      <c r="C4" s="586"/>
      <c r="D4" s="586"/>
      <c r="E4" s="586"/>
      <c r="F4" s="586"/>
      <c r="G4" s="586"/>
      <c r="H4" s="587"/>
    </row>
    <row r="5" spans="1:8" ht="12.75" customHeight="1" x14ac:dyDescent="0.2">
      <c r="A5" s="572" t="s">
        <v>1987</v>
      </c>
      <c r="B5" s="573"/>
      <c r="C5" s="574" t="s">
        <v>1988</v>
      </c>
      <c r="D5" s="574"/>
      <c r="E5" s="574"/>
      <c r="F5" s="574"/>
      <c r="G5" s="574"/>
      <c r="H5" s="575"/>
    </row>
    <row r="6" spans="1:8" ht="12.75" customHeight="1" x14ac:dyDescent="0.2">
      <c r="A6" s="572" t="s">
        <v>1989</v>
      </c>
      <c r="B6" s="573"/>
      <c r="C6" s="573" t="s">
        <v>1990</v>
      </c>
      <c r="D6" s="573"/>
      <c r="E6" s="573"/>
      <c r="F6" s="573"/>
      <c r="G6" s="573"/>
      <c r="H6" s="591"/>
    </row>
    <row r="7" spans="1:8" ht="12.75" customHeight="1" x14ac:dyDescent="0.2">
      <c r="A7" s="572" t="s">
        <v>1991</v>
      </c>
      <c r="B7" s="573"/>
      <c r="C7" s="574" t="s">
        <v>1992</v>
      </c>
      <c r="D7" s="574"/>
      <c r="E7" s="574"/>
      <c r="F7" s="574"/>
      <c r="G7" s="574"/>
      <c r="H7" s="575"/>
    </row>
    <row r="8" spans="1:8" ht="12.75" customHeight="1" x14ac:dyDescent="0.2">
      <c r="A8" s="572" t="s">
        <v>1993</v>
      </c>
      <c r="B8" s="573"/>
      <c r="C8" s="592">
        <v>44027</v>
      </c>
      <c r="D8" s="592"/>
      <c r="E8" s="592"/>
      <c r="F8" s="592"/>
      <c r="G8" s="592"/>
      <c r="H8" s="593"/>
    </row>
    <row r="9" spans="1:8" ht="6.75" customHeight="1" x14ac:dyDescent="0.2">
      <c r="A9" s="594"/>
      <c r="B9" s="595"/>
      <c r="C9" s="595"/>
      <c r="D9" s="595"/>
      <c r="E9" s="595"/>
      <c r="F9" s="595"/>
      <c r="G9" s="595"/>
      <c r="H9" s="596"/>
    </row>
    <row r="10" spans="1:8" ht="13.5" customHeight="1" x14ac:dyDescent="0.2">
      <c r="A10" s="597"/>
      <c r="B10" s="597"/>
      <c r="C10" s="597"/>
      <c r="D10" s="597"/>
      <c r="E10" s="597"/>
      <c r="F10" s="597"/>
      <c r="G10" s="597"/>
      <c r="H10" s="598"/>
    </row>
    <row r="11" spans="1:8" s="235" customFormat="1" ht="21.95" customHeight="1" x14ac:dyDescent="0.2">
      <c r="A11" s="599" t="s">
        <v>1994</v>
      </c>
      <c r="B11" s="600"/>
      <c r="C11" s="600"/>
      <c r="D11" s="600"/>
      <c r="E11" s="600"/>
      <c r="F11" s="600"/>
      <c r="G11" s="600"/>
      <c r="H11" s="601"/>
    </row>
    <row r="12" spans="1:8" s="234" customFormat="1" ht="21.95" customHeight="1" x14ac:dyDescent="0.2">
      <c r="A12" s="602" t="s">
        <v>1995</v>
      </c>
      <c r="B12" s="603"/>
      <c r="C12" s="603"/>
      <c r="D12" s="603"/>
      <c r="E12" s="603"/>
      <c r="F12" s="603"/>
      <c r="G12" s="604"/>
      <c r="H12" s="236">
        <f>H14+H19</f>
        <v>0</v>
      </c>
    </row>
    <row r="13" spans="1:8" ht="16.350000000000001" customHeight="1" x14ac:dyDescent="0.2">
      <c r="A13" s="605" t="s">
        <v>59</v>
      </c>
      <c r="B13" s="605"/>
      <c r="C13" s="605"/>
      <c r="D13" s="605"/>
      <c r="E13" s="605"/>
      <c r="F13" s="605"/>
      <c r="G13" s="605"/>
      <c r="H13" s="237" t="s">
        <v>1996</v>
      </c>
    </row>
    <row r="14" spans="1:8" ht="11.25" customHeight="1" x14ac:dyDescent="0.2">
      <c r="A14" s="238" t="s">
        <v>1997</v>
      </c>
      <c r="B14" s="588" t="str">
        <f>'303_2_Dodávky'!A1</f>
        <v>Dodávky</v>
      </c>
      <c r="C14" s="589"/>
      <c r="D14" s="589"/>
      <c r="E14" s="589"/>
      <c r="F14" s="589"/>
      <c r="G14" s="590"/>
      <c r="H14" s="239">
        <f>'303_2_Dodávky'!H2</f>
        <v>0</v>
      </c>
    </row>
    <row r="15" spans="1:8" ht="11.25" customHeight="1" x14ac:dyDescent="0.2">
      <c r="A15" s="240" t="str">
        <f>'303_2_Dodávky'!A4</f>
        <v>1</v>
      </c>
      <c r="B15" s="611" t="str">
        <f>'303_2_Dodávky'!B4</f>
        <v>Dodávka rozvaděče RM1</v>
      </c>
      <c r="C15" s="612"/>
      <c r="D15" s="612"/>
      <c r="E15" s="612"/>
      <c r="F15" s="612"/>
      <c r="G15" s="613"/>
      <c r="H15" s="241">
        <f>'303_2_Dodávky'!H4</f>
        <v>0</v>
      </c>
    </row>
    <row r="16" spans="1:8" ht="11.25" customHeight="1" x14ac:dyDescent="0.2">
      <c r="A16" s="242" t="str">
        <f>'303_2_Dodávky'!A19</f>
        <v>2</v>
      </c>
      <c r="B16" s="611" t="str">
        <f>'303_2_Dodávky'!B19</f>
        <v>Dodávka polní instrumentace MaR</v>
      </c>
      <c r="C16" s="612"/>
      <c r="D16" s="612"/>
      <c r="E16" s="612"/>
      <c r="F16" s="612"/>
      <c r="G16" s="613"/>
      <c r="H16" s="241">
        <f>'303_2_Dodávky'!H19</f>
        <v>0</v>
      </c>
    </row>
    <row r="17" spans="1:8" ht="11.25" customHeight="1" x14ac:dyDescent="0.2">
      <c r="A17" s="242" t="str">
        <f>'303_2_Dodávky'!A23</f>
        <v>3</v>
      </c>
      <c r="B17" s="611" t="str">
        <f>'303_2_Dodávky'!B23</f>
        <v>Kabely, kabelové trasy a elektromontážní materiál</v>
      </c>
      <c r="C17" s="612"/>
      <c r="D17" s="612"/>
      <c r="E17" s="612"/>
      <c r="F17" s="612"/>
      <c r="G17" s="613"/>
      <c r="H17" s="241">
        <f>'303_2_Dodávky'!H23</f>
        <v>0</v>
      </c>
    </row>
    <row r="18" spans="1:8" ht="11.25" customHeight="1" x14ac:dyDescent="0.2">
      <c r="A18" s="242"/>
      <c r="B18" s="611"/>
      <c r="C18" s="612"/>
      <c r="D18" s="612"/>
      <c r="E18" s="612"/>
      <c r="F18" s="612"/>
      <c r="G18" s="613"/>
      <c r="H18" s="241"/>
    </row>
    <row r="19" spans="1:8" ht="11.25" customHeight="1" x14ac:dyDescent="0.2">
      <c r="A19" s="238" t="s">
        <v>1997</v>
      </c>
      <c r="B19" s="614" t="str">
        <f>'303_2_Elektromontáže a služby'!A1</f>
        <v xml:space="preserve">Elektromontáže a služby                 </v>
      </c>
      <c r="C19" s="614"/>
      <c r="D19" s="614"/>
      <c r="E19" s="614"/>
      <c r="F19" s="614"/>
      <c r="G19" s="614"/>
      <c r="H19" s="239">
        <f>'303_2_Elektromontáže a služby'!G2</f>
        <v>0</v>
      </c>
    </row>
    <row r="20" spans="1:8" ht="11.25" customHeight="1" x14ac:dyDescent="0.2">
      <c r="A20" s="243" t="str">
        <f>'303_2_Elektromontáže a služby'!A4</f>
        <v>4</v>
      </c>
      <c r="B20" s="606" t="str">
        <f>'303_2_Elektromontáže a služby'!B4:F4</f>
        <v>Elektromontáže</v>
      </c>
      <c r="C20" s="606"/>
      <c r="D20" s="606"/>
      <c r="E20" s="606"/>
      <c r="F20" s="606"/>
      <c r="G20" s="606"/>
      <c r="H20" s="241">
        <f>'303_2_Elektromontáže a služby'!G4</f>
        <v>0</v>
      </c>
    </row>
    <row r="21" spans="1:8" ht="11.25" customHeight="1" x14ac:dyDescent="0.2">
      <c r="A21" s="243" t="str">
        <f>'303_2_Elektromontáže a služby'!A7</f>
        <v>5</v>
      </c>
      <c r="B21" s="606" t="str">
        <f>'303_2_Elektromontáže a služby'!B7:F7</f>
        <v>Služby</v>
      </c>
      <c r="C21" s="606"/>
      <c r="D21" s="606"/>
      <c r="E21" s="606"/>
      <c r="F21" s="606"/>
      <c r="G21" s="606"/>
      <c r="H21" s="241">
        <f>'303_2_Elektromontáže a služby'!G7</f>
        <v>0</v>
      </c>
    </row>
    <row r="22" spans="1:8" ht="11.25" customHeight="1" x14ac:dyDescent="0.2">
      <c r="A22" s="244"/>
      <c r="B22" s="607"/>
      <c r="C22" s="608"/>
      <c r="D22" s="608"/>
      <c r="E22" s="608"/>
      <c r="F22" s="608"/>
      <c r="G22" s="609"/>
      <c r="H22" s="245"/>
    </row>
    <row r="23" spans="1:8" ht="11.25" customHeight="1" x14ac:dyDescent="0.2">
      <c r="A23" s="246"/>
      <c r="B23" s="246"/>
      <c r="C23" s="246"/>
      <c r="D23" s="247"/>
      <c r="E23" s="247"/>
      <c r="F23" s="247"/>
      <c r="G23" s="247"/>
    </row>
    <row r="24" spans="1:8" ht="11.25" x14ac:dyDescent="0.2">
      <c r="A24" s="233"/>
    </row>
    <row r="25" spans="1:8" ht="105.75" customHeight="1" x14ac:dyDescent="0.2">
      <c r="A25" s="610" t="s">
        <v>1998</v>
      </c>
      <c r="B25" s="610"/>
      <c r="C25" s="610"/>
      <c r="D25" s="610"/>
      <c r="E25" s="610"/>
      <c r="F25" s="610"/>
      <c r="G25" s="610"/>
      <c r="H25" s="610"/>
    </row>
    <row r="26" spans="1:8" ht="11.25" x14ac:dyDescent="0.2">
      <c r="A26" s="248"/>
      <c r="B26" s="249"/>
      <c r="C26" s="249"/>
      <c r="D26" s="249"/>
      <c r="E26" s="249"/>
      <c r="F26" s="249"/>
      <c r="G26" s="249"/>
      <c r="H26" s="249"/>
    </row>
    <row r="27" spans="1:8" ht="12.75" customHeight="1" x14ac:dyDescent="0.2">
      <c r="A27" s="248"/>
      <c r="B27" s="249"/>
      <c r="C27" s="249"/>
      <c r="D27" s="249"/>
      <c r="E27" s="249"/>
      <c r="F27" s="249"/>
      <c r="G27" s="249"/>
      <c r="H27" s="249"/>
    </row>
    <row r="28" spans="1:8" ht="12.75" customHeight="1" x14ac:dyDescent="0.2">
      <c r="A28" s="248"/>
      <c r="B28" s="249"/>
      <c r="C28" s="249"/>
      <c r="D28" s="249"/>
      <c r="E28" s="249"/>
      <c r="F28" s="249"/>
      <c r="G28" s="249"/>
      <c r="H28" s="249"/>
    </row>
    <row r="29" spans="1:8" ht="12.75" customHeight="1" x14ac:dyDescent="0.2">
      <c r="A29" s="248"/>
      <c r="B29" s="249"/>
      <c r="C29" s="249"/>
      <c r="D29" s="249"/>
      <c r="E29" s="249"/>
      <c r="F29" s="249"/>
      <c r="G29" s="249"/>
      <c r="H29" s="249"/>
    </row>
  </sheetData>
  <sheetProtection insertRows="0" selectLockedCells="1"/>
  <mergeCells count="28">
    <mergeCell ref="B21:G21"/>
    <mergeCell ref="B22:G22"/>
    <mergeCell ref="A25:H25"/>
    <mergeCell ref="B15:G15"/>
    <mergeCell ref="B16:G16"/>
    <mergeCell ref="B17:G17"/>
    <mergeCell ref="B18:G18"/>
    <mergeCell ref="B19:G19"/>
    <mergeCell ref="B20:G20"/>
    <mergeCell ref="B14:G14"/>
    <mergeCell ref="A6:B6"/>
    <mergeCell ref="C6:H6"/>
    <mergeCell ref="A7:B7"/>
    <mergeCell ref="C7:H7"/>
    <mergeCell ref="A8:B8"/>
    <mergeCell ref="C8:H8"/>
    <mergeCell ref="A9:H9"/>
    <mergeCell ref="A10:H10"/>
    <mergeCell ref="A11:H11"/>
    <mergeCell ref="A12:G12"/>
    <mergeCell ref="A13:G13"/>
    <mergeCell ref="A5:B5"/>
    <mergeCell ref="C5:H5"/>
    <mergeCell ref="A1:B1"/>
    <mergeCell ref="C1:H1"/>
    <mergeCell ref="A2:H2"/>
    <mergeCell ref="A3:H3"/>
    <mergeCell ref="A4:H4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>&amp;L&amp;"Arial,Kurzíva"&amp;8ISATS Ing. Prašnička s.r.o.&amp;R&amp;"Arial,Kurzíva"&amp;8SO 303 - Splašková kanalizace
D.1.3.4.f - Čerpací stanice
Technologická elektroinstalace, MaR</oddHeader>
    <oddFooter xml:space="preserve">&amp;L&amp;"Arial,Kurzíva"&amp;8Výkaz výměr - &amp;A
&amp;5ISATS - K 0410/2013&amp;R&amp;"Arial,Kurzíva"&amp;8Strana &amp;P z &amp;N
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2"/>
  <sheetViews>
    <sheetView zoomScale="130" zoomScaleNormal="130" zoomScaleSheetLayoutView="100" workbookViewId="0">
      <pane ySplit="4" topLeftCell="A5" activePane="bottomLeft" state="frozen"/>
      <selection activeCell="F35" sqref="F35"/>
      <selection pane="bottomLeft" activeCell="G13" sqref="G13"/>
    </sheetView>
  </sheetViews>
  <sheetFormatPr defaultRowHeight="11.25" x14ac:dyDescent="0.2"/>
  <cols>
    <col min="1" max="1" width="8.6640625" style="320" customWidth="1"/>
    <col min="2" max="2" width="61.5" style="321" customWidth="1"/>
    <col min="3" max="3" width="16.1640625" style="320" customWidth="1"/>
    <col min="4" max="4" width="20" style="320" customWidth="1"/>
    <col min="5" max="5" width="5.6640625" style="322" customWidth="1"/>
    <col min="6" max="6" width="9.6640625" style="323" customWidth="1"/>
    <col min="7" max="7" width="14.5" style="324" customWidth="1"/>
    <col min="8" max="8" width="16.33203125" style="325" customWidth="1"/>
    <col min="9" max="9" width="3" style="235" customWidth="1"/>
    <col min="10" max="256" width="9.33203125" style="235"/>
    <col min="257" max="257" width="8.6640625" style="235" customWidth="1"/>
    <col min="258" max="258" width="61.5" style="235" customWidth="1"/>
    <col min="259" max="259" width="16.1640625" style="235" customWidth="1"/>
    <col min="260" max="260" width="20" style="235" customWidth="1"/>
    <col min="261" max="261" width="5.6640625" style="235" customWidth="1"/>
    <col min="262" max="262" width="9.6640625" style="235" customWidth="1"/>
    <col min="263" max="263" width="14.5" style="235" customWidth="1"/>
    <col min="264" max="264" width="16.33203125" style="235" customWidth="1"/>
    <col min="265" max="265" width="3" style="235" customWidth="1"/>
    <col min="266" max="512" width="9.33203125" style="235"/>
    <col min="513" max="513" width="8.6640625" style="235" customWidth="1"/>
    <col min="514" max="514" width="61.5" style="235" customWidth="1"/>
    <col min="515" max="515" width="16.1640625" style="235" customWidth="1"/>
    <col min="516" max="516" width="20" style="235" customWidth="1"/>
    <col min="517" max="517" width="5.6640625" style="235" customWidth="1"/>
    <col min="518" max="518" width="9.6640625" style="235" customWidth="1"/>
    <col min="519" max="519" width="14.5" style="235" customWidth="1"/>
    <col min="520" max="520" width="16.33203125" style="235" customWidth="1"/>
    <col min="521" max="521" width="3" style="235" customWidth="1"/>
    <col min="522" max="768" width="9.33203125" style="235"/>
    <col min="769" max="769" width="8.6640625" style="235" customWidth="1"/>
    <col min="770" max="770" width="61.5" style="235" customWidth="1"/>
    <col min="771" max="771" width="16.1640625" style="235" customWidth="1"/>
    <col min="772" max="772" width="20" style="235" customWidth="1"/>
    <col min="773" max="773" width="5.6640625" style="235" customWidth="1"/>
    <col min="774" max="774" width="9.6640625" style="235" customWidth="1"/>
    <col min="775" max="775" width="14.5" style="235" customWidth="1"/>
    <col min="776" max="776" width="16.33203125" style="235" customWidth="1"/>
    <col min="777" max="777" width="3" style="235" customWidth="1"/>
    <col min="778" max="1024" width="9.33203125" style="235"/>
    <col min="1025" max="1025" width="8.6640625" style="235" customWidth="1"/>
    <col min="1026" max="1026" width="61.5" style="235" customWidth="1"/>
    <col min="1027" max="1027" width="16.1640625" style="235" customWidth="1"/>
    <col min="1028" max="1028" width="20" style="235" customWidth="1"/>
    <col min="1029" max="1029" width="5.6640625" style="235" customWidth="1"/>
    <col min="1030" max="1030" width="9.6640625" style="235" customWidth="1"/>
    <col min="1031" max="1031" width="14.5" style="235" customWidth="1"/>
    <col min="1032" max="1032" width="16.33203125" style="235" customWidth="1"/>
    <col min="1033" max="1033" width="3" style="235" customWidth="1"/>
    <col min="1034" max="1280" width="9.33203125" style="235"/>
    <col min="1281" max="1281" width="8.6640625" style="235" customWidth="1"/>
    <col min="1282" max="1282" width="61.5" style="235" customWidth="1"/>
    <col min="1283" max="1283" width="16.1640625" style="235" customWidth="1"/>
    <col min="1284" max="1284" width="20" style="235" customWidth="1"/>
    <col min="1285" max="1285" width="5.6640625" style="235" customWidth="1"/>
    <col min="1286" max="1286" width="9.6640625" style="235" customWidth="1"/>
    <col min="1287" max="1287" width="14.5" style="235" customWidth="1"/>
    <col min="1288" max="1288" width="16.33203125" style="235" customWidth="1"/>
    <col min="1289" max="1289" width="3" style="235" customWidth="1"/>
    <col min="1290" max="1536" width="9.33203125" style="235"/>
    <col min="1537" max="1537" width="8.6640625" style="235" customWidth="1"/>
    <col min="1538" max="1538" width="61.5" style="235" customWidth="1"/>
    <col min="1539" max="1539" width="16.1640625" style="235" customWidth="1"/>
    <col min="1540" max="1540" width="20" style="235" customWidth="1"/>
    <col min="1541" max="1541" width="5.6640625" style="235" customWidth="1"/>
    <col min="1542" max="1542" width="9.6640625" style="235" customWidth="1"/>
    <col min="1543" max="1543" width="14.5" style="235" customWidth="1"/>
    <col min="1544" max="1544" width="16.33203125" style="235" customWidth="1"/>
    <col min="1545" max="1545" width="3" style="235" customWidth="1"/>
    <col min="1546" max="1792" width="9.33203125" style="235"/>
    <col min="1793" max="1793" width="8.6640625" style="235" customWidth="1"/>
    <col min="1794" max="1794" width="61.5" style="235" customWidth="1"/>
    <col min="1795" max="1795" width="16.1640625" style="235" customWidth="1"/>
    <col min="1796" max="1796" width="20" style="235" customWidth="1"/>
    <col min="1797" max="1797" width="5.6640625" style="235" customWidth="1"/>
    <col min="1798" max="1798" width="9.6640625" style="235" customWidth="1"/>
    <col min="1799" max="1799" width="14.5" style="235" customWidth="1"/>
    <col min="1800" max="1800" width="16.33203125" style="235" customWidth="1"/>
    <col min="1801" max="1801" width="3" style="235" customWidth="1"/>
    <col min="1802" max="2048" width="9.33203125" style="235"/>
    <col min="2049" max="2049" width="8.6640625" style="235" customWidth="1"/>
    <col min="2050" max="2050" width="61.5" style="235" customWidth="1"/>
    <col min="2051" max="2051" width="16.1640625" style="235" customWidth="1"/>
    <col min="2052" max="2052" width="20" style="235" customWidth="1"/>
    <col min="2053" max="2053" width="5.6640625" style="235" customWidth="1"/>
    <col min="2054" max="2054" width="9.6640625" style="235" customWidth="1"/>
    <col min="2055" max="2055" width="14.5" style="235" customWidth="1"/>
    <col min="2056" max="2056" width="16.33203125" style="235" customWidth="1"/>
    <col min="2057" max="2057" width="3" style="235" customWidth="1"/>
    <col min="2058" max="2304" width="9.33203125" style="235"/>
    <col min="2305" max="2305" width="8.6640625" style="235" customWidth="1"/>
    <col min="2306" max="2306" width="61.5" style="235" customWidth="1"/>
    <col min="2307" max="2307" width="16.1640625" style="235" customWidth="1"/>
    <col min="2308" max="2308" width="20" style="235" customWidth="1"/>
    <col min="2309" max="2309" width="5.6640625" style="235" customWidth="1"/>
    <col min="2310" max="2310" width="9.6640625" style="235" customWidth="1"/>
    <col min="2311" max="2311" width="14.5" style="235" customWidth="1"/>
    <col min="2312" max="2312" width="16.33203125" style="235" customWidth="1"/>
    <col min="2313" max="2313" width="3" style="235" customWidth="1"/>
    <col min="2314" max="2560" width="9.33203125" style="235"/>
    <col min="2561" max="2561" width="8.6640625" style="235" customWidth="1"/>
    <col min="2562" max="2562" width="61.5" style="235" customWidth="1"/>
    <col min="2563" max="2563" width="16.1640625" style="235" customWidth="1"/>
    <col min="2564" max="2564" width="20" style="235" customWidth="1"/>
    <col min="2565" max="2565" width="5.6640625" style="235" customWidth="1"/>
    <col min="2566" max="2566" width="9.6640625" style="235" customWidth="1"/>
    <col min="2567" max="2567" width="14.5" style="235" customWidth="1"/>
    <col min="2568" max="2568" width="16.33203125" style="235" customWidth="1"/>
    <col min="2569" max="2569" width="3" style="235" customWidth="1"/>
    <col min="2570" max="2816" width="9.33203125" style="235"/>
    <col min="2817" max="2817" width="8.6640625" style="235" customWidth="1"/>
    <col min="2818" max="2818" width="61.5" style="235" customWidth="1"/>
    <col min="2819" max="2819" width="16.1640625" style="235" customWidth="1"/>
    <col min="2820" max="2820" width="20" style="235" customWidth="1"/>
    <col min="2821" max="2821" width="5.6640625" style="235" customWidth="1"/>
    <col min="2822" max="2822" width="9.6640625" style="235" customWidth="1"/>
    <col min="2823" max="2823" width="14.5" style="235" customWidth="1"/>
    <col min="2824" max="2824" width="16.33203125" style="235" customWidth="1"/>
    <col min="2825" max="2825" width="3" style="235" customWidth="1"/>
    <col min="2826" max="3072" width="9.33203125" style="235"/>
    <col min="3073" max="3073" width="8.6640625" style="235" customWidth="1"/>
    <col min="3074" max="3074" width="61.5" style="235" customWidth="1"/>
    <col min="3075" max="3075" width="16.1640625" style="235" customWidth="1"/>
    <col min="3076" max="3076" width="20" style="235" customWidth="1"/>
    <col min="3077" max="3077" width="5.6640625" style="235" customWidth="1"/>
    <col min="3078" max="3078" width="9.6640625" style="235" customWidth="1"/>
    <col min="3079" max="3079" width="14.5" style="235" customWidth="1"/>
    <col min="3080" max="3080" width="16.33203125" style="235" customWidth="1"/>
    <col min="3081" max="3081" width="3" style="235" customWidth="1"/>
    <col min="3082" max="3328" width="9.33203125" style="235"/>
    <col min="3329" max="3329" width="8.6640625" style="235" customWidth="1"/>
    <col min="3330" max="3330" width="61.5" style="235" customWidth="1"/>
    <col min="3331" max="3331" width="16.1640625" style="235" customWidth="1"/>
    <col min="3332" max="3332" width="20" style="235" customWidth="1"/>
    <col min="3333" max="3333" width="5.6640625" style="235" customWidth="1"/>
    <col min="3334" max="3334" width="9.6640625" style="235" customWidth="1"/>
    <col min="3335" max="3335" width="14.5" style="235" customWidth="1"/>
    <col min="3336" max="3336" width="16.33203125" style="235" customWidth="1"/>
    <col min="3337" max="3337" width="3" style="235" customWidth="1"/>
    <col min="3338" max="3584" width="9.33203125" style="235"/>
    <col min="3585" max="3585" width="8.6640625" style="235" customWidth="1"/>
    <col min="3586" max="3586" width="61.5" style="235" customWidth="1"/>
    <col min="3587" max="3587" width="16.1640625" style="235" customWidth="1"/>
    <col min="3588" max="3588" width="20" style="235" customWidth="1"/>
    <col min="3589" max="3589" width="5.6640625" style="235" customWidth="1"/>
    <col min="3590" max="3590" width="9.6640625" style="235" customWidth="1"/>
    <col min="3591" max="3591" width="14.5" style="235" customWidth="1"/>
    <col min="3592" max="3592" width="16.33203125" style="235" customWidth="1"/>
    <col min="3593" max="3593" width="3" style="235" customWidth="1"/>
    <col min="3594" max="3840" width="9.33203125" style="235"/>
    <col min="3841" max="3841" width="8.6640625" style="235" customWidth="1"/>
    <col min="3842" max="3842" width="61.5" style="235" customWidth="1"/>
    <col min="3843" max="3843" width="16.1640625" style="235" customWidth="1"/>
    <col min="3844" max="3844" width="20" style="235" customWidth="1"/>
    <col min="3845" max="3845" width="5.6640625" style="235" customWidth="1"/>
    <col min="3846" max="3846" width="9.6640625" style="235" customWidth="1"/>
    <col min="3847" max="3847" width="14.5" style="235" customWidth="1"/>
    <col min="3848" max="3848" width="16.33203125" style="235" customWidth="1"/>
    <col min="3849" max="3849" width="3" style="235" customWidth="1"/>
    <col min="3850" max="4096" width="9.33203125" style="235"/>
    <col min="4097" max="4097" width="8.6640625" style="235" customWidth="1"/>
    <col min="4098" max="4098" width="61.5" style="235" customWidth="1"/>
    <col min="4099" max="4099" width="16.1640625" style="235" customWidth="1"/>
    <col min="4100" max="4100" width="20" style="235" customWidth="1"/>
    <col min="4101" max="4101" width="5.6640625" style="235" customWidth="1"/>
    <col min="4102" max="4102" width="9.6640625" style="235" customWidth="1"/>
    <col min="4103" max="4103" width="14.5" style="235" customWidth="1"/>
    <col min="4104" max="4104" width="16.33203125" style="235" customWidth="1"/>
    <col min="4105" max="4105" width="3" style="235" customWidth="1"/>
    <col min="4106" max="4352" width="9.33203125" style="235"/>
    <col min="4353" max="4353" width="8.6640625" style="235" customWidth="1"/>
    <col min="4354" max="4354" width="61.5" style="235" customWidth="1"/>
    <col min="4355" max="4355" width="16.1640625" style="235" customWidth="1"/>
    <col min="4356" max="4356" width="20" style="235" customWidth="1"/>
    <col min="4357" max="4357" width="5.6640625" style="235" customWidth="1"/>
    <col min="4358" max="4358" width="9.6640625" style="235" customWidth="1"/>
    <col min="4359" max="4359" width="14.5" style="235" customWidth="1"/>
    <col min="4360" max="4360" width="16.33203125" style="235" customWidth="1"/>
    <col min="4361" max="4361" width="3" style="235" customWidth="1"/>
    <col min="4362" max="4608" width="9.33203125" style="235"/>
    <col min="4609" max="4609" width="8.6640625" style="235" customWidth="1"/>
    <col min="4610" max="4610" width="61.5" style="235" customWidth="1"/>
    <col min="4611" max="4611" width="16.1640625" style="235" customWidth="1"/>
    <col min="4612" max="4612" width="20" style="235" customWidth="1"/>
    <col min="4613" max="4613" width="5.6640625" style="235" customWidth="1"/>
    <col min="4614" max="4614" width="9.6640625" style="235" customWidth="1"/>
    <col min="4615" max="4615" width="14.5" style="235" customWidth="1"/>
    <col min="4616" max="4616" width="16.33203125" style="235" customWidth="1"/>
    <col min="4617" max="4617" width="3" style="235" customWidth="1"/>
    <col min="4618" max="4864" width="9.33203125" style="235"/>
    <col min="4865" max="4865" width="8.6640625" style="235" customWidth="1"/>
    <col min="4866" max="4866" width="61.5" style="235" customWidth="1"/>
    <col min="4867" max="4867" width="16.1640625" style="235" customWidth="1"/>
    <col min="4868" max="4868" width="20" style="235" customWidth="1"/>
    <col min="4869" max="4869" width="5.6640625" style="235" customWidth="1"/>
    <col min="4870" max="4870" width="9.6640625" style="235" customWidth="1"/>
    <col min="4871" max="4871" width="14.5" style="235" customWidth="1"/>
    <col min="4872" max="4872" width="16.33203125" style="235" customWidth="1"/>
    <col min="4873" max="4873" width="3" style="235" customWidth="1"/>
    <col min="4874" max="5120" width="9.33203125" style="235"/>
    <col min="5121" max="5121" width="8.6640625" style="235" customWidth="1"/>
    <col min="5122" max="5122" width="61.5" style="235" customWidth="1"/>
    <col min="5123" max="5123" width="16.1640625" style="235" customWidth="1"/>
    <col min="5124" max="5124" width="20" style="235" customWidth="1"/>
    <col min="5125" max="5125" width="5.6640625" style="235" customWidth="1"/>
    <col min="5126" max="5126" width="9.6640625" style="235" customWidth="1"/>
    <col min="5127" max="5127" width="14.5" style="235" customWidth="1"/>
    <col min="5128" max="5128" width="16.33203125" style="235" customWidth="1"/>
    <col min="5129" max="5129" width="3" style="235" customWidth="1"/>
    <col min="5130" max="5376" width="9.33203125" style="235"/>
    <col min="5377" max="5377" width="8.6640625" style="235" customWidth="1"/>
    <col min="5378" max="5378" width="61.5" style="235" customWidth="1"/>
    <col min="5379" max="5379" width="16.1640625" style="235" customWidth="1"/>
    <col min="5380" max="5380" width="20" style="235" customWidth="1"/>
    <col min="5381" max="5381" width="5.6640625" style="235" customWidth="1"/>
    <col min="5382" max="5382" width="9.6640625" style="235" customWidth="1"/>
    <col min="5383" max="5383" width="14.5" style="235" customWidth="1"/>
    <col min="5384" max="5384" width="16.33203125" style="235" customWidth="1"/>
    <col min="5385" max="5385" width="3" style="235" customWidth="1"/>
    <col min="5386" max="5632" width="9.33203125" style="235"/>
    <col min="5633" max="5633" width="8.6640625" style="235" customWidth="1"/>
    <col min="5634" max="5634" width="61.5" style="235" customWidth="1"/>
    <col min="5635" max="5635" width="16.1640625" style="235" customWidth="1"/>
    <col min="5636" max="5636" width="20" style="235" customWidth="1"/>
    <col min="5637" max="5637" width="5.6640625" style="235" customWidth="1"/>
    <col min="5638" max="5638" width="9.6640625" style="235" customWidth="1"/>
    <col min="5639" max="5639" width="14.5" style="235" customWidth="1"/>
    <col min="5640" max="5640" width="16.33203125" style="235" customWidth="1"/>
    <col min="5641" max="5641" width="3" style="235" customWidth="1"/>
    <col min="5642" max="5888" width="9.33203125" style="235"/>
    <col min="5889" max="5889" width="8.6640625" style="235" customWidth="1"/>
    <col min="5890" max="5890" width="61.5" style="235" customWidth="1"/>
    <col min="5891" max="5891" width="16.1640625" style="235" customWidth="1"/>
    <col min="5892" max="5892" width="20" style="235" customWidth="1"/>
    <col min="5893" max="5893" width="5.6640625" style="235" customWidth="1"/>
    <col min="5894" max="5894" width="9.6640625" style="235" customWidth="1"/>
    <col min="5895" max="5895" width="14.5" style="235" customWidth="1"/>
    <col min="5896" max="5896" width="16.33203125" style="235" customWidth="1"/>
    <col min="5897" max="5897" width="3" style="235" customWidth="1"/>
    <col min="5898" max="6144" width="9.33203125" style="235"/>
    <col min="6145" max="6145" width="8.6640625" style="235" customWidth="1"/>
    <col min="6146" max="6146" width="61.5" style="235" customWidth="1"/>
    <col min="6147" max="6147" width="16.1640625" style="235" customWidth="1"/>
    <col min="6148" max="6148" width="20" style="235" customWidth="1"/>
    <col min="6149" max="6149" width="5.6640625" style="235" customWidth="1"/>
    <col min="6150" max="6150" width="9.6640625" style="235" customWidth="1"/>
    <col min="6151" max="6151" width="14.5" style="235" customWidth="1"/>
    <col min="6152" max="6152" width="16.33203125" style="235" customWidth="1"/>
    <col min="6153" max="6153" width="3" style="235" customWidth="1"/>
    <col min="6154" max="6400" width="9.33203125" style="235"/>
    <col min="6401" max="6401" width="8.6640625" style="235" customWidth="1"/>
    <col min="6402" max="6402" width="61.5" style="235" customWidth="1"/>
    <col min="6403" max="6403" width="16.1640625" style="235" customWidth="1"/>
    <col min="6404" max="6404" width="20" style="235" customWidth="1"/>
    <col min="6405" max="6405" width="5.6640625" style="235" customWidth="1"/>
    <col min="6406" max="6406" width="9.6640625" style="235" customWidth="1"/>
    <col min="6407" max="6407" width="14.5" style="235" customWidth="1"/>
    <col min="6408" max="6408" width="16.33203125" style="235" customWidth="1"/>
    <col min="6409" max="6409" width="3" style="235" customWidth="1"/>
    <col min="6410" max="6656" width="9.33203125" style="235"/>
    <col min="6657" max="6657" width="8.6640625" style="235" customWidth="1"/>
    <col min="6658" max="6658" width="61.5" style="235" customWidth="1"/>
    <col min="6659" max="6659" width="16.1640625" style="235" customWidth="1"/>
    <col min="6660" max="6660" width="20" style="235" customWidth="1"/>
    <col min="6661" max="6661" width="5.6640625" style="235" customWidth="1"/>
    <col min="6662" max="6662" width="9.6640625" style="235" customWidth="1"/>
    <col min="6663" max="6663" width="14.5" style="235" customWidth="1"/>
    <col min="6664" max="6664" width="16.33203125" style="235" customWidth="1"/>
    <col min="6665" max="6665" width="3" style="235" customWidth="1"/>
    <col min="6666" max="6912" width="9.33203125" style="235"/>
    <col min="6913" max="6913" width="8.6640625" style="235" customWidth="1"/>
    <col min="6914" max="6914" width="61.5" style="235" customWidth="1"/>
    <col min="6915" max="6915" width="16.1640625" style="235" customWidth="1"/>
    <col min="6916" max="6916" width="20" style="235" customWidth="1"/>
    <col min="6917" max="6917" width="5.6640625" style="235" customWidth="1"/>
    <col min="6918" max="6918" width="9.6640625" style="235" customWidth="1"/>
    <col min="6919" max="6919" width="14.5" style="235" customWidth="1"/>
    <col min="6920" max="6920" width="16.33203125" style="235" customWidth="1"/>
    <col min="6921" max="6921" width="3" style="235" customWidth="1"/>
    <col min="6922" max="7168" width="9.33203125" style="235"/>
    <col min="7169" max="7169" width="8.6640625" style="235" customWidth="1"/>
    <col min="7170" max="7170" width="61.5" style="235" customWidth="1"/>
    <col min="7171" max="7171" width="16.1640625" style="235" customWidth="1"/>
    <col min="7172" max="7172" width="20" style="235" customWidth="1"/>
    <col min="7173" max="7173" width="5.6640625" style="235" customWidth="1"/>
    <col min="7174" max="7174" width="9.6640625" style="235" customWidth="1"/>
    <col min="7175" max="7175" width="14.5" style="235" customWidth="1"/>
    <col min="7176" max="7176" width="16.33203125" style="235" customWidth="1"/>
    <col min="7177" max="7177" width="3" style="235" customWidth="1"/>
    <col min="7178" max="7424" width="9.33203125" style="235"/>
    <col min="7425" max="7425" width="8.6640625" style="235" customWidth="1"/>
    <col min="7426" max="7426" width="61.5" style="235" customWidth="1"/>
    <col min="7427" max="7427" width="16.1640625" style="235" customWidth="1"/>
    <col min="7428" max="7428" width="20" style="235" customWidth="1"/>
    <col min="7429" max="7429" width="5.6640625" style="235" customWidth="1"/>
    <col min="7430" max="7430" width="9.6640625" style="235" customWidth="1"/>
    <col min="7431" max="7431" width="14.5" style="235" customWidth="1"/>
    <col min="7432" max="7432" width="16.33203125" style="235" customWidth="1"/>
    <col min="7433" max="7433" width="3" style="235" customWidth="1"/>
    <col min="7434" max="7680" width="9.33203125" style="235"/>
    <col min="7681" max="7681" width="8.6640625" style="235" customWidth="1"/>
    <col min="7682" max="7682" width="61.5" style="235" customWidth="1"/>
    <col min="7683" max="7683" width="16.1640625" style="235" customWidth="1"/>
    <col min="7684" max="7684" width="20" style="235" customWidth="1"/>
    <col min="7685" max="7685" width="5.6640625" style="235" customWidth="1"/>
    <col min="7686" max="7686" width="9.6640625" style="235" customWidth="1"/>
    <col min="7687" max="7687" width="14.5" style="235" customWidth="1"/>
    <col min="7688" max="7688" width="16.33203125" style="235" customWidth="1"/>
    <col min="7689" max="7689" width="3" style="235" customWidth="1"/>
    <col min="7690" max="7936" width="9.33203125" style="235"/>
    <col min="7937" max="7937" width="8.6640625" style="235" customWidth="1"/>
    <col min="7938" max="7938" width="61.5" style="235" customWidth="1"/>
    <col min="7939" max="7939" width="16.1640625" style="235" customWidth="1"/>
    <col min="7940" max="7940" width="20" style="235" customWidth="1"/>
    <col min="7941" max="7941" width="5.6640625" style="235" customWidth="1"/>
    <col min="7942" max="7942" width="9.6640625" style="235" customWidth="1"/>
    <col min="7943" max="7943" width="14.5" style="235" customWidth="1"/>
    <col min="7944" max="7944" width="16.33203125" style="235" customWidth="1"/>
    <col min="7945" max="7945" width="3" style="235" customWidth="1"/>
    <col min="7946" max="8192" width="9.33203125" style="235"/>
    <col min="8193" max="8193" width="8.6640625" style="235" customWidth="1"/>
    <col min="8194" max="8194" width="61.5" style="235" customWidth="1"/>
    <col min="8195" max="8195" width="16.1640625" style="235" customWidth="1"/>
    <col min="8196" max="8196" width="20" style="235" customWidth="1"/>
    <col min="8197" max="8197" width="5.6640625" style="235" customWidth="1"/>
    <col min="8198" max="8198" width="9.6640625" style="235" customWidth="1"/>
    <col min="8199" max="8199" width="14.5" style="235" customWidth="1"/>
    <col min="8200" max="8200" width="16.33203125" style="235" customWidth="1"/>
    <col min="8201" max="8201" width="3" style="235" customWidth="1"/>
    <col min="8202" max="8448" width="9.33203125" style="235"/>
    <col min="8449" max="8449" width="8.6640625" style="235" customWidth="1"/>
    <col min="8450" max="8450" width="61.5" style="235" customWidth="1"/>
    <col min="8451" max="8451" width="16.1640625" style="235" customWidth="1"/>
    <col min="8452" max="8452" width="20" style="235" customWidth="1"/>
    <col min="8453" max="8453" width="5.6640625" style="235" customWidth="1"/>
    <col min="8454" max="8454" width="9.6640625" style="235" customWidth="1"/>
    <col min="8455" max="8455" width="14.5" style="235" customWidth="1"/>
    <col min="8456" max="8456" width="16.33203125" style="235" customWidth="1"/>
    <col min="8457" max="8457" width="3" style="235" customWidth="1"/>
    <col min="8458" max="8704" width="9.33203125" style="235"/>
    <col min="8705" max="8705" width="8.6640625" style="235" customWidth="1"/>
    <col min="8706" max="8706" width="61.5" style="235" customWidth="1"/>
    <col min="8707" max="8707" width="16.1640625" style="235" customWidth="1"/>
    <col min="8708" max="8708" width="20" style="235" customWidth="1"/>
    <col min="8709" max="8709" width="5.6640625" style="235" customWidth="1"/>
    <col min="8710" max="8710" width="9.6640625" style="235" customWidth="1"/>
    <col min="8711" max="8711" width="14.5" style="235" customWidth="1"/>
    <col min="8712" max="8712" width="16.33203125" style="235" customWidth="1"/>
    <col min="8713" max="8713" width="3" style="235" customWidth="1"/>
    <col min="8714" max="8960" width="9.33203125" style="235"/>
    <col min="8961" max="8961" width="8.6640625" style="235" customWidth="1"/>
    <col min="8962" max="8962" width="61.5" style="235" customWidth="1"/>
    <col min="8963" max="8963" width="16.1640625" style="235" customWidth="1"/>
    <col min="8964" max="8964" width="20" style="235" customWidth="1"/>
    <col min="8965" max="8965" width="5.6640625" style="235" customWidth="1"/>
    <col min="8966" max="8966" width="9.6640625" style="235" customWidth="1"/>
    <col min="8967" max="8967" width="14.5" style="235" customWidth="1"/>
    <col min="8968" max="8968" width="16.33203125" style="235" customWidth="1"/>
    <col min="8969" max="8969" width="3" style="235" customWidth="1"/>
    <col min="8970" max="9216" width="9.33203125" style="235"/>
    <col min="9217" max="9217" width="8.6640625" style="235" customWidth="1"/>
    <col min="9218" max="9218" width="61.5" style="235" customWidth="1"/>
    <col min="9219" max="9219" width="16.1640625" style="235" customWidth="1"/>
    <col min="9220" max="9220" width="20" style="235" customWidth="1"/>
    <col min="9221" max="9221" width="5.6640625" style="235" customWidth="1"/>
    <col min="9222" max="9222" width="9.6640625" style="235" customWidth="1"/>
    <col min="9223" max="9223" width="14.5" style="235" customWidth="1"/>
    <col min="9224" max="9224" width="16.33203125" style="235" customWidth="1"/>
    <col min="9225" max="9225" width="3" style="235" customWidth="1"/>
    <col min="9226" max="9472" width="9.33203125" style="235"/>
    <col min="9473" max="9473" width="8.6640625" style="235" customWidth="1"/>
    <col min="9474" max="9474" width="61.5" style="235" customWidth="1"/>
    <col min="9475" max="9475" width="16.1640625" style="235" customWidth="1"/>
    <col min="9476" max="9476" width="20" style="235" customWidth="1"/>
    <col min="9477" max="9477" width="5.6640625" style="235" customWidth="1"/>
    <col min="9478" max="9478" width="9.6640625" style="235" customWidth="1"/>
    <col min="9479" max="9479" width="14.5" style="235" customWidth="1"/>
    <col min="9480" max="9480" width="16.33203125" style="235" customWidth="1"/>
    <col min="9481" max="9481" width="3" style="235" customWidth="1"/>
    <col min="9482" max="9728" width="9.33203125" style="235"/>
    <col min="9729" max="9729" width="8.6640625" style="235" customWidth="1"/>
    <col min="9730" max="9730" width="61.5" style="235" customWidth="1"/>
    <col min="9731" max="9731" width="16.1640625" style="235" customWidth="1"/>
    <col min="9732" max="9732" width="20" style="235" customWidth="1"/>
    <col min="9733" max="9733" width="5.6640625" style="235" customWidth="1"/>
    <col min="9734" max="9734" width="9.6640625" style="235" customWidth="1"/>
    <col min="9735" max="9735" width="14.5" style="235" customWidth="1"/>
    <col min="9736" max="9736" width="16.33203125" style="235" customWidth="1"/>
    <col min="9737" max="9737" width="3" style="235" customWidth="1"/>
    <col min="9738" max="9984" width="9.33203125" style="235"/>
    <col min="9985" max="9985" width="8.6640625" style="235" customWidth="1"/>
    <col min="9986" max="9986" width="61.5" style="235" customWidth="1"/>
    <col min="9987" max="9987" width="16.1640625" style="235" customWidth="1"/>
    <col min="9988" max="9988" width="20" style="235" customWidth="1"/>
    <col min="9989" max="9989" width="5.6640625" style="235" customWidth="1"/>
    <col min="9990" max="9990" width="9.6640625" style="235" customWidth="1"/>
    <col min="9991" max="9991" width="14.5" style="235" customWidth="1"/>
    <col min="9992" max="9992" width="16.33203125" style="235" customWidth="1"/>
    <col min="9993" max="9993" width="3" style="235" customWidth="1"/>
    <col min="9994" max="10240" width="9.33203125" style="235"/>
    <col min="10241" max="10241" width="8.6640625" style="235" customWidth="1"/>
    <col min="10242" max="10242" width="61.5" style="235" customWidth="1"/>
    <col min="10243" max="10243" width="16.1640625" style="235" customWidth="1"/>
    <col min="10244" max="10244" width="20" style="235" customWidth="1"/>
    <col min="10245" max="10245" width="5.6640625" style="235" customWidth="1"/>
    <col min="10246" max="10246" width="9.6640625" style="235" customWidth="1"/>
    <col min="10247" max="10247" width="14.5" style="235" customWidth="1"/>
    <col min="10248" max="10248" width="16.33203125" style="235" customWidth="1"/>
    <col min="10249" max="10249" width="3" style="235" customWidth="1"/>
    <col min="10250" max="10496" width="9.33203125" style="235"/>
    <col min="10497" max="10497" width="8.6640625" style="235" customWidth="1"/>
    <col min="10498" max="10498" width="61.5" style="235" customWidth="1"/>
    <col min="10499" max="10499" width="16.1640625" style="235" customWidth="1"/>
    <col min="10500" max="10500" width="20" style="235" customWidth="1"/>
    <col min="10501" max="10501" width="5.6640625" style="235" customWidth="1"/>
    <col min="10502" max="10502" width="9.6640625" style="235" customWidth="1"/>
    <col min="10503" max="10503" width="14.5" style="235" customWidth="1"/>
    <col min="10504" max="10504" width="16.33203125" style="235" customWidth="1"/>
    <col min="10505" max="10505" width="3" style="235" customWidth="1"/>
    <col min="10506" max="10752" width="9.33203125" style="235"/>
    <col min="10753" max="10753" width="8.6640625" style="235" customWidth="1"/>
    <col min="10754" max="10754" width="61.5" style="235" customWidth="1"/>
    <col min="10755" max="10755" width="16.1640625" style="235" customWidth="1"/>
    <col min="10756" max="10756" width="20" style="235" customWidth="1"/>
    <col min="10757" max="10757" width="5.6640625" style="235" customWidth="1"/>
    <col min="10758" max="10758" width="9.6640625" style="235" customWidth="1"/>
    <col min="10759" max="10759" width="14.5" style="235" customWidth="1"/>
    <col min="10760" max="10760" width="16.33203125" style="235" customWidth="1"/>
    <col min="10761" max="10761" width="3" style="235" customWidth="1"/>
    <col min="10762" max="11008" width="9.33203125" style="235"/>
    <col min="11009" max="11009" width="8.6640625" style="235" customWidth="1"/>
    <col min="11010" max="11010" width="61.5" style="235" customWidth="1"/>
    <col min="11011" max="11011" width="16.1640625" style="235" customWidth="1"/>
    <col min="11012" max="11012" width="20" style="235" customWidth="1"/>
    <col min="11013" max="11013" width="5.6640625" style="235" customWidth="1"/>
    <col min="11014" max="11014" width="9.6640625" style="235" customWidth="1"/>
    <col min="11015" max="11015" width="14.5" style="235" customWidth="1"/>
    <col min="11016" max="11016" width="16.33203125" style="235" customWidth="1"/>
    <col min="11017" max="11017" width="3" style="235" customWidth="1"/>
    <col min="11018" max="11264" width="9.33203125" style="235"/>
    <col min="11265" max="11265" width="8.6640625" style="235" customWidth="1"/>
    <col min="11266" max="11266" width="61.5" style="235" customWidth="1"/>
    <col min="11267" max="11267" width="16.1640625" style="235" customWidth="1"/>
    <col min="11268" max="11268" width="20" style="235" customWidth="1"/>
    <col min="11269" max="11269" width="5.6640625" style="235" customWidth="1"/>
    <col min="11270" max="11270" width="9.6640625" style="235" customWidth="1"/>
    <col min="11271" max="11271" width="14.5" style="235" customWidth="1"/>
    <col min="11272" max="11272" width="16.33203125" style="235" customWidth="1"/>
    <col min="11273" max="11273" width="3" style="235" customWidth="1"/>
    <col min="11274" max="11520" width="9.33203125" style="235"/>
    <col min="11521" max="11521" width="8.6640625" style="235" customWidth="1"/>
    <col min="11522" max="11522" width="61.5" style="235" customWidth="1"/>
    <col min="11523" max="11523" width="16.1640625" style="235" customWidth="1"/>
    <col min="11524" max="11524" width="20" style="235" customWidth="1"/>
    <col min="11525" max="11525" width="5.6640625" style="235" customWidth="1"/>
    <col min="11526" max="11526" width="9.6640625" style="235" customWidth="1"/>
    <col min="11527" max="11527" width="14.5" style="235" customWidth="1"/>
    <col min="11528" max="11528" width="16.33203125" style="235" customWidth="1"/>
    <col min="11529" max="11529" width="3" style="235" customWidth="1"/>
    <col min="11530" max="11776" width="9.33203125" style="235"/>
    <col min="11777" max="11777" width="8.6640625" style="235" customWidth="1"/>
    <col min="11778" max="11778" width="61.5" style="235" customWidth="1"/>
    <col min="11779" max="11779" width="16.1640625" style="235" customWidth="1"/>
    <col min="11780" max="11780" width="20" style="235" customWidth="1"/>
    <col min="11781" max="11781" width="5.6640625" style="235" customWidth="1"/>
    <col min="11782" max="11782" width="9.6640625" style="235" customWidth="1"/>
    <col min="11783" max="11783" width="14.5" style="235" customWidth="1"/>
    <col min="11784" max="11784" width="16.33203125" style="235" customWidth="1"/>
    <col min="11785" max="11785" width="3" style="235" customWidth="1"/>
    <col min="11786" max="12032" width="9.33203125" style="235"/>
    <col min="12033" max="12033" width="8.6640625" style="235" customWidth="1"/>
    <col min="12034" max="12034" width="61.5" style="235" customWidth="1"/>
    <col min="12035" max="12035" width="16.1640625" style="235" customWidth="1"/>
    <col min="12036" max="12036" width="20" style="235" customWidth="1"/>
    <col min="12037" max="12037" width="5.6640625" style="235" customWidth="1"/>
    <col min="12038" max="12038" width="9.6640625" style="235" customWidth="1"/>
    <col min="12039" max="12039" width="14.5" style="235" customWidth="1"/>
    <col min="12040" max="12040" width="16.33203125" style="235" customWidth="1"/>
    <col min="12041" max="12041" width="3" style="235" customWidth="1"/>
    <col min="12042" max="12288" width="9.33203125" style="235"/>
    <col min="12289" max="12289" width="8.6640625" style="235" customWidth="1"/>
    <col min="12290" max="12290" width="61.5" style="235" customWidth="1"/>
    <col min="12291" max="12291" width="16.1640625" style="235" customWidth="1"/>
    <col min="12292" max="12292" width="20" style="235" customWidth="1"/>
    <col min="12293" max="12293" width="5.6640625" style="235" customWidth="1"/>
    <col min="12294" max="12294" width="9.6640625" style="235" customWidth="1"/>
    <col min="12295" max="12295" width="14.5" style="235" customWidth="1"/>
    <col min="12296" max="12296" width="16.33203125" style="235" customWidth="1"/>
    <col min="12297" max="12297" width="3" style="235" customWidth="1"/>
    <col min="12298" max="12544" width="9.33203125" style="235"/>
    <col min="12545" max="12545" width="8.6640625" style="235" customWidth="1"/>
    <col min="12546" max="12546" width="61.5" style="235" customWidth="1"/>
    <col min="12547" max="12547" width="16.1640625" style="235" customWidth="1"/>
    <col min="12548" max="12548" width="20" style="235" customWidth="1"/>
    <col min="12549" max="12549" width="5.6640625" style="235" customWidth="1"/>
    <col min="12550" max="12550" width="9.6640625" style="235" customWidth="1"/>
    <col min="12551" max="12551" width="14.5" style="235" customWidth="1"/>
    <col min="12552" max="12552" width="16.33203125" style="235" customWidth="1"/>
    <col min="12553" max="12553" width="3" style="235" customWidth="1"/>
    <col min="12554" max="12800" width="9.33203125" style="235"/>
    <col min="12801" max="12801" width="8.6640625" style="235" customWidth="1"/>
    <col min="12802" max="12802" width="61.5" style="235" customWidth="1"/>
    <col min="12803" max="12803" width="16.1640625" style="235" customWidth="1"/>
    <col min="12804" max="12804" width="20" style="235" customWidth="1"/>
    <col min="12805" max="12805" width="5.6640625" style="235" customWidth="1"/>
    <col min="12806" max="12806" width="9.6640625" style="235" customWidth="1"/>
    <col min="12807" max="12807" width="14.5" style="235" customWidth="1"/>
    <col min="12808" max="12808" width="16.33203125" style="235" customWidth="1"/>
    <col min="12809" max="12809" width="3" style="235" customWidth="1"/>
    <col min="12810" max="13056" width="9.33203125" style="235"/>
    <col min="13057" max="13057" width="8.6640625" style="235" customWidth="1"/>
    <col min="13058" max="13058" width="61.5" style="235" customWidth="1"/>
    <col min="13059" max="13059" width="16.1640625" style="235" customWidth="1"/>
    <col min="13060" max="13060" width="20" style="235" customWidth="1"/>
    <col min="13061" max="13061" width="5.6640625" style="235" customWidth="1"/>
    <col min="13062" max="13062" width="9.6640625" style="235" customWidth="1"/>
    <col min="13063" max="13063" width="14.5" style="235" customWidth="1"/>
    <col min="13064" max="13064" width="16.33203125" style="235" customWidth="1"/>
    <col min="13065" max="13065" width="3" style="235" customWidth="1"/>
    <col min="13066" max="13312" width="9.33203125" style="235"/>
    <col min="13313" max="13313" width="8.6640625" style="235" customWidth="1"/>
    <col min="13314" max="13314" width="61.5" style="235" customWidth="1"/>
    <col min="13315" max="13315" width="16.1640625" style="235" customWidth="1"/>
    <col min="13316" max="13316" width="20" style="235" customWidth="1"/>
    <col min="13317" max="13317" width="5.6640625" style="235" customWidth="1"/>
    <col min="13318" max="13318" width="9.6640625" style="235" customWidth="1"/>
    <col min="13319" max="13319" width="14.5" style="235" customWidth="1"/>
    <col min="13320" max="13320" width="16.33203125" style="235" customWidth="1"/>
    <col min="13321" max="13321" width="3" style="235" customWidth="1"/>
    <col min="13322" max="13568" width="9.33203125" style="235"/>
    <col min="13569" max="13569" width="8.6640625" style="235" customWidth="1"/>
    <col min="13570" max="13570" width="61.5" style="235" customWidth="1"/>
    <col min="13571" max="13571" width="16.1640625" style="235" customWidth="1"/>
    <col min="13572" max="13572" width="20" style="235" customWidth="1"/>
    <col min="13573" max="13573" width="5.6640625" style="235" customWidth="1"/>
    <col min="13574" max="13574" width="9.6640625" style="235" customWidth="1"/>
    <col min="13575" max="13575" width="14.5" style="235" customWidth="1"/>
    <col min="13576" max="13576" width="16.33203125" style="235" customWidth="1"/>
    <col min="13577" max="13577" width="3" style="235" customWidth="1"/>
    <col min="13578" max="13824" width="9.33203125" style="235"/>
    <col min="13825" max="13825" width="8.6640625" style="235" customWidth="1"/>
    <col min="13826" max="13826" width="61.5" style="235" customWidth="1"/>
    <col min="13827" max="13827" width="16.1640625" style="235" customWidth="1"/>
    <col min="13828" max="13828" width="20" style="235" customWidth="1"/>
    <col min="13829" max="13829" width="5.6640625" style="235" customWidth="1"/>
    <col min="13830" max="13830" width="9.6640625" style="235" customWidth="1"/>
    <col min="13831" max="13831" width="14.5" style="235" customWidth="1"/>
    <col min="13832" max="13832" width="16.33203125" style="235" customWidth="1"/>
    <col min="13833" max="13833" width="3" style="235" customWidth="1"/>
    <col min="13834" max="14080" width="9.33203125" style="235"/>
    <col min="14081" max="14081" width="8.6640625" style="235" customWidth="1"/>
    <col min="14082" max="14082" width="61.5" style="235" customWidth="1"/>
    <col min="14083" max="14083" width="16.1640625" style="235" customWidth="1"/>
    <col min="14084" max="14084" width="20" style="235" customWidth="1"/>
    <col min="14085" max="14085" width="5.6640625" style="235" customWidth="1"/>
    <col min="14086" max="14086" width="9.6640625" style="235" customWidth="1"/>
    <col min="14087" max="14087" width="14.5" style="235" customWidth="1"/>
    <col min="14088" max="14088" width="16.33203125" style="235" customWidth="1"/>
    <col min="14089" max="14089" width="3" style="235" customWidth="1"/>
    <col min="14090" max="14336" width="9.33203125" style="235"/>
    <col min="14337" max="14337" width="8.6640625" style="235" customWidth="1"/>
    <col min="14338" max="14338" width="61.5" style="235" customWidth="1"/>
    <col min="14339" max="14339" width="16.1640625" style="235" customWidth="1"/>
    <col min="14340" max="14340" width="20" style="235" customWidth="1"/>
    <col min="14341" max="14341" width="5.6640625" style="235" customWidth="1"/>
    <col min="14342" max="14342" width="9.6640625" style="235" customWidth="1"/>
    <col min="14343" max="14343" width="14.5" style="235" customWidth="1"/>
    <col min="14344" max="14344" width="16.33203125" style="235" customWidth="1"/>
    <col min="14345" max="14345" width="3" style="235" customWidth="1"/>
    <col min="14346" max="14592" width="9.33203125" style="235"/>
    <col min="14593" max="14593" width="8.6640625" style="235" customWidth="1"/>
    <col min="14594" max="14594" width="61.5" style="235" customWidth="1"/>
    <col min="14595" max="14595" width="16.1640625" style="235" customWidth="1"/>
    <col min="14596" max="14596" width="20" style="235" customWidth="1"/>
    <col min="14597" max="14597" width="5.6640625" style="235" customWidth="1"/>
    <col min="14598" max="14598" width="9.6640625" style="235" customWidth="1"/>
    <col min="14599" max="14599" width="14.5" style="235" customWidth="1"/>
    <col min="14600" max="14600" width="16.33203125" style="235" customWidth="1"/>
    <col min="14601" max="14601" width="3" style="235" customWidth="1"/>
    <col min="14602" max="14848" width="9.33203125" style="235"/>
    <col min="14849" max="14849" width="8.6640625" style="235" customWidth="1"/>
    <col min="14850" max="14850" width="61.5" style="235" customWidth="1"/>
    <col min="14851" max="14851" width="16.1640625" style="235" customWidth="1"/>
    <col min="14852" max="14852" width="20" style="235" customWidth="1"/>
    <col min="14853" max="14853" width="5.6640625" style="235" customWidth="1"/>
    <col min="14854" max="14854" width="9.6640625" style="235" customWidth="1"/>
    <col min="14855" max="14855" width="14.5" style="235" customWidth="1"/>
    <col min="14856" max="14856" width="16.33203125" style="235" customWidth="1"/>
    <col min="14857" max="14857" width="3" style="235" customWidth="1"/>
    <col min="14858" max="15104" width="9.33203125" style="235"/>
    <col min="15105" max="15105" width="8.6640625" style="235" customWidth="1"/>
    <col min="15106" max="15106" width="61.5" style="235" customWidth="1"/>
    <col min="15107" max="15107" width="16.1640625" style="235" customWidth="1"/>
    <col min="15108" max="15108" width="20" style="235" customWidth="1"/>
    <col min="15109" max="15109" width="5.6640625" style="235" customWidth="1"/>
    <col min="15110" max="15110" width="9.6640625" style="235" customWidth="1"/>
    <col min="15111" max="15111" width="14.5" style="235" customWidth="1"/>
    <col min="15112" max="15112" width="16.33203125" style="235" customWidth="1"/>
    <col min="15113" max="15113" width="3" style="235" customWidth="1"/>
    <col min="15114" max="15360" width="9.33203125" style="235"/>
    <col min="15361" max="15361" width="8.6640625" style="235" customWidth="1"/>
    <col min="15362" max="15362" width="61.5" style="235" customWidth="1"/>
    <col min="15363" max="15363" width="16.1640625" style="235" customWidth="1"/>
    <col min="15364" max="15364" width="20" style="235" customWidth="1"/>
    <col min="15365" max="15365" width="5.6640625" style="235" customWidth="1"/>
    <col min="15366" max="15366" width="9.6640625" style="235" customWidth="1"/>
    <col min="15367" max="15367" width="14.5" style="235" customWidth="1"/>
    <col min="15368" max="15368" width="16.33203125" style="235" customWidth="1"/>
    <col min="15369" max="15369" width="3" style="235" customWidth="1"/>
    <col min="15370" max="15616" width="9.33203125" style="235"/>
    <col min="15617" max="15617" width="8.6640625" style="235" customWidth="1"/>
    <col min="15618" max="15618" width="61.5" style="235" customWidth="1"/>
    <col min="15619" max="15619" width="16.1640625" style="235" customWidth="1"/>
    <col min="15620" max="15620" width="20" style="235" customWidth="1"/>
    <col min="15621" max="15621" width="5.6640625" style="235" customWidth="1"/>
    <col min="15622" max="15622" width="9.6640625" style="235" customWidth="1"/>
    <col min="15623" max="15623" width="14.5" style="235" customWidth="1"/>
    <col min="15624" max="15624" width="16.33203125" style="235" customWidth="1"/>
    <col min="15625" max="15625" width="3" style="235" customWidth="1"/>
    <col min="15626" max="15872" width="9.33203125" style="235"/>
    <col min="15873" max="15873" width="8.6640625" style="235" customWidth="1"/>
    <col min="15874" max="15874" width="61.5" style="235" customWidth="1"/>
    <col min="15875" max="15875" width="16.1640625" style="235" customWidth="1"/>
    <col min="15876" max="15876" width="20" style="235" customWidth="1"/>
    <col min="15877" max="15877" width="5.6640625" style="235" customWidth="1"/>
    <col min="15878" max="15878" width="9.6640625" style="235" customWidth="1"/>
    <col min="15879" max="15879" width="14.5" style="235" customWidth="1"/>
    <col min="15880" max="15880" width="16.33203125" style="235" customWidth="1"/>
    <col min="15881" max="15881" width="3" style="235" customWidth="1"/>
    <col min="15882" max="16128" width="9.33203125" style="235"/>
    <col min="16129" max="16129" width="8.6640625" style="235" customWidth="1"/>
    <col min="16130" max="16130" width="61.5" style="235" customWidth="1"/>
    <col min="16131" max="16131" width="16.1640625" style="235" customWidth="1"/>
    <col min="16132" max="16132" width="20" style="235" customWidth="1"/>
    <col min="16133" max="16133" width="5.6640625" style="235" customWidth="1"/>
    <col min="16134" max="16134" width="9.6640625" style="235" customWidth="1"/>
    <col min="16135" max="16135" width="14.5" style="235" customWidth="1"/>
    <col min="16136" max="16136" width="16.33203125" style="235" customWidth="1"/>
    <col min="16137" max="16137" width="3" style="235" customWidth="1"/>
    <col min="16138" max="16384" width="9.33203125" style="235"/>
  </cols>
  <sheetData>
    <row r="1" spans="1:11" s="254" customFormat="1" ht="15.75" x14ac:dyDescent="0.2">
      <c r="A1" s="251" t="s">
        <v>1999</v>
      </c>
      <c r="B1" s="252"/>
      <c r="C1" s="252"/>
      <c r="D1" s="252"/>
      <c r="E1" s="252"/>
      <c r="F1" s="252"/>
      <c r="G1" s="252"/>
      <c r="H1" s="253"/>
    </row>
    <row r="2" spans="1:11" s="259" customFormat="1" ht="15.75" x14ac:dyDescent="0.2">
      <c r="A2" s="255" t="s">
        <v>1995</v>
      </c>
      <c r="B2" s="256"/>
      <c r="C2" s="256"/>
      <c r="D2" s="256"/>
      <c r="E2" s="256"/>
      <c r="F2" s="256"/>
      <c r="G2" s="257"/>
      <c r="H2" s="258">
        <f>ROUND(H4+H19+H23,0)</f>
        <v>0</v>
      </c>
    </row>
    <row r="3" spans="1:11" ht="12" x14ac:dyDescent="0.2">
      <c r="A3" s="260" t="s">
        <v>1997</v>
      </c>
      <c r="B3" s="260" t="s">
        <v>59</v>
      </c>
      <c r="C3" s="260" t="s">
        <v>2000</v>
      </c>
      <c r="D3" s="260" t="s">
        <v>62</v>
      </c>
      <c r="E3" s="261" t="s">
        <v>2001</v>
      </c>
      <c r="F3" s="262" t="s">
        <v>2002</v>
      </c>
      <c r="G3" s="263" t="s">
        <v>2003</v>
      </c>
      <c r="H3" s="264" t="s">
        <v>1996</v>
      </c>
    </row>
    <row r="4" spans="1:11" x14ac:dyDescent="0.2">
      <c r="A4" s="265" t="s">
        <v>85</v>
      </c>
      <c r="B4" s="266" t="s">
        <v>2004</v>
      </c>
      <c r="C4" s="267"/>
      <c r="D4" s="267"/>
      <c r="E4" s="267"/>
      <c r="F4" s="267"/>
      <c r="G4" s="268"/>
      <c r="H4" s="269">
        <f>ROUND((SUM(H5+H6+H7+H8+H9+H10+H11+H12+H13+H14+H15+H17+H18+H16)),0)</f>
        <v>0</v>
      </c>
      <c r="I4" s="270"/>
      <c r="J4" s="270"/>
      <c r="K4" s="270"/>
    </row>
    <row r="5" spans="1:11" s="280" customFormat="1" ht="33.75" x14ac:dyDescent="0.2">
      <c r="A5" s="271" t="s">
        <v>2005</v>
      </c>
      <c r="B5" s="272" t="s">
        <v>2006</v>
      </c>
      <c r="C5" s="273"/>
      <c r="D5" s="274"/>
      <c r="E5" s="275" t="s">
        <v>147</v>
      </c>
      <c r="F5" s="276">
        <v>1</v>
      </c>
      <c r="G5" s="277">
        <v>0</v>
      </c>
      <c r="H5" s="278">
        <f t="shared" ref="H5:H18" si="0">F5*G5</f>
        <v>0</v>
      </c>
      <c r="I5" s="270"/>
      <c r="J5" s="279"/>
      <c r="K5" s="270"/>
    </row>
    <row r="6" spans="1:11" ht="45" x14ac:dyDescent="0.2">
      <c r="A6" s="243" t="s">
        <v>2007</v>
      </c>
      <c r="B6" s="281" t="s">
        <v>2008</v>
      </c>
      <c r="C6" s="282"/>
      <c r="D6" s="282"/>
      <c r="E6" s="283" t="s">
        <v>147</v>
      </c>
      <c r="F6" s="284">
        <v>1</v>
      </c>
      <c r="G6" s="285">
        <v>0</v>
      </c>
      <c r="H6" s="286">
        <f t="shared" si="0"/>
        <v>0</v>
      </c>
      <c r="J6" s="279"/>
    </row>
    <row r="7" spans="1:11" ht="35.25" customHeight="1" x14ac:dyDescent="0.2">
      <c r="A7" s="243" t="s">
        <v>2009</v>
      </c>
      <c r="B7" s="287" t="s">
        <v>2010</v>
      </c>
      <c r="C7" s="288"/>
      <c r="D7" s="288"/>
      <c r="E7" s="283" t="s">
        <v>147</v>
      </c>
      <c r="F7" s="284">
        <v>2</v>
      </c>
      <c r="G7" s="285">
        <v>0</v>
      </c>
      <c r="H7" s="286">
        <f t="shared" si="0"/>
        <v>0</v>
      </c>
      <c r="J7" s="279"/>
    </row>
    <row r="8" spans="1:11" ht="22.5" x14ac:dyDescent="0.2">
      <c r="A8" s="243" t="s">
        <v>2011</v>
      </c>
      <c r="B8" s="287" t="s">
        <v>2012</v>
      </c>
      <c r="C8" s="288"/>
      <c r="D8" s="288"/>
      <c r="E8" s="283" t="s">
        <v>147</v>
      </c>
      <c r="F8" s="284">
        <v>1</v>
      </c>
      <c r="G8" s="285">
        <v>0</v>
      </c>
      <c r="H8" s="286">
        <f t="shared" si="0"/>
        <v>0</v>
      </c>
      <c r="J8" s="279"/>
    </row>
    <row r="9" spans="1:11" ht="22.5" x14ac:dyDescent="0.2">
      <c r="A9" s="243" t="s">
        <v>2013</v>
      </c>
      <c r="B9" s="287" t="s">
        <v>2014</v>
      </c>
      <c r="C9" s="288"/>
      <c r="D9" s="288"/>
      <c r="E9" s="283" t="s">
        <v>147</v>
      </c>
      <c r="F9" s="284">
        <v>1</v>
      </c>
      <c r="G9" s="285">
        <v>0</v>
      </c>
      <c r="H9" s="286">
        <f t="shared" si="0"/>
        <v>0</v>
      </c>
      <c r="J9" s="279"/>
    </row>
    <row r="10" spans="1:11" ht="22.5" x14ac:dyDescent="0.2">
      <c r="A10" s="243" t="s">
        <v>2015</v>
      </c>
      <c r="B10" s="289" t="s">
        <v>2016</v>
      </c>
      <c r="C10" s="282"/>
      <c r="D10" s="282"/>
      <c r="E10" s="283" t="s">
        <v>147</v>
      </c>
      <c r="F10" s="284">
        <v>1</v>
      </c>
      <c r="G10" s="285">
        <v>0</v>
      </c>
      <c r="H10" s="286">
        <f t="shared" si="0"/>
        <v>0</v>
      </c>
      <c r="J10" s="279"/>
    </row>
    <row r="11" spans="1:11" ht="22.5" x14ac:dyDescent="0.2">
      <c r="A11" s="243" t="s">
        <v>2017</v>
      </c>
      <c r="B11" s="289" t="s">
        <v>2018</v>
      </c>
      <c r="C11" s="288"/>
      <c r="D11" s="288"/>
      <c r="E11" s="290" t="s">
        <v>147</v>
      </c>
      <c r="F11" s="284">
        <v>1</v>
      </c>
      <c r="G11" s="285">
        <v>0</v>
      </c>
      <c r="H11" s="286">
        <f t="shared" si="0"/>
        <v>0</v>
      </c>
      <c r="J11" s="279"/>
    </row>
    <row r="12" spans="1:11" s="280" customFormat="1" ht="45" x14ac:dyDescent="0.2">
      <c r="A12" s="243" t="s">
        <v>2019</v>
      </c>
      <c r="B12" s="289" t="s">
        <v>2020</v>
      </c>
      <c r="C12" s="282"/>
      <c r="D12" s="282"/>
      <c r="E12" s="290" t="s">
        <v>147</v>
      </c>
      <c r="F12" s="284">
        <v>1</v>
      </c>
      <c r="G12" s="285">
        <v>0</v>
      </c>
      <c r="H12" s="286">
        <f t="shared" si="0"/>
        <v>0</v>
      </c>
      <c r="J12" s="279"/>
    </row>
    <row r="13" spans="1:11" ht="22.5" x14ac:dyDescent="0.2">
      <c r="A13" s="243" t="s">
        <v>2021</v>
      </c>
      <c r="B13" s="291" t="s">
        <v>2022</v>
      </c>
      <c r="C13" s="282"/>
      <c r="D13" s="282"/>
      <c r="E13" s="290" t="s">
        <v>147</v>
      </c>
      <c r="F13" s="284">
        <v>1</v>
      </c>
      <c r="G13" s="285">
        <v>0</v>
      </c>
      <c r="H13" s="286">
        <f t="shared" si="0"/>
        <v>0</v>
      </c>
      <c r="J13" s="279"/>
    </row>
    <row r="14" spans="1:11" s="280" customFormat="1" ht="45" x14ac:dyDescent="0.2">
      <c r="A14" s="243" t="s">
        <v>2023</v>
      </c>
      <c r="B14" s="291" t="s">
        <v>2024</v>
      </c>
      <c r="C14" s="282"/>
      <c r="D14" s="282"/>
      <c r="E14" s="283" t="s">
        <v>147</v>
      </c>
      <c r="F14" s="284">
        <v>1</v>
      </c>
      <c r="G14" s="285">
        <v>0</v>
      </c>
      <c r="H14" s="286">
        <f t="shared" si="0"/>
        <v>0</v>
      </c>
      <c r="J14" s="279"/>
    </row>
    <row r="15" spans="1:11" ht="33.75" x14ac:dyDescent="0.2">
      <c r="A15" s="243" t="s">
        <v>2025</v>
      </c>
      <c r="B15" s="291" t="s">
        <v>2026</v>
      </c>
      <c r="C15" s="282"/>
      <c r="D15" s="282"/>
      <c r="E15" s="283" t="s">
        <v>147</v>
      </c>
      <c r="F15" s="284">
        <v>1</v>
      </c>
      <c r="G15" s="285">
        <v>0</v>
      </c>
      <c r="H15" s="286">
        <f t="shared" si="0"/>
        <v>0</v>
      </c>
      <c r="J15" s="279"/>
    </row>
    <row r="16" spans="1:11" ht="38.25" customHeight="1" x14ac:dyDescent="0.2">
      <c r="A16" s="243" t="s">
        <v>2027</v>
      </c>
      <c r="B16" s="287" t="s">
        <v>2028</v>
      </c>
      <c r="C16" s="288"/>
      <c r="D16" s="288"/>
      <c r="E16" s="283" t="s">
        <v>147</v>
      </c>
      <c r="F16" s="284">
        <v>1</v>
      </c>
      <c r="G16" s="285">
        <v>0</v>
      </c>
      <c r="H16" s="286">
        <f t="shared" si="0"/>
        <v>0</v>
      </c>
      <c r="J16" s="279"/>
    </row>
    <row r="17" spans="1:10" s="280" customFormat="1" ht="22.5" x14ac:dyDescent="0.2">
      <c r="A17" s="243" t="s">
        <v>2029</v>
      </c>
      <c r="B17" s="291" t="s">
        <v>2030</v>
      </c>
      <c r="C17" s="282"/>
      <c r="D17" s="282"/>
      <c r="E17" s="290" t="s">
        <v>147</v>
      </c>
      <c r="F17" s="284">
        <v>1</v>
      </c>
      <c r="G17" s="285">
        <v>0</v>
      </c>
      <c r="H17" s="286">
        <f t="shared" si="0"/>
        <v>0</v>
      </c>
      <c r="J17" s="279"/>
    </row>
    <row r="18" spans="1:10" s="280" customFormat="1" ht="22.5" x14ac:dyDescent="0.2">
      <c r="A18" s="243" t="s">
        <v>2031</v>
      </c>
      <c r="B18" s="291" t="s">
        <v>2032</v>
      </c>
      <c r="C18" s="282"/>
      <c r="D18" s="282"/>
      <c r="E18" s="290" t="s">
        <v>147</v>
      </c>
      <c r="F18" s="284">
        <v>1</v>
      </c>
      <c r="G18" s="285">
        <v>0</v>
      </c>
      <c r="H18" s="286">
        <f t="shared" si="0"/>
        <v>0</v>
      </c>
      <c r="J18" s="279"/>
    </row>
    <row r="19" spans="1:10" x14ac:dyDescent="0.2">
      <c r="A19" s="292" t="s">
        <v>87</v>
      </c>
      <c r="B19" s="293" t="s">
        <v>2033</v>
      </c>
      <c r="C19" s="294"/>
      <c r="D19" s="294"/>
      <c r="E19" s="294"/>
      <c r="F19" s="294"/>
      <c r="G19" s="295"/>
      <c r="H19" s="296">
        <f>ROUND(SUM(H20:H22),0)</f>
        <v>0</v>
      </c>
      <c r="J19" s="279"/>
    </row>
    <row r="20" spans="1:10" ht="22.5" x14ac:dyDescent="0.2">
      <c r="A20" s="243" t="s">
        <v>2034</v>
      </c>
      <c r="B20" s="291" t="s">
        <v>2035</v>
      </c>
      <c r="C20" s="288"/>
      <c r="D20" s="288"/>
      <c r="E20" s="282" t="s">
        <v>197</v>
      </c>
      <c r="F20" s="297">
        <v>2</v>
      </c>
      <c r="G20" s="285">
        <v>0</v>
      </c>
      <c r="H20" s="298">
        <f>F20*G20</f>
        <v>0</v>
      </c>
      <c r="J20" s="279"/>
    </row>
    <row r="21" spans="1:10" ht="33.75" x14ac:dyDescent="0.2">
      <c r="A21" s="243" t="s">
        <v>2036</v>
      </c>
      <c r="B21" s="291" t="s">
        <v>2037</v>
      </c>
      <c r="C21" s="288"/>
      <c r="D21" s="288"/>
      <c r="E21" s="282" t="s">
        <v>197</v>
      </c>
      <c r="F21" s="297">
        <v>1</v>
      </c>
      <c r="G21" s="285">
        <v>0</v>
      </c>
      <c r="H21" s="298">
        <f>F21*G21</f>
        <v>0</v>
      </c>
      <c r="J21" s="279"/>
    </row>
    <row r="22" spans="1:10" ht="14.25" customHeight="1" x14ac:dyDescent="0.2">
      <c r="A22" s="243" t="s">
        <v>2038</v>
      </c>
      <c r="B22" s="291" t="s">
        <v>2039</v>
      </c>
      <c r="C22" s="288"/>
      <c r="D22" s="288"/>
      <c r="E22" s="282" t="s">
        <v>197</v>
      </c>
      <c r="F22" s="297">
        <v>1</v>
      </c>
      <c r="G22" s="285">
        <v>0</v>
      </c>
      <c r="H22" s="299">
        <f>F22*G22</f>
        <v>0</v>
      </c>
      <c r="J22" s="279"/>
    </row>
    <row r="23" spans="1:10" x14ac:dyDescent="0.2">
      <c r="A23" s="292" t="s">
        <v>158</v>
      </c>
      <c r="B23" s="293" t="s">
        <v>2040</v>
      </c>
      <c r="C23" s="294"/>
      <c r="D23" s="294"/>
      <c r="E23" s="294"/>
      <c r="F23" s="294"/>
      <c r="G23" s="295"/>
      <c r="H23" s="296">
        <f>ROUND(SUM(H24:H43),0)</f>
        <v>0</v>
      </c>
      <c r="J23" s="279"/>
    </row>
    <row r="24" spans="1:10" x14ac:dyDescent="0.2">
      <c r="A24" s="243" t="s">
        <v>2041</v>
      </c>
      <c r="B24" s="287" t="s">
        <v>2042</v>
      </c>
      <c r="C24" s="282"/>
      <c r="D24" s="282"/>
      <c r="E24" s="283" t="s">
        <v>266</v>
      </c>
      <c r="F24" s="284">
        <v>60</v>
      </c>
      <c r="G24" s="300">
        <v>0</v>
      </c>
      <c r="H24" s="301">
        <f>F24*G24</f>
        <v>0</v>
      </c>
      <c r="J24" s="279"/>
    </row>
    <row r="25" spans="1:10" x14ac:dyDescent="0.2">
      <c r="A25" s="243" t="s">
        <v>2043</v>
      </c>
      <c r="B25" s="302" t="s">
        <v>2044</v>
      </c>
      <c r="C25" s="282"/>
      <c r="D25" s="303"/>
      <c r="E25" s="304" t="s">
        <v>147</v>
      </c>
      <c r="F25" s="304">
        <v>1</v>
      </c>
      <c r="G25" s="305">
        <v>0</v>
      </c>
      <c r="H25" s="301">
        <f>F25*G25</f>
        <v>0</v>
      </c>
      <c r="J25" s="279"/>
    </row>
    <row r="26" spans="1:10" ht="10.5" customHeight="1" x14ac:dyDescent="0.2">
      <c r="A26" s="243" t="s">
        <v>2045</v>
      </c>
      <c r="B26" s="289" t="s">
        <v>2046</v>
      </c>
      <c r="C26" s="282"/>
      <c r="D26" s="303"/>
      <c r="E26" s="290" t="s">
        <v>197</v>
      </c>
      <c r="F26" s="240">
        <v>1</v>
      </c>
      <c r="G26" s="285">
        <v>0</v>
      </c>
      <c r="H26" s="301">
        <f>F26*G26</f>
        <v>0</v>
      </c>
      <c r="J26" s="279"/>
    </row>
    <row r="27" spans="1:10" ht="22.5" x14ac:dyDescent="0.2">
      <c r="A27" s="243" t="s">
        <v>2047</v>
      </c>
      <c r="B27" s="289" t="s">
        <v>2048</v>
      </c>
      <c r="C27" s="282"/>
      <c r="D27" s="303"/>
      <c r="E27" s="304" t="s">
        <v>266</v>
      </c>
      <c r="F27" s="304">
        <v>50</v>
      </c>
      <c r="G27" s="285">
        <v>0</v>
      </c>
      <c r="H27" s="301">
        <f t="shared" ref="H27:H43" si="1">F27*G27</f>
        <v>0</v>
      </c>
      <c r="J27" s="279"/>
    </row>
    <row r="28" spans="1:10" x14ac:dyDescent="0.2">
      <c r="A28" s="243" t="s">
        <v>2049</v>
      </c>
      <c r="B28" s="289" t="s">
        <v>2050</v>
      </c>
      <c r="C28" s="282"/>
      <c r="D28" s="303"/>
      <c r="E28" s="282" t="s">
        <v>266</v>
      </c>
      <c r="F28" s="304">
        <v>50</v>
      </c>
      <c r="G28" s="300">
        <v>0</v>
      </c>
      <c r="H28" s="301">
        <f t="shared" si="1"/>
        <v>0</v>
      </c>
      <c r="J28" s="279"/>
    </row>
    <row r="29" spans="1:10" ht="22.5" x14ac:dyDescent="0.2">
      <c r="A29" s="243" t="s">
        <v>2051</v>
      </c>
      <c r="B29" s="291" t="s">
        <v>2052</v>
      </c>
      <c r="C29" s="282"/>
      <c r="D29" s="282"/>
      <c r="E29" s="282" t="s">
        <v>266</v>
      </c>
      <c r="F29" s="284">
        <v>2</v>
      </c>
      <c r="G29" s="300">
        <v>0</v>
      </c>
      <c r="H29" s="301">
        <f t="shared" si="1"/>
        <v>0</v>
      </c>
      <c r="J29" s="279"/>
    </row>
    <row r="30" spans="1:10" ht="22.5" x14ac:dyDescent="0.2">
      <c r="A30" s="243" t="s">
        <v>2053</v>
      </c>
      <c r="B30" s="291" t="s">
        <v>2054</v>
      </c>
      <c r="C30" s="282"/>
      <c r="D30" s="303"/>
      <c r="E30" s="282" t="s">
        <v>266</v>
      </c>
      <c r="F30" s="284">
        <v>10</v>
      </c>
      <c r="G30" s="300">
        <v>0</v>
      </c>
      <c r="H30" s="301">
        <f t="shared" si="1"/>
        <v>0</v>
      </c>
      <c r="J30" s="279"/>
    </row>
    <row r="31" spans="1:10" x14ac:dyDescent="0.2">
      <c r="A31" s="243" t="s">
        <v>2055</v>
      </c>
      <c r="B31" s="306" t="s">
        <v>2056</v>
      </c>
      <c r="C31" s="243"/>
      <c r="D31" s="243"/>
      <c r="E31" s="304" t="s">
        <v>266</v>
      </c>
      <c r="F31" s="304">
        <v>50</v>
      </c>
      <c r="G31" s="285">
        <v>0</v>
      </c>
      <c r="H31" s="301">
        <f t="shared" si="1"/>
        <v>0</v>
      </c>
      <c r="J31" s="279"/>
    </row>
    <row r="32" spans="1:10" x14ac:dyDescent="0.2">
      <c r="A32" s="243" t="s">
        <v>2057</v>
      </c>
      <c r="B32" s="307" t="s">
        <v>2058</v>
      </c>
      <c r="C32" s="282"/>
      <c r="D32" s="303"/>
      <c r="E32" s="304" t="s">
        <v>197</v>
      </c>
      <c r="F32" s="240">
        <v>1</v>
      </c>
      <c r="G32" s="285">
        <v>0</v>
      </c>
      <c r="H32" s="301">
        <f t="shared" si="1"/>
        <v>0</v>
      </c>
      <c r="J32" s="279"/>
    </row>
    <row r="33" spans="1:10" x14ac:dyDescent="0.2">
      <c r="A33" s="243" t="s">
        <v>2059</v>
      </c>
      <c r="B33" s="289" t="s">
        <v>2060</v>
      </c>
      <c r="C33" s="282"/>
      <c r="D33" s="303"/>
      <c r="E33" s="304" t="s">
        <v>197</v>
      </c>
      <c r="F33" s="240">
        <v>3</v>
      </c>
      <c r="G33" s="300">
        <v>0</v>
      </c>
      <c r="H33" s="301">
        <f t="shared" si="1"/>
        <v>0</v>
      </c>
      <c r="J33" s="279"/>
    </row>
    <row r="34" spans="1:10" ht="22.5" x14ac:dyDescent="0.2">
      <c r="A34" s="243" t="s">
        <v>2061</v>
      </c>
      <c r="B34" s="308" t="s">
        <v>2062</v>
      </c>
      <c r="C34" s="309"/>
      <c r="D34" s="310"/>
      <c r="E34" s="311" t="s">
        <v>197</v>
      </c>
      <c r="F34" s="311">
        <v>1</v>
      </c>
      <c r="G34" s="300">
        <v>0</v>
      </c>
      <c r="H34" s="301">
        <f t="shared" si="1"/>
        <v>0</v>
      </c>
      <c r="J34" s="279"/>
    </row>
    <row r="35" spans="1:10" x14ac:dyDescent="0.2">
      <c r="A35" s="243" t="s">
        <v>2063</v>
      </c>
      <c r="B35" s="312" t="s">
        <v>2064</v>
      </c>
      <c r="C35" s="309"/>
      <c r="D35" s="309"/>
      <c r="E35" s="304" t="s">
        <v>197</v>
      </c>
      <c r="F35" s="304">
        <v>1</v>
      </c>
      <c r="G35" s="299">
        <v>0</v>
      </c>
      <c r="H35" s="298">
        <f t="shared" si="1"/>
        <v>0</v>
      </c>
      <c r="I35" s="280"/>
      <c r="J35" s="279"/>
    </row>
    <row r="36" spans="1:10" s="254" customFormat="1" x14ac:dyDescent="0.2">
      <c r="A36" s="243" t="s">
        <v>2065</v>
      </c>
      <c r="B36" s="289" t="s">
        <v>2066</v>
      </c>
      <c r="C36" s="282"/>
      <c r="D36" s="303"/>
      <c r="E36" s="304" t="s">
        <v>197</v>
      </c>
      <c r="F36" s="304">
        <v>4</v>
      </c>
      <c r="G36" s="299">
        <v>0</v>
      </c>
      <c r="H36" s="299">
        <f t="shared" si="1"/>
        <v>0</v>
      </c>
      <c r="I36" s="313"/>
      <c r="J36" s="279"/>
    </row>
    <row r="37" spans="1:10" s="254" customFormat="1" ht="22.5" x14ac:dyDescent="0.2">
      <c r="A37" s="243" t="s">
        <v>2067</v>
      </c>
      <c r="B37" s="289" t="s">
        <v>2068</v>
      </c>
      <c r="C37" s="282"/>
      <c r="D37" s="282"/>
      <c r="E37" s="282" t="s">
        <v>197</v>
      </c>
      <c r="F37" s="304">
        <v>2</v>
      </c>
      <c r="G37" s="299">
        <v>0</v>
      </c>
      <c r="H37" s="299">
        <f t="shared" si="1"/>
        <v>0</v>
      </c>
      <c r="I37" s="313"/>
      <c r="J37" s="279"/>
    </row>
    <row r="38" spans="1:10" s="254" customFormat="1" x14ac:dyDescent="0.2">
      <c r="A38" s="243" t="s">
        <v>2069</v>
      </c>
      <c r="B38" s="287" t="s">
        <v>2070</v>
      </c>
      <c r="C38" s="282"/>
      <c r="D38" s="309"/>
      <c r="E38" s="282" t="s">
        <v>197</v>
      </c>
      <c r="F38" s="304">
        <v>2</v>
      </c>
      <c r="G38" s="314">
        <v>0</v>
      </c>
      <c r="H38" s="299">
        <f t="shared" si="1"/>
        <v>0</v>
      </c>
      <c r="I38" s="313"/>
      <c r="J38" s="279"/>
    </row>
    <row r="39" spans="1:10" s="254" customFormat="1" x14ac:dyDescent="0.2">
      <c r="A39" s="243" t="s">
        <v>2071</v>
      </c>
      <c r="B39" s="289" t="s">
        <v>2072</v>
      </c>
      <c r="C39" s="282"/>
      <c r="D39" s="303"/>
      <c r="E39" s="282" t="s">
        <v>266</v>
      </c>
      <c r="F39" s="304">
        <v>35</v>
      </c>
      <c r="G39" s="300">
        <v>0</v>
      </c>
      <c r="H39" s="286">
        <f t="shared" si="1"/>
        <v>0</v>
      </c>
      <c r="I39" s="313"/>
      <c r="J39" s="279"/>
    </row>
    <row r="40" spans="1:10" ht="22.5" x14ac:dyDescent="0.2">
      <c r="A40" s="243" t="s">
        <v>2073</v>
      </c>
      <c r="B40" s="287" t="s">
        <v>2074</v>
      </c>
      <c r="C40" s="282"/>
      <c r="D40" s="282"/>
      <c r="E40" s="304" t="s">
        <v>266</v>
      </c>
      <c r="F40" s="304">
        <v>15</v>
      </c>
      <c r="G40" s="285">
        <v>0</v>
      </c>
      <c r="H40" s="301">
        <f t="shared" si="1"/>
        <v>0</v>
      </c>
      <c r="I40" s="280"/>
      <c r="J40" s="279"/>
    </row>
    <row r="41" spans="1:10" ht="28.5" customHeight="1" x14ac:dyDescent="0.2">
      <c r="A41" s="243" t="s">
        <v>2075</v>
      </c>
      <c r="B41" s="289" t="s">
        <v>2076</v>
      </c>
      <c r="C41" s="282"/>
      <c r="D41" s="303"/>
      <c r="E41" s="304" t="s">
        <v>266</v>
      </c>
      <c r="F41" s="284">
        <v>30</v>
      </c>
      <c r="G41" s="300">
        <v>0</v>
      </c>
      <c r="H41" s="301">
        <f t="shared" si="1"/>
        <v>0</v>
      </c>
      <c r="I41" s="280"/>
      <c r="J41" s="279"/>
    </row>
    <row r="42" spans="1:10" ht="11.25" customHeight="1" x14ac:dyDescent="0.2">
      <c r="A42" s="243" t="s">
        <v>2077</v>
      </c>
      <c r="B42" s="308" t="s">
        <v>2078</v>
      </c>
      <c r="C42" s="309"/>
      <c r="D42" s="310"/>
      <c r="E42" s="311" t="s">
        <v>197</v>
      </c>
      <c r="F42" s="315">
        <v>2</v>
      </c>
      <c r="G42" s="316">
        <v>0</v>
      </c>
      <c r="H42" s="301">
        <f t="shared" si="1"/>
        <v>0</v>
      </c>
      <c r="I42" s="280"/>
      <c r="J42" s="279"/>
    </row>
    <row r="43" spans="1:10" x14ac:dyDescent="0.2">
      <c r="A43" s="243" t="s">
        <v>2079</v>
      </c>
      <c r="B43" s="308" t="s">
        <v>2080</v>
      </c>
      <c r="C43" s="309"/>
      <c r="D43" s="310"/>
      <c r="E43" s="311" t="s">
        <v>197</v>
      </c>
      <c r="F43" s="311">
        <v>1</v>
      </c>
      <c r="G43" s="317">
        <v>0</v>
      </c>
      <c r="H43" s="301">
        <f t="shared" si="1"/>
        <v>0</v>
      </c>
      <c r="I43" s="280"/>
      <c r="J43" s="279"/>
    </row>
    <row r="44" spans="1:10" x14ac:dyDescent="0.2">
      <c r="A44" s="254"/>
      <c r="B44" s="254"/>
      <c r="C44" s="235"/>
      <c r="D44" s="235"/>
      <c r="E44" s="235"/>
      <c r="F44" s="235"/>
      <c r="G44" s="235"/>
      <c r="H44" s="235"/>
    </row>
    <row r="45" spans="1:10" x14ac:dyDescent="0.2">
      <c r="A45" s="254"/>
      <c r="B45" s="254"/>
      <c r="C45" s="235"/>
      <c r="D45" s="235"/>
      <c r="E45" s="235"/>
      <c r="F45" s="235"/>
      <c r="G45" s="235"/>
      <c r="H45" s="235"/>
    </row>
    <row r="46" spans="1:10" x14ac:dyDescent="0.2">
      <c r="A46" s="254"/>
      <c r="B46" s="235"/>
      <c r="C46" s="235"/>
      <c r="D46" s="235"/>
      <c r="E46" s="235"/>
      <c r="F46" s="235"/>
      <c r="G46" s="235"/>
      <c r="H46" s="235"/>
    </row>
    <row r="47" spans="1:10" x14ac:dyDescent="0.2">
      <c r="A47" s="254"/>
      <c r="B47" s="235"/>
      <c r="C47" s="235"/>
      <c r="D47" s="235"/>
      <c r="E47" s="235"/>
      <c r="F47" s="235"/>
      <c r="G47" s="235"/>
      <c r="H47" s="235"/>
    </row>
    <row r="48" spans="1:10" x14ac:dyDescent="0.2">
      <c r="A48" s="254"/>
      <c r="B48" s="235"/>
      <c r="C48" s="235"/>
      <c r="D48" s="235"/>
      <c r="E48" s="235"/>
      <c r="F48" s="235"/>
      <c r="G48" s="235"/>
      <c r="H48" s="235"/>
    </row>
    <row r="49" spans="1:8" x14ac:dyDescent="0.2">
      <c r="A49" s="254"/>
      <c r="B49" s="235"/>
      <c r="C49" s="235"/>
      <c r="D49" s="235"/>
      <c r="E49" s="235"/>
      <c r="F49" s="235"/>
      <c r="G49" s="235"/>
      <c r="H49" s="235"/>
    </row>
    <row r="50" spans="1:8" x14ac:dyDescent="0.2">
      <c r="A50" s="254"/>
      <c r="B50" s="235"/>
      <c r="C50" s="235"/>
      <c r="D50" s="235"/>
      <c r="E50" s="235"/>
      <c r="F50" s="235"/>
      <c r="G50" s="235"/>
      <c r="H50" s="235"/>
    </row>
    <row r="51" spans="1:8" x14ac:dyDescent="0.2">
      <c r="A51" s="254"/>
      <c r="B51" s="235"/>
      <c r="C51" s="235"/>
      <c r="D51" s="235"/>
      <c r="E51" s="235"/>
      <c r="F51" s="235"/>
      <c r="G51" s="235"/>
      <c r="H51" s="235"/>
    </row>
    <row r="52" spans="1:8" x14ac:dyDescent="0.2">
      <c r="A52" s="254"/>
      <c r="B52" s="235"/>
      <c r="C52" s="235"/>
      <c r="D52" s="235"/>
      <c r="E52" s="235"/>
      <c r="F52" s="235"/>
      <c r="G52" s="235"/>
      <c r="H52" s="235"/>
    </row>
    <row r="53" spans="1:8" x14ac:dyDescent="0.2">
      <c r="A53" s="254"/>
      <c r="B53" s="235"/>
      <c r="C53" s="235"/>
      <c r="D53" s="235"/>
      <c r="E53" s="235"/>
      <c r="F53" s="235"/>
      <c r="G53" s="235"/>
      <c r="H53" s="235"/>
    </row>
    <row r="54" spans="1:8" x14ac:dyDescent="0.2">
      <c r="A54" s="254"/>
      <c r="B54" s="235"/>
      <c r="C54" s="235"/>
      <c r="D54" s="235"/>
      <c r="E54" s="235"/>
      <c r="F54" s="235"/>
      <c r="G54" s="235"/>
      <c r="H54" s="235"/>
    </row>
    <row r="55" spans="1:8" x14ac:dyDescent="0.2">
      <c r="A55" s="254"/>
      <c r="B55" s="235"/>
      <c r="C55" s="235"/>
      <c r="D55" s="235"/>
      <c r="E55" s="235"/>
      <c r="F55" s="235"/>
      <c r="G55" s="235"/>
      <c r="H55" s="235"/>
    </row>
    <row r="56" spans="1:8" x14ac:dyDescent="0.2">
      <c r="A56" s="254"/>
      <c r="B56" s="235"/>
      <c r="C56" s="235"/>
      <c r="D56" s="235"/>
      <c r="E56" s="235"/>
      <c r="F56" s="235"/>
      <c r="G56" s="235"/>
      <c r="H56" s="235"/>
    </row>
    <row r="57" spans="1:8" x14ac:dyDescent="0.2">
      <c r="A57" s="254"/>
      <c r="B57" s="235"/>
      <c r="C57" s="235"/>
      <c r="D57" s="235"/>
      <c r="E57" s="235"/>
      <c r="F57" s="235"/>
      <c r="G57" s="235"/>
      <c r="H57" s="235"/>
    </row>
    <row r="58" spans="1:8" x14ac:dyDescent="0.2">
      <c r="A58" s="254"/>
      <c r="B58" s="235"/>
      <c r="C58" s="235"/>
      <c r="D58" s="235"/>
      <c r="E58" s="235"/>
      <c r="F58" s="235"/>
      <c r="G58" s="235"/>
      <c r="H58" s="235"/>
    </row>
    <row r="59" spans="1:8" x14ac:dyDescent="0.2">
      <c r="A59" s="254"/>
      <c r="B59" s="235"/>
      <c r="C59" s="235"/>
      <c r="D59" s="235"/>
      <c r="E59" s="235"/>
      <c r="F59" s="235"/>
      <c r="G59" s="235"/>
      <c r="H59" s="235"/>
    </row>
    <row r="60" spans="1:8" x14ac:dyDescent="0.2">
      <c r="A60" s="254"/>
      <c r="B60" s="235"/>
      <c r="C60" s="235"/>
      <c r="D60" s="235"/>
      <c r="E60" s="235"/>
      <c r="F60" s="235"/>
      <c r="G60" s="235"/>
      <c r="H60" s="235"/>
    </row>
    <row r="61" spans="1:8" x14ac:dyDescent="0.2">
      <c r="A61" s="254"/>
      <c r="B61" s="235"/>
      <c r="C61" s="235"/>
      <c r="D61" s="235"/>
      <c r="E61" s="235"/>
      <c r="F61" s="235"/>
      <c r="G61" s="235"/>
      <c r="H61" s="235"/>
    </row>
    <row r="62" spans="1:8" x14ac:dyDescent="0.2">
      <c r="A62" s="235"/>
      <c r="B62" s="235"/>
      <c r="C62" s="235"/>
      <c r="D62" s="235"/>
      <c r="E62" s="235"/>
      <c r="F62" s="235"/>
      <c r="G62" s="235"/>
      <c r="H62" s="235"/>
    </row>
    <row r="63" spans="1:8" x14ac:dyDescent="0.2">
      <c r="A63" s="318"/>
      <c r="B63" s="235"/>
      <c r="C63" s="235"/>
      <c r="D63" s="235"/>
      <c r="E63" s="235"/>
      <c r="F63" s="235"/>
      <c r="G63" s="235"/>
      <c r="H63" s="235"/>
    </row>
    <row r="64" spans="1:8" x14ac:dyDescent="0.2">
      <c r="A64" s="318"/>
      <c r="B64" s="235"/>
      <c r="C64" s="235"/>
      <c r="D64" s="235"/>
      <c r="E64" s="235"/>
      <c r="F64" s="235"/>
      <c r="G64" s="235"/>
      <c r="H64" s="235"/>
    </row>
    <row r="65" spans="1:8" x14ac:dyDescent="0.2">
      <c r="A65" s="318"/>
      <c r="B65" s="235"/>
      <c r="C65" s="235"/>
      <c r="D65" s="235"/>
      <c r="E65" s="235"/>
      <c r="F65" s="235"/>
      <c r="G65" s="235"/>
      <c r="H65" s="235"/>
    </row>
    <row r="66" spans="1:8" x14ac:dyDescent="0.2">
      <c r="A66" s="318"/>
      <c r="B66" s="235"/>
      <c r="C66" s="235"/>
      <c r="D66" s="235"/>
      <c r="E66" s="235"/>
      <c r="F66" s="235"/>
      <c r="G66" s="235"/>
      <c r="H66" s="235"/>
    </row>
    <row r="67" spans="1:8" x14ac:dyDescent="0.2">
      <c r="A67" s="235"/>
      <c r="B67" s="235"/>
      <c r="C67" s="235"/>
      <c r="D67" s="235"/>
      <c r="E67" s="235"/>
      <c r="F67" s="235"/>
      <c r="G67" s="235"/>
      <c r="H67" s="235"/>
    </row>
    <row r="68" spans="1:8" x14ac:dyDescent="0.2">
      <c r="A68" s="235"/>
      <c r="B68" s="235"/>
      <c r="C68" s="235"/>
      <c r="D68" s="235"/>
      <c r="E68" s="235"/>
      <c r="F68" s="235"/>
      <c r="G68" s="235"/>
      <c r="H68" s="235"/>
    </row>
    <row r="69" spans="1:8" x14ac:dyDescent="0.2">
      <c r="A69" s="235"/>
      <c r="B69" s="235"/>
      <c r="C69" s="235"/>
      <c r="D69" s="235"/>
      <c r="E69" s="235"/>
      <c r="F69" s="235"/>
      <c r="G69" s="235"/>
      <c r="H69" s="235"/>
    </row>
    <row r="70" spans="1:8" x14ac:dyDescent="0.2">
      <c r="A70" s="235"/>
      <c r="B70" s="235"/>
      <c r="C70" s="235"/>
      <c r="D70" s="235"/>
      <c r="E70" s="235"/>
      <c r="F70" s="235"/>
      <c r="G70" s="235"/>
      <c r="H70" s="235"/>
    </row>
    <row r="71" spans="1:8" x14ac:dyDescent="0.2">
      <c r="A71" s="235"/>
      <c r="B71" s="235"/>
      <c r="C71" s="235"/>
      <c r="D71" s="235"/>
      <c r="E71" s="235"/>
      <c r="F71" s="235"/>
      <c r="G71" s="235"/>
      <c r="H71" s="235"/>
    </row>
    <row r="72" spans="1:8" x14ac:dyDescent="0.2">
      <c r="A72" s="235"/>
      <c r="B72" s="235"/>
      <c r="C72" s="235"/>
      <c r="D72" s="235"/>
      <c r="E72" s="235"/>
      <c r="F72" s="235"/>
      <c r="G72" s="235"/>
      <c r="H72" s="235"/>
    </row>
    <row r="73" spans="1:8" x14ac:dyDescent="0.2">
      <c r="A73" s="235"/>
      <c r="B73" s="235"/>
      <c r="C73" s="235"/>
      <c r="D73" s="235"/>
      <c r="E73" s="235"/>
      <c r="F73" s="235"/>
      <c r="G73" s="235"/>
      <c r="H73" s="235"/>
    </row>
    <row r="74" spans="1:8" x14ac:dyDescent="0.2">
      <c r="A74" s="235"/>
      <c r="B74" s="235"/>
      <c r="C74" s="235"/>
      <c r="D74" s="235"/>
      <c r="E74" s="235"/>
      <c r="F74" s="235"/>
      <c r="G74" s="235"/>
      <c r="H74" s="235"/>
    </row>
    <row r="75" spans="1:8" x14ac:dyDescent="0.2">
      <c r="A75" s="235"/>
      <c r="B75" s="235"/>
      <c r="C75" s="235"/>
      <c r="D75" s="235"/>
      <c r="E75" s="235"/>
      <c r="F75" s="235"/>
      <c r="G75" s="235"/>
      <c r="H75" s="235"/>
    </row>
    <row r="76" spans="1:8" x14ac:dyDescent="0.2">
      <c r="A76" s="235"/>
      <c r="B76" s="235"/>
      <c r="C76" s="235"/>
      <c r="D76" s="235"/>
      <c r="E76" s="235"/>
      <c r="F76" s="235"/>
      <c r="G76" s="235"/>
      <c r="H76" s="235"/>
    </row>
    <row r="77" spans="1:8" x14ac:dyDescent="0.2">
      <c r="A77" s="235"/>
      <c r="B77" s="235"/>
      <c r="C77" s="235"/>
      <c r="D77" s="235"/>
      <c r="E77" s="235"/>
      <c r="F77" s="235"/>
      <c r="G77" s="235"/>
      <c r="H77" s="235"/>
    </row>
    <row r="78" spans="1:8" x14ac:dyDescent="0.2">
      <c r="A78" s="235"/>
      <c r="B78" s="235"/>
      <c r="C78" s="235"/>
      <c r="D78" s="235"/>
      <c r="E78" s="235"/>
      <c r="F78" s="235"/>
      <c r="G78" s="235"/>
      <c r="H78" s="235"/>
    </row>
    <row r="79" spans="1:8" x14ac:dyDescent="0.2">
      <c r="A79" s="235"/>
      <c r="B79" s="235"/>
      <c r="C79" s="235"/>
      <c r="D79" s="235"/>
      <c r="E79" s="235"/>
      <c r="F79" s="235"/>
      <c r="G79" s="235"/>
      <c r="H79" s="235"/>
    </row>
    <row r="80" spans="1:8" x14ac:dyDescent="0.2">
      <c r="A80" s="235"/>
      <c r="B80" s="235"/>
      <c r="C80" s="235"/>
      <c r="D80" s="235"/>
      <c r="E80" s="235"/>
      <c r="F80" s="235"/>
      <c r="G80" s="235"/>
      <c r="H80" s="235"/>
    </row>
    <row r="81" spans="1:8" x14ac:dyDescent="0.2">
      <c r="A81" s="235"/>
      <c r="B81" s="235"/>
      <c r="C81" s="235"/>
      <c r="D81" s="235"/>
      <c r="E81" s="235"/>
      <c r="F81" s="235"/>
      <c r="G81" s="235"/>
      <c r="H81" s="235"/>
    </row>
    <row r="82" spans="1:8" x14ac:dyDescent="0.2">
      <c r="A82" s="235"/>
      <c r="B82" s="235"/>
      <c r="C82" s="235"/>
      <c r="D82" s="235"/>
      <c r="E82" s="235"/>
      <c r="F82" s="235"/>
      <c r="G82" s="235"/>
      <c r="H82" s="235"/>
    </row>
    <row r="83" spans="1:8" x14ac:dyDescent="0.2">
      <c r="A83" s="235"/>
      <c r="B83" s="235"/>
      <c r="C83" s="235"/>
      <c r="D83" s="235"/>
      <c r="E83" s="235"/>
      <c r="F83" s="235"/>
      <c r="G83" s="235"/>
      <c r="H83" s="235"/>
    </row>
    <row r="84" spans="1:8" x14ac:dyDescent="0.2">
      <c r="A84" s="235"/>
      <c r="B84" s="235"/>
      <c r="C84" s="235"/>
      <c r="D84" s="235"/>
      <c r="E84" s="235"/>
      <c r="F84" s="235"/>
      <c r="G84" s="235"/>
      <c r="H84" s="235"/>
    </row>
    <row r="85" spans="1:8" x14ac:dyDescent="0.2">
      <c r="A85" s="235"/>
      <c r="B85" s="235"/>
      <c r="C85" s="235"/>
      <c r="D85" s="235"/>
      <c r="E85" s="235"/>
      <c r="F85" s="235"/>
      <c r="G85" s="235"/>
      <c r="H85" s="235"/>
    </row>
    <row r="86" spans="1:8" x14ac:dyDescent="0.2">
      <c r="A86" s="235"/>
      <c r="B86" s="235"/>
      <c r="C86" s="235"/>
      <c r="D86" s="235"/>
      <c r="E86" s="235"/>
      <c r="F86" s="235"/>
      <c r="G86" s="235"/>
      <c r="H86" s="235"/>
    </row>
    <row r="87" spans="1:8" x14ac:dyDescent="0.2">
      <c r="A87" s="235"/>
      <c r="B87" s="235"/>
      <c r="C87" s="235"/>
      <c r="D87" s="235"/>
      <c r="E87" s="235"/>
      <c r="F87" s="235"/>
      <c r="G87" s="235"/>
      <c r="H87" s="235"/>
    </row>
    <row r="88" spans="1:8" x14ac:dyDescent="0.2">
      <c r="A88" s="235"/>
      <c r="B88" s="235"/>
      <c r="C88" s="235"/>
      <c r="D88" s="235"/>
      <c r="E88" s="235"/>
      <c r="F88" s="235"/>
      <c r="G88" s="235"/>
      <c r="H88" s="235"/>
    </row>
    <row r="89" spans="1:8" x14ac:dyDescent="0.2">
      <c r="A89" s="235"/>
      <c r="B89" s="235"/>
      <c r="C89" s="235"/>
      <c r="D89" s="235"/>
      <c r="E89" s="235"/>
      <c r="F89" s="235"/>
      <c r="G89" s="235"/>
      <c r="H89" s="235"/>
    </row>
    <row r="90" spans="1:8" x14ac:dyDescent="0.2">
      <c r="A90" s="235"/>
      <c r="B90" s="235"/>
      <c r="C90" s="235"/>
      <c r="D90" s="235"/>
      <c r="E90" s="235"/>
      <c r="F90" s="235"/>
      <c r="G90" s="235"/>
      <c r="H90" s="235"/>
    </row>
    <row r="91" spans="1:8" x14ac:dyDescent="0.2">
      <c r="A91" s="235"/>
      <c r="B91" s="235"/>
      <c r="C91" s="235"/>
      <c r="D91" s="235"/>
      <c r="E91" s="235"/>
      <c r="F91" s="235"/>
      <c r="G91" s="235"/>
      <c r="H91" s="235"/>
    </row>
    <row r="92" spans="1:8" x14ac:dyDescent="0.2">
      <c r="A92" s="235"/>
      <c r="B92" s="235"/>
      <c r="C92" s="235"/>
      <c r="D92" s="235"/>
      <c r="E92" s="235"/>
      <c r="F92" s="235"/>
      <c r="G92" s="235"/>
      <c r="H92" s="235"/>
    </row>
    <row r="93" spans="1:8" x14ac:dyDescent="0.2">
      <c r="A93" s="235"/>
      <c r="B93" s="235"/>
      <c r="C93" s="235"/>
      <c r="D93" s="235"/>
      <c r="E93" s="235"/>
      <c r="F93" s="235"/>
      <c r="G93" s="235"/>
      <c r="H93" s="235"/>
    </row>
    <row r="94" spans="1:8" x14ac:dyDescent="0.2">
      <c r="A94" s="235"/>
      <c r="B94" s="235"/>
      <c r="C94" s="235"/>
      <c r="D94" s="235"/>
      <c r="E94" s="235"/>
      <c r="F94" s="235"/>
      <c r="G94" s="235"/>
      <c r="H94" s="235"/>
    </row>
    <row r="95" spans="1:8" x14ac:dyDescent="0.2">
      <c r="A95" s="235"/>
      <c r="B95" s="235"/>
      <c r="C95" s="235"/>
      <c r="D95" s="235"/>
      <c r="E95" s="235"/>
      <c r="F95" s="235"/>
      <c r="G95" s="235"/>
      <c r="H95" s="235"/>
    </row>
    <row r="96" spans="1:8" x14ac:dyDescent="0.2">
      <c r="A96" s="235"/>
      <c r="B96" s="235"/>
      <c r="C96" s="235"/>
      <c r="D96" s="235"/>
      <c r="E96" s="235"/>
      <c r="F96" s="235"/>
      <c r="G96" s="235"/>
      <c r="H96" s="235"/>
    </row>
    <row r="97" spans="1:8" x14ac:dyDescent="0.2">
      <c r="A97" s="235"/>
      <c r="B97" s="235"/>
      <c r="C97" s="235"/>
      <c r="D97" s="235"/>
      <c r="E97" s="235"/>
      <c r="F97" s="235"/>
      <c r="G97" s="235"/>
      <c r="H97" s="235"/>
    </row>
    <row r="98" spans="1:8" x14ac:dyDescent="0.2">
      <c r="A98" s="235"/>
      <c r="B98" s="235"/>
      <c r="C98" s="235"/>
      <c r="D98" s="235"/>
      <c r="E98" s="235"/>
      <c r="F98" s="235"/>
      <c r="G98" s="235"/>
      <c r="H98" s="235"/>
    </row>
    <row r="99" spans="1:8" x14ac:dyDescent="0.2">
      <c r="A99" s="235"/>
      <c r="B99" s="235"/>
      <c r="C99" s="235"/>
      <c r="D99" s="235"/>
      <c r="E99" s="235"/>
      <c r="F99" s="235"/>
      <c r="G99" s="235"/>
      <c r="H99" s="235"/>
    </row>
    <row r="100" spans="1:8" x14ac:dyDescent="0.2">
      <c r="A100" s="235"/>
      <c r="B100" s="235"/>
      <c r="C100" s="235"/>
      <c r="D100" s="235"/>
      <c r="E100" s="235"/>
      <c r="F100" s="235"/>
      <c r="G100" s="235"/>
      <c r="H100" s="235"/>
    </row>
    <row r="101" spans="1:8" x14ac:dyDescent="0.2">
      <c r="A101" s="235"/>
      <c r="B101" s="235"/>
      <c r="C101" s="235"/>
      <c r="D101" s="235"/>
      <c r="E101" s="235"/>
      <c r="F101" s="235"/>
      <c r="G101" s="235"/>
      <c r="H101" s="235"/>
    </row>
    <row r="102" spans="1:8" x14ac:dyDescent="0.2">
      <c r="A102" s="235"/>
      <c r="B102" s="235"/>
      <c r="C102" s="235"/>
      <c r="D102" s="235"/>
      <c r="E102" s="235"/>
      <c r="F102" s="235"/>
      <c r="G102" s="235"/>
      <c r="H102" s="235"/>
    </row>
    <row r="103" spans="1:8" x14ac:dyDescent="0.2">
      <c r="A103" s="235"/>
      <c r="B103" s="235"/>
      <c r="C103" s="235"/>
      <c r="D103" s="235"/>
      <c r="E103" s="235"/>
      <c r="F103" s="235"/>
      <c r="G103" s="235"/>
      <c r="H103" s="235"/>
    </row>
    <row r="104" spans="1:8" x14ac:dyDescent="0.2">
      <c r="A104" s="235"/>
      <c r="B104" s="235"/>
      <c r="C104" s="235"/>
      <c r="D104" s="235"/>
      <c r="E104" s="235"/>
      <c r="F104" s="235"/>
      <c r="G104" s="235"/>
      <c r="H104" s="235"/>
    </row>
    <row r="105" spans="1:8" x14ac:dyDescent="0.2">
      <c r="A105" s="235"/>
      <c r="B105" s="235"/>
      <c r="C105" s="235"/>
      <c r="D105" s="235"/>
      <c r="E105" s="235"/>
      <c r="F105" s="235"/>
      <c r="G105" s="235"/>
      <c r="H105" s="235"/>
    </row>
    <row r="106" spans="1:8" x14ac:dyDescent="0.2">
      <c r="A106" s="235"/>
      <c r="B106" s="235"/>
      <c r="C106" s="235"/>
      <c r="D106" s="235"/>
      <c r="E106" s="235"/>
      <c r="F106" s="235"/>
      <c r="G106" s="235"/>
      <c r="H106" s="235"/>
    </row>
    <row r="107" spans="1:8" x14ac:dyDescent="0.2">
      <c r="A107" s="235"/>
      <c r="B107" s="235"/>
      <c r="C107" s="235"/>
      <c r="D107" s="235"/>
      <c r="E107" s="235"/>
      <c r="F107" s="235"/>
      <c r="G107" s="235"/>
      <c r="H107" s="235"/>
    </row>
    <row r="108" spans="1:8" x14ac:dyDescent="0.2">
      <c r="A108" s="235"/>
      <c r="B108" s="235"/>
      <c r="C108" s="235"/>
      <c r="D108" s="235"/>
      <c r="E108" s="235"/>
      <c r="F108" s="235"/>
      <c r="G108" s="235"/>
      <c r="H108" s="235"/>
    </row>
    <row r="109" spans="1:8" x14ac:dyDescent="0.2">
      <c r="A109" s="235"/>
      <c r="B109" s="235"/>
      <c r="C109" s="235"/>
      <c r="D109" s="235"/>
      <c r="E109" s="235"/>
      <c r="F109" s="235"/>
      <c r="G109" s="235"/>
      <c r="H109" s="235"/>
    </row>
    <row r="110" spans="1:8" x14ac:dyDescent="0.2">
      <c r="A110" s="235"/>
      <c r="B110" s="235"/>
      <c r="C110" s="235"/>
      <c r="D110" s="235"/>
      <c r="E110" s="235"/>
      <c r="F110" s="235"/>
      <c r="G110" s="235"/>
      <c r="H110" s="235"/>
    </row>
    <row r="111" spans="1:8" x14ac:dyDescent="0.2">
      <c r="A111" s="235"/>
      <c r="B111" s="235"/>
      <c r="C111" s="235"/>
      <c r="D111" s="235"/>
      <c r="E111" s="235"/>
      <c r="F111" s="235"/>
      <c r="G111" s="235"/>
      <c r="H111" s="235"/>
    </row>
    <row r="112" spans="1:8" x14ac:dyDescent="0.2">
      <c r="A112" s="235"/>
      <c r="B112" s="235"/>
      <c r="C112" s="235"/>
      <c r="D112" s="235"/>
      <c r="E112" s="235"/>
      <c r="F112" s="235"/>
      <c r="G112" s="235"/>
      <c r="H112" s="235"/>
    </row>
    <row r="113" spans="1:8" x14ac:dyDescent="0.2">
      <c r="A113" s="235"/>
      <c r="B113" s="235"/>
      <c r="C113" s="235"/>
      <c r="D113" s="235"/>
      <c r="E113" s="235"/>
      <c r="F113" s="235"/>
      <c r="G113" s="235"/>
      <c r="H113" s="235"/>
    </row>
    <row r="114" spans="1:8" x14ac:dyDescent="0.2">
      <c r="A114" s="235"/>
      <c r="B114" s="235"/>
      <c r="C114" s="235"/>
      <c r="D114" s="235"/>
      <c r="E114" s="235"/>
      <c r="F114" s="235"/>
      <c r="G114" s="235"/>
      <c r="H114" s="235"/>
    </row>
    <row r="115" spans="1:8" x14ac:dyDescent="0.2">
      <c r="A115" s="235"/>
      <c r="B115" s="235"/>
      <c r="C115" s="235"/>
      <c r="D115" s="235"/>
      <c r="E115" s="235"/>
      <c r="F115" s="235"/>
      <c r="G115" s="235"/>
      <c r="H115" s="235"/>
    </row>
    <row r="116" spans="1:8" x14ac:dyDescent="0.2">
      <c r="A116" s="235"/>
      <c r="B116" s="235"/>
      <c r="C116" s="235"/>
      <c r="D116" s="235"/>
      <c r="E116" s="235"/>
      <c r="F116" s="235"/>
      <c r="G116" s="235"/>
      <c r="H116" s="235"/>
    </row>
    <row r="117" spans="1:8" x14ac:dyDescent="0.2">
      <c r="A117" s="235"/>
      <c r="B117" s="235"/>
      <c r="C117" s="235"/>
      <c r="D117" s="235"/>
      <c r="E117" s="235"/>
      <c r="F117" s="235"/>
      <c r="G117" s="235"/>
      <c r="H117" s="235"/>
    </row>
    <row r="118" spans="1:8" x14ac:dyDescent="0.2">
      <c r="A118" s="235"/>
      <c r="B118" s="235"/>
      <c r="C118" s="235"/>
      <c r="D118" s="235"/>
      <c r="E118" s="235"/>
      <c r="F118" s="235"/>
      <c r="G118" s="235"/>
      <c r="H118" s="235"/>
    </row>
    <row r="119" spans="1:8" x14ac:dyDescent="0.2">
      <c r="A119" s="235"/>
      <c r="B119" s="235"/>
      <c r="C119" s="235"/>
      <c r="D119" s="235"/>
      <c r="E119" s="235"/>
      <c r="F119" s="235"/>
      <c r="G119" s="235"/>
      <c r="H119" s="235"/>
    </row>
    <row r="120" spans="1:8" x14ac:dyDescent="0.2">
      <c r="A120" s="235"/>
      <c r="B120" s="235"/>
      <c r="C120" s="235"/>
      <c r="D120" s="235"/>
      <c r="E120" s="235"/>
      <c r="F120" s="235"/>
      <c r="G120" s="235"/>
      <c r="H120" s="235"/>
    </row>
    <row r="121" spans="1:8" x14ac:dyDescent="0.2">
      <c r="A121" s="235"/>
      <c r="B121" s="235"/>
      <c r="C121" s="235"/>
      <c r="D121" s="235"/>
      <c r="E121" s="235"/>
      <c r="F121" s="235"/>
      <c r="G121" s="235"/>
      <c r="H121" s="235"/>
    </row>
    <row r="122" spans="1:8" x14ac:dyDescent="0.2">
      <c r="A122" s="235"/>
      <c r="B122" s="235"/>
      <c r="C122" s="235"/>
      <c r="D122" s="235"/>
      <c r="E122" s="235"/>
      <c r="F122" s="235"/>
      <c r="G122" s="235"/>
      <c r="H122" s="235"/>
    </row>
    <row r="123" spans="1:8" x14ac:dyDescent="0.2">
      <c r="A123" s="235"/>
      <c r="B123" s="235"/>
      <c r="C123" s="235"/>
      <c r="D123" s="235"/>
      <c r="E123" s="235"/>
      <c r="F123" s="235"/>
      <c r="G123" s="235"/>
      <c r="H123" s="235"/>
    </row>
    <row r="124" spans="1:8" x14ac:dyDescent="0.2">
      <c r="A124" s="235"/>
      <c r="B124" s="235"/>
      <c r="C124" s="235"/>
      <c r="D124" s="235"/>
      <c r="E124" s="235"/>
      <c r="F124" s="235"/>
      <c r="G124" s="235"/>
      <c r="H124" s="235"/>
    </row>
    <row r="125" spans="1:8" x14ac:dyDescent="0.2">
      <c r="A125" s="235"/>
      <c r="B125" s="235"/>
      <c r="C125" s="235"/>
      <c r="D125" s="235"/>
      <c r="E125" s="235"/>
      <c r="F125" s="235"/>
      <c r="G125" s="235"/>
      <c r="H125" s="235"/>
    </row>
    <row r="126" spans="1:8" x14ac:dyDescent="0.2">
      <c r="A126" s="235"/>
      <c r="B126" s="235"/>
      <c r="C126" s="235"/>
      <c r="D126" s="235"/>
      <c r="E126" s="235"/>
      <c r="F126" s="235"/>
      <c r="G126" s="235"/>
      <c r="H126" s="235"/>
    </row>
    <row r="127" spans="1:8" x14ac:dyDescent="0.2">
      <c r="A127" s="235"/>
      <c r="B127" s="235"/>
      <c r="C127" s="235"/>
      <c r="D127" s="235"/>
      <c r="E127" s="235"/>
      <c r="F127" s="235"/>
      <c r="G127" s="235"/>
      <c r="H127" s="235"/>
    </row>
    <row r="128" spans="1:8" x14ac:dyDescent="0.2">
      <c r="A128" s="235"/>
      <c r="B128" s="235"/>
      <c r="C128" s="235"/>
      <c r="D128" s="235"/>
      <c r="E128" s="235"/>
      <c r="F128" s="235"/>
      <c r="G128" s="235"/>
      <c r="H128" s="235"/>
    </row>
    <row r="129" spans="1:8" x14ac:dyDescent="0.2">
      <c r="A129" s="235"/>
      <c r="B129" s="235"/>
      <c r="C129" s="235"/>
      <c r="D129" s="235"/>
      <c r="E129" s="235"/>
      <c r="F129" s="235"/>
      <c r="G129" s="235"/>
      <c r="H129" s="235"/>
    </row>
    <row r="130" spans="1:8" x14ac:dyDescent="0.2">
      <c r="A130" s="235"/>
      <c r="B130" s="235"/>
      <c r="C130" s="235"/>
      <c r="D130" s="235"/>
      <c r="E130" s="235"/>
      <c r="F130" s="235"/>
      <c r="G130" s="235"/>
      <c r="H130" s="235"/>
    </row>
    <row r="131" spans="1:8" x14ac:dyDescent="0.2">
      <c r="A131" s="235"/>
      <c r="B131" s="235"/>
      <c r="C131" s="235"/>
      <c r="D131" s="235"/>
      <c r="E131" s="235"/>
      <c r="F131" s="235"/>
      <c r="G131" s="235"/>
      <c r="H131" s="235"/>
    </row>
    <row r="132" spans="1:8" x14ac:dyDescent="0.2">
      <c r="A132" s="235"/>
      <c r="B132" s="235"/>
      <c r="C132" s="235"/>
      <c r="D132" s="235"/>
      <c r="E132" s="235"/>
      <c r="F132" s="235"/>
      <c r="G132" s="235"/>
      <c r="H132" s="235"/>
    </row>
    <row r="133" spans="1:8" x14ac:dyDescent="0.2">
      <c r="A133" s="235"/>
      <c r="B133" s="235"/>
      <c r="C133" s="235"/>
      <c r="D133" s="235"/>
      <c r="E133" s="235"/>
      <c r="F133" s="235"/>
      <c r="G133" s="235"/>
      <c r="H133" s="235"/>
    </row>
    <row r="134" spans="1:8" x14ac:dyDescent="0.2">
      <c r="A134" s="235"/>
      <c r="B134" s="235"/>
      <c r="C134" s="235"/>
      <c r="D134" s="235"/>
      <c r="E134" s="235"/>
      <c r="F134" s="235"/>
      <c r="G134" s="235"/>
      <c r="H134" s="235"/>
    </row>
    <row r="135" spans="1:8" x14ac:dyDescent="0.2">
      <c r="A135" s="235"/>
      <c r="B135" s="235"/>
      <c r="C135" s="235"/>
      <c r="D135" s="235"/>
      <c r="E135" s="235"/>
      <c r="F135" s="235"/>
      <c r="G135" s="235"/>
      <c r="H135" s="235"/>
    </row>
    <row r="136" spans="1:8" x14ac:dyDescent="0.2">
      <c r="A136" s="235"/>
      <c r="B136" s="235"/>
      <c r="C136" s="235"/>
      <c r="D136" s="235"/>
      <c r="E136" s="235"/>
      <c r="F136" s="235"/>
      <c r="G136" s="235"/>
      <c r="H136" s="235"/>
    </row>
    <row r="137" spans="1:8" x14ac:dyDescent="0.2">
      <c r="A137" s="235"/>
      <c r="B137" s="235"/>
      <c r="C137" s="235"/>
      <c r="D137" s="235"/>
      <c r="E137" s="235"/>
      <c r="F137" s="235"/>
      <c r="G137" s="235"/>
      <c r="H137" s="235"/>
    </row>
    <row r="138" spans="1:8" x14ac:dyDescent="0.2">
      <c r="A138" s="235"/>
      <c r="B138" s="235"/>
      <c r="C138" s="235"/>
      <c r="D138" s="235"/>
      <c r="E138" s="235"/>
      <c r="F138" s="235"/>
      <c r="G138" s="235"/>
      <c r="H138" s="235"/>
    </row>
    <row r="139" spans="1:8" x14ac:dyDescent="0.2">
      <c r="A139" s="235"/>
      <c r="B139" s="235"/>
      <c r="C139" s="235"/>
      <c r="D139" s="235"/>
      <c r="E139" s="235"/>
      <c r="F139" s="235"/>
      <c r="G139" s="235"/>
      <c r="H139" s="235"/>
    </row>
    <row r="140" spans="1:8" x14ac:dyDescent="0.2">
      <c r="A140" s="235"/>
      <c r="B140" s="235"/>
      <c r="C140" s="235"/>
      <c r="D140" s="235"/>
      <c r="E140" s="235"/>
      <c r="F140" s="235"/>
      <c r="G140" s="235"/>
      <c r="H140" s="235"/>
    </row>
    <row r="141" spans="1:8" x14ac:dyDescent="0.2">
      <c r="A141" s="235"/>
      <c r="B141" s="235"/>
      <c r="C141" s="235"/>
      <c r="D141" s="235"/>
      <c r="E141" s="235"/>
      <c r="F141" s="235"/>
      <c r="G141" s="235"/>
      <c r="H141" s="235"/>
    </row>
    <row r="142" spans="1:8" x14ac:dyDescent="0.2">
      <c r="A142" s="235"/>
      <c r="B142" s="235"/>
      <c r="C142" s="235"/>
      <c r="D142" s="235"/>
      <c r="E142" s="235"/>
      <c r="F142" s="235"/>
      <c r="G142" s="235"/>
      <c r="H142" s="235"/>
    </row>
    <row r="143" spans="1:8" x14ac:dyDescent="0.2">
      <c r="A143" s="235"/>
      <c r="B143" s="235"/>
      <c r="C143" s="235"/>
      <c r="D143" s="235"/>
      <c r="E143" s="235"/>
      <c r="F143" s="235"/>
      <c r="G143" s="235"/>
      <c r="H143" s="235"/>
    </row>
    <row r="144" spans="1:8" x14ac:dyDescent="0.2">
      <c r="A144" s="235"/>
      <c r="B144" s="235"/>
      <c r="C144" s="235"/>
      <c r="D144" s="235"/>
      <c r="E144" s="235"/>
      <c r="F144" s="235"/>
      <c r="G144" s="235"/>
      <c r="H144" s="235"/>
    </row>
    <row r="145" spans="1:8" x14ac:dyDescent="0.2">
      <c r="A145" s="235"/>
      <c r="B145" s="235"/>
      <c r="C145" s="235"/>
      <c r="D145" s="235"/>
      <c r="E145" s="235"/>
      <c r="F145" s="235"/>
      <c r="G145" s="235"/>
      <c r="H145" s="235"/>
    </row>
    <row r="146" spans="1:8" x14ac:dyDescent="0.2">
      <c r="A146" s="235"/>
      <c r="B146" s="235"/>
      <c r="C146" s="235"/>
      <c r="D146" s="235"/>
      <c r="E146" s="235"/>
      <c r="F146" s="235"/>
      <c r="G146" s="235"/>
      <c r="H146" s="235"/>
    </row>
    <row r="147" spans="1:8" x14ac:dyDescent="0.2">
      <c r="A147" s="235"/>
      <c r="B147" s="235"/>
      <c r="C147" s="235"/>
      <c r="D147" s="235"/>
      <c r="E147" s="235"/>
      <c r="F147" s="235"/>
      <c r="G147" s="235"/>
      <c r="H147" s="235"/>
    </row>
    <row r="148" spans="1:8" x14ac:dyDescent="0.2">
      <c r="A148" s="235"/>
      <c r="B148" s="235"/>
      <c r="C148" s="235"/>
      <c r="D148" s="235"/>
      <c r="E148" s="235"/>
      <c r="F148" s="235"/>
      <c r="G148" s="235"/>
      <c r="H148" s="235"/>
    </row>
    <row r="149" spans="1:8" x14ac:dyDescent="0.2">
      <c r="A149" s="235"/>
      <c r="B149" s="235"/>
      <c r="C149" s="235"/>
      <c r="D149" s="235"/>
      <c r="E149" s="235"/>
      <c r="F149" s="235"/>
      <c r="G149" s="235"/>
      <c r="H149" s="235"/>
    </row>
    <row r="150" spans="1:8" x14ac:dyDescent="0.2">
      <c r="A150" s="235"/>
      <c r="B150" s="235"/>
      <c r="C150" s="235"/>
      <c r="D150" s="235"/>
      <c r="E150" s="235"/>
      <c r="F150" s="235"/>
      <c r="G150" s="235"/>
      <c r="H150" s="235"/>
    </row>
    <row r="151" spans="1:8" x14ac:dyDescent="0.2">
      <c r="A151" s="235"/>
      <c r="B151" s="235"/>
      <c r="C151" s="235"/>
      <c r="D151" s="235"/>
      <c r="E151" s="235"/>
      <c r="F151" s="235"/>
      <c r="G151" s="235"/>
      <c r="H151" s="235"/>
    </row>
    <row r="152" spans="1:8" x14ac:dyDescent="0.2">
      <c r="A152" s="235"/>
      <c r="B152" s="235"/>
      <c r="C152" s="235"/>
      <c r="D152" s="235"/>
      <c r="E152" s="235"/>
      <c r="F152" s="235"/>
      <c r="G152" s="235"/>
      <c r="H152" s="235"/>
    </row>
    <row r="153" spans="1:8" x14ac:dyDescent="0.2">
      <c r="A153" s="235"/>
      <c r="B153" s="235"/>
      <c r="C153" s="235"/>
      <c r="D153" s="235"/>
      <c r="E153" s="235"/>
      <c r="F153" s="235"/>
      <c r="G153" s="235"/>
      <c r="H153" s="235"/>
    </row>
    <row r="154" spans="1:8" x14ac:dyDescent="0.2">
      <c r="A154" s="235"/>
      <c r="B154" s="235"/>
      <c r="C154" s="235"/>
      <c r="D154" s="235"/>
      <c r="E154" s="235"/>
      <c r="F154" s="235"/>
      <c r="G154" s="235"/>
      <c r="H154" s="235"/>
    </row>
    <row r="155" spans="1:8" x14ac:dyDescent="0.2">
      <c r="A155" s="235"/>
      <c r="B155" s="235"/>
      <c r="C155" s="235"/>
      <c r="D155" s="235"/>
      <c r="E155" s="235"/>
      <c r="F155" s="235"/>
      <c r="G155" s="235"/>
      <c r="H155" s="235"/>
    </row>
    <row r="156" spans="1:8" x14ac:dyDescent="0.2">
      <c r="A156" s="235"/>
      <c r="B156" s="235"/>
      <c r="C156" s="235"/>
      <c r="D156" s="235"/>
      <c r="E156" s="235"/>
      <c r="F156" s="235"/>
      <c r="G156" s="235"/>
      <c r="H156" s="235"/>
    </row>
    <row r="157" spans="1:8" x14ac:dyDescent="0.2">
      <c r="A157" s="235"/>
      <c r="B157" s="235"/>
      <c r="C157" s="235"/>
      <c r="D157" s="235"/>
      <c r="E157" s="235"/>
      <c r="F157" s="235"/>
      <c r="G157" s="235"/>
      <c r="H157" s="235"/>
    </row>
    <row r="158" spans="1:8" x14ac:dyDescent="0.2">
      <c r="A158" s="235"/>
      <c r="B158" s="235"/>
      <c r="C158" s="235"/>
      <c r="D158" s="235"/>
      <c r="E158" s="235"/>
      <c r="F158" s="235"/>
      <c r="G158" s="235"/>
      <c r="H158" s="235"/>
    </row>
    <row r="159" spans="1:8" x14ac:dyDescent="0.2">
      <c r="A159" s="235"/>
      <c r="B159" s="235"/>
      <c r="C159" s="235"/>
      <c r="D159" s="235"/>
      <c r="E159" s="235"/>
      <c r="F159" s="235"/>
      <c r="G159" s="235"/>
      <c r="H159" s="235"/>
    </row>
    <row r="160" spans="1:8" x14ac:dyDescent="0.2">
      <c r="A160" s="235"/>
      <c r="B160" s="235"/>
      <c r="C160" s="235"/>
      <c r="D160" s="235"/>
      <c r="E160" s="235"/>
      <c r="F160" s="235"/>
      <c r="G160" s="235"/>
      <c r="H160" s="235"/>
    </row>
    <row r="161" spans="1:8" x14ac:dyDescent="0.2">
      <c r="A161" s="235"/>
      <c r="B161" s="235"/>
      <c r="C161" s="235"/>
      <c r="D161" s="235"/>
      <c r="E161" s="235"/>
      <c r="F161" s="235"/>
      <c r="G161" s="235"/>
      <c r="H161" s="235"/>
    </row>
    <row r="162" spans="1:8" x14ac:dyDescent="0.2">
      <c r="A162" s="235"/>
      <c r="B162" s="235"/>
      <c r="C162" s="235"/>
      <c r="D162" s="235"/>
      <c r="E162" s="235"/>
      <c r="F162" s="235"/>
      <c r="G162" s="235"/>
      <c r="H162" s="235"/>
    </row>
    <row r="163" spans="1:8" x14ac:dyDescent="0.2">
      <c r="A163" s="235"/>
      <c r="B163" s="235"/>
      <c r="C163" s="235"/>
      <c r="D163" s="235"/>
      <c r="E163" s="235"/>
      <c r="F163" s="235"/>
      <c r="G163" s="235"/>
      <c r="H163" s="235"/>
    </row>
    <row r="164" spans="1:8" x14ac:dyDescent="0.2">
      <c r="A164" s="235"/>
      <c r="B164" s="235"/>
      <c r="C164" s="235"/>
      <c r="D164" s="235"/>
      <c r="E164" s="235"/>
      <c r="F164" s="235"/>
      <c r="G164" s="235"/>
      <c r="H164" s="235"/>
    </row>
    <row r="165" spans="1:8" x14ac:dyDescent="0.2">
      <c r="A165" s="235"/>
      <c r="B165" s="235"/>
      <c r="C165" s="235"/>
      <c r="D165" s="235"/>
      <c r="E165" s="235"/>
      <c r="F165" s="235"/>
      <c r="G165" s="235"/>
      <c r="H165" s="235"/>
    </row>
    <row r="166" spans="1:8" x14ac:dyDescent="0.2">
      <c r="A166" s="235"/>
      <c r="B166" s="235"/>
      <c r="C166" s="235"/>
      <c r="D166" s="235"/>
      <c r="E166" s="235"/>
      <c r="F166" s="235"/>
      <c r="G166" s="235"/>
      <c r="H166" s="235"/>
    </row>
    <row r="167" spans="1:8" x14ac:dyDescent="0.2">
      <c r="A167" s="235"/>
      <c r="B167" s="235"/>
      <c r="C167" s="235"/>
      <c r="D167" s="235"/>
      <c r="E167" s="235"/>
      <c r="F167" s="235"/>
      <c r="G167" s="235"/>
      <c r="H167" s="235"/>
    </row>
    <row r="168" spans="1:8" x14ac:dyDescent="0.2">
      <c r="A168" s="235"/>
      <c r="B168" s="235"/>
      <c r="C168" s="235"/>
      <c r="D168" s="235"/>
      <c r="E168" s="235"/>
      <c r="F168" s="235"/>
      <c r="G168" s="235"/>
      <c r="H168" s="235"/>
    </row>
    <row r="169" spans="1:8" x14ac:dyDescent="0.2">
      <c r="A169" s="235"/>
      <c r="B169" s="235"/>
      <c r="C169" s="235"/>
      <c r="D169" s="235"/>
      <c r="E169" s="235"/>
      <c r="F169" s="235"/>
      <c r="G169" s="235"/>
      <c r="H169" s="235"/>
    </row>
    <row r="170" spans="1:8" x14ac:dyDescent="0.2">
      <c r="A170" s="235"/>
      <c r="B170" s="235"/>
      <c r="C170" s="235"/>
      <c r="D170" s="235"/>
      <c r="E170" s="235"/>
      <c r="F170" s="235"/>
      <c r="G170" s="235"/>
      <c r="H170" s="235"/>
    </row>
    <row r="171" spans="1:8" x14ac:dyDescent="0.2">
      <c r="A171" s="235"/>
      <c r="B171" s="235"/>
      <c r="C171" s="235"/>
      <c r="D171" s="235"/>
      <c r="E171" s="235"/>
      <c r="F171" s="235"/>
      <c r="G171" s="235"/>
      <c r="H171" s="235"/>
    </row>
    <row r="172" spans="1:8" x14ac:dyDescent="0.2">
      <c r="A172" s="235"/>
      <c r="B172" s="235"/>
      <c r="C172" s="235"/>
      <c r="D172" s="235"/>
      <c r="E172" s="235"/>
      <c r="F172" s="235"/>
      <c r="G172" s="235"/>
      <c r="H172" s="235"/>
    </row>
    <row r="173" spans="1:8" x14ac:dyDescent="0.2">
      <c r="A173" s="235"/>
      <c r="B173" s="235"/>
      <c r="C173" s="235"/>
      <c r="D173" s="235"/>
      <c r="E173" s="235"/>
      <c r="F173" s="235"/>
      <c r="G173" s="235"/>
      <c r="H173" s="235"/>
    </row>
    <row r="174" spans="1:8" x14ac:dyDescent="0.2">
      <c r="A174" s="235"/>
      <c r="B174" s="235"/>
      <c r="C174" s="235"/>
      <c r="D174" s="235"/>
      <c r="E174" s="235"/>
      <c r="F174" s="235"/>
      <c r="G174" s="235"/>
      <c r="H174" s="235"/>
    </row>
    <row r="175" spans="1:8" x14ac:dyDescent="0.2">
      <c r="A175" s="235"/>
      <c r="B175" s="235"/>
      <c r="C175" s="235"/>
      <c r="D175" s="235"/>
      <c r="E175" s="235"/>
      <c r="F175" s="235"/>
      <c r="G175" s="235"/>
      <c r="H175" s="235"/>
    </row>
    <row r="176" spans="1:8" x14ac:dyDescent="0.2">
      <c r="A176" s="235"/>
      <c r="B176" s="235"/>
      <c r="C176" s="235"/>
      <c r="D176" s="235"/>
      <c r="E176" s="235"/>
      <c r="F176" s="235"/>
      <c r="G176" s="235"/>
      <c r="H176" s="235"/>
    </row>
    <row r="177" spans="1:8" x14ac:dyDescent="0.2">
      <c r="A177" s="235"/>
      <c r="B177" s="235"/>
      <c r="C177" s="235"/>
      <c r="D177" s="235"/>
      <c r="E177" s="235"/>
      <c r="F177" s="235"/>
      <c r="G177" s="235"/>
      <c r="H177" s="235"/>
    </row>
    <row r="178" spans="1:8" x14ac:dyDescent="0.2">
      <c r="A178" s="235"/>
      <c r="B178" s="235"/>
      <c r="C178" s="235"/>
      <c r="D178" s="235"/>
      <c r="E178" s="235"/>
      <c r="F178" s="235"/>
      <c r="G178" s="235"/>
      <c r="H178" s="235"/>
    </row>
    <row r="179" spans="1:8" x14ac:dyDescent="0.2">
      <c r="A179" s="235"/>
      <c r="B179" s="235"/>
      <c r="C179" s="235"/>
      <c r="D179" s="235"/>
      <c r="E179" s="235"/>
      <c r="F179" s="235"/>
      <c r="G179" s="235"/>
      <c r="H179" s="235"/>
    </row>
    <row r="180" spans="1:8" x14ac:dyDescent="0.2">
      <c r="A180" s="235"/>
      <c r="B180" s="235"/>
      <c r="C180" s="235"/>
      <c r="D180" s="235"/>
      <c r="E180" s="235"/>
      <c r="F180" s="235"/>
      <c r="G180" s="235"/>
      <c r="H180" s="235"/>
    </row>
    <row r="181" spans="1:8" x14ac:dyDescent="0.2">
      <c r="A181" s="235"/>
      <c r="B181" s="235"/>
      <c r="C181" s="235"/>
      <c r="D181" s="235"/>
      <c r="E181" s="235"/>
      <c r="F181" s="235"/>
      <c r="G181" s="235"/>
      <c r="H181" s="235"/>
    </row>
    <row r="182" spans="1:8" x14ac:dyDescent="0.2">
      <c r="A182" s="235"/>
      <c r="B182" s="235"/>
      <c r="C182" s="235"/>
      <c r="D182" s="235"/>
      <c r="E182" s="235"/>
      <c r="F182" s="235"/>
      <c r="G182" s="235"/>
      <c r="H182" s="235"/>
    </row>
    <row r="183" spans="1:8" x14ac:dyDescent="0.2">
      <c r="A183" s="235"/>
      <c r="B183" s="235"/>
      <c r="C183" s="235"/>
      <c r="D183" s="235"/>
      <c r="E183" s="235"/>
      <c r="F183" s="235"/>
      <c r="G183" s="235"/>
      <c r="H183" s="235"/>
    </row>
    <row r="184" spans="1:8" x14ac:dyDescent="0.2">
      <c r="A184" s="235"/>
      <c r="B184" s="235"/>
      <c r="C184" s="235"/>
      <c r="D184" s="235"/>
      <c r="E184" s="235"/>
      <c r="F184" s="235"/>
      <c r="G184" s="235"/>
      <c r="H184" s="235"/>
    </row>
    <row r="185" spans="1:8" x14ac:dyDescent="0.2">
      <c r="A185" s="235"/>
      <c r="B185" s="235"/>
      <c r="C185" s="235"/>
      <c r="D185" s="235"/>
      <c r="E185" s="235"/>
      <c r="F185" s="235"/>
      <c r="G185" s="235"/>
      <c r="H185" s="235"/>
    </row>
    <row r="186" spans="1:8" x14ac:dyDescent="0.2">
      <c r="A186" s="235"/>
      <c r="B186" s="235"/>
      <c r="C186" s="235"/>
      <c r="D186" s="235"/>
      <c r="E186" s="235"/>
      <c r="F186" s="235"/>
      <c r="G186" s="235"/>
      <c r="H186" s="235"/>
    </row>
    <row r="187" spans="1:8" x14ac:dyDescent="0.2">
      <c r="A187" s="235"/>
      <c r="B187" s="235"/>
      <c r="C187" s="235"/>
      <c r="D187" s="235"/>
      <c r="E187" s="235"/>
      <c r="F187" s="235"/>
      <c r="G187" s="235"/>
      <c r="H187" s="235"/>
    </row>
    <row r="188" spans="1:8" x14ac:dyDescent="0.2">
      <c r="A188" s="235"/>
      <c r="B188" s="235"/>
      <c r="C188" s="235"/>
      <c r="D188" s="235"/>
      <c r="E188" s="235"/>
      <c r="F188" s="235"/>
      <c r="G188" s="235"/>
      <c r="H188" s="235"/>
    </row>
    <row r="189" spans="1:8" x14ac:dyDescent="0.2">
      <c r="A189" s="235"/>
      <c r="B189" s="235"/>
      <c r="C189" s="235"/>
      <c r="D189" s="235"/>
      <c r="E189" s="235"/>
      <c r="F189" s="235"/>
      <c r="G189" s="235"/>
      <c r="H189" s="235"/>
    </row>
    <row r="190" spans="1:8" x14ac:dyDescent="0.2">
      <c r="A190" s="235"/>
      <c r="B190" s="235"/>
      <c r="C190" s="235"/>
      <c r="D190" s="235"/>
      <c r="E190" s="235"/>
      <c r="F190" s="235"/>
      <c r="G190" s="235"/>
      <c r="H190" s="235"/>
    </row>
    <row r="191" spans="1:8" x14ac:dyDescent="0.2">
      <c r="A191" s="235"/>
      <c r="B191" s="235"/>
      <c r="C191" s="235"/>
      <c r="D191" s="235"/>
      <c r="E191" s="235"/>
      <c r="F191" s="235"/>
      <c r="G191" s="235"/>
      <c r="H191" s="235"/>
    </row>
    <row r="192" spans="1:8" x14ac:dyDescent="0.2">
      <c r="A192" s="235"/>
      <c r="B192" s="235"/>
      <c r="C192" s="235"/>
      <c r="D192" s="235"/>
      <c r="E192" s="235"/>
      <c r="F192" s="235"/>
      <c r="G192" s="235"/>
      <c r="H192" s="235"/>
    </row>
    <row r="193" spans="1:8" x14ac:dyDescent="0.2">
      <c r="A193" s="235"/>
      <c r="B193" s="235"/>
      <c r="C193" s="235"/>
      <c r="D193" s="235"/>
      <c r="E193" s="235"/>
      <c r="F193" s="235"/>
      <c r="G193" s="235"/>
      <c r="H193" s="235"/>
    </row>
    <row r="194" spans="1:8" x14ac:dyDescent="0.2">
      <c r="A194" s="235"/>
      <c r="B194" s="235"/>
      <c r="C194" s="235"/>
      <c r="D194" s="235"/>
      <c r="E194" s="235"/>
      <c r="F194" s="235"/>
      <c r="G194" s="235"/>
      <c r="H194" s="235"/>
    </row>
    <row r="195" spans="1:8" x14ac:dyDescent="0.2">
      <c r="A195" s="235"/>
      <c r="B195" s="235"/>
      <c r="C195" s="235"/>
      <c r="D195" s="235"/>
      <c r="E195" s="235"/>
      <c r="F195" s="235"/>
      <c r="G195" s="235"/>
      <c r="H195" s="235"/>
    </row>
    <row r="196" spans="1:8" x14ac:dyDescent="0.2">
      <c r="A196" s="235"/>
      <c r="B196" s="235"/>
      <c r="C196" s="235"/>
      <c r="D196" s="235"/>
      <c r="E196" s="235"/>
      <c r="F196" s="235"/>
      <c r="G196" s="235"/>
      <c r="H196" s="235"/>
    </row>
    <row r="197" spans="1:8" x14ac:dyDescent="0.2">
      <c r="A197" s="235"/>
      <c r="B197" s="235"/>
      <c r="C197" s="235"/>
      <c r="D197" s="235"/>
      <c r="E197" s="235"/>
      <c r="F197" s="235"/>
      <c r="G197" s="235"/>
      <c r="H197" s="235"/>
    </row>
    <row r="198" spans="1:8" x14ac:dyDescent="0.2">
      <c r="A198" s="235"/>
      <c r="B198" s="235"/>
      <c r="C198" s="235"/>
      <c r="D198" s="235"/>
      <c r="E198" s="235"/>
      <c r="F198" s="235"/>
      <c r="G198" s="235"/>
      <c r="H198" s="235"/>
    </row>
    <row r="199" spans="1:8" x14ac:dyDescent="0.2">
      <c r="A199" s="235"/>
      <c r="B199" s="235"/>
      <c r="C199" s="235"/>
      <c r="D199" s="235"/>
      <c r="E199" s="235"/>
      <c r="F199" s="235"/>
      <c r="G199" s="235"/>
      <c r="H199" s="235"/>
    </row>
    <row r="200" spans="1:8" x14ac:dyDescent="0.2">
      <c r="A200" s="235"/>
      <c r="B200" s="235"/>
      <c r="C200" s="235"/>
      <c r="D200" s="235"/>
      <c r="E200" s="235"/>
      <c r="F200" s="235"/>
      <c r="G200" s="235"/>
      <c r="H200" s="235"/>
    </row>
    <row r="201" spans="1:8" x14ac:dyDescent="0.2">
      <c r="A201" s="235"/>
      <c r="B201" s="235"/>
      <c r="C201" s="235"/>
      <c r="D201" s="235"/>
      <c r="E201" s="235"/>
      <c r="F201" s="235"/>
      <c r="G201" s="235"/>
      <c r="H201" s="235"/>
    </row>
    <row r="202" spans="1:8" x14ac:dyDescent="0.2">
      <c r="A202" s="235"/>
      <c r="B202" s="235"/>
      <c r="C202" s="235"/>
      <c r="D202" s="235"/>
      <c r="E202" s="235"/>
      <c r="F202" s="235"/>
      <c r="G202" s="235"/>
      <c r="H202" s="235"/>
    </row>
    <row r="203" spans="1:8" x14ac:dyDescent="0.2">
      <c r="A203" s="235"/>
      <c r="B203" s="235"/>
      <c r="C203" s="235"/>
      <c r="D203" s="235"/>
      <c r="E203" s="235"/>
      <c r="F203" s="235"/>
      <c r="G203" s="235"/>
      <c r="H203" s="235"/>
    </row>
    <row r="204" spans="1:8" x14ac:dyDescent="0.2">
      <c r="A204" s="235"/>
      <c r="B204" s="235"/>
      <c r="C204" s="235"/>
      <c r="D204" s="235"/>
      <c r="E204" s="235"/>
      <c r="F204" s="235"/>
      <c r="G204" s="235"/>
      <c r="H204" s="235"/>
    </row>
    <row r="205" spans="1:8" x14ac:dyDescent="0.2">
      <c r="A205" s="235"/>
      <c r="B205" s="235"/>
      <c r="C205" s="235"/>
      <c r="D205" s="235"/>
      <c r="E205" s="235"/>
      <c r="F205" s="235"/>
      <c r="G205" s="235"/>
      <c r="H205" s="235"/>
    </row>
    <row r="206" spans="1:8" x14ac:dyDescent="0.2">
      <c r="A206" s="235"/>
      <c r="B206" s="235"/>
      <c r="C206" s="235"/>
      <c r="D206" s="235"/>
      <c r="E206" s="235"/>
      <c r="F206" s="235"/>
      <c r="G206" s="235"/>
      <c r="H206" s="235"/>
    </row>
    <row r="207" spans="1:8" x14ac:dyDescent="0.2">
      <c r="A207" s="235"/>
      <c r="B207" s="235"/>
      <c r="C207" s="235"/>
      <c r="D207" s="235"/>
      <c r="E207" s="235"/>
      <c r="F207" s="235"/>
      <c r="G207" s="235"/>
      <c r="H207" s="235"/>
    </row>
    <row r="208" spans="1:8" x14ac:dyDescent="0.2">
      <c r="A208" s="235"/>
      <c r="B208" s="235"/>
      <c r="C208" s="235"/>
      <c r="D208" s="235"/>
      <c r="E208" s="235"/>
      <c r="F208" s="235"/>
      <c r="G208" s="235"/>
      <c r="H208" s="235"/>
    </row>
    <row r="209" spans="1:8" x14ac:dyDescent="0.2">
      <c r="A209" s="235"/>
      <c r="B209" s="235"/>
      <c r="C209" s="235"/>
      <c r="D209" s="235"/>
      <c r="E209" s="235"/>
      <c r="F209" s="235"/>
      <c r="G209" s="235"/>
      <c r="H209" s="235"/>
    </row>
    <row r="210" spans="1:8" x14ac:dyDescent="0.2">
      <c r="A210" s="235"/>
      <c r="B210" s="235"/>
      <c r="C210" s="235"/>
      <c r="D210" s="235"/>
      <c r="E210" s="235"/>
      <c r="F210" s="235"/>
      <c r="G210" s="235"/>
      <c r="H210" s="235"/>
    </row>
    <row r="211" spans="1:8" x14ac:dyDescent="0.2">
      <c r="A211" s="235"/>
      <c r="B211" s="235"/>
      <c r="C211" s="235"/>
      <c r="D211" s="235"/>
      <c r="E211" s="235"/>
      <c r="F211" s="235"/>
      <c r="G211" s="235"/>
      <c r="H211" s="235"/>
    </row>
    <row r="212" spans="1:8" x14ac:dyDescent="0.2">
      <c r="A212" s="235"/>
      <c r="B212" s="235"/>
      <c r="C212" s="235"/>
      <c r="D212" s="235"/>
      <c r="E212" s="235"/>
      <c r="F212" s="235"/>
      <c r="G212" s="235"/>
      <c r="H212" s="235"/>
    </row>
    <row r="213" spans="1:8" x14ac:dyDescent="0.2">
      <c r="A213" s="235"/>
      <c r="B213" s="235"/>
      <c r="C213" s="235"/>
      <c r="D213" s="235"/>
      <c r="E213" s="235"/>
      <c r="F213" s="235"/>
      <c r="G213" s="235"/>
      <c r="H213" s="235"/>
    </row>
    <row r="214" spans="1:8" x14ac:dyDescent="0.2">
      <c r="A214" s="235"/>
      <c r="B214" s="235"/>
      <c r="C214" s="235"/>
      <c r="D214" s="235"/>
      <c r="E214" s="235"/>
      <c r="F214" s="235"/>
      <c r="G214" s="235"/>
      <c r="H214" s="235"/>
    </row>
    <row r="215" spans="1:8" x14ac:dyDescent="0.2">
      <c r="A215" s="235"/>
      <c r="B215" s="235"/>
      <c r="C215" s="235"/>
      <c r="D215" s="235"/>
      <c r="E215" s="235"/>
      <c r="F215" s="235"/>
      <c r="G215" s="235"/>
      <c r="H215" s="235"/>
    </row>
    <row r="216" spans="1:8" x14ac:dyDescent="0.2">
      <c r="A216" s="235"/>
      <c r="B216" s="235"/>
      <c r="C216" s="235"/>
      <c r="D216" s="235"/>
      <c r="E216" s="235"/>
      <c r="F216" s="235"/>
      <c r="G216" s="235"/>
      <c r="H216" s="235"/>
    </row>
    <row r="217" spans="1:8" x14ac:dyDescent="0.2">
      <c r="A217" s="235"/>
      <c r="B217" s="235"/>
      <c r="C217" s="235"/>
      <c r="D217" s="235"/>
      <c r="E217" s="235"/>
      <c r="F217" s="235"/>
      <c r="G217" s="235"/>
      <c r="H217" s="235"/>
    </row>
    <row r="218" spans="1:8" x14ac:dyDescent="0.2">
      <c r="A218" s="235"/>
      <c r="B218" s="235"/>
      <c r="C218" s="235"/>
      <c r="D218" s="235"/>
      <c r="E218" s="235"/>
      <c r="F218" s="235"/>
      <c r="G218" s="235"/>
      <c r="H218" s="235"/>
    </row>
    <row r="219" spans="1:8" x14ac:dyDescent="0.2">
      <c r="A219" s="235"/>
      <c r="B219" s="235"/>
      <c r="C219" s="235"/>
      <c r="D219" s="235"/>
      <c r="E219" s="235"/>
      <c r="F219" s="235"/>
      <c r="G219" s="235"/>
      <c r="H219" s="235"/>
    </row>
    <row r="220" spans="1:8" x14ac:dyDescent="0.2">
      <c r="A220" s="235"/>
      <c r="B220" s="235"/>
      <c r="C220" s="235"/>
      <c r="D220" s="235"/>
      <c r="E220" s="235"/>
      <c r="F220" s="235"/>
      <c r="G220" s="235"/>
      <c r="H220" s="235"/>
    </row>
    <row r="221" spans="1:8" x14ac:dyDescent="0.2">
      <c r="A221" s="235"/>
      <c r="B221" s="235"/>
      <c r="C221" s="235"/>
      <c r="D221" s="235"/>
      <c r="E221" s="235"/>
      <c r="F221" s="235"/>
      <c r="G221" s="235"/>
      <c r="H221" s="235"/>
    </row>
    <row r="222" spans="1:8" x14ac:dyDescent="0.2">
      <c r="A222" s="235"/>
      <c r="B222" s="235"/>
      <c r="C222" s="235"/>
      <c r="D222" s="235"/>
      <c r="E222" s="235"/>
      <c r="F222" s="235"/>
      <c r="G222" s="235"/>
      <c r="H222" s="235"/>
    </row>
    <row r="223" spans="1:8" x14ac:dyDescent="0.2">
      <c r="A223" s="235"/>
      <c r="B223" s="235"/>
      <c r="C223" s="235"/>
      <c r="D223" s="235"/>
      <c r="E223" s="235"/>
      <c r="F223" s="235"/>
      <c r="G223" s="235"/>
      <c r="H223" s="235"/>
    </row>
    <row r="224" spans="1:8" x14ac:dyDescent="0.2">
      <c r="A224" s="235"/>
      <c r="B224" s="235"/>
      <c r="C224" s="235"/>
      <c r="D224" s="235"/>
      <c r="E224" s="235"/>
      <c r="F224" s="235"/>
      <c r="G224" s="235"/>
      <c r="H224" s="235"/>
    </row>
    <row r="225" spans="1:8" x14ac:dyDescent="0.2">
      <c r="A225" s="235"/>
      <c r="B225" s="235"/>
      <c r="C225" s="235"/>
      <c r="D225" s="235"/>
      <c r="E225" s="235"/>
      <c r="F225" s="235"/>
      <c r="G225" s="235"/>
      <c r="H225" s="235"/>
    </row>
    <row r="226" spans="1:8" x14ac:dyDescent="0.2">
      <c r="A226" s="235"/>
      <c r="B226" s="235"/>
      <c r="C226" s="235"/>
      <c r="D226" s="235"/>
      <c r="E226" s="235"/>
      <c r="F226" s="235"/>
      <c r="G226" s="235"/>
      <c r="H226" s="235"/>
    </row>
    <row r="227" spans="1:8" x14ac:dyDescent="0.2">
      <c r="A227" s="235"/>
      <c r="B227" s="235"/>
      <c r="C227" s="235"/>
      <c r="D227" s="235"/>
      <c r="E227" s="235"/>
      <c r="F227" s="235"/>
      <c r="G227" s="235"/>
      <c r="H227" s="235"/>
    </row>
    <row r="228" spans="1:8" x14ac:dyDescent="0.2">
      <c r="A228" s="235"/>
      <c r="B228" s="235"/>
      <c r="C228" s="235"/>
      <c r="D228" s="235"/>
      <c r="E228" s="235"/>
      <c r="F228" s="235"/>
      <c r="G228" s="235"/>
      <c r="H228" s="235"/>
    </row>
    <row r="229" spans="1:8" x14ac:dyDescent="0.2">
      <c r="A229" s="235"/>
      <c r="B229" s="235"/>
      <c r="C229" s="235"/>
      <c r="D229" s="235"/>
      <c r="E229" s="235"/>
      <c r="F229" s="235"/>
      <c r="G229" s="235"/>
      <c r="H229" s="235"/>
    </row>
    <row r="230" spans="1:8" x14ac:dyDescent="0.2">
      <c r="A230" s="235"/>
      <c r="B230" s="235"/>
      <c r="C230" s="235"/>
      <c r="D230" s="235"/>
      <c r="E230" s="235"/>
      <c r="F230" s="235"/>
      <c r="G230" s="235"/>
      <c r="H230" s="235"/>
    </row>
    <row r="231" spans="1:8" x14ac:dyDescent="0.2">
      <c r="A231" s="235"/>
      <c r="B231" s="235"/>
      <c r="C231" s="235"/>
      <c r="D231" s="235"/>
      <c r="E231" s="235"/>
      <c r="F231" s="235"/>
      <c r="G231" s="235"/>
      <c r="H231" s="235"/>
    </row>
    <row r="232" spans="1:8" x14ac:dyDescent="0.2">
      <c r="A232" s="235"/>
      <c r="B232" s="235"/>
      <c r="C232" s="235"/>
      <c r="D232" s="235"/>
      <c r="E232" s="235"/>
      <c r="F232" s="235"/>
      <c r="G232" s="235"/>
      <c r="H232" s="235"/>
    </row>
    <row r="233" spans="1:8" x14ac:dyDescent="0.2">
      <c r="A233" s="235"/>
      <c r="B233" s="235"/>
      <c r="C233" s="235"/>
      <c r="D233" s="235"/>
      <c r="E233" s="235"/>
      <c r="F233" s="235"/>
      <c r="G233" s="235"/>
      <c r="H233" s="235"/>
    </row>
    <row r="234" spans="1:8" x14ac:dyDescent="0.2">
      <c r="A234" s="235"/>
      <c r="B234" s="235"/>
      <c r="C234" s="235"/>
      <c r="D234" s="235"/>
      <c r="E234" s="235"/>
      <c r="F234" s="235"/>
      <c r="G234" s="235"/>
      <c r="H234" s="235"/>
    </row>
    <row r="235" spans="1:8" x14ac:dyDescent="0.2">
      <c r="A235" s="235"/>
      <c r="B235" s="235"/>
      <c r="C235" s="235"/>
      <c r="D235" s="235"/>
      <c r="E235" s="235"/>
      <c r="F235" s="235"/>
      <c r="G235" s="235"/>
      <c r="H235" s="235"/>
    </row>
    <row r="236" spans="1:8" x14ac:dyDescent="0.2">
      <c r="A236" s="235"/>
      <c r="B236" s="235"/>
      <c r="C236" s="235"/>
      <c r="D236" s="235"/>
      <c r="E236" s="235"/>
      <c r="F236" s="235"/>
      <c r="G236" s="235"/>
      <c r="H236" s="235"/>
    </row>
    <row r="237" spans="1:8" x14ac:dyDescent="0.2">
      <c r="A237" s="235"/>
      <c r="B237" s="235"/>
      <c r="C237" s="235"/>
      <c r="D237" s="235"/>
      <c r="E237" s="235"/>
      <c r="F237" s="235"/>
      <c r="G237" s="235"/>
      <c r="H237" s="235"/>
    </row>
    <row r="238" spans="1:8" ht="22.5" customHeight="1" x14ac:dyDescent="0.2">
      <c r="A238" s="235"/>
      <c r="B238" s="235"/>
      <c r="C238" s="235"/>
      <c r="D238" s="235"/>
      <c r="E238" s="235"/>
      <c r="F238" s="235"/>
      <c r="G238" s="235"/>
      <c r="H238" s="235"/>
    </row>
    <row r="239" spans="1:8" x14ac:dyDescent="0.2">
      <c r="A239" s="235"/>
      <c r="B239" s="235"/>
      <c r="C239" s="235"/>
      <c r="D239" s="235"/>
      <c r="E239" s="235"/>
      <c r="F239" s="235"/>
      <c r="G239" s="235"/>
      <c r="H239" s="235"/>
    </row>
    <row r="240" spans="1:8" x14ac:dyDescent="0.2">
      <c r="A240" s="235"/>
      <c r="B240" s="235"/>
      <c r="C240" s="235"/>
      <c r="D240" s="235"/>
      <c r="E240" s="235"/>
      <c r="F240" s="235"/>
      <c r="G240" s="235"/>
      <c r="H240" s="235"/>
    </row>
    <row r="241" spans="1:8" x14ac:dyDescent="0.2">
      <c r="A241" s="235"/>
      <c r="B241" s="235"/>
      <c r="C241" s="235"/>
      <c r="D241" s="235"/>
      <c r="E241" s="235"/>
      <c r="F241" s="235"/>
      <c r="G241" s="235"/>
      <c r="H241" s="235"/>
    </row>
    <row r="242" spans="1:8" x14ac:dyDescent="0.2">
      <c r="A242" s="235"/>
      <c r="B242" s="235"/>
      <c r="C242" s="235"/>
      <c r="D242" s="235"/>
      <c r="E242" s="235"/>
      <c r="F242" s="235"/>
      <c r="G242" s="235"/>
      <c r="H242" s="235"/>
    </row>
    <row r="243" spans="1:8" x14ac:dyDescent="0.2">
      <c r="A243" s="235"/>
      <c r="B243" s="235"/>
      <c r="C243" s="235"/>
      <c r="D243" s="235"/>
      <c r="E243" s="235"/>
      <c r="F243" s="235"/>
      <c r="G243" s="235"/>
      <c r="H243" s="235"/>
    </row>
    <row r="244" spans="1:8" x14ac:dyDescent="0.2">
      <c r="A244" s="235"/>
      <c r="B244" s="235"/>
      <c r="C244" s="235"/>
      <c r="D244" s="235"/>
      <c r="E244" s="235"/>
      <c r="F244" s="235"/>
      <c r="G244" s="235"/>
      <c r="H244" s="235"/>
    </row>
    <row r="245" spans="1:8" ht="156.75" customHeight="1" x14ac:dyDescent="0.2">
      <c r="A245" s="235"/>
      <c r="B245" s="235"/>
      <c r="C245" s="235"/>
      <c r="D245" s="235"/>
      <c r="E245" s="235"/>
      <c r="F245" s="235"/>
      <c r="G245" s="235"/>
      <c r="H245" s="235"/>
    </row>
    <row r="246" spans="1:8" x14ac:dyDescent="0.2">
      <c r="A246" s="235"/>
      <c r="B246" s="235"/>
      <c r="C246" s="235"/>
      <c r="D246" s="235"/>
      <c r="E246" s="235"/>
      <c r="F246" s="235"/>
      <c r="G246" s="235"/>
      <c r="H246" s="235"/>
    </row>
    <row r="247" spans="1:8" x14ac:dyDescent="0.2">
      <c r="A247" s="235"/>
      <c r="B247" s="235"/>
      <c r="C247" s="235"/>
      <c r="D247" s="235"/>
      <c r="E247" s="235"/>
      <c r="F247" s="235"/>
      <c r="G247" s="235"/>
      <c r="H247" s="235"/>
    </row>
    <row r="248" spans="1:8" x14ac:dyDescent="0.2">
      <c r="A248" s="235"/>
      <c r="B248" s="235"/>
      <c r="C248" s="235"/>
      <c r="D248" s="235"/>
      <c r="E248" s="235"/>
      <c r="F248" s="235"/>
      <c r="G248" s="235"/>
      <c r="H248" s="235"/>
    </row>
    <row r="249" spans="1:8" x14ac:dyDescent="0.2">
      <c r="A249" s="235"/>
      <c r="B249" s="235"/>
      <c r="C249" s="235"/>
      <c r="D249" s="235"/>
      <c r="E249" s="235"/>
      <c r="F249" s="235"/>
      <c r="G249" s="235"/>
      <c r="H249" s="235"/>
    </row>
    <row r="250" spans="1:8" x14ac:dyDescent="0.2">
      <c r="A250" s="235"/>
      <c r="B250" s="235"/>
      <c r="C250" s="235"/>
      <c r="D250" s="235"/>
      <c r="E250" s="235"/>
      <c r="F250" s="235"/>
      <c r="G250" s="235"/>
      <c r="H250" s="235"/>
    </row>
    <row r="251" spans="1:8" x14ac:dyDescent="0.2">
      <c r="A251" s="235"/>
      <c r="B251" s="235"/>
      <c r="C251" s="235"/>
      <c r="D251" s="235"/>
      <c r="E251" s="235"/>
      <c r="F251" s="235"/>
      <c r="G251" s="235"/>
      <c r="H251" s="235"/>
    </row>
    <row r="252" spans="1:8" x14ac:dyDescent="0.2">
      <c r="A252" s="235"/>
      <c r="B252" s="235"/>
      <c r="C252" s="235"/>
      <c r="D252" s="235"/>
      <c r="E252" s="235"/>
      <c r="F252" s="235"/>
      <c r="G252" s="235"/>
      <c r="H252" s="235"/>
    </row>
    <row r="253" spans="1:8" x14ac:dyDescent="0.2">
      <c r="A253" s="235"/>
      <c r="B253" s="235"/>
      <c r="C253" s="235"/>
      <c r="D253" s="235"/>
      <c r="E253" s="235"/>
      <c r="F253" s="235"/>
      <c r="G253" s="235"/>
      <c r="H253" s="235"/>
    </row>
    <row r="254" spans="1:8" x14ac:dyDescent="0.2">
      <c r="A254" s="235"/>
      <c r="B254" s="235"/>
      <c r="C254" s="235"/>
      <c r="D254" s="235"/>
      <c r="E254" s="235"/>
      <c r="F254" s="235"/>
      <c r="G254" s="235"/>
      <c r="H254" s="235"/>
    </row>
    <row r="255" spans="1:8" x14ac:dyDescent="0.2">
      <c r="A255" s="235"/>
      <c r="B255" s="235"/>
      <c r="C255" s="235"/>
      <c r="D255" s="235"/>
      <c r="E255" s="235"/>
      <c r="F255" s="235"/>
      <c r="G255" s="235"/>
      <c r="H255" s="235"/>
    </row>
    <row r="256" spans="1:8" x14ac:dyDescent="0.2">
      <c r="A256" s="235"/>
      <c r="B256" s="235"/>
      <c r="C256" s="235"/>
      <c r="D256" s="235"/>
      <c r="E256" s="235"/>
      <c r="F256" s="235"/>
      <c r="G256" s="235"/>
      <c r="H256" s="235"/>
    </row>
    <row r="257" spans="1:8" x14ac:dyDescent="0.2">
      <c r="A257" s="235"/>
      <c r="B257" s="235"/>
      <c r="C257" s="235"/>
      <c r="D257" s="235"/>
      <c r="E257" s="235"/>
      <c r="F257" s="235"/>
      <c r="G257" s="235"/>
      <c r="H257" s="235"/>
    </row>
    <row r="258" spans="1:8" x14ac:dyDescent="0.2">
      <c r="A258" s="235"/>
      <c r="B258" s="235"/>
      <c r="C258" s="235"/>
      <c r="D258" s="235"/>
      <c r="E258" s="235"/>
      <c r="F258" s="235"/>
      <c r="G258" s="235"/>
      <c r="H258" s="235"/>
    </row>
    <row r="259" spans="1:8" x14ac:dyDescent="0.2">
      <c r="A259" s="235"/>
      <c r="B259" s="235"/>
      <c r="C259" s="235"/>
      <c r="D259" s="235"/>
      <c r="E259" s="235"/>
      <c r="F259" s="235"/>
      <c r="G259" s="235"/>
      <c r="H259" s="235"/>
    </row>
    <row r="260" spans="1:8" x14ac:dyDescent="0.2">
      <c r="A260" s="235"/>
      <c r="B260" s="235"/>
      <c r="C260" s="235"/>
      <c r="D260" s="235"/>
      <c r="E260" s="235"/>
      <c r="F260" s="235"/>
      <c r="G260" s="235"/>
      <c r="H260" s="235"/>
    </row>
    <row r="261" spans="1:8" x14ac:dyDescent="0.2">
      <c r="A261" s="235"/>
      <c r="B261" s="235"/>
      <c r="C261" s="235"/>
      <c r="D261" s="235"/>
      <c r="E261" s="235"/>
      <c r="F261" s="235"/>
      <c r="G261" s="235"/>
      <c r="H261" s="235"/>
    </row>
    <row r="262" spans="1:8" x14ac:dyDescent="0.2">
      <c r="A262" s="235"/>
      <c r="B262" s="235"/>
      <c r="C262" s="235"/>
      <c r="D262" s="235"/>
      <c r="E262" s="235"/>
      <c r="F262" s="235"/>
      <c r="G262" s="235"/>
      <c r="H262" s="235"/>
    </row>
    <row r="263" spans="1:8" x14ac:dyDescent="0.2">
      <c r="A263" s="235"/>
      <c r="B263" s="235"/>
      <c r="C263" s="235"/>
      <c r="D263" s="235"/>
      <c r="E263" s="235"/>
      <c r="F263" s="235"/>
      <c r="G263" s="235"/>
      <c r="H263" s="235"/>
    </row>
    <row r="264" spans="1:8" x14ac:dyDescent="0.2">
      <c r="A264" s="235"/>
      <c r="B264" s="235"/>
      <c r="C264" s="235"/>
      <c r="D264" s="235"/>
      <c r="E264" s="235"/>
      <c r="F264" s="235"/>
      <c r="G264" s="235"/>
      <c r="H264" s="235"/>
    </row>
    <row r="265" spans="1:8" x14ac:dyDescent="0.2">
      <c r="A265" s="235"/>
      <c r="B265" s="235"/>
      <c r="C265" s="235"/>
      <c r="D265" s="235"/>
      <c r="E265" s="235"/>
      <c r="F265" s="235"/>
      <c r="G265" s="235"/>
      <c r="H265" s="235"/>
    </row>
    <row r="266" spans="1:8" x14ac:dyDescent="0.2">
      <c r="A266" s="235"/>
      <c r="B266" s="235"/>
      <c r="C266" s="235"/>
      <c r="D266" s="235"/>
      <c r="E266" s="235"/>
      <c r="F266" s="235"/>
      <c r="G266" s="235"/>
      <c r="H266" s="235"/>
    </row>
    <row r="267" spans="1:8" x14ac:dyDescent="0.2">
      <c r="A267" s="235"/>
      <c r="B267" s="235"/>
      <c r="C267" s="235"/>
      <c r="D267" s="235"/>
      <c r="E267" s="235"/>
      <c r="F267" s="235"/>
      <c r="G267" s="235"/>
      <c r="H267" s="235"/>
    </row>
    <row r="268" spans="1:8" x14ac:dyDescent="0.2">
      <c r="A268" s="235"/>
      <c r="B268" s="235"/>
      <c r="C268" s="235"/>
      <c r="D268" s="235"/>
      <c r="E268" s="235"/>
      <c r="F268" s="235"/>
      <c r="G268" s="235"/>
      <c r="H268" s="235"/>
    </row>
    <row r="269" spans="1:8" x14ac:dyDescent="0.2">
      <c r="A269" s="235"/>
      <c r="B269" s="235"/>
      <c r="C269" s="235"/>
      <c r="D269" s="235"/>
      <c r="E269" s="235"/>
      <c r="F269" s="235"/>
      <c r="G269" s="235"/>
      <c r="H269" s="235"/>
    </row>
    <row r="270" spans="1:8" x14ac:dyDescent="0.2">
      <c r="A270" s="235"/>
      <c r="B270" s="235"/>
      <c r="C270" s="235"/>
      <c r="D270" s="235"/>
      <c r="E270" s="235"/>
      <c r="F270" s="235"/>
      <c r="G270" s="235"/>
      <c r="H270" s="235"/>
    </row>
    <row r="271" spans="1:8" x14ac:dyDescent="0.2">
      <c r="A271" s="235"/>
      <c r="B271" s="235"/>
      <c r="C271" s="235"/>
      <c r="D271" s="235"/>
      <c r="E271" s="235"/>
      <c r="F271" s="235"/>
      <c r="G271" s="235"/>
      <c r="H271" s="235"/>
    </row>
    <row r="272" spans="1:8" x14ac:dyDescent="0.2">
      <c r="A272" s="235"/>
      <c r="B272" s="235"/>
      <c r="C272" s="235"/>
      <c r="D272" s="235"/>
      <c r="E272" s="235"/>
      <c r="F272" s="235"/>
      <c r="G272" s="235"/>
      <c r="H272" s="235"/>
    </row>
    <row r="273" spans="1:8" x14ac:dyDescent="0.2">
      <c r="A273" s="235"/>
      <c r="B273" s="235"/>
      <c r="C273" s="235"/>
      <c r="D273" s="235"/>
      <c r="E273" s="235"/>
      <c r="F273" s="235"/>
      <c r="G273" s="235"/>
      <c r="H273" s="235"/>
    </row>
    <row r="274" spans="1:8" x14ac:dyDescent="0.2">
      <c r="A274" s="235"/>
      <c r="B274" s="235"/>
      <c r="C274" s="235"/>
      <c r="D274" s="235"/>
      <c r="E274" s="235"/>
      <c r="F274" s="235"/>
      <c r="G274" s="235"/>
      <c r="H274" s="235"/>
    </row>
    <row r="275" spans="1:8" x14ac:dyDescent="0.2">
      <c r="A275" s="235"/>
      <c r="B275" s="235"/>
      <c r="C275" s="235"/>
      <c r="D275" s="235"/>
      <c r="E275" s="235"/>
      <c r="F275" s="235"/>
      <c r="G275" s="235"/>
      <c r="H275" s="235"/>
    </row>
    <row r="276" spans="1:8" x14ac:dyDescent="0.2">
      <c r="A276" s="235"/>
      <c r="B276" s="235"/>
      <c r="C276" s="235"/>
      <c r="D276" s="235"/>
      <c r="E276" s="235"/>
      <c r="F276" s="235"/>
      <c r="G276" s="235"/>
      <c r="H276" s="235"/>
    </row>
    <row r="277" spans="1:8" x14ac:dyDescent="0.2">
      <c r="A277" s="235"/>
      <c r="B277" s="235"/>
      <c r="C277" s="235"/>
      <c r="D277" s="235"/>
      <c r="E277" s="235"/>
      <c r="F277" s="235"/>
      <c r="G277" s="235"/>
      <c r="H277" s="235"/>
    </row>
    <row r="278" spans="1:8" x14ac:dyDescent="0.2">
      <c r="A278" s="235"/>
      <c r="B278" s="235"/>
      <c r="C278" s="235"/>
      <c r="D278" s="235"/>
      <c r="E278" s="235"/>
      <c r="F278" s="235"/>
      <c r="G278" s="235"/>
      <c r="H278" s="235"/>
    </row>
    <row r="279" spans="1:8" x14ac:dyDescent="0.2">
      <c r="A279" s="319"/>
      <c r="B279" s="235"/>
      <c r="C279" s="235"/>
      <c r="D279" s="235"/>
      <c r="E279" s="235"/>
      <c r="F279" s="235"/>
      <c r="G279" s="235"/>
      <c r="H279" s="235"/>
    </row>
    <row r="280" spans="1:8" x14ac:dyDescent="0.2">
      <c r="A280" s="319"/>
      <c r="B280" s="235"/>
      <c r="C280" s="235"/>
      <c r="D280" s="235"/>
      <c r="E280" s="235"/>
      <c r="F280" s="235"/>
      <c r="G280" s="235"/>
      <c r="H280" s="235"/>
    </row>
    <row r="281" spans="1:8" x14ac:dyDescent="0.2">
      <c r="A281" s="319"/>
      <c r="B281" s="235"/>
      <c r="C281" s="235"/>
      <c r="D281" s="235"/>
      <c r="E281" s="235"/>
      <c r="F281" s="235"/>
      <c r="G281" s="235"/>
      <c r="H281" s="235"/>
    </row>
    <row r="282" spans="1:8" x14ac:dyDescent="0.2">
      <c r="A282" s="319"/>
      <c r="B282" s="235"/>
      <c r="C282" s="235"/>
      <c r="D282" s="235"/>
      <c r="E282" s="235"/>
      <c r="F282" s="235"/>
      <c r="G282" s="235"/>
      <c r="H282" s="235"/>
    </row>
    <row r="283" spans="1:8" x14ac:dyDescent="0.2">
      <c r="A283" s="319"/>
      <c r="B283" s="235"/>
      <c r="C283" s="235"/>
      <c r="D283" s="235"/>
      <c r="E283" s="235"/>
      <c r="F283" s="235"/>
      <c r="G283" s="235"/>
      <c r="H283" s="235"/>
    </row>
    <row r="284" spans="1:8" x14ac:dyDescent="0.2">
      <c r="A284" s="319"/>
      <c r="B284" s="235"/>
      <c r="C284" s="235"/>
      <c r="D284" s="235"/>
      <c r="E284" s="235"/>
      <c r="F284" s="235"/>
      <c r="G284" s="235"/>
      <c r="H284" s="235"/>
    </row>
    <row r="285" spans="1:8" x14ac:dyDescent="0.2">
      <c r="A285" s="319"/>
      <c r="B285" s="235"/>
      <c r="C285" s="235"/>
      <c r="D285" s="235"/>
      <c r="E285" s="235"/>
      <c r="F285" s="235"/>
      <c r="G285" s="235"/>
      <c r="H285" s="235"/>
    </row>
    <row r="286" spans="1:8" x14ac:dyDescent="0.2">
      <c r="A286" s="319"/>
      <c r="B286" s="235"/>
      <c r="C286" s="235"/>
      <c r="D286" s="235"/>
      <c r="E286" s="235"/>
      <c r="F286" s="235"/>
      <c r="G286" s="235"/>
      <c r="H286" s="235"/>
    </row>
    <row r="287" spans="1:8" x14ac:dyDescent="0.2">
      <c r="A287" s="319"/>
      <c r="B287" s="235"/>
      <c r="C287" s="235"/>
      <c r="D287" s="235"/>
      <c r="E287" s="235"/>
      <c r="F287" s="235"/>
      <c r="G287" s="235"/>
      <c r="H287" s="235"/>
    </row>
    <row r="288" spans="1:8" x14ac:dyDescent="0.2">
      <c r="A288" s="319"/>
      <c r="B288" s="235"/>
      <c r="C288" s="235"/>
      <c r="D288" s="235"/>
      <c r="E288" s="235"/>
      <c r="F288" s="235"/>
      <c r="G288" s="235"/>
      <c r="H288" s="235"/>
    </row>
    <row r="289" spans="1:8" x14ac:dyDescent="0.2">
      <c r="A289" s="319"/>
      <c r="B289" s="235"/>
      <c r="C289" s="235"/>
      <c r="D289" s="235"/>
      <c r="E289" s="235"/>
      <c r="F289" s="235"/>
      <c r="G289" s="235"/>
      <c r="H289" s="235"/>
    </row>
    <row r="290" spans="1:8" x14ac:dyDescent="0.2">
      <c r="A290" s="319"/>
      <c r="B290" s="235"/>
      <c r="C290" s="235"/>
      <c r="D290" s="235"/>
      <c r="E290" s="235"/>
      <c r="F290" s="235"/>
      <c r="G290" s="235"/>
      <c r="H290" s="235"/>
    </row>
    <row r="291" spans="1:8" x14ac:dyDescent="0.2">
      <c r="A291" s="319"/>
      <c r="B291" s="235"/>
      <c r="C291" s="235"/>
      <c r="D291" s="235"/>
      <c r="E291" s="235"/>
      <c r="F291" s="235"/>
      <c r="G291" s="235"/>
      <c r="H291" s="235"/>
    </row>
    <row r="292" spans="1:8" x14ac:dyDescent="0.2">
      <c r="A292" s="319"/>
      <c r="B292" s="235"/>
      <c r="C292" s="235"/>
      <c r="D292" s="235"/>
      <c r="E292" s="235"/>
      <c r="F292" s="235"/>
      <c r="G292" s="235"/>
      <c r="H292" s="235"/>
    </row>
    <row r="293" spans="1:8" x14ac:dyDescent="0.2">
      <c r="A293" s="319"/>
      <c r="B293" s="235"/>
      <c r="C293" s="235"/>
      <c r="D293" s="235"/>
      <c r="E293" s="235"/>
      <c r="F293" s="235"/>
      <c r="G293" s="235"/>
      <c r="H293" s="235"/>
    </row>
    <row r="294" spans="1:8" x14ac:dyDescent="0.2">
      <c r="A294" s="319"/>
      <c r="B294" s="235"/>
      <c r="C294" s="235"/>
      <c r="D294" s="235"/>
      <c r="E294" s="235"/>
      <c r="F294" s="235"/>
      <c r="G294" s="235"/>
      <c r="H294" s="235"/>
    </row>
    <row r="295" spans="1:8" x14ac:dyDescent="0.2">
      <c r="A295" s="319"/>
      <c r="B295" s="235"/>
      <c r="C295" s="235"/>
      <c r="D295" s="235"/>
      <c r="E295" s="235"/>
      <c r="F295" s="235"/>
      <c r="G295" s="235"/>
      <c r="H295" s="235"/>
    </row>
    <row r="296" spans="1:8" x14ac:dyDescent="0.2">
      <c r="A296" s="319"/>
      <c r="B296" s="235"/>
      <c r="C296" s="235"/>
      <c r="D296" s="235"/>
      <c r="E296" s="235"/>
      <c r="F296" s="235"/>
      <c r="G296" s="235"/>
      <c r="H296" s="235"/>
    </row>
    <row r="297" spans="1:8" x14ac:dyDescent="0.2">
      <c r="A297" s="319"/>
      <c r="B297" s="235"/>
      <c r="C297" s="235"/>
      <c r="D297" s="235"/>
      <c r="E297" s="235"/>
      <c r="F297" s="235"/>
      <c r="G297" s="235"/>
      <c r="H297" s="235"/>
    </row>
    <row r="298" spans="1:8" x14ac:dyDescent="0.2">
      <c r="A298" s="319"/>
      <c r="B298" s="235"/>
      <c r="C298" s="235"/>
      <c r="D298" s="235"/>
      <c r="E298" s="235"/>
      <c r="F298" s="235"/>
      <c r="G298" s="235"/>
      <c r="H298" s="235"/>
    </row>
    <row r="299" spans="1:8" x14ac:dyDescent="0.2">
      <c r="A299" s="319"/>
      <c r="B299" s="235"/>
      <c r="C299" s="235"/>
      <c r="D299" s="235"/>
      <c r="E299" s="235"/>
      <c r="F299" s="235"/>
      <c r="G299" s="235"/>
      <c r="H299" s="235"/>
    </row>
    <row r="300" spans="1:8" x14ac:dyDescent="0.2">
      <c r="A300" s="319"/>
      <c r="B300" s="235"/>
      <c r="C300" s="235"/>
      <c r="D300" s="235"/>
      <c r="E300" s="235"/>
      <c r="F300" s="235"/>
      <c r="G300" s="235"/>
      <c r="H300" s="235"/>
    </row>
    <row r="301" spans="1:8" x14ac:dyDescent="0.2">
      <c r="A301" s="319"/>
      <c r="B301" s="235"/>
      <c r="C301" s="235"/>
      <c r="D301" s="235"/>
      <c r="E301" s="235"/>
      <c r="F301" s="235"/>
      <c r="G301" s="235"/>
      <c r="H301" s="235"/>
    </row>
    <row r="302" spans="1:8" x14ac:dyDescent="0.2">
      <c r="A302" s="319"/>
      <c r="B302" s="235"/>
      <c r="C302" s="235"/>
      <c r="D302" s="235"/>
      <c r="E302" s="235"/>
      <c r="F302" s="235"/>
      <c r="G302" s="235"/>
      <c r="H302" s="235"/>
    </row>
    <row r="303" spans="1:8" x14ac:dyDescent="0.2">
      <c r="A303" s="319"/>
      <c r="B303" s="235"/>
      <c r="C303" s="235"/>
      <c r="D303" s="235"/>
      <c r="E303" s="235"/>
      <c r="F303" s="235"/>
      <c r="G303" s="235"/>
      <c r="H303" s="235"/>
    </row>
    <row r="304" spans="1:8" x14ac:dyDescent="0.2">
      <c r="A304" s="319"/>
      <c r="B304" s="235"/>
      <c r="C304" s="235"/>
      <c r="D304" s="235"/>
      <c r="E304" s="235"/>
      <c r="F304" s="235"/>
      <c r="G304" s="235"/>
      <c r="H304" s="235"/>
    </row>
    <row r="305" spans="1:8" x14ac:dyDescent="0.2">
      <c r="A305" s="319"/>
      <c r="B305" s="235"/>
      <c r="C305" s="235"/>
      <c r="D305" s="235"/>
      <c r="E305" s="235"/>
      <c r="F305" s="235"/>
      <c r="G305" s="235"/>
      <c r="H305" s="235"/>
    </row>
    <row r="306" spans="1:8" x14ac:dyDescent="0.2">
      <c r="A306" s="319"/>
      <c r="B306" s="235"/>
      <c r="C306" s="235"/>
      <c r="D306" s="235"/>
      <c r="E306" s="235"/>
      <c r="F306" s="235"/>
      <c r="G306" s="235"/>
      <c r="H306" s="235"/>
    </row>
    <row r="307" spans="1:8" x14ac:dyDescent="0.2">
      <c r="A307" s="319"/>
      <c r="B307" s="235"/>
      <c r="C307" s="235"/>
      <c r="D307" s="235"/>
      <c r="E307" s="235"/>
      <c r="F307" s="235"/>
      <c r="G307" s="235"/>
      <c r="H307" s="235"/>
    </row>
    <row r="308" spans="1:8" x14ac:dyDescent="0.2">
      <c r="A308" s="319"/>
      <c r="B308" s="235"/>
      <c r="C308" s="235"/>
      <c r="D308" s="235"/>
      <c r="E308" s="235"/>
      <c r="F308" s="235"/>
      <c r="G308" s="235"/>
      <c r="H308" s="235"/>
    </row>
    <row r="309" spans="1:8" x14ac:dyDescent="0.2">
      <c r="A309" s="319"/>
      <c r="B309" s="235"/>
      <c r="C309" s="235"/>
      <c r="D309" s="235"/>
      <c r="E309" s="235"/>
      <c r="F309" s="235"/>
      <c r="G309" s="235"/>
      <c r="H309" s="235"/>
    </row>
    <row r="310" spans="1:8" x14ac:dyDescent="0.2">
      <c r="A310" s="319"/>
      <c r="B310" s="235"/>
      <c r="C310" s="235"/>
      <c r="D310" s="235"/>
      <c r="E310" s="235"/>
      <c r="F310" s="235"/>
      <c r="G310" s="235"/>
      <c r="H310" s="235"/>
    </row>
    <row r="311" spans="1:8" x14ac:dyDescent="0.2">
      <c r="A311" s="319"/>
      <c r="B311" s="235"/>
      <c r="C311" s="235"/>
      <c r="D311" s="235"/>
      <c r="E311" s="235"/>
      <c r="F311" s="235"/>
      <c r="G311" s="235"/>
      <c r="H311" s="235"/>
    </row>
    <row r="312" spans="1:8" x14ac:dyDescent="0.2">
      <c r="A312" s="319"/>
      <c r="B312" s="235"/>
      <c r="C312" s="235"/>
      <c r="D312" s="235"/>
      <c r="E312" s="235"/>
      <c r="F312" s="235"/>
      <c r="G312" s="235"/>
      <c r="H312" s="235"/>
    </row>
    <row r="313" spans="1:8" x14ac:dyDescent="0.2">
      <c r="A313" s="319"/>
      <c r="B313" s="235"/>
      <c r="C313" s="235"/>
      <c r="D313" s="235"/>
      <c r="E313" s="235"/>
      <c r="F313" s="235"/>
      <c r="G313" s="235"/>
      <c r="H313" s="235"/>
    </row>
    <row r="314" spans="1:8" x14ac:dyDescent="0.2">
      <c r="A314" s="319"/>
      <c r="B314" s="235"/>
      <c r="C314" s="235"/>
      <c r="D314" s="235"/>
      <c r="E314" s="235"/>
      <c r="F314" s="235"/>
      <c r="G314" s="235"/>
      <c r="H314" s="235"/>
    </row>
    <row r="315" spans="1:8" x14ac:dyDescent="0.2">
      <c r="A315" s="319"/>
      <c r="B315" s="235"/>
      <c r="C315" s="235"/>
      <c r="D315" s="235"/>
      <c r="E315" s="235"/>
      <c r="F315" s="235"/>
      <c r="G315" s="235"/>
      <c r="H315" s="235"/>
    </row>
    <row r="316" spans="1:8" x14ac:dyDescent="0.2">
      <c r="A316" s="319"/>
      <c r="B316" s="235"/>
      <c r="C316" s="235"/>
      <c r="D316" s="235"/>
      <c r="E316" s="235"/>
      <c r="F316" s="235"/>
      <c r="G316" s="235"/>
      <c r="H316" s="235"/>
    </row>
    <row r="317" spans="1:8" x14ac:dyDescent="0.2">
      <c r="A317" s="319"/>
      <c r="B317" s="235"/>
      <c r="C317" s="235"/>
      <c r="D317" s="235"/>
      <c r="E317" s="235"/>
      <c r="F317" s="235"/>
      <c r="G317" s="235"/>
      <c r="H317" s="235"/>
    </row>
    <row r="318" spans="1:8" x14ac:dyDescent="0.2">
      <c r="A318" s="319"/>
      <c r="B318" s="235"/>
      <c r="C318" s="235"/>
      <c r="D318" s="235"/>
      <c r="E318" s="235"/>
      <c r="F318" s="235"/>
      <c r="G318" s="235"/>
      <c r="H318" s="235"/>
    </row>
    <row r="319" spans="1:8" x14ac:dyDescent="0.2">
      <c r="A319" s="319"/>
      <c r="B319" s="235"/>
      <c r="C319" s="235"/>
      <c r="D319" s="235"/>
      <c r="E319" s="235"/>
      <c r="F319" s="235"/>
      <c r="G319" s="235"/>
      <c r="H319" s="235"/>
    </row>
    <row r="320" spans="1:8" x14ac:dyDescent="0.2">
      <c r="A320" s="319"/>
      <c r="B320" s="235"/>
      <c r="C320" s="235"/>
      <c r="D320" s="235"/>
      <c r="E320" s="235"/>
      <c r="F320" s="235"/>
      <c r="G320" s="235"/>
      <c r="H320" s="235"/>
    </row>
    <row r="321" spans="1:8" x14ac:dyDescent="0.2">
      <c r="A321" s="319"/>
      <c r="B321" s="235"/>
      <c r="C321" s="235"/>
      <c r="D321" s="235"/>
      <c r="E321" s="235"/>
      <c r="F321" s="235"/>
      <c r="G321" s="235"/>
      <c r="H321" s="235"/>
    </row>
    <row r="322" spans="1:8" x14ac:dyDescent="0.2">
      <c r="A322" s="319"/>
      <c r="B322" s="235"/>
      <c r="C322" s="235"/>
      <c r="D322" s="235"/>
      <c r="E322" s="235"/>
      <c r="F322" s="235"/>
      <c r="G322" s="235"/>
      <c r="H322" s="235"/>
    </row>
    <row r="323" spans="1:8" x14ac:dyDescent="0.2">
      <c r="A323" s="319"/>
      <c r="B323" s="235"/>
      <c r="C323" s="235"/>
      <c r="D323" s="235"/>
      <c r="E323" s="235"/>
      <c r="F323" s="235"/>
      <c r="G323" s="235"/>
      <c r="H323" s="235"/>
    </row>
    <row r="324" spans="1:8" x14ac:dyDescent="0.2">
      <c r="A324" s="319"/>
      <c r="B324" s="235"/>
      <c r="C324" s="235"/>
      <c r="D324" s="235"/>
      <c r="E324" s="235"/>
      <c r="F324" s="235"/>
      <c r="G324" s="235"/>
      <c r="H324" s="235"/>
    </row>
    <row r="325" spans="1:8" x14ac:dyDescent="0.2">
      <c r="A325" s="319"/>
      <c r="B325" s="235"/>
      <c r="C325" s="235"/>
      <c r="D325" s="235"/>
      <c r="E325" s="235"/>
      <c r="F325" s="235"/>
      <c r="G325" s="235"/>
      <c r="H325" s="235"/>
    </row>
    <row r="326" spans="1:8" x14ac:dyDescent="0.2">
      <c r="A326" s="319"/>
      <c r="B326" s="235"/>
      <c r="C326" s="235"/>
      <c r="D326" s="235"/>
      <c r="E326" s="235"/>
      <c r="F326" s="235"/>
      <c r="G326" s="235"/>
      <c r="H326" s="235"/>
    </row>
    <row r="327" spans="1:8" x14ac:dyDescent="0.2">
      <c r="A327" s="319"/>
      <c r="B327" s="235"/>
      <c r="C327" s="235"/>
      <c r="D327" s="235"/>
      <c r="E327" s="235"/>
      <c r="F327" s="235"/>
      <c r="G327" s="235"/>
      <c r="H327" s="235"/>
    </row>
    <row r="328" spans="1:8" x14ac:dyDescent="0.2">
      <c r="A328" s="319"/>
      <c r="B328" s="235"/>
      <c r="C328" s="235"/>
      <c r="D328" s="235"/>
      <c r="E328" s="235"/>
      <c r="F328" s="235"/>
      <c r="G328" s="235"/>
      <c r="H328" s="235"/>
    </row>
    <row r="329" spans="1:8" x14ac:dyDescent="0.2">
      <c r="A329" s="319"/>
      <c r="B329" s="235"/>
      <c r="C329" s="235"/>
      <c r="D329" s="235"/>
      <c r="E329" s="235"/>
      <c r="F329" s="235"/>
      <c r="G329" s="235"/>
      <c r="H329" s="235"/>
    </row>
    <row r="330" spans="1:8" x14ac:dyDescent="0.2">
      <c r="A330" s="319"/>
      <c r="B330" s="235"/>
      <c r="C330" s="235"/>
      <c r="D330" s="235"/>
      <c r="E330" s="235"/>
      <c r="F330" s="235"/>
      <c r="G330" s="235"/>
      <c r="H330" s="235"/>
    </row>
    <row r="331" spans="1:8" x14ac:dyDescent="0.2">
      <c r="A331" s="319"/>
      <c r="B331" s="235"/>
      <c r="C331" s="235"/>
      <c r="D331" s="235"/>
      <c r="E331" s="235"/>
      <c r="F331" s="235"/>
      <c r="G331" s="235"/>
      <c r="H331" s="235"/>
    </row>
    <row r="332" spans="1:8" x14ac:dyDescent="0.2">
      <c r="A332" s="319"/>
      <c r="B332" s="235"/>
      <c r="C332" s="235"/>
      <c r="D332" s="235"/>
      <c r="E332" s="235"/>
      <c r="F332" s="235"/>
      <c r="G332" s="235"/>
      <c r="H332" s="235"/>
    </row>
    <row r="333" spans="1:8" x14ac:dyDescent="0.2">
      <c r="A333" s="319"/>
      <c r="B333" s="235"/>
      <c r="C333" s="235"/>
      <c r="D333" s="235"/>
      <c r="E333" s="235"/>
      <c r="F333" s="235"/>
      <c r="G333" s="235"/>
      <c r="H333" s="235"/>
    </row>
    <row r="334" spans="1:8" x14ac:dyDescent="0.2">
      <c r="A334" s="319"/>
      <c r="B334" s="235"/>
      <c r="C334" s="235"/>
      <c r="D334" s="235"/>
      <c r="E334" s="235"/>
      <c r="F334" s="235"/>
      <c r="G334" s="235"/>
      <c r="H334" s="235"/>
    </row>
    <row r="335" spans="1:8" x14ac:dyDescent="0.2">
      <c r="A335" s="319"/>
      <c r="B335" s="235"/>
      <c r="C335" s="235"/>
      <c r="D335" s="235"/>
      <c r="E335" s="235"/>
      <c r="F335" s="235"/>
      <c r="G335" s="235"/>
      <c r="H335" s="235"/>
    </row>
    <row r="336" spans="1:8" x14ac:dyDescent="0.2">
      <c r="A336" s="319"/>
      <c r="B336" s="235"/>
      <c r="C336" s="235"/>
      <c r="D336" s="235"/>
      <c r="E336" s="235"/>
      <c r="F336" s="235"/>
      <c r="G336" s="235"/>
      <c r="H336" s="235"/>
    </row>
    <row r="337" spans="1:8" x14ac:dyDescent="0.2">
      <c r="A337" s="319"/>
      <c r="B337" s="235"/>
      <c r="C337" s="235"/>
      <c r="D337" s="235"/>
      <c r="E337" s="235"/>
      <c r="F337" s="235"/>
      <c r="G337" s="235"/>
      <c r="H337" s="235"/>
    </row>
    <row r="338" spans="1:8" x14ac:dyDescent="0.2">
      <c r="A338" s="319"/>
      <c r="B338" s="235"/>
      <c r="C338" s="235"/>
      <c r="D338" s="235"/>
      <c r="E338" s="235"/>
      <c r="F338" s="235"/>
      <c r="G338" s="235"/>
      <c r="H338" s="235"/>
    </row>
    <row r="339" spans="1:8" x14ac:dyDescent="0.2">
      <c r="A339" s="319"/>
      <c r="B339" s="235"/>
      <c r="C339" s="235"/>
      <c r="D339" s="235"/>
      <c r="E339" s="235"/>
      <c r="F339" s="235"/>
      <c r="G339" s="235"/>
      <c r="H339" s="235"/>
    </row>
    <row r="340" spans="1:8" x14ac:dyDescent="0.2">
      <c r="A340" s="319"/>
      <c r="B340" s="235"/>
      <c r="C340" s="235"/>
      <c r="D340" s="235"/>
      <c r="E340" s="235"/>
      <c r="F340" s="235"/>
      <c r="G340" s="235"/>
      <c r="H340" s="235"/>
    </row>
    <row r="341" spans="1:8" x14ac:dyDescent="0.2">
      <c r="A341" s="319"/>
      <c r="B341" s="235"/>
      <c r="C341" s="235"/>
      <c r="D341" s="235"/>
      <c r="E341" s="235"/>
      <c r="F341" s="235"/>
      <c r="G341" s="235"/>
      <c r="H341" s="235"/>
    </row>
    <row r="342" spans="1:8" x14ac:dyDescent="0.2">
      <c r="A342" s="319"/>
      <c r="B342" s="235"/>
      <c r="C342" s="235"/>
      <c r="D342" s="235"/>
      <c r="E342" s="235"/>
      <c r="F342" s="235"/>
      <c r="G342" s="235"/>
      <c r="H342" s="235"/>
    </row>
    <row r="343" spans="1:8" x14ac:dyDescent="0.2">
      <c r="A343" s="319"/>
      <c r="B343" s="235"/>
      <c r="C343" s="235"/>
      <c r="D343" s="235"/>
      <c r="E343" s="235"/>
      <c r="F343" s="235"/>
      <c r="G343" s="235"/>
      <c r="H343" s="235"/>
    </row>
    <row r="344" spans="1:8" x14ac:dyDescent="0.2">
      <c r="A344" s="319"/>
      <c r="B344" s="235"/>
      <c r="C344" s="235"/>
      <c r="D344" s="235"/>
      <c r="E344" s="235"/>
      <c r="F344" s="235"/>
      <c r="G344" s="235"/>
      <c r="H344" s="235"/>
    </row>
    <row r="345" spans="1:8" x14ac:dyDescent="0.2">
      <c r="A345" s="319"/>
      <c r="B345" s="235"/>
      <c r="C345" s="235"/>
      <c r="D345" s="235"/>
      <c r="E345" s="235"/>
      <c r="F345" s="235"/>
      <c r="G345" s="235"/>
      <c r="H345" s="235"/>
    </row>
    <row r="346" spans="1:8" x14ac:dyDescent="0.2">
      <c r="A346" s="319"/>
      <c r="B346" s="235"/>
      <c r="C346" s="235"/>
      <c r="D346" s="235"/>
      <c r="E346" s="235"/>
      <c r="F346" s="235"/>
      <c r="G346" s="235"/>
      <c r="H346" s="235"/>
    </row>
    <row r="347" spans="1:8" x14ac:dyDescent="0.2">
      <c r="A347" s="319"/>
      <c r="B347" s="235"/>
      <c r="C347" s="235"/>
      <c r="D347" s="235"/>
      <c r="E347" s="235"/>
      <c r="F347" s="235"/>
      <c r="G347" s="235"/>
      <c r="H347" s="235"/>
    </row>
    <row r="348" spans="1:8" x14ac:dyDescent="0.2">
      <c r="A348" s="319"/>
      <c r="B348" s="235"/>
      <c r="C348" s="235"/>
      <c r="D348" s="235"/>
      <c r="E348" s="235"/>
      <c r="F348" s="235"/>
      <c r="G348" s="235"/>
      <c r="H348" s="235"/>
    </row>
    <row r="349" spans="1:8" x14ac:dyDescent="0.2">
      <c r="A349" s="319"/>
      <c r="B349" s="235"/>
      <c r="C349" s="235"/>
      <c r="D349" s="235"/>
      <c r="E349" s="235"/>
      <c r="F349" s="235"/>
      <c r="G349" s="235"/>
      <c r="H349" s="235"/>
    </row>
    <row r="350" spans="1:8" x14ac:dyDescent="0.2">
      <c r="A350" s="319"/>
      <c r="B350" s="235"/>
      <c r="C350" s="235"/>
      <c r="D350" s="235"/>
      <c r="E350" s="235"/>
      <c r="F350" s="235"/>
      <c r="G350" s="235"/>
      <c r="H350" s="235"/>
    </row>
    <row r="351" spans="1:8" x14ac:dyDescent="0.2">
      <c r="A351" s="319"/>
      <c r="B351" s="235"/>
      <c r="C351" s="235"/>
      <c r="D351" s="235"/>
      <c r="E351" s="235"/>
      <c r="F351" s="235"/>
      <c r="G351" s="235"/>
      <c r="H351" s="235"/>
    </row>
    <row r="352" spans="1:8" x14ac:dyDescent="0.2">
      <c r="A352" s="319"/>
      <c r="B352" s="235"/>
      <c r="C352" s="235"/>
      <c r="D352" s="235"/>
      <c r="E352" s="235"/>
      <c r="F352" s="235"/>
      <c r="G352" s="235"/>
      <c r="H352" s="235"/>
    </row>
    <row r="353" spans="1:8" x14ac:dyDescent="0.2">
      <c r="A353" s="319"/>
      <c r="B353" s="235"/>
      <c r="C353" s="235"/>
      <c r="D353" s="235"/>
      <c r="E353" s="235"/>
      <c r="F353" s="235"/>
      <c r="G353" s="235"/>
      <c r="H353" s="235"/>
    </row>
    <row r="354" spans="1:8" x14ac:dyDescent="0.2">
      <c r="A354" s="319"/>
      <c r="B354" s="235"/>
      <c r="C354" s="235"/>
      <c r="D354" s="235"/>
      <c r="E354" s="235"/>
      <c r="F354" s="235"/>
      <c r="G354" s="235"/>
      <c r="H354" s="235"/>
    </row>
    <row r="355" spans="1:8" x14ac:dyDescent="0.2">
      <c r="A355" s="235"/>
      <c r="B355" s="235"/>
      <c r="C355" s="235"/>
      <c r="D355" s="235"/>
      <c r="E355" s="235"/>
      <c r="F355" s="235"/>
      <c r="G355" s="235"/>
      <c r="H355" s="235"/>
    </row>
    <row r="356" spans="1:8" x14ac:dyDescent="0.2">
      <c r="A356" s="235"/>
      <c r="B356" s="235"/>
      <c r="C356" s="235"/>
      <c r="D356" s="235"/>
      <c r="E356" s="235"/>
      <c r="F356" s="235"/>
      <c r="G356" s="235"/>
      <c r="H356" s="235"/>
    </row>
    <row r="357" spans="1:8" x14ac:dyDescent="0.2">
      <c r="A357" s="235"/>
      <c r="B357" s="235"/>
      <c r="C357" s="235"/>
      <c r="D357" s="235"/>
      <c r="E357" s="235"/>
      <c r="F357" s="235"/>
      <c r="G357" s="235"/>
      <c r="H357" s="235"/>
    </row>
    <row r="358" spans="1:8" x14ac:dyDescent="0.2">
      <c r="A358" s="235"/>
      <c r="B358" s="235"/>
      <c r="C358" s="235"/>
      <c r="D358" s="235"/>
      <c r="E358" s="235"/>
      <c r="F358" s="235"/>
      <c r="G358" s="235"/>
      <c r="H358" s="235"/>
    </row>
    <row r="359" spans="1:8" x14ac:dyDescent="0.2">
      <c r="A359" s="235"/>
      <c r="B359" s="235"/>
      <c r="C359" s="235"/>
      <c r="D359" s="235"/>
      <c r="E359" s="235"/>
      <c r="F359" s="235"/>
      <c r="G359" s="235"/>
      <c r="H359" s="235"/>
    </row>
    <row r="360" spans="1:8" x14ac:dyDescent="0.2">
      <c r="A360" s="235"/>
      <c r="B360" s="235"/>
      <c r="C360" s="235"/>
      <c r="D360" s="235"/>
      <c r="E360" s="235"/>
      <c r="F360" s="235"/>
      <c r="G360" s="235"/>
      <c r="H360" s="235"/>
    </row>
    <row r="361" spans="1:8" x14ac:dyDescent="0.2">
      <c r="A361" s="235"/>
      <c r="B361" s="235"/>
      <c r="C361" s="235"/>
      <c r="D361" s="235"/>
      <c r="E361" s="235"/>
      <c r="F361" s="235"/>
      <c r="G361" s="235"/>
      <c r="H361" s="235"/>
    </row>
    <row r="362" spans="1:8" x14ac:dyDescent="0.2">
      <c r="A362" s="235"/>
      <c r="B362" s="235"/>
      <c r="C362" s="235"/>
      <c r="D362" s="235"/>
      <c r="E362" s="235"/>
      <c r="F362" s="235"/>
      <c r="G362" s="235"/>
      <c r="H362" s="235"/>
    </row>
    <row r="363" spans="1:8" x14ac:dyDescent="0.2">
      <c r="A363" s="235"/>
      <c r="B363" s="235"/>
      <c r="C363" s="235"/>
      <c r="D363" s="235"/>
      <c r="E363" s="235"/>
      <c r="F363" s="235"/>
      <c r="G363" s="235"/>
      <c r="H363" s="235"/>
    </row>
    <row r="364" spans="1:8" x14ac:dyDescent="0.2">
      <c r="A364" s="235"/>
      <c r="B364" s="235"/>
      <c r="C364" s="235"/>
      <c r="D364" s="235"/>
      <c r="E364" s="235"/>
      <c r="F364" s="235"/>
      <c r="G364" s="235"/>
      <c r="H364" s="235"/>
    </row>
    <row r="365" spans="1:8" x14ac:dyDescent="0.2">
      <c r="A365" s="235"/>
      <c r="B365" s="235"/>
      <c r="C365" s="235"/>
      <c r="D365" s="235"/>
      <c r="E365" s="235"/>
      <c r="F365" s="235"/>
      <c r="G365" s="235"/>
      <c r="H365" s="235"/>
    </row>
    <row r="366" spans="1:8" x14ac:dyDescent="0.2">
      <c r="A366" s="235"/>
      <c r="B366" s="235"/>
      <c r="C366" s="235"/>
      <c r="D366" s="235"/>
      <c r="E366" s="235"/>
      <c r="F366" s="235"/>
      <c r="G366" s="235"/>
      <c r="H366" s="235"/>
    </row>
    <row r="367" spans="1:8" x14ac:dyDescent="0.2">
      <c r="A367" s="235"/>
      <c r="B367" s="235"/>
      <c r="C367" s="235"/>
      <c r="D367" s="235"/>
      <c r="E367" s="235"/>
      <c r="F367" s="235"/>
      <c r="G367" s="235"/>
      <c r="H367" s="235"/>
    </row>
    <row r="368" spans="1:8" x14ac:dyDescent="0.2">
      <c r="A368" s="235"/>
      <c r="B368" s="235"/>
      <c r="C368" s="235"/>
      <c r="D368" s="235"/>
      <c r="E368" s="235"/>
      <c r="F368" s="235"/>
      <c r="G368" s="235"/>
      <c r="H368" s="235"/>
    </row>
    <row r="369" spans="1:8" x14ac:dyDescent="0.2">
      <c r="A369" s="235"/>
      <c r="B369" s="235"/>
      <c r="C369" s="235"/>
      <c r="D369" s="235"/>
      <c r="E369" s="235"/>
      <c r="F369" s="235"/>
      <c r="G369" s="235"/>
      <c r="H369" s="235"/>
    </row>
    <row r="370" spans="1:8" x14ac:dyDescent="0.2">
      <c r="A370" s="235"/>
      <c r="B370" s="235"/>
      <c r="C370" s="235"/>
      <c r="D370" s="235"/>
      <c r="E370" s="235"/>
      <c r="F370" s="235"/>
      <c r="G370" s="235"/>
      <c r="H370" s="235"/>
    </row>
    <row r="371" spans="1:8" x14ac:dyDescent="0.2">
      <c r="A371" s="235"/>
      <c r="B371" s="235"/>
      <c r="C371" s="235"/>
      <c r="D371" s="235"/>
      <c r="E371" s="235"/>
      <c r="F371" s="235"/>
      <c r="G371" s="235"/>
      <c r="H371" s="235"/>
    </row>
    <row r="372" spans="1:8" x14ac:dyDescent="0.2">
      <c r="A372" s="235"/>
      <c r="B372" s="235"/>
      <c r="C372" s="235"/>
      <c r="D372" s="235"/>
      <c r="E372" s="235"/>
      <c r="F372" s="235"/>
      <c r="G372" s="235"/>
      <c r="H372" s="235"/>
    </row>
  </sheetData>
  <sheetProtection insertColumns="0" insertRows="0" deleteColumns="0" deleteRows="0" selectLockedCells="1" autoFilter="0"/>
  <conditionalFormatting sqref="D35:D37">
    <cfRule type="duplicateValues" dxfId="0" priority="1" stopIfTrue="1"/>
  </conditionalFormatting>
  <printOptions horizontalCentered="1"/>
  <pageMargins left="0.70866141732283472" right="0.70866141732283472" top="1.2598425196850394" bottom="0.78740157480314965" header="0.78740157480314965" footer="0.31496062992125984"/>
  <pageSetup paperSize="9" orientation="landscape" useFirstPageNumber="1" r:id="rId1"/>
  <headerFooter>
    <oddHeader>&amp;L&amp;"Arial,Kurzíva"&amp;8ISATS Ing. Prašnička s.r.o.&amp;R&amp;"Arial,Kurzíva"&amp;8SO 303 - Splašková kanalizace
D.1.3.4.f - Čerpací stanice
Technologická elektroinstalace, MaR</oddHeader>
    <oddFooter>&amp;L&amp;"Arial,Kurzíva"&amp;8Výkaz výměr - &amp;A &amp;R
&amp;"Arial,Kurzíva"&amp;8Strana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15</vt:i4>
      </vt:variant>
      <vt:variant>
        <vt:lpstr>Pojmenované oblasti</vt:lpstr>
      </vt:variant>
      <vt:variant>
        <vt:i4>18</vt:i4>
      </vt:variant>
    </vt:vector>
  </HeadingPairs>
  <TitlesOfParts>
    <vt:vector size="33" baseType="lpstr">
      <vt:lpstr>Rekapitulace stavby</vt:lpstr>
      <vt:lpstr>02 - Ostatní a vedlejší n...</vt:lpstr>
      <vt:lpstr>101 - Pozemní komunikace</vt:lpstr>
      <vt:lpstr>301 - Vodovod</vt:lpstr>
      <vt:lpstr>302 - Dešťová kanalizace</vt:lpstr>
      <vt:lpstr>303 - Splašková kanalizace</vt:lpstr>
      <vt:lpstr>303_1 - Vystrojení ČS</vt:lpstr>
      <vt:lpstr>303_2_Rekapitulace</vt:lpstr>
      <vt:lpstr>303_2_Dodávky</vt:lpstr>
      <vt:lpstr>303_2_Elektromontáže a služby</vt:lpstr>
      <vt:lpstr>304 - Přípojky vodovodu a...</vt:lpstr>
      <vt:lpstr>401_VO_Rekapitulace</vt:lpstr>
      <vt:lpstr>401_VO_Zemni_prace</vt:lpstr>
      <vt:lpstr>401_VO_Elektromontaze</vt:lpstr>
      <vt:lpstr>801_Vegetač úpravy</vt:lpstr>
      <vt:lpstr>'02 - Ostatní a vedlejší n...'!Názvy_tisku</vt:lpstr>
      <vt:lpstr>'101 - Pozemní komunikace'!Názvy_tisku</vt:lpstr>
      <vt:lpstr>'301 - Vodovod'!Názvy_tisku</vt:lpstr>
      <vt:lpstr>'302 - Dešťová kanalizace'!Názvy_tisku</vt:lpstr>
      <vt:lpstr>'303 - Splašková kanalizace'!Názvy_tisku</vt:lpstr>
      <vt:lpstr>'303_1 - Vystrojení ČS'!Názvy_tisku</vt:lpstr>
      <vt:lpstr>'304 - Přípojky vodovodu a...'!Názvy_tisku</vt:lpstr>
      <vt:lpstr>'Rekapitulace stavby'!Názvy_tisku</vt:lpstr>
      <vt:lpstr>'02 - Ostatní a vedlejší n...'!Oblast_tisku</vt:lpstr>
      <vt:lpstr>'101 - Pozemní komunikace'!Oblast_tisku</vt:lpstr>
      <vt:lpstr>'301 - Vodovod'!Oblast_tisku</vt:lpstr>
      <vt:lpstr>'302 - Dešťová kanalizace'!Oblast_tisku</vt:lpstr>
      <vt:lpstr>'303 - Splašková kanalizace'!Oblast_tisku</vt:lpstr>
      <vt:lpstr>'303_1 - Vystrojení ČS'!Oblast_tisku</vt:lpstr>
      <vt:lpstr>'304 - Přípojky vodovodu a...'!Oblast_tisku</vt:lpstr>
      <vt:lpstr>'401_VO_Rekapitulace'!Oblast_tisku</vt:lpstr>
      <vt:lpstr>'401_VO_Zemni_prace'!Oblast_tisku</vt:lpstr>
      <vt:lpstr>'Rekapitulace stavby'!Oblast_tisku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kros\Karel</dc:creator>
  <cp:lastModifiedBy>Štěpánka Čížková</cp:lastModifiedBy>
  <cp:lastPrinted>2020-07-16T12:21:12Z</cp:lastPrinted>
  <dcterms:created xsi:type="dcterms:W3CDTF">2020-07-15T13:28:37Z</dcterms:created>
  <dcterms:modified xsi:type="dcterms:W3CDTF">2020-07-17T11:32:23Z</dcterms:modified>
</cp:coreProperties>
</file>