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
    </mc:Choice>
  </mc:AlternateContent>
  <xr:revisionPtr revIDLastSave="0" documentId="13_ncr:1_{4672AC5C-BC6F-4811-A4CE-871901E0DB79}" xr6:coauthVersionLast="47" xr6:coauthVersionMax="47" xr10:uidLastSave="{00000000-0000-0000-0000-000000000000}"/>
  <bookViews>
    <workbookView xWindow="-120" yWindow="-120" windowWidth="29040" windowHeight="15720" xr2:uid="{00000000-000D-0000-FFFF-FFFF00000000}"/>
  </bookViews>
  <sheets>
    <sheet name="Rekapitulace stavby" sheetId="1" r:id="rId1"/>
    <sheet name="D.0.0.1 - Vedlejší rozpoč..." sheetId="2" r:id="rId2"/>
    <sheet name="Objekt4 - Sanace" sheetId="3" r:id="rId3"/>
    <sheet name="Objekt4 - HTÚ " sheetId="4" r:id="rId4"/>
    <sheet name="Objekt4 - Zpevněné plochy" sheetId="5" r:id="rId5"/>
    <sheet name="Objekt4 - Oválná kašna a ..." sheetId="6" r:id="rId6"/>
    <sheet name="Objekt4 - Amfiteátr" sheetId="7" r:id="rId7"/>
    <sheet name="Objekt4 - Mobiliář" sheetId="8" r:id="rId8"/>
    <sheet name="Objekt4 - Schodiště 01, Z..." sheetId="9" r:id="rId9"/>
    <sheet name="Objekt5 - Schodiště 02, Z..." sheetId="10" r:id="rId10"/>
    <sheet name="Objekt6 - Schodiště 03, 04" sheetId="11" r:id="rId11"/>
    <sheet name="Objekt7 - Schodiště 05 a 06" sheetId="12" r:id="rId12"/>
    <sheet name="Objekt8 - Schodiště 10" sheetId="13" r:id="rId13"/>
    <sheet name="Objekt9 - Schodiště 11, Z..." sheetId="14" r:id="rId14"/>
    <sheet name="Objekt10 -  Zídka 01" sheetId="15" r:id="rId15"/>
    <sheet name="Objekt11 - Zídka Z 03, sc..." sheetId="16" r:id="rId16"/>
    <sheet name="Objekt12 - Zídka Z 04, sc..." sheetId="17" r:id="rId17"/>
    <sheet name="Objekt13 - Zídka Z 05" sheetId="18" r:id="rId18"/>
    <sheet name="Objekt14 - Zídka Z 06" sheetId="19" r:id="rId19"/>
    <sheet name="Objekt15 - Zídka Z10" sheetId="20" r:id="rId20"/>
    <sheet name="Objekt16 - Oprava stávají..." sheetId="21" r:id="rId21"/>
    <sheet name="Objekt3 - Sadové úpravy" sheetId="22" r:id="rId22"/>
    <sheet name="Objekt3 - Oplocení" sheetId="23" r:id="rId23"/>
    <sheet name="D.6.3 - Elektroinstalace" sheetId="24" r:id="rId24"/>
    <sheet name="D.8.3 - Závlaha" sheetId="25" r:id="rId25"/>
    <sheet name="D.1.3.0 - Vedlejší rozpoč..." sheetId="26" r:id="rId26"/>
    <sheet name="Objekt4 - Sanace_01" sheetId="27" r:id="rId27"/>
    <sheet name="Objekt4 - Zpevněné plochy_01" sheetId="28" r:id="rId28"/>
    <sheet name="00-0 - Vedlejší rozpočtov..." sheetId="29" r:id="rId29"/>
    <sheet name="01-0 - Bourání" sheetId="30" r:id="rId30"/>
    <sheet name="01-1 - Návrh" sheetId="31" r:id="rId31"/>
    <sheet name="01-2 - ZTI" sheetId="32" r:id="rId32"/>
    <sheet name="01-3 - Elektroinstalace a..." sheetId="33" r:id="rId33"/>
    <sheet name="01-4 - Vzduchotechnika" sheetId="34" r:id="rId34"/>
    <sheet name="SO0 - Vedlejší rozpočtové..." sheetId="35" r:id="rId35"/>
    <sheet name="SO1 - Přívod a rozvod vod..." sheetId="36" r:id="rId36"/>
    <sheet name="SO3 - Rozvod pitné vody -..." sheetId="37" r:id="rId37"/>
    <sheet name="SO4 - Akumulační nádrž" sheetId="38" r:id="rId38"/>
    <sheet name="SO5 - Armaturní šachta" sheetId="39" r:id="rId39"/>
    <sheet name="SO6-1 - Odpad užitkové vo..." sheetId="40" r:id="rId40"/>
    <sheet name="SO6-2 - Odpad užitkové vo..." sheetId="41" r:id="rId41"/>
    <sheet name="SO6-3 - Odpad užitkové vo..." sheetId="42" r:id="rId42"/>
    <sheet name="D.7.3.0. - Vedlejší rozpo..." sheetId="43" r:id="rId43"/>
    <sheet name="D.7.3.1. - Dětské hřiště ..." sheetId="44" r:id="rId44"/>
  </sheets>
  <definedNames>
    <definedName name="_xlnm._FilterDatabase" localSheetId="28" hidden="1">'00-0 - Vedlejší rozpočtov...'!$C$129:$K$177</definedName>
    <definedName name="_xlnm._FilterDatabase" localSheetId="29" hidden="1">'01-0 - Bourání'!$C$129:$K$155</definedName>
    <definedName name="_xlnm._FilterDatabase" localSheetId="30" hidden="1">'01-1 - Návrh'!$C$138:$K$237</definedName>
    <definedName name="_xlnm._FilterDatabase" localSheetId="31" hidden="1">'01-2 - ZTI'!$C$127:$K$165</definedName>
    <definedName name="_xlnm._FilterDatabase" localSheetId="32" hidden="1">'01-3 - Elektroinstalace a...'!$C$126:$K$208</definedName>
    <definedName name="_xlnm._FilterDatabase" localSheetId="33" hidden="1">'01-4 - Vzduchotechnika'!$C$127:$K$159</definedName>
    <definedName name="_xlnm._FilterDatabase" localSheetId="1" hidden="1">'D.0.0.1 - Vedlejší rozpoč...'!$C$129:$K$177</definedName>
    <definedName name="_xlnm._FilterDatabase" localSheetId="25" hidden="1">'D.1.3.0 - Vedlejší rozpoč...'!$C$129:$K$177</definedName>
    <definedName name="_xlnm._FilterDatabase" localSheetId="23" hidden="1">'D.6.3 - Elektroinstalace'!$C$142:$K$267</definedName>
    <definedName name="_xlnm._FilterDatabase" localSheetId="42" hidden="1">'D.7.3.0. - Vedlejší rozpo...'!$C$125:$K$173</definedName>
    <definedName name="_xlnm._FilterDatabase" localSheetId="43" hidden="1">'D.7.3.1. - Dětské hřiště ...'!$C$120:$K$132</definedName>
    <definedName name="_xlnm._FilterDatabase" localSheetId="24" hidden="1">'D.8.3 - Závlaha'!$C$126:$K$184</definedName>
    <definedName name="_xlnm._FilterDatabase" localSheetId="14" hidden="1">'Objekt10 -  Zídka 01'!$C$130:$K$200</definedName>
    <definedName name="_xlnm._FilterDatabase" localSheetId="15" hidden="1">'Objekt11 - Zídka Z 03, sc...'!$C$132:$K$233</definedName>
    <definedName name="_xlnm._FilterDatabase" localSheetId="16" hidden="1">'Objekt12 - Zídka Z 04, sc...'!$C$132:$K$231</definedName>
    <definedName name="_xlnm._FilterDatabase" localSheetId="17" hidden="1">'Objekt13 - Zídka Z 05'!$C$130:$K$207</definedName>
    <definedName name="_xlnm._FilterDatabase" localSheetId="18" hidden="1">'Objekt14 - Zídka Z 06'!$C$135:$K$259</definedName>
    <definedName name="_xlnm._FilterDatabase" localSheetId="19" hidden="1">'Objekt15 - Zídka Z10'!$C$130:$K$171</definedName>
    <definedName name="_xlnm._FilterDatabase" localSheetId="20" hidden="1">'Objekt16 - Oprava stávají...'!$C$129:$K$162</definedName>
    <definedName name="_xlnm._FilterDatabase" localSheetId="22" hidden="1">'Objekt3 - Oplocení'!$C$132:$K$174</definedName>
    <definedName name="_xlnm._FilterDatabase" localSheetId="21" hidden="1">'Objekt3 - Sadové úpravy'!$C$125:$K$222</definedName>
    <definedName name="_xlnm._FilterDatabase" localSheetId="6" hidden="1">'Objekt4 - Amfiteátr'!$C$132:$K$285</definedName>
    <definedName name="_xlnm._FilterDatabase" localSheetId="3" hidden="1">'Objekt4 - HTÚ '!$C$124:$K$150</definedName>
    <definedName name="_xlnm._FilterDatabase" localSheetId="7" hidden="1">'Objekt4 - Mobiliář'!$C$127:$K$165</definedName>
    <definedName name="_xlnm._FilterDatabase" localSheetId="5" hidden="1">'Objekt4 - Oválná kašna a ...'!$C$135:$K$256</definedName>
    <definedName name="_xlnm._FilterDatabase" localSheetId="2" hidden="1">'Objekt4 - Sanace'!$C$126:$K$169</definedName>
    <definedName name="_xlnm._FilterDatabase" localSheetId="26" hidden="1">'Objekt4 - Sanace_01'!$C$126:$K$151</definedName>
    <definedName name="_xlnm._FilterDatabase" localSheetId="8" hidden="1">'Objekt4 - Schodiště 01, Z...'!$C$132:$K$253</definedName>
    <definedName name="_xlnm._FilterDatabase" localSheetId="4" hidden="1">'Objekt4 - Zpevněné plochy'!$C$127:$K$148</definedName>
    <definedName name="_xlnm._FilterDatabase" localSheetId="27" hidden="1">'Objekt4 - Zpevněné plochy_01'!$C$127:$K$152</definedName>
    <definedName name="_xlnm._FilterDatabase" localSheetId="9" hidden="1">'Objekt5 - Schodiště 02, Z...'!$C$130:$K$214</definedName>
    <definedName name="_xlnm._FilterDatabase" localSheetId="10" hidden="1">'Objekt6 - Schodiště 03, 04'!$C$129:$K$184</definedName>
    <definedName name="_xlnm._FilterDatabase" localSheetId="11" hidden="1">'Objekt7 - Schodiště 05 a 06'!$C$129:$K$185</definedName>
    <definedName name="_xlnm._FilterDatabase" localSheetId="12" hidden="1">'Objekt8 - Schodiště 10'!$C$129:$K$183</definedName>
    <definedName name="_xlnm._FilterDatabase" localSheetId="13" hidden="1">'Objekt9 - Schodiště 11, Z...'!$C$132:$K$231</definedName>
    <definedName name="_xlnm._FilterDatabase" localSheetId="34" hidden="1">'SO0 - Vedlejší rozpočtové...'!$C$125:$K$173</definedName>
    <definedName name="_xlnm._FilterDatabase" localSheetId="35" hidden="1">'SO1 - Přívod a rozvod vod...'!$C$124:$K$178</definedName>
    <definedName name="_xlnm._FilterDatabase" localSheetId="36" hidden="1">'SO3 - Rozvod pitné vody -...'!$C$122:$K$146</definedName>
    <definedName name="_xlnm._FilterDatabase" localSheetId="37" hidden="1">'SO4 - Akumulační nádrž'!$C$124:$K$156</definedName>
    <definedName name="_xlnm._FilterDatabase" localSheetId="38" hidden="1">'SO5 - Armaturní šachta'!$C$126:$K$165</definedName>
    <definedName name="_xlnm._FilterDatabase" localSheetId="39" hidden="1">'SO6-1 - Odpad užitkové vo...'!$C$127:$K$160</definedName>
    <definedName name="_xlnm._FilterDatabase" localSheetId="40" hidden="1">'SO6-2 - Odpad užitkové vo...'!$C$127:$K$155</definedName>
    <definedName name="_xlnm._FilterDatabase" localSheetId="41" hidden="1">'SO6-3 - Odpad užitkové vo...'!$C$128:$K$156</definedName>
    <definedName name="_xlnm.Print_Titles" localSheetId="28">'00-0 - Vedlejší rozpočtov...'!$129:$129</definedName>
    <definedName name="_xlnm.Print_Titles" localSheetId="29">'01-0 - Bourání'!$129:$129</definedName>
    <definedName name="_xlnm.Print_Titles" localSheetId="30">'01-1 - Návrh'!$138:$138</definedName>
    <definedName name="_xlnm.Print_Titles" localSheetId="31">'01-2 - ZTI'!$127:$127</definedName>
    <definedName name="_xlnm.Print_Titles" localSheetId="32">'01-3 - Elektroinstalace a...'!$126:$126</definedName>
    <definedName name="_xlnm.Print_Titles" localSheetId="33">'01-4 - Vzduchotechnika'!$127:$127</definedName>
    <definedName name="_xlnm.Print_Titles" localSheetId="1">'D.0.0.1 - Vedlejší rozpoč...'!$129:$129</definedName>
    <definedName name="_xlnm.Print_Titles" localSheetId="25">'D.1.3.0 - Vedlejší rozpoč...'!$129:$129</definedName>
    <definedName name="_xlnm.Print_Titles" localSheetId="23">'D.6.3 - Elektroinstalace'!$142:$142</definedName>
    <definedName name="_xlnm.Print_Titles" localSheetId="42">'D.7.3.0. - Vedlejší rozpo...'!$125:$125</definedName>
    <definedName name="_xlnm.Print_Titles" localSheetId="43">'D.7.3.1. - Dětské hřiště ...'!$120:$120</definedName>
    <definedName name="_xlnm.Print_Titles" localSheetId="24">'D.8.3 - Závlaha'!$126:$126</definedName>
    <definedName name="_xlnm.Print_Titles" localSheetId="14">'Objekt10 -  Zídka 01'!$130:$130</definedName>
    <definedName name="_xlnm.Print_Titles" localSheetId="15">'Objekt11 - Zídka Z 03, sc...'!$132:$132</definedName>
    <definedName name="_xlnm.Print_Titles" localSheetId="16">'Objekt12 - Zídka Z 04, sc...'!$132:$132</definedName>
    <definedName name="_xlnm.Print_Titles" localSheetId="17">'Objekt13 - Zídka Z 05'!$130:$130</definedName>
    <definedName name="_xlnm.Print_Titles" localSheetId="18">'Objekt14 - Zídka Z 06'!$135:$135</definedName>
    <definedName name="_xlnm.Print_Titles" localSheetId="19">'Objekt15 - Zídka Z10'!$130:$130</definedName>
    <definedName name="_xlnm.Print_Titles" localSheetId="20">'Objekt16 - Oprava stávají...'!$129:$129</definedName>
    <definedName name="_xlnm.Print_Titles" localSheetId="22">'Objekt3 - Oplocení'!$132:$132</definedName>
    <definedName name="_xlnm.Print_Titles" localSheetId="21">'Objekt3 - Sadové úpravy'!$125:$125</definedName>
    <definedName name="_xlnm.Print_Titles" localSheetId="6">'Objekt4 - Amfiteátr'!$132:$132</definedName>
    <definedName name="_xlnm.Print_Titles" localSheetId="3">'Objekt4 - HTÚ '!$124:$124</definedName>
    <definedName name="_xlnm.Print_Titles" localSheetId="7">'Objekt4 - Mobiliář'!$127:$127</definedName>
    <definedName name="_xlnm.Print_Titles" localSheetId="5">'Objekt4 - Oválná kašna a ...'!$135:$135</definedName>
    <definedName name="_xlnm.Print_Titles" localSheetId="2">'Objekt4 - Sanace'!$126:$126</definedName>
    <definedName name="_xlnm.Print_Titles" localSheetId="26">'Objekt4 - Sanace_01'!$126:$126</definedName>
    <definedName name="_xlnm.Print_Titles" localSheetId="8">'Objekt4 - Schodiště 01, Z...'!$132:$132</definedName>
    <definedName name="_xlnm.Print_Titles" localSheetId="4">'Objekt4 - Zpevněné plochy'!$127:$127</definedName>
    <definedName name="_xlnm.Print_Titles" localSheetId="27">'Objekt4 - Zpevněné plochy_01'!$127:$127</definedName>
    <definedName name="_xlnm.Print_Titles" localSheetId="9">'Objekt5 - Schodiště 02, Z...'!$130:$130</definedName>
    <definedName name="_xlnm.Print_Titles" localSheetId="10">'Objekt6 - Schodiště 03, 04'!$129:$129</definedName>
    <definedName name="_xlnm.Print_Titles" localSheetId="11">'Objekt7 - Schodiště 05 a 06'!$129:$129</definedName>
    <definedName name="_xlnm.Print_Titles" localSheetId="12">'Objekt8 - Schodiště 10'!$129:$129</definedName>
    <definedName name="_xlnm.Print_Titles" localSheetId="13">'Objekt9 - Schodiště 11, Z...'!$132:$132</definedName>
    <definedName name="_xlnm.Print_Titles" localSheetId="0">'Rekapitulace stavby'!$92:$92</definedName>
    <definedName name="_xlnm.Print_Titles" localSheetId="34">'SO0 - Vedlejší rozpočtové...'!$125:$125</definedName>
    <definedName name="_xlnm.Print_Titles" localSheetId="35">'SO1 - Přívod a rozvod vod...'!$124:$124</definedName>
    <definedName name="_xlnm.Print_Titles" localSheetId="36">'SO3 - Rozvod pitné vody -...'!$122:$122</definedName>
    <definedName name="_xlnm.Print_Titles" localSheetId="37">'SO4 - Akumulační nádrž'!$124:$124</definedName>
    <definedName name="_xlnm.Print_Titles" localSheetId="38">'SO5 - Armaturní šachta'!$126:$126</definedName>
    <definedName name="_xlnm.Print_Titles" localSheetId="39">'SO6-1 - Odpad užitkové vo...'!$127:$127</definedName>
    <definedName name="_xlnm.Print_Titles" localSheetId="40">'SO6-2 - Odpad užitkové vo...'!$127:$127</definedName>
    <definedName name="_xlnm.Print_Titles" localSheetId="41">'SO6-3 - Odpad užitkové vo...'!$128:$128</definedName>
    <definedName name="_xlnm.Print_Area" localSheetId="28">'00-0 - Vedlejší rozpočtov...'!$C$4:$J$76,'00-0 - Vedlejší rozpočtov...'!$C$82:$J$107,'00-0 - Vedlejší rozpočtov...'!$C$113:$J$177</definedName>
    <definedName name="_xlnm.Print_Area" localSheetId="29">'01-0 - Bourání'!$C$4:$J$76,'01-0 - Bourání'!$C$82:$J$107,'01-0 - Bourání'!$C$113:$J$155</definedName>
    <definedName name="_xlnm.Print_Area" localSheetId="30">'01-1 - Návrh'!$C$4:$J$76,'01-1 - Návrh'!$C$82:$J$116,'01-1 - Návrh'!$C$122:$J$237</definedName>
    <definedName name="_xlnm.Print_Area" localSheetId="31">'01-2 - ZTI'!$C$4:$J$76,'01-2 - ZTI'!$C$82:$J$105,'01-2 - ZTI'!$C$111:$J$165</definedName>
    <definedName name="_xlnm.Print_Area" localSheetId="32">'01-3 - Elektroinstalace a...'!$C$4:$J$76,'01-3 - Elektroinstalace a...'!$C$82:$J$104,'01-3 - Elektroinstalace a...'!$C$110:$J$208</definedName>
    <definedName name="_xlnm.Print_Area" localSheetId="33">'01-4 - Vzduchotechnika'!$C$4:$J$76,'01-4 - Vzduchotechnika'!$C$82:$J$105,'01-4 - Vzduchotechnika'!$C$111:$J$159</definedName>
    <definedName name="_xlnm.Print_Area" localSheetId="1">'D.0.0.1 - Vedlejší rozpoč...'!$C$4:$J$76,'D.0.0.1 - Vedlejší rozpoč...'!$C$82:$J$107,'D.0.0.1 - Vedlejší rozpoč...'!$C$113:$J$177</definedName>
    <definedName name="_xlnm.Print_Area" localSheetId="25">'D.1.3.0 - Vedlejší rozpoč...'!$C$4:$J$76,'D.1.3.0 - Vedlejší rozpoč...'!$C$82:$J$107,'D.1.3.0 - Vedlejší rozpoč...'!$C$113:$J$177</definedName>
    <definedName name="_xlnm.Print_Area" localSheetId="23">'D.6.3 - Elektroinstalace'!$C$4:$J$76,'D.6.3 - Elektroinstalace'!$C$82:$J$120,'D.6.3 - Elektroinstalace'!$C$126:$J$267</definedName>
    <definedName name="_xlnm.Print_Area" localSheetId="42">'D.7.3.0. - Vedlejší rozpo...'!$C$4:$J$76,'D.7.3.0. - Vedlejší rozpo...'!$C$82:$J$105,'D.7.3.0. - Vedlejší rozpo...'!$C$111:$J$173</definedName>
    <definedName name="_xlnm.Print_Area" localSheetId="43">'D.7.3.1. - Dětské hřiště ...'!$C$4:$J$76,'D.7.3.1. - Dětské hřiště ...'!$C$82:$J$100,'D.7.3.1. - Dětské hřiště ...'!$C$106:$J$132</definedName>
    <definedName name="_xlnm.Print_Area" localSheetId="24">'D.8.3 - Závlaha'!$C$4:$J$76,'D.8.3 - Závlaha'!$C$82:$J$104,'D.8.3 - Závlaha'!$C$110:$J$184</definedName>
    <definedName name="_xlnm.Print_Area" localSheetId="14">'Objekt10 -  Zídka 01'!$C$4:$J$76,'Objekt10 -  Zídka 01'!$C$82:$J$108,'Objekt10 -  Zídka 01'!$C$114:$J$200</definedName>
    <definedName name="_xlnm.Print_Area" localSheetId="15">'Objekt11 - Zídka Z 03, sc...'!$C$4:$J$76,'Objekt11 - Zídka Z 03, sc...'!$C$82:$J$110,'Objekt11 - Zídka Z 03, sc...'!$C$116:$J$233</definedName>
    <definedName name="_xlnm.Print_Area" localSheetId="16">'Objekt12 - Zídka Z 04, sc...'!$C$4:$J$76,'Objekt12 - Zídka Z 04, sc...'!$C$82:$J$110,'Objekt12 - Zídka Z 04, sc...'!$C$116:$J$231</definedName>
    <definedName name="_xlnm.Print_Area" localSheetId="17">'Objekt13 - Zídka Z 05'!$C$4:$J$76,'Objekt13 - Zídka Z 05'!$C$82:$J$108,'Objekt13 - Zídka Z 05'!$C$114:$J$207</definedName>
    <definedName name="_xlnm.Print_Area" localSheetId="18">'Objekt14 - Zídka Z 06'!$C$4:$J$76,'Objekt14 - Zídka Z 06'!$C$82:$J$113,'Objekt14 - Zídka Z 06'!$C$119:$J$259</definedName>
    <definedName name="_xlnm.Print_Area" localSheetId="19">'Objekt15 - Zídka Z10'!$C$4:$J$76,'Objekt15 - Zídka Z10'!$C$82:$J$108,'Objekt15 - Zídka Z10'!$C$114:$J$171</definedName>
    <definedName name="_xlnm.Print_Area" localSheetId="20">'Objekt16 - Oprava stávají...'!$C$4:$J$76,'Objekt16 - Oprava stávají...'!$C$82:$J$107,'Objekt16 - Oprava stávají...'!$C$113:$J$162</definedName>
    <definedName name="_xlnm.Print_Area" localSheetId="22">'Objekt3 - Oplocení'!$C$4:$J$76,'Objekt3 - Oplocení'!$C$82:$J$110,'Objekt3 - Oplocení'!$C$116:$J$174</definedName>
    <definedName name="_xlnm.Print_Area" localSheetId="21">'Objekt3 - Sadové úpravy'!$C$4:$J$76,'Objekt3 - Sadové úpravy'!$C$82:$J$103,'Objekt3 - Sadové úpravy'!$C$109:$J$222</definedName>
    <definedName name="_xlnm.Print_Area" localSheetId="6">'Objekt4 - Amfiteátr'!$C$4:$J$76,'Objekt4 - Amfiteátr'!$C$82:$J$110,'Objekt4 - Amfiteátr'!$C$116:$J$285</definedName>
    <definedName name="_xlnm.Print_Area" localSheetId="3">'Objekt4 - HTÚ '!$C$4:$J$76,'Objekt4 - HTÚ '!$C$82:$J$102,'Objekt4 - HTÚ '!$C$108:$J$150</definedName>
    <definedName name="_xlnm.Print_Area" localSheetId="7">'Objekt4 - Mobiliář'!$C$4:$J$76,'Objekt4 - Mobiliář'!$C$82:$J$105,'Objekt4 - Mobiliář'!$C$111:$J$165</definedName>
    <definedName name="_xlnm.Print_Area" localSheetId="5">'Objekt4 - Oválná kašna a ...'!$C$4:$J$76,'Objekt4 - Oválná kašna a ...'!$C$82:$J$113,'Objekt4 - Oválná kašna a ...'!$C$119:$J$256</definedName>
    <definedName name="_xlnm.Print_Area" localSheetId="2">'Objekt4 - Sanace'!$C$4:$J$76,'Objekt4 - Sanace'!$C$82:$J$104,'Objekt4 - Sanace'!$C$110:$J$169</definedName>
    <definedName name="_xlnm.Print_Area" localSheetId="26">'Objekt4 - Sanace_01'!$C$4:$J$76,'Objekt4 - Sanace_01'!$C$82:$J$104,'Objekt4 - Sanace_01'!$C$110:$J$151</definedName>
    <definedName name="_xlnm.Print_Area" localSheetId="8">'Objekt4 - Schodiště 01, Z...'!$C$4:$J$76,'Objekt4 - Schodiště 01, Z...'!$C$82:$J$110,'Objekt4 - Schodiště 01, Z...'!$C$116:$J$253</definedName>
    <definedName name="_xlnm.Print_Area" localSheetId="4">'Objekt4 - Zpevněné plochy'!$C$4:$J$76,'Objekt4 - Zpevněné plochy'!$C$82:$J$105,'Objekt4 - Zpevněné plochy'!$C$111:$J$148</definedName>
    <definedName name="_xlnm.Print_Area" localSheetId="27">'Objekt4 - Zpevněné plochy_01'!$C$4:$J$76,'Objekt4 - Zpevněné plochy_01'!$C$82:$J$105,'Objekt4 - Zpevněné plochy_01'!$C$111:$J$152</definedName>
    <definedName name="_xlnm.Print_Area" localSheetId="9">'Objekt5 - Schodiště 02, Z...'!$C$4:$J$76,'Objekt5 - Schodiště 02, Z...'!$C$82:$J$108,'Objekt5 - Schodiště 02, Z...'!$C$114:$J$214</definedName>
    <definedName name="_xlnm.Print_Area" localSheetId="10">'Objekt6 - Schodiště 03, 04'!$C$4:$J$76,'Objekt6 - Schodiště 03, 04'!$C$82:$J$107,'Objekt6 - Schodiště 03, 04'!$C$113:$J$184</definedName>
    <definedName name="_xlnm.Print_Area" localSheetId="11">'Objekt7 - Schodiště 05 a 06'!$C$4:$J$76,'Objekt7 - Schodiště 05 a 06'!$C$82:$J$107,'Objekt7 - Schodiště 05 a 06'!$C$113:$J$185</definedName>
    <definedName name="_xlnm.Print_Area" localSheetId="12">'Objekt8 - Schodiště 10'!$C$4:$J$76,'Objekt8 - Schodiště 10'!$C$82:$J$107,'Objekt8 - Schodiště 10'!$C$113:$J$183</definedName>
    <definedName name="_xlnm.Print_Area" localSheetId="13">'Objekt9 - Schodiště 11, Z...'!$C$4:$J$76,'Objekt9 - Schodiště 11, Z...'!$C$82:$J$110,'Objekt9 - Schodiště 11, Z...'!$C$116:$J$231</definedName>
    <definedName name="_xlnm.Print_Area" localSheetId="0">'Rekapitulace stavby'!$D$4:$AO$76,'Rekapitulace stavby'!$C$82:$AQ$157</definedName>
    <definedName name="_xlnm.Print_Area" localSheetId="34">'SO0 - Vedlejší rozpočtové...'!$C$4:$J$76,'SO0 - Vedlejší rozpočtové...'!$C$82:$J$105,'SO0 - Vedlejší rozpočtové...'!$C$111:$J$173</definedName>
    <definedName name="_xlnm.Print_Area" localSheetId="35">'SO1 - Přívod a rozvod vod...'!$C$4:$J$76,'SO1 - Přívod a rozvod vod...'!$C$82:$J$104,'SO1 - Přívod a rozvod vod...'!$C$110:$J$178</definedName>
    <definedName name="_xlnm.Print_Area" localSheetId="36">'SO3 - Rozvod pitné vody -...'!$C$4:$J$76,'SO3 - Rozvod pitné vody -...'!$C$82:$J$102,'SO3 - Rozvod pitné vody -...'!$C$108:$J$146</definedName>
    <definedName name="_xlnm.Print_Area" localSheetId="37">'SO4 - Akumulační nádrž'!$C$4:$J$76,'SO4 - Akumulační nádrž'!$C$82:$J$104,'SO4 - Akumulační nádrž'!$C$110:$J$156</definedName>
    <definedName name="_xlnm.Print_Area" localSheetId="38">'SO5 - Armaturní šachta'!$C$4:$J$76,'SO5 - Armaturní šachta'!$C$82:$J$106,'SO5 - Armaturní šachta'!$C$112:$J$165</definedName>
    <definedName name="_xlnm.Print_Area" localSheetId="39">'SO6-1 - Odpad užitkové vo...'!$C$4:$J$76,'SO6-1 - Odpad užitkové vo...'!$C$82:$J$105,'SO6-1 - Odpad užitkové vo...'!$C$111:$J$160</definedName>
    <definedName name="_xlnm.Print_Area" localSheetId="40">'SO6-2 - Odpad užitkové vo...'!$C$4:$J$76,'SO6-2 - Odpad užitkové vo...'!$C$82:$J$105,'SO6-2 - Odpad užitkové vo...'!$C$111:$J$155</definedName>
    <definedName name="_xlnm.Print_Area" localSheetId="41">'SO6-3 - Odpad užitkové vo...'!$C$4:$J$76,'SO6-3 - Odpad užitkové vo...'!$C$82:$J$106,'SO6-3 - Odpad užitkové vo...'!$C$112:$J$156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44" l="1"/>
  <c r="J38" i="44"/>
  <c r="AY156" i="1" s="1"/>
  <c r="J37" i="44"/>
  <c r="AX156" i="1"/>
  <c r="BI132" i="44"/>
  <c r="BH132" i="44"/>
  <c r="BG132" i="44"/>
  <c r="BF132" i="44"/>
  <c r="T132" i="44"/>
  <c r="R132" i="44"/>
  <c r="P132" i="44"/>
  <c r="BI131" i="44"/>
  <c r="BH131" i="44"/>
  <c r="BG131" i="44"/>
  <c r="BF131" i="44"/>
  <c r="T131" i="44"/>
  <c r="R131" i="44"/>
  <c r="P131" i="44"/>
  <c r="BI130" i="44"/>
  <c r="BH130" i="44"/>
  <c r="BG130" i="44"/>
  <c r="BF130" i="44"/>
  <c r="T130" i="44"/>
  <c r="R130" i="44"/>
  <c r="P130" i="44"/>
  <c r="BI129" i="44"/>
  <c r="BH129" i="44"/>
  <c r="BG129" i="44"/>
  <c r="BF129" i="44"/>
  <c r="T129" i="44"/>
  <c r="R129" i="44"/>
  <c r="P129" i="44"/>
  <c r="BI128" i="44"/>
  <c r="BH128" i="44"/>
  <c r="BG128" i="44"/>
  <c r="BF128" i="44"/>
  <c r="T128" i="44"/>
  <c r="R128" i="44"/>
  <c r="P128" i="44"/>
  <c r="BI127" i="44"/>
  <c r="BH127" i="44"/>
  <c r="BG127" i="44"/>
  <c r="BF127" i="44"/>
  <c r="T127" i="44"/>
  <c r="R127" i="44"/>
  <c r="P127" i="44"/>
  <c r="BI126" i="44"/>
  <c r="BH126" i="44"/>
  <c r="BG126" i="44"/>
  <c r="BF126" i="44"/>
  <c r="T126" i="44"/>
  <c r="R126" i="44"/>
  <c r="P126" i="44"/>
  <c r="BI125" i="44"/>
  <c r="BH125" i="44"/>
  <c r="BG125" i="44"/>
  <c r="BF125" i="44"/>
  <c r="T125" i="44"/>
  <c r="R125" i="44"/>
  <c r="P125" i="44"/>
  <c r="BI124" i="44"/>
  <c r="BH124" i="44"/>
  <c r="BG124" i="44"/>
  <c r="BF124" i="44"/>
  <c r="T124" i="44"/>
  <c r="R124" i="44"/>
  <c r="P124" i="44"/>
  <c r="BI123" i="44"/>
  <c r="BH123" i="44"/>
  <c r="BG123" i="44"/>
  <c r="BF123" i="44"/>
  <c r="T123" i="44"/>
  <c r="R123" i="44"/>
  <c r="P123" i="44"/>
  <c r="F115" i="44"/>
  <c r="E113" i="44"/>
  <c r="F91" i="44"/>
  <c r="E89" i="44"/>
  <c r="J26" i="44"/>
  <c r="E26" i="44"/>
  <c r="J118" i="44"/>
  <c r="J25" i="44"/>
  <c r="J23" i="44"/>
  <c r="E23" i="44"/>
  <c r="J117" i="44" s="1"/>
  <c r="J22" i="44"/>
  <c r="J20" i="44"/>
  <c r="E20" i="44"/>
  <c r="F118" i="44"/>
  <c r="J19" i="44"/>
  <c r="J17" i="44"/>
  <c r="E17" i="44"/>
  <c r="F117" i="44" s="1"/>
  <c r="J16" i="44"/>
  <c r="J14" i="44"/>
  <c r="J115" i="44"/>
  <c r="E7" i="44"/>
  <c r="E109" i="44"/>
  <c r="J39" i="43"/>
  <c r="J38" i="43"/>
  <c r="AY155" i="1"/>
  <c r="J37" i="43"/>
  <c r="AX155" i="1"/>
  <c r="BI172" i="43"/>
  <c r="BH172" i="43"/>
  <c r="BG172" i="43"/>
  <c r="BF172" i="43"/>
  <c r="T172" i="43"/>
  <c r="R172" i="43"/>
  <c r="P172" i="43"/>
  <c r="BI170" i="43"/>
  <c r="BH170" i="43"/>
  <c r="BG170" i="43"/>
  <c r="BF170" i="43"/>
  <c r="T170" i="43"/>
  <c r="R170" i="43"/>
  <c r="P170" i="43"/>
  <c r="BI168" i="43"/>
  <c r="BH168" i="43"/>
  <c r="BG168" i="43"/>
  <c r="BF168" i="43"/>
  <c r="T168" i="43"/>
  <c r="R168" i="43"/>
  <c r="P168" i="43"/>
  <c r="BI167" i="43"/>
  <c r="BH167" i="43"/>
  <c r="BG167" i="43"/>
  <c r="BF167" i="43"/>
  <c r="T167" i="43"/>
  <c r="R167" i="43"/>
  <c r="P167" i="43"/>
  <c r="BI165" i="43"/>
  <c r="BH165" i="43"/>
  <c r="BG165" i="43"/>
  <c r="BF165" i="43"/>
  <c r="T165" i="43"/>
  <c r="R165" i="43"/>
  <c r="P165" i="43"/>
  <c r="BI163" i="43"/>
  <c r="BH163" i="43"/>
  <c r="BG163" i="43"/>
  <c r="BF163" i="43"/>
  <c r="T163" i="43"/>
  <c r="R163" i="43"/>
  <c r="P163" i="43"/>
  <c r="BI160" i="43"/>
  <c r="BH160" i="43"/>
  <c r="BG160" i="43"/>
  <c r="BF160" i="43"/>
  <c r="T160" i="43"/>
  <c r="T159" i="43" s="1"/>
  <c r="R160" i="43"/>
  <c r="R159" i="43"/>
  <c r="P160" i="43"/>
  <c r="P159" i="43"/>
  <c r="BI157" i="43"/>
  <c r="BH157" i="43"/>
  <c r="BG157" i="43"/>
  <c r="BF157" i="43"/>
  <c r="T157" i="43"/>
  <c r="R157" i="43"/>
  <c r="P157" i="43"/>
  <c r="BI155" i="43"/>
  <c r="BH155" i="43"/>
  <c r="BG155" i="43"/>
  <c r="BF155" i="43"/>
  <c r="T155" i="43"/>
  <c r="R155" i="43"/>
  <c r="P155" i="43"/>
  <c r="BI153" i="43"/>
  <c r="BH153" i="43"/>
  <c r="BG153" i="43"/>
  <c r="BF153" i="43"/>
  <c r="T153" i="43"/>
  <c r="R153" i="43"/>
  <c r="P153" i="43"/>
  <c r="BI151" i="43"/>
  <c r="BH151" i="43"/>
  <c r="BG151" i="43"/>
  <c r="BF151" i="43"/>
  <c r="T151" i="43"/>
  <c r="R151" i="43"/>
  <c r="P151" i="43"/>
  <c r="BI148" i="43"/>
  <c r="BH148" i="43"/>
  <c r="BG148" i="43"/>
  <c r="BF148" i="43"/>
  <c r="T148" i="43"/>
  <c r="R148" i="43"/>
  <c r="P148" i="43"/>
  <c r="BI146" i="43"/>
  <c r="BH146" i="43"/>
  <c r="BG146" i="43"/>
  <c r="BF146" i="43"/>
  <c r="T146" i="43"/>
  <c r="R146" i="43"/>
  <c r="P146" i="43"/>
  <c r="BI144" i="43"/>
  <c r="BH144" i="43"/>
  <c r="BG144" i="43"/>
  <c r="BF144" i="43"/>
  <c r="T144" i="43"/>
  <c r="R144" i="43"/>
  <c r="P144" i="43"/>
  <c r="BI142" i="43"/>
  <c r="BH142" i="43"/>
  <c r="BG142" i="43"/>
  <c r="BF142" i="43"/>
  <c r="T142" i="43"/>
  <c r="R142" i="43"/>
  <c r="P142" i="43"/>
  <c r="BI140" i="43"/>
  <c r="BH140" i="43"/>
  <c r="BG140" i="43"/>
  <c r="BF140" i="43"/>
  <c r="T140" i="43"/>
  <c r="R140" i="43"/>
  <c r="P140" i="43"/>
  <c r="BI138" i="43"/>
  <c r="BH138" i="43"/>
  <c r="BG138" i="43"/>
  <c r="BF138" i="43"/>
  <c r="T138" i="43"/>
  <c r="R138" i="43"/>
  <c r="P138" i="43"/>
  <c r="BI135" i="43"/>
  <c r="BH135" i="43"/>
  <c r="BG135" i="43"/>
  <c r="BF135" i="43"/>
  <c r="T135" i="43"/>
  <c r="R135" i="43"/>
  <c r="P135" i="43"/>
  <c r="BI133" i="43"/>
  <c r="BH133" i="43"/>
  <c r="BG133" i="43"/>
  <c r="BF133" i="43"/>
  <c r="T133" i="43"/>
  <c r="R133" i="43"/>
  <c r="P133" i="43"/>
  <c r="BI131" i="43"/>
  <c r="BH131" i="43"/>
  <c r="BG131" i="43"/>
  <c r="BF131" i="43"/>
  <c r="T131" i="43"/>
  <c r="R131" i="43"/>
  <c r="P131" i="43"/>
  <c r="BI129" i="43"/>
  <c r="BH129" i="43"/>
  <c r="BG129" i="43"/>
  <c r="BF129" i="43"/>
  <c r="T129" i="43"/>
  <c r="R129" i="43"/>
  <c r="P129" i="43"/>
  <c r="F120" i="43"/>
  <c r="E118" i="43"/>
  <c r="F91" i="43"/>
  <c r="E89" i="43"/>
  <c r="J26" i="43"/>
  <c r="E26" i="43"/>
  <c r="J123" i="43"/>
  <c r="J25" i="43"/>
  <c r="J23" i="43"/>
  <c r="E23" i="43"/>
  <c r="J122" i="43" s="1"/>
  <c r="J22" i="43"/>
  <c r="J20" i="43"/>
  <c r="E20" i="43"/>
  <c r="F123" i="43"/>
  <c r="J19" i="43"/>
  <c r="J17" i="43"/>
  <c r="E17" i="43"/>
  <c r="F122" i="43"/>
  <c r="J16" i="43"/>
  <c r="J14" i="43"/>
  <c r="J91" i="43" s="1"/>
  <c r="E7" i="43"/>
  <c r="E85" i="43"/>
  <c r="J145" i="42"/>
  <c r="J103" i="42" s="1"/>
  <c r="J41" i="42"/>
  <c r="J40" i="42"/>
  <c r="AY153" i="1"/>
  <c r="J39" i="42"/>
  <c r="AX153" i="1" s="1"/>
  <c r="BI156" i="42"/>
  <c r="BH156" i="42"/>
  <c r="BG156" i="42"/>
  <c r="BF156" i="42"/>
  <c r="T156" i="42"/>
  <c r="T155" i="42"/>
  <c r="R156" i="42"/>
  <c r="R155" i="42" s="1"/>
  <c r="P156" i="42"/>
  <c r="P155" i="42" s="1"/>
  <c r="BI154" i="42"/>
  <c r="BH154" i="42"/>
  <c r="BG154" i="42"/>
  <c r="BF154" i="42"/>
  <c r="T154" i="42"/>
  <c r="R154" i="42"/>
  <c r="P154" i="42"/>
  <c r="BI153" i="42"/>
  <c r="BH153" i="42"/>
  <c r="BG153" i="42"/>
  <c r="BF153" i="42"/>
  <c r="T153" i="42"/>
  <c r="R153" i="42"/>
  <c r="P153" i="42"/>
  <c r="BI152" i="42"/>
  <c r="BH152" i="42"/>
  <c r="BG152" i="42"/>
  <c r="BF152" i="42"/>
  <c r="T152" i="42"/>
  <c r="R152" i="42"/>
  <c r="P152" i="42"/>
  <c r="BI151" i="42"/>
  <c r="BH151" i="42"/>
  <c r="BG151" i="42"/>
  <c r="BF151" i="42"/>
  <c r="T151" i="42"/>
  <c r="R151" i="42"/>
  <c r="P151" i="42"/>
  <c r="BI150" i="42"/>
  <c r="BH150" i="42"/>
  <c r="BG150" i="42"/>
  <c r="BF150" i="42"/>
  <c r="T150" i="42"/>
  <c r="R150" i="42"/>
  <c r="P150" i="42"/>
  <c r="BI149" i="42"/>
  <c r="BH149" i="42"/>
  <c r="BG149" i="42"/>
  <c r="BF149" i="42"/>
  <c r="T149" i="42"/>
  <c r="R149" i="42"/>
  <c r="P149" i="42"/>
  <c r="BI148" i="42"/>
  <c r="BH148" i="42"/>
  <c r="BG148" i="42"/>
  <c r="BF148" i="42"/>
  <c r="T148" i="42"/>
  <c r="R148" i="42"/>
  <c r="P148" i="42"/>
  <c r="BI147" i="42"/>
  <c r="BH147" i="42"/>
  <c r="BG147" i="42"/>
  <c r="BF147" i="42"/>
  <c r="T147" i="42"/>
  <c r="R147" i="42"/>
  <c r="P147" i="42"/>
  <c r="BI144" i="42"/>
  <c r="BH144" i="42"/>
  <c r="BG144" i="42"/>
  <c r="BF144" i="42"/>
  <c r="T144" i="42"/>
  <c r="R144" i="42"/>
  <c r="P144" i="42"/>
  <c r="BI143" i="42"/>
  <c r="BH143" i="42"/>
  <c r="BG143" i="42"/>
  <c r="BF143" i="42"/>
  <c r="T143" i="42"/>
  <c r="R143" i="42"/>
  <c r="P143" i="42"/>
  <c r="BI142" i="42"/>
  <c r="BH142" i="42"/>
  <c r="BG142" i="42"/>
  <c r="BF142" i="42"/>
  <c r="T142" i="42"/>
  <c r="R142" i="42"/>
  <c r="P142" i="42"/>
  <c r="BI141" i="42"/>
  <c r="BH141" i="42"/>
  <c r="BG141" i="42"/>
  <c r="BF141" i="42"/>
  <c r="T141" i="42"/>
  <c r="R141" i="42"/>
  <c r="P141" i="42"/>
  <c r="BI140" i="42"/>
  <c r="BH140" i="42"/>
  <c r="BG140" i="42"/>
  <c r="BF140" i="42"/>
  <c r="T140" i="42"/>
  <c r="R140" i="42"/>
  <c r="P140" i="42"/>
  <c r="BI139" i="42"/>
  <c r="BH139" i="42"/>
  <c r="BG139" i="42"/>
  <c r="BF139" i="42"/>
  <c r="T139" i="42"/>
  <c r="R139" i="42"/>
  <c r="P139" i="42"/>
  <c r="BI138" i="42"/>
  <c r="BH138" i="42"/>
  <c r="BG138" i="42"/>
  <c r="BF138" i="42"/>
  <c r="T138" i="42"/>
  <c r="R138" i="42"/>
  <c r="P138" i="42"/>
  <c r="BI137" i="42"/>
  <c r="BH137" i="42"/>
  <c r="BG137" i="42"/>
  <c r="BF137" i="42"/>
  <c r="T137" i="42"/>
  <c r="R137" i="42"/>
  <c r="P137" i="42"/>
  <c r="BI136" i="42"/>
  <c r="BH136" i="42"/>
  <c r="BG136" i="42"/>
  <c r="BF136" i="42"/>
  <c r="T136" i="42"/>
  <c r="R136" i="42"/>
  <c r="P136" i="42"/>
  <c r="BI135" i="42"/>
  <c r="BH135" i="42"/>
  <c r="BG135" i="42"/>
  <c r="BF135" i="42"/>
  <c r="T135" i="42"/>
  <c r="R135" i="42"/>
  <c r="P135" i="42"/>
  <c r="BI134" i="42"/>
  <c r="BH134" i="42"/>
  <c r="BG134" i="42"/>
  <c r="BF134" i="42"/>
  <c r="T134" i="42"/>
  <c r="R134" i="42"/>
  <c r="P134" i="42"/>
  <c r="BI133" i="42"/>
  <c r="BH133" i="42"/>
  <c r="BG133" i="42"/>
  <c r="BF133" i="42"/>
  <c r="T133" i="42"/>
  <c r="R133" i="42"/>
  <c r="P133" i="42"/>
  <c r="BI132" i="42"/>
  <c r="BH132" i="42"/>
  <c r="BG132" i="42"/>
  <c r="BF132" i="42"/>
  <c r="T132" i="42"/>
  <c r="R132" i="42"/>
  <c r="P132" i="42"/>
  <c r="J126" i="42"/>
  <c r="J125" i="42"/>
  <c r="F125" i="42"/>
  <c r="F123" i="42"/>
  <c r="E121" i="42"/>
  <c r="J96" i="42"/>
  <c r="J95" i="42"/>
  <c r="F95" i="42"/>
  <c r="F93" i="42"/>
  <c r="E91" i="42"/>
  <c r="J22" i="42"/>
  <c r="E22" i="42"/>
  <c r="F126" i="42"/>
  <c r="J21" i="42"/>
  <c r="J16" i="42"/>
  <c r="J123" i="42"/>
  <c r="E7" i="42"/>
  <c r="E115" i="42" s="1"/>
  <c r="J41" i="41"/>
  <c r="J40" i="41"/>
  <c r="AY152" i="1" s="1"/>
  <c r="J39" i="41"/>
  <c r="AX152" i="1" s="1"/>
  <c r="BI155" i="41"/>
  <c r="BH155" i="41"/>
  <c r="BG155" i="41"/>
  <c r="BF155" i="41"/>
  <c r="T155" i="41"/>
  <c r="T154" i="41"/>
  <c r="R155" i="41"/>
  <c r="R154" i="41"/>
  <c r="P155" i="41"/>
  <c r="P154" i="41"/>
  <c r="BI153" i="41"/>
  <c r="BH153" i="41"/>
  <c r="BG153" i="41"/>
  <c r="BF153" i="41"/>
  <c r="T153" i="41"/>
  <c r="R153" i="41"/>
  <c r="P153" i="41"/>
  <c r="BI152" i="41"/>
  <c r="BH152" i="41"/>
  <c r="BG152" i="41"/>
  <c r="BF152" i="41"/>
  <c r="T152" i="41"/>
  <c r="R152" i="41"/>
  <c r="P152" i="41"/>
  <c r="BI151" i="41"/>
  <c r="BH151" i="41"/>
  <c r="BG151" i="41"/>
  <c r="BF151" i="41"/>
  <c r="T151" i="41"/>
  <c r="R151" i="41"/>
  <c r="P151" i="41"/>
  <c r="BI150" i="41"/>
  <c r="BH150" i="41"/>
  <c r="BG150" i="41"/>
  <c r="BF150" i="41"/>
  <c r="T150" i="41"/>
  <c r="R150" i="41"/>
  <c r="P150" i="41"/>
  <c r="BI149" i="41"/>
  <c r="BH149" i="41"/>
  <c r="BG149" i="41"/>
  <c r="BF149" i="41"/>
  <c r="T149" i="41"/>
  <c r="R149" i="41"/>
  <c r="P149" i="41"/>
  <c r="BI148" i="41"/>
  <c r="BH148" i="41"/>
  <c r="BG148" i="41"/>
  <c r="BF148" i="41"/>
  <c r="T148" i="41"/>
  <c r="R148" i="41"/>
  <c r="P148" i="41"/>
  <c r="BI147" i="41"/>
  <c r="BH147" i="41"/>
  <c r="BG147" i="41"/>
  <c r="BF147" i="41"/>
  <c r="T147" i="41"/>
  <c r="R147" i="41"/>
  <c r="P147" i="41"/>
  <c r="BI146" i="41"/>
  <c r="BH146" i="41"/>
  <c r="BG146" i="41"/>
  <c r="BF146" i="41"/>
  <c r="T146" i="41"/>
  <c r="R146" i="41"/>
  <c r="P146" i="41"/>
  <c r="BI145" i="41"/>
  <c r="BH145" i="41"/>
  <c r="BG145" i="41"/>
  <c r="BF145" i="41"/>
  <c r="T145" i="41"/>
  <c r="R145" i="41"/>
  <c r="P145" i="41"/>
  <c r="BI143" i="41"/>
  <c r="BH143" i="41"/>
  <c r="BG143" i="41"/>
  <c r="BF143" i="41"/>
  <c r="T143" i="41"/>
  <c r="R143" i="41"/>
  <c r="P143" i="41"/>
  <c r="BI142" i="41"/>
  <c r="BH142" i="41"/>
  <c r="BG142" i="41"/>
  <c r="BF142" i="41"/>
  <c r="T142" i="41"/>
  <c r="R142" i="41"/>
  <c r="P142" i="41"/>
  <c r="BI141" i="41"/>
  <c r="BH141" i="41"/>
  <c r="BG141" i="41"/>
  <c r="BF141" i="41"/>
  <c r="T141" i="41"/>
  <c r="R141" i="41"/>
  <c r="P141" i="41"/>
  <c r="BI140" i="41"/>
  <c r="BH140" i="41"/>
  <c r="BG140" i="41"/>
  <c r="BF140" i="41"/>
  <c r="T140" i="41"/>
  <c r="R140" i="41"/>
  <c r="P140" i="41"/>
  <c r="BI139" i="41"/>
  <c r="BH139" i="41"/>
  <c r="BG139" i="41"/>
  <c r="BF139" i="41"/>
  <c r="T139" i="41"/>
  <c r="R139" i="41"/>
  <c r="P139" i="41"/>
  <c r="BI138" i="41"/>
  <c r="BH138" i="41"/>
  <c r="BG138" i="41"/>
  <c r="BF138" i="41"/>
  <c r="T138" i="41"/>
  <c r="R138" i="41"/>
  <c r="P138" i="41"/>
  <c r="BI137" i="41"/>
  <c r="BH137" i="41"/>
  <c r="BG137" i="41"/>
  <c r="BF137" i="41"/>
  <c r="T137" i="41"/>
  <c r="R137" i="41"/>
  <c r="P137" i="41"/>
  <c r="BI136" i="41"/>
  <c r="BH136" i="41"/>
  <c r="BG136" i="41"/>
  <c r="BF136" i="41"/>
  <c r="T136" i="41"/>
  <c r="R136" i="41"/>
  <c r="P136" i="41"/>
  <c r="BI135" i="41"/>
  <c r="BH135" i="41"/>
  <c r="BG135" i="41"/>
  <c r="BF135" i="41"/>
  <c r="T135" i="41"/>
  <c r="R135" i="41"/>
  <c r="P135" i="41"/>
  <c r="BI134" i="41"/>
  <c r="BH134" i="41"/>
  <c r="BG134" i="41"/>
  <c r="BF134" i="41"/>
  <c r="T134" i="41"/>
  <c r="R134" i="41"/>
  <c r="P134" i="41"/>
  <c r="BI133" i="41"/>
  <c r="BH133" i="41"/>
  <c r="BG133" i="41"/>
  <c r="BF133" i="41"/>
  <c r="T133" i="41"/>
  <c r="R133" i="41"/>
  <c r="P133" i="41"/>
  <c r="BI132" i="41"/>
  <c r="BH132" i="41"/>
  <c r="BG132" i="41"/>
  <c r="BF132" i="41"/>
  <c r="T132" i="41"/>
  <c r="R132" i="41"/>
  <c r="P132" i="41"/>
  <c r="BI131" i="41"/>
  <c r="BH131" i="41"/>
  <c r="BG131" i="41"/>
  <c r="BF131" i="41"/>
  <c r="T131" i="41"/>
  <c r="R131" i="41"/>
  <c r="P131" i="41"/>
  <c r="J125" i="41"/>
  <c r="J124" i="41"/>
  <c r="F124" i="41"/>
  <c r="F122" i="41"/>
  <c r="E120" i="41"/>
  <c r="J96" i="41"/>
  <c r="J95" i="41"/>
  <c r="F95" i="41"/>
  <c r="F93" i="41"/>
  <c r="E91" i="41"/>
  <c r="J22" i="41"/>
  <c r="E22" i="41"/>
  <c r="F96" i="41"/>
  <c r="J21" i="41"/>
  <c r="J16" i="41"/>
  <c r="J122" i="41"/>
  <c r="E7" i="41"/>
  <c r="E85" i="41"/>
  <c r="J41" i="40"/>
  <c r="J40" i="40"/>
  <c r="AY151" i="1" s="1"/>
  <c r="J39" i="40"/>
  <c r="AX151" i="1"/>
  <c r="BI160" i="40"/>
  <c r="BH160" i="40"/>
  <c r="BG160" i="40"/>
  <c r="BF160" i="40"/>
  <c r="T160" i="40"/>
  <c r="T159" i="40" s="1"/>
  <c r="R160" i="40"/>
  <c r="R159" i="40"/>
  <c r="P160" i="40"/>
  <c r="P159" i="40"/>
  <c r="BI158" i="40"/>
  <c r="BH158" i="40"/>
  <c r="BG158" i="40"/>
  <c r="BF158" i="40"/>
  <c r="T158" i="40"/>
  <c r="R158" i="40"/>
  <c r="P158" i="40"/>
  <c r="BI157" i="40"/>
  <c r="BH157" i="40"/>
  <c r="BG157" i="40"/>
  <c r="BF157" i="40"/>
  <c r="T157" i="40"/>
  <c r="R157" i="40"/>
  <c r="P157" i="40"/>
  <c r="BI156" i="40"/>
  <c r="BH156" i="40"/>
  <c r="BG156" i="40"/>
  <c r="BF156" i="40"/>
  <c r="T156" i="40"/>
  <c r="R156" i="40"/>
  <c r="P156" i="40"/>
  <c r="BI155" i="40"/>
  <c r="BH155" i="40"/>
  <c r="BG155" i="40"/>
  <c r="BF155" i="40"/>
  <c r="T155" i="40"/>
  <c r="R155" i="40"/>
  <c r="P155" i="40"/>
  <c r="BI154" i="40"/>
  <c r="BH154" i="40"/>
  <c r="BG154" i="40"/>
  <c r="BF154" i="40"/>
  <c r="T154" i="40"/>
  <c r="R154" i="40"/>
  <c r="P154" i="40"/>
  <c r="BI153" i="40"/>
  <c r="BH153" i="40"/>
  <c r="BG153" i="40"/>
  <c r="BF153" i="40"/>
  <c r="T153" i="40"/>
  <c r="R153" i="40"/>
  <c r="P153" i="40"/>
  <c r="BI152" i="40"/>
  <c r="BH152" i="40"/>
  <c r="BG152" i="40"/>
  <c r="BF152" i="40"/>
  <c r="T152" i="40"/>
  <c r="R152" i="40"/>
  <c r="P152" i="40"/>
  <c r="BI150" i="40"/>
  <c r="BH150" i="40"/>
  <c r="BG150" i="40"/>
  <c r="BF150" i="40"/>
  <c r="T150" i="40"/>
  <c r="R150" i="40"/>
  <c r="P150" i="40"/>
  <c r="BI149" i="40"/>
  <c r="BH149" i="40"/>
  <c r="BG149" i="40"/>
  <c r="BF149" i="40"/>
  <c r="T149" i="40"/>
  <c r="R149" i="40"/>
  <c r="P149" i="40"/>
  <c r="BI148" i="40"/>
  <c r="BH148" i="40"/>
  <c r="BG148" i="40"/>
  <c r="BF148" i="40"/>
  <c r="T148" i="40"/>
  <c r="R148" i="40"/>
  <c r="P148" i="40"/>
  <c r="BI147" i="40"/>
  <c r="BH147" i="40"/>
  <c r="BG147" i="40"/>
  <c r="BF147" i="40"/>
  <c r="T147" i="40"/>
  <c r="R147" i="40"/>
  <c r="P147" i="40"/>
  <c r="BI146" i="40"/>
  <c r="BH146" i="40"/>
  <c r="BG146" i="40"/>
  <c r="BF146" i="40"/>
  <c r="T146" i="40"/>
  <c r="R146" i="40"/>
  <c r="P146" i="40"/>
  <c r="BI145" i="40"/>
  <c r="BH145" i="40"/>
  <c r="BG145" i="40"/>
  <c r="BF145" i="40"/>
  <c r="T145" i="40"/>
  <c r="R145" i="40"/>
  <c r="P145" i="40"/>
  <c r="BI144" i="40"/>
  <c r="BH144" i="40"/>
  <c r="BG144" i="40"/>
  <c r="BF144" i="40"/>
  <c r="T144" i="40"/>
  <c r="R144" i="40"/>
  <c r="P144" i="40"/>
  <c r="BI143" i="40"/>
  <c r="BH143" i="40"/>
  <c r="BG143" i="40"/>
  <c r="BF143" i="40"/>
  <c r="T143" i="40"/>
  <c r="R143" i="40"/>
  <c r="P143" i="40"/>
  <c r="BI142" i="40"/>
  <c r="BH142" i="40"/>
  <c r="BG142" i="40"/>
  <c r="BF142" i="40"/>
  <c r="T142" i="40"/>
  <c r="R142" i="40"/>
  <c r="P142" i="40"/>
  <c r="BI141" i="40"/>
  <c r="BH141" i="40"/>
  <c r="BG141" i="40"/>
  <c r="BF141" i="40"/>
  <c r="T141" i="40"/>
  <c r="R141" i="40"/>
  <c r="P141" i="40"/>
  <c r="BI140" i="40"/>
  <c r="BH140" i="40"/>
  <c r="BG140" i="40"/>
  <c r="BF140" i="40"/>
  <c r="T140" i="40"/>
  <c r="R140" i="40"/>
  <c r="P140" i="40"/>
  <c r="BI139" i="40"/>
  <c r="BH139" i="40"/>
  <c r="BG139" i="40"/>
  <c r="BF139" i="40"/>
  <c r="T139" i="40"/>
  <c r="R139" i="40"/>
  <c r="P139" i="40"/>
  <c r="BI138" i="40"/>
  <c r="BH138" i="40"/>
  <c r="BG138" i="40"/>
  <c r="BF138" i="40"/>
  <c r="T138" i="40"/>
  <c r="R138" i="40"/>
  <c r="P138" i="40"/>
  <c r="BI137" i="40"/>
  <c r="BH137" i="40"/>
  <c r="BG137" i="40"/>
  <c r="BF137" i="40"/>
  <c r="T137" i="40"/>
  <c r="R137" i="40"/>
  <c r="P137" i="40"/>
  <c r="BI136" i="40"/>
  <c r="BH136" i="40"/>
  <c r="BG136" i="40"/>
  <c r="BF136" i="40"/>
  <c r="T136" i="40"/>
  <c r="R136" i="40"/>
  <c r="P136" i="40"/>
  <c r="BI135" i="40"/>
  <c r="BH135" i="40"/>
  <c r="BG135" i="40"/>
  <c r="BF135" i="40"/>
  <c r="T135" i="40"/>
  <c r="R135" i="40"/>
  <c r="P135" i="40"/>
  <c r="BI134" i="40"/>
  <c r="BH134" i="40"/>
  <c r="BG134" i="40"/>
  <c r="BF134" i="40"/>
  <c r="T134" i="40"/>
  <c r="R134" i="40"/>
  <c r="P134" i="40"/>
  <c r="BI133" i="40"/>
  <c r="BH133" i="40"/>
  <c r="BG133" i="40"/>
  <c r="BF133" i="40"/>
  <c r="T133" i="40"/>
  <c r="R133" i="40"/>
  <c r="P133" i="40"/>
  <c r="BI132" i="40"/>
  <c r="BH132" i="40"/>
  <c r="BG132" i="40"/>
  <c r="BF132" i="40"/>
  <c r="T132" i="40"/>
  <c r="R132" i="40"/>
  <c r="P132" i="40"/>
  <c r="BI131" i="40"/>
  <c r="BH131" i="40"/>
  <c r="BG131" i="40"/>
  <c r="BF131" i="40"/>
  <c r="T131" i="40"/>
  <c r="R131" i="40"/>
  <c r="P131" i="40"/>
  <c r="J125" i="40"/>
  <c r="J124" i="40"/>
  <c r="F124" i="40"/>
  <c r="F122" i="40"/>
  <c r="E120" i="40"/>
  <c r="J96" i="40"/>
  <c r="J95" i="40"/>
  <c r="F95" i="40"/>
  <c r="F93" i="40"/>
  <c r="E91" i="40"/>
  <c r="J22" i="40"/>
  <c r="E22" i="40"/>
  <c r="F96" i="40" s="1"/>
  <c r="J21" i="40"/>
  <c r="J16" i="40"/>
  <c r="J93" i="40"/>
  <c r="E7" i="40"/>
  <c r="E114" i="40"/>
  <c r="J39" i="39"/>
  <c r="J38" i="39"/>
  <c r="AY149" i="1"/>
  <c r="J37" i="39"/>
  <c r="AX149" i="1"/>
  <c r="BI165" i="39"/>
  <c r="BH165" i="39"/>
  <c r="BG165" i="39"/>
  <c r="BF165" i="39"/>
  <c r="T165" i="39"/>
  <c r="R165" i="39"/>
  <c r="P165" i="39"/>
  <c r="BI164" i="39"/>
  <c r="BH164" i="39"/>
  <c r="BG164" i="39"/>
  <c r="BF164" i="39"/>
  <c r="T164" i="39"/>
  <c r="R164" i="39"/>
  <c r="P164" i="39"/>
  <c r="BI161" i="39"/>
  <c r="BH161" i="39"/>
  <c r="BG161" i="39"/>
  <c r="BF161" i="39"/>
  <c r="T161" i="39"/>
  <c r="T160" i="39"/>
  <c r="R161" i="39"/>
  <c r="R160" i="39"/>
  <c r="P161" i="39"/>
  <c r="P160" i="39"/>
  <c r="BI159" i="39"/>
  <c r="BH159" i="39"/>
  <c r="BG159" i="39"/>
  <c r="BF159" i="39"/>
  <c r="T159" i="39"/>
  <c r="R159" i="39"/>
  <c r="P159" i="39"/>
  <c r="BI158" i="39"/>
  <c r="BH158" i="39"/>
  <c r="BG158" i="39"/>
  <c r="BF158" i="39"/>
  <c r="T158" i="39"/>
  <c r="R158" i="39"/>
  <c r="P158" i="39"/>
  <c r="BI157" i="39"/>
  <c r="BH157" i="39"/>
  <c r="BG157" i="39"/>
  <c r="BF157" i="39"/>
  <c r="T157" i="39"/>
  <c r="R157" i="39"/>
  <c r="P157" i="39"/>
  <c r="BI156" i="39"/>
  <c r="BH156" i="39"/>
  <c r="BG156" i="39"/>
  <c r="BF156" i="39"/>
  <c r="T156" i="39"/>
  <c r="R156" i="39"/>
  <c r="P156" i="39"/>
  <c r="BI155" i="39"/>
  <c r="BH155" i="39"/>
  <c r="BG155" i="39"/>
  <c r="BF155" i="39"/>
  <c r="T155" i="39"/>
  <c r="R155" i="39"/>
  <c r="P155" i="39"/>
  <c r="BI154" i="39"/>
  <c r="BH154" i="39"/>
  <c r="BG154" i="39"/>
  <c r="BF154" i="39"/>
  <c r="T154" i="39"/>
  <c r="R154" i="39"/>
  <c r="P154" i="39"/>
  <c r="BI153" i="39"/>
  <c r="BH153" i="39"/>
  <c r="BG153" i="39"/>
  <c r="BF153" i="39"/>
  <c r="T153" i="39"/>
  <c r="R153" i="39"/>
  <c r="P153" i="39"/>
  <c r="BI152" i="39"/>
  <c r="BH152" i="39"/>
  <c r="BG152" i="39"/>
  <c r="BF152" i="39"/>
  <c r="T152" i="39"/>
  <c r="R152" i="39"/>
  <c r="P152" i="39"/>
  <c r="BI151" i="39"/>
  <c r="BH151" i="39"/>
  <c r="BG151" i="39"/>
  <c r="BF151" i="39"/>
  <c r="T151" i="39"/>
  <c r="R151" i="39"/>
  <c r="P151" i="39"/>
  <c r="BI150" i="39"/>
  <c r="BH150" i="39"/>
  <c r="BG150" i="39"/>
  <c r="BF150" i="39"/>
  <c r="T150" i="39"/>
  <c r="R150" i="39"/>
  <c r="P150" i="39"/>
  <c r="BI149" i="39"/>
  <c r="BH149" i="39"/>
  <c r="BG149" i="39"/>
  <c r="BF149" i="39"/>
  <c r="T149" i="39"/>
  <c r="R149" i="39"/>
  <c r="P149" i="39"/>
  <c r="BI148" i="39"/>
  <c r="BH148" i="39"/>
  <c r="BG148" i="39"/>
  <c r="BF148" i="39"/>
  <c r="T148" i="39"/>
  <c r="R148" i="39"/>
  <c r="P148" i="39"/>
  <c r="BI147" i="39"/>
  <c r="BH147" i="39"/>
  <c r="BG147" i="39"/>
  <c r="BF147" i="39"/>
  <c r="T147" i="39"/>
  <c r="R147" i="39"/>
  <c r="P147" i="39"/>
  <c r="BI145" i="39"/>
  <c r="BH145" i="39"/>
  <c r="BG145" i="39"/>
  <c r="BF145" i="39"/>
  <c r="T145" i="39"/>
  <c r="T144" i="39"/>
  <c r="R145" i="39"/>
  <c r="R144" i="39"/>
  <c r="P145" i="39"/>
  <c r="P144" i="39"/>
  <c r="BI143" i="39"/>
  <c r="BH143" i="39"/>
  <c r="BG143" i="39"/>
  <c r="BF143" i="39"/>
  <c r="T143" i="39"/>
  <c r="R143" i="39"/>
  <c r="P143" i="39"/>
  <c r="BI142" i="39"/>
  <c r="BH142" i="39"/>
  <c r="BG142" i="39"/>
  <c r="BF142" i="39"/>
  <c r="T142" i="39"/>
  <c r="R142" i="39"/>
  <c r="P142" i="39"/>
  <c r="BI141" i="39"/>
  <c r="BH141" i="39"/>
  <c r="BG141" i="39"/>
  <c r="BF141" i="39"/>
  <c r="T141" i="39"/>
  <c r="R141" i="39"/>
  <c r="P141" i="39"/>
  <c r="BI140" i="39"/>
  <c r="BH140" i="39"/>
  <c r="BG140" i="39"/>
  <c r="BF140" i="39"/>
  <c r="T140" i="39"/>
  <c r="R140" i="39"/>
  <c r="P140" i="39"/>
  <c r="BI139" i="39"/>
  <c r="BH139" i="39"/>
  <c r="BG139" i="39"/>
  <c r="BF139" i="39"/>
  <c r="T139" i="39"/>
  <c r="R139" i="39"/>
  <c r="P139" i="39"/>
  <c r="BI138" i="39"/>
  <c r="BH138" i="39"/>
  <c r="BG138" i="39"/>
  <c r="BF138" i="39"/>
  <c r="T138" i="39"/>
  <c r="R138" i="39"/>
  <c r="P138" i="39"/>
  <c r="BI137" i="39"/>
  <c r="BH137" i="39"/>
  <c r="BG137" i="39"/>
  <c r="BF137" i="39"/>
  <c r="T137" i="39"/>
  <c r="R137" i="39"/>
  <c r="P137" i="39"/>
  <c r="BI136" i="39"/>
  <c r="BH136" i="39"/>
  <c r="BG136" i="39"/>
  <c r="BF136" i="39"/>
  <c r="T136" i="39"/>
  <c r="R136" i="39"/>
  <c r="P136" i="39"/>
  <c r="BI135" i="39"/>
  <c r="BH135" i="39"/>
  <c r="BG135" i="39"/>
  <c r="BF135" i="39"/>
  <c r="T135" i="39"/>
  <c r="R135" i="39"/>
  <c r="P135" i="39"/>
  <c r="BI134" i="39"/>
  <c r="BH134" i="39"/>
  <c r="BG134" i="39"/>
  <c r="BF134" i="39"/>
  <c r="T134" i="39"/>
  <c r="R134" i="39"/>
  <c r="P134" i="39"/>
  <c r="BI133" i="39"/>
  <c r="BH133" i="39"/>
  <c r="BG133" i="39"/>
  <c r="BF133" i="39"/>
  <c r="T133" i="39"/>
  <c r="R133" i="39"/>
  <c r="P133" i="39"/>
  <c r="BI132" i="39"/>
  <c r="BH132" i="39"/>
  <c r="BG132" i="39"/>
  <c r="BF132" i="39"/>
  <c r="T132" i="39"/>
  <c r="R132" i="39"/>
  <c r="P132" i="39"/>
  <c r="BI131" i="39"/>
  <c r="BH131" i="39"/>
  <c r="BG131" i="39"/>
  <c r="BF131" i="39"/>
  <c r="T131" i="39"/>
  <c r="R131" i="39"/>
  <c r="P131" i="39"/>
  <c r="BI130" i="39"/>
  <c r="BH130" i="39"/>
  <c r="BG130" i="39"/>
  <c r="BF130" i="39"/>
  <c r="T130" i="39"/>
  <c r="R130" i="39"/>
  <c r="P130" i="39"/>
  <c r="J124" i="39"/>
  <c r="J123" i="39"/>
  <c r="F123" i="39"/>
  <c r="F121" i="39"/>
  <c r="E119" i="39"/>
  <c r="J94" i="39"/>
  <c r="J93" i="39"/>
  <c r="F93" i="39"/>
  <c r="F91" i="39"/>
  <c r="E89" i="39"/>
  <c r="J20" i="39"/>
  <c r="E20" i="39"/>
  <c r="F124" i="39"/>
  <c r="J19" i="39"/>
  <c r="J14" i="39"/>
  <c r="J121" i="39"/>
  <c r="E7" i="39"/>
  <c r="E115" i="39"/>
  <c r="J39" i="38"/>
  <c r="J38" i="38"/>
  <c r="AY148" i="1"/>
  <c r="J37" i="38"/>
  <c r="AX148" i="1" s="1"/>
  <c r="BI156" i="38"/>
  <c r="BH156" i="38"/>
  <c r="BG156" i="38"/>
  <c r="BF156" i="38"/>
  <c r="T156" i="38"/>
  <c r="T155" i="38"/>
  <c r="R156" i="38"/>
  <c r="R155" i="38" s="1"/>
  <c r="P156" i="38"/>
  <c r="P155" i="38" s="1"/>
  <c r="BI154" i="38"/>
  <c r="BH154" i="38"/>
  <c r="BG154" i="38"/>
  <c r="BF154" i="38"/>
  <c r="T154" i="38"/>
  <c r="R154" i="38"/>
  <c r="P154" i="38"/>
  <c r="BI153" i="38"/>
  <c r="BH153" i="38"/>
  <c r="BG153" i="38"/>
  <c r="BF153" i="38"/>
  <c r="T153" i="38"/>
  <c r="R153" i="38"/>
  <c r="P153" i="38"/>
  <c r="BI152" i="38"/>
  <c r="BH152" i="38"/>
  <c r="BG152" i="38"/>
  <c r="BF152" i="38"/>
  <c r="T152" i="38"/>
  <c r="R152" i="38"/>
  <c r="P152" i="38"/>
  <c r="BI151" i="38"/>
  <c r="BH151" i="38"/>
  <c r="BG151" i="38"/>
  <c r="BF151" i="38"/>
  <c r="T151" i="38"/>
  <c r="R151" i="38"/>
  <c r="P151" i="38"/>
  <c r="BI150" i="38"/>
  <c r="BH150" i="38"/>
  <c r="BG150" i="38"/>
  <c r="BF150" i="38"/>
  <c r="T150" i="38"/>
  <c r="R150" i="38"/>
  <c r="P150" i="38"/>
  <c r="BI148" i="38"/>
  <c r="BH148" i="38"/>
  <c r="BG148" i="38"/>
  <c r="BF148" i="38"/>
  <c r="T148" i="38"/>
  <c r="T147" i="38"/>
  <c r="R148" i="38"/>
  <c r="R147" i="38"/>
  <c r="P148" i="38"/>
  <c r="P147" i="38"/>
  <c r="BI146" i="38"/>
  <c r="BH146" i="38"/>
  <c r="BG146" i="38"/>
  <c r="BF146" i="38"/>
  <c r="T146" i="38"/>
  <c r="R146" i="38"/>
  <c r="P146" i="38"/>
  <c r="BI145" i="38"/>
  <c r="BH145" i="38"/>
  <c r="BG145" i="38"/>
  <c r="BF145" i="38"/>
  <c r="T145" i="38"/>
  <c r="R145" i="38"/>
  <c r="P145" i="38"/>
  <c r="BI144" i="38"/>
  <c r="BH144" i="38"/>
  <c r="BG144" i="38"/>
  <c r="BF144" i="38"/>
  <c r="T144" i="38"/>
  <c r="R144" i="38"/>
  <c r="P144" i="38"/>
  <c r="BI143" i="38"/>
  <c r="BH143" i="38"/>
  <c r="BG143" i="38"/>
  <c r="BF143" i="38"/>
  <c r="T143" i="38"/>
  <c r="R143" i="38"/>
  <c r="P143" i="38"/>
  <c r="BI142" i="38"/>
  <c r="BH142" i="38"/>
  <c r="BG142" i="38"/>
  <c r="BF142" i="38"/>
  <c r="T142" i="38"/>
  <c r="R142" i="38"/>
  <c r="P142" i="38"/>
  <c r="BI141" i="38"/>
  <c r="BH141" i="38"/>
  <c r="BG141" i="38"/>
  <c r="BF141" i="38"/>
  <c r="T141" i="38"/>
  <c r="R141" i="38"/>
  <c r="P141" i="38"/>
  <c r="BI140" i="38"/>
  <c r="BH140" i="38"/>
  <c r="BG140" i="38"/>
  <c r="BF140" i="38"/>
  <c r="T140" i="38"/>
  <c r="R140" i="38"/>
  <c r="P140" i="38"/>
  <c r="BI139" i="38"/>
  <c r="BH139" i="38"/>
  <c r="BG139" i="38"/>
  <c r="BF139" i="38"/>
  <c r="T139" i="38"/>
  <c r="R139" i="38"/>
  <c r="P139" i="38"/>
  <c r="BI138" i="38"/>
  <c r="BH138" i="38"/>
  <c r="BG138" i="38"/>
  <c r="BF138" i="38"/>
  <c r="T138" i="38"/>
  <c r="R138" i="38"/>
  <c r="P138" i="38"/>
  <c r="BI137" i="38"/>
  <c r="BH137" i="38"/>
  <c r="BG137" i="38"/>
  <c r="BF137" i="38"/>
  <c r="T137" i="38"/>
  <c r="R137" i="38"/>
  <c r="P137" i="38"/>
  <c r="BI136" i="38"/>
  <c r="BH136" i="38"/>
  <c r="BG136" i="38"/>
  <c r="BF136" i="38"/>
  <c r="T136" i="38"/>
  <c r="R136" i="38"/>
  <c r="P136" i="38"/>
  <c r="BI135" i="38"/>
  <c r="BH135" i="38"/>
  <c r="BG135" i="38"/>
  <c r="BF135" i="38"/>
  <c r="T135" i="38"/>
  <c r="R135" i="38"/>
  <c r="P135" i="38"/>
  <c r="BI134" i="38"/>
  <c r="BH134" i="38"/>
  <c r="BG134" i="38"/>
  <c r="BF134" i="38"/>
  <c r="T134" i="38"/>
  <c r="R134" i="38"/>
  <c r="P134" i="38"/>
  <c r="BI133" i="38"/>
  <c r="BH133" i="38"/>
  <c r="BG133" i="38"/>
  <c r="BF133" i="38"/>
  <c r="T133" i="38"/>
  <c r="R133" i="38"/>
  <c r="P133" i="38"/>
  <c r="BI132" i="38"/>
  <c r="BH132" i="38"/>
  <c r="BG132" i="38"/>
  <c r="BF132" i="38"/>
  <c r="T132" i="38"/>
  <c r="R132" i="38"/>
  <c r="P132" i="38"/>
  <c r="BI131" i="38"/>
  <c r="BH131" i="38"/>
  <c r="BG131" i="38"/>
  <c r="BF131" i="38"/>
  <c r="T131" i="38"/>
  <c r="R131" i="38"/>
  <c r="P131" i="38"/>
  <c r="BI130" i="38"/>
  <c r="BH130" i="38"/>
  <c r="BG130" i="38"/>
  <c r="BF130" i="38"/>
  <c r="T130" i="38"/>
  <c r="R130" i="38"/>
  <c r="P130" i="38"/>
  <c r="BI129" i="38"/>
  <c r="BH129" i="38"/>
  <c r="BG129" i="38"/>
  <c r="BF129" i="38"/>
  <c r="T129" i="38"/>
  <c r="R129" i="38"/>
  <c r="P129" i="38"/>
  <c r="BI128" i="38"/>
  <c r="BH128" i="38"/>
  <c r="BG128" i="38"/>
  <c r="BF128" i="38"/>
  <c r="T128" i="38"/>
  <c r="R128" i="38"/>
  <c r="P128" i="38"/>
  <c r="J122" i="38"/>
  <c r="J121" i="38"/>
  <c r="F121" i="38"/>
  <c r="F119" i="38"/>
  <c r="E117" i="38"/>
  <c r="J94" i="38"/>
  <c r="J93" i="38"/>
  <c r="F93" i="38"/>
  <c r="F91" i="38"/>
  <c r="E89" i="38"/>
  <c r="J20" i="38"/>
  <c r="E20" i="38"/>
  <c r="F122" i="38" s="1"/>
  <c r="J19" i="38"/>
  <c r="J14" i="38"/>
  <c r="J91" i="38"/>
  <c r="E7" i="38"/>
  <c r="E113" i="38" s="1"/>
  <c r="J39" i="37"/>
  <c r="J38" i="37"/>
  <c r="AY147" i="1"/>
  <c r="J37" i="37"/>
  <c r="AX147" i="1"/>
  <c r="BI146" i="37"/>
  <c r="BH146" i="37"/>
  <c r="BG146" i="37"/>
  <c r="BF146" i="37"/>
  <c r="T146" i="37"/>
  <c r="T145" i="37"/>
  <c r="R146" i="37"/>
  <c r="R145" i="37"/>
  <c r="P146" i="37"/>
  <c r="P145" i="37"/>
  <c r="BI144" i="37"/>
  <c r="BH144" i="37"/>
  <c r="BG144" i="37"/>
  <c r="BF144" i="37"/>
  <c r="T144" i="37"/>
  <c r="R144" i="37"/>
  <c r="P144" i="37"/>
  <c r="BI143" i="37"/>
  <c r="BH143" i="37"/>
  <c r="BG143" i="37"/>
  <c r="BF143" i="37"/>
  <c r="T143" i="37"/>
  <c r="R143" i="37"/>
  <c r="P143" i="37"/>
  <c r="BI142" i="37"/>
  <c r="BH142" i="37"/>
  <c r="BG142" i="37"/>
  <c r="BF142" i="37"/>
  <c r="T142" i="37"/>
  <c r="R142" i="37"/>
  <c r="P142" i="37"/>
  <c r="BI141" i="37"/>
  <c r="BH141" i="37"/>
  <c r="BG141" i="37"/>
  <c r="BF141" i="37"/>
  <c r="T141" i="37"/>
  <c r="R141" i="37"/>
  <c r="P141" i="37"/>
  <c r="BI140" i="37"/>
  <c r="BH140" i="37"/>
  <c r="BG140" i="37"/>
  <c r="BF140" i="37"/>
  <c r="T140" i="37"/>
  <c r="R140" i="37"/>
  <c r="P140" i="37"/>
  <c r="BI139" i="37"/>
  <c r="BH139" i="37"/>
  <c r="BG139" i="37"/>
  <c r="BF139" i="37"/>
  <c r="T139" i="37"/>
  <c r="R139" i="37"/>
  <c r="P139" i="37"/>
  <c r="BI138" i="37"/>
  <c r="BH138" i="37"/>
  <c r="BG138" i="37"/>
  <c r="BF138" i="37"/>
  <c r="T138" i="37"/>
  <c r="R138" i="37"/>
  <c r="P138" i="37"/>
  <c r="BI137" i="37"/>
  <c r="BH137" i="37"/>
  <c r="BG137" i="37"/>
  <c r="BF137" i="37"/>
  <c r="T137" i="37"/>
  <c r="R137" i="37"/>
  <c r="P137" i="37"/>
  <c r="BI136" i="37"/>
  <c r="BH136" i="37"/>
  <c r="BG136" i="37"/>
  <c r="BF136" i="37"/>
  <c r="T136" i="37"/>
  <c r="R136" i="37"/>
  <c r="P136" i="37"/>
  <c r="BI135" i="37"/>
  <c r="BH135" i="37"/>
  <c r="BG135" i="37"/>
  <c r="BF135" i="37"/>
  <c r="T135" i="37"/>
  <c r="R135" i="37"/>
  <c r="P135" i="37"/>
  <c r="BI134" i="37"/>
  <c r="BH134" i="37"/>
  <c r="BG134" i="37"/>
  <c r="BF134" i="37"/>
  <c r="T134" i="37"/>
  <c r="R134" i="37"/>
  <c r="P134" i="37"/>
  <c r="BI133" i="37"/>
  <c r="BH133" i="37"/>
  <c r="BG133" i="37"/>
  <c r="BF133" i="37"/>
  <c r="T133" i="37"/>
  <c r="R133" i="37"/>
  <c r="P133" i="37"/>
  <c r="BI132" i="37"/>
  <c r="BH132" i="37"/>
  <c r="BG132" i="37"/>
  <c r="BF132" i="37"/>
  <c r="T132" i="37"/>
  <c r="R132" i="37"/>
  <c r="P132" i="37"/>
  <c r="BI131" i="37"/>
  <c r="BH131" i="37"/>
  <c r="BG131" i="37"/>
  <c r="BF131" i="37"/>
  <c r="T131" i="37"/>
  <c r="R131" i="37"/>
  <c r="P131" i="37"/>
  <c r="BI130" i="37"/>
  <c r="BH130" i="37"/>
  <c r="BG130" i="37"/>
  <c r="BF130" i="37"/>
  <c r="T130" i="37"/>
  <c r="R130" i="37"/>
  <c r="P130" i="37"/>
  <c r="BI129" i="37"/>
  <c r="BH129" i="37"/>
  <c r="BG129" i="37"/>
  <c r="BF129" i="37"/>
  <c r="T129" i="37"/>
  <c r="R129" i="37"/>
  <c r="P129" i="37"/>
  <c r="BI128" i="37"/>
  <c r="BH128" i="37"/>
  <c r="BG128" i="37"/>
  <c r="BF128" i="37"/>
  <c r="T128" i="37"/>
  <c r="R128" i="37"/>
  <c r="P128" i="37"/>
  <c r="BI127" i="37"/>
  <c r="BH127" i="37"/>
  <c r="BG127" i="37"/>
  <c r="BF127" i="37"/>
  <c r="T127" i="37"/>
  <c r="R127" i="37"/>
  <c r="P127" i="37"/>
  <c r="BI126" i="37"/>
  <c r="BH126" i="37"/>
  <c r="BG126" i="37"/>
  <c r="BF126" i="37"/>
  <c r="T126" i="37"/>
  <c r="R126" i="37"/>
  <c r="P126" i="37"/>
  <c r="J120" i="37"/>
  <c r="J119" i="37"/>
  <c r="F119" i="37"/>
  <c r="F117" i="37"/>
  <c r="E115" i="37"/>
  <c r="J94" i="37"/>
  <c r="J93" i="37"/>
  <c r="F93" i="37"/>
  <c r="F91" i="37"/>
  <c r="E89" i="37"/>
  <c r="J20" i="37"/>
  <c r="E20" i="37"/>
  <c r="F120" i="37"/>
  <c r="J19" i="37"/>
  <c r="J14" i="37"/>
  <c r="J91" i="37"/>
  <c r="E7" i="37"/>
  <c r="E111" i="37"/>
  <c r="J39" i="36"/>
  <c r="J38" i="36"/>
  <c r="AY146" i="1"/>
  <c r="J37" i="36"/>
  <c r="AX146" i="1" s="1"/>
  <c r="BI178" i="36"/>
  <c r="BH178" i="36"/>
  <c r="BG178" i="36"/>
  <c r="BF178" i="36"/>
  <c r="T178" i="36"/>
  <c r="T177" i="36"/>
  <c r="R178" i="36"/>
  <c r="R177" i="36"/>
  <c r="P178" i="36"/>
  <c r="P177" i="36"/>
  <c r="BI176" i="36"/>
  <c r="BH176" i="36"/>
  <c r="BG176" i="36"/>
  <c r="BF176" i="36"/>
  <c r="T176" i="36"/>
  <c r="R176" i="36"/>
  <c r="P176" i="36"/>
  <c r="BI175" i="36"/>
  <c r="BH175" i="36"/>
  <c r="BG175" i="36"/>
  <c r="BF175" i="36"/>
  <c r="T175" i="36"/>
  <c r="R175" i="36"/>
  <c r="P175" i="36"/>
  <c r="BI174" i="36"/>
  <c r="BH174" i="36"/>
  <c r="BG174" i="36"/>
  <c r="BF174" i="36"/>
  <c r="T174" i="36"/>
  <c r="R174" i="36"/>
  <c r="P174" i="36"/>
  <c r="BI173" i="36"/>
  <c r="BH173" i="36"/>
  <c r="BG173" i="36"/>
  <c r="BF173" i="36"/>
  <c r="T173" i="36"/>
  <c r="R173" i="36"/>
  <c r="P173" i="36"/>
  <c r="BI172" i="36"/>
  <c r="BH172" i="36"/>
  <c r="BG172" i="36"/>
  <c r="BF172" i="36"/>
  <c r="T172" i="36"/>
  <c r="R172" i="36"/>
  <c r="P172" i="36"/>
  <c r="BI171" i="36"/>
  <c r="BH171" i="36"/>
  <c r="BG171" i="36"/>
  <c r="BF171" i="36"/>
  <c r="T171" i="36"/>
  <c r="R171" i="36"/>
  <c r="P171" i="36"/>
  <c r="BI170" i="36"/>
  <c r="BH170" i="36"/>
  <c r="BG170" i="36"/>
  <c r="BF170" i="36"/>
  <c r="T170" i="36"/>
  <c r="R170" i="36"/>
  <c r="P170" i="36"/>
  <c r="BI169" i="36"/>
  <c r="BH169" i="36"/>
  <c r="BG169" i="36"/>
  <c r="BF169" i="36"/>
  <c r="T169" i="36"/>
  <c r="R169" i="36"/>
  <c r="P169" i="36"/>
  <c r="BI168" i="36"/>
  <c r="BH168" i="36"/>
  <c r="BG168" i="36"/>
  <c r="BF168" i="36"/>
  <c r="T168" i="36"/>
  <c r="R168" i="36"/>
  <c r="P168" i="36"/>
  <c r="BI167" i="36"/>
  <c r="BH167" i="36"/>
  <c r="BG167" i="36"/>
  <c r="BF167" i="36"/>
  <c r="T167" i="36"/>
  <c r="R167" i="36"/>
  <c r="P167" i="36"/>
  <c r="BI166" i="36"/>
  <c r="BH166" i="36"/>
  <c r="BG166" i="36"/>
  <c r="BF166" i="36"/>
  <c r="T166" i="36"/>
  <c r="R166" i="36"/>
  <c r="P166" i="36"/>
  <c r="BI165" i="36"/>
  <c r="BH165" i="36"/>
  <c r="BG165" i="36"/>
  <c r="BF165" i="36"/>
  <c r="T165" i="36"/>
  <c r="R165" i="36"/>
  <c r="P165" i="36"/>
  <c r="BI164" i="36"/>
  <c r="BH164" i="36"/>
  <c r="BG164" i="36"/>
  <c r="BF164" i="36"/>
  <c r="T164" i="36"/>
  <c r="R164" i="36"/>
  <c r="P164" i="36"/>
  <c r="BI163" i="36"/>
  <c r="BH163" i="36"/>
  <c r="BG163" i="36"/>
  <c r="BF163" i="36"/>
  <c r="T163" i="36"/>
  <c r="R163" i="36"/>
  <c r="P163" i="36"/>
  <c r="BI162" i="36"/>
  <c r="BH162" i="36"/>
  <c r="BG162" i="36"/>
  <c r="BF162" i="36"/>
  <c r="T162" i="36"/>
  <c r="R162" i="36"/>
  <c r="P162" i="36"/>
  <c r="BI161" i="36"/>
  <c r="BH161" i="36"/>
  <c r="BG161" i="36"/>
  <c r="BF161" i="36"/>
  <c r="T161" i="36"/>
  <c r="R161" i="36"/>
  <c r="P161" i="36"/>
  <c r="BI160" i="36"/>
  <c r="BH160" i="36"/>
  <c r="BG160" i="36"/>
  <c r="BF160" i="36"/>
  <c r="T160" i="36"/>
  <c r="R160" i="36"/>
  <c r="P160" i="36"/>
  <c r="BI159" i="36"/>
  <c r="BH159" i="36"/>
  <c r="BG159" i="36"/>
  <c r="BF159" i="36"/>
  <c r="T159" i="36"/>
  <c r="R159" i="36"/>
  <c r="P159" i="36"/>
  <c r="BI158" i="36"/>
  <c r="BH158" i="36"/>
  <c r="BG158" i="36"/>
  <c r="BF158" i="36"/>
  <c r="T158" i="36"/>
  <c r="R158" i="36"/>
  <c r="P158" i="36"/>
  <c r="BI157" i="36"/>
  <c r="BH157" i="36"/>
  <c r="BG157" i="36"/>
  <c r="BF157" i="36"/>
  <c r="T157" i="36"/>
  <c r="R157" i="36"/>
  <c r="P157" i="36"/>
  <c r="BI156" i="36"/>
  <c r="BH156" i="36"/>
  <c r="BG156" i="36"/>
  <c r="BF156" i="36"/>
  <c r="T156" i="36"/>
  <c r="R156" i="36"/>
  <c r="P156" i="36"/>
  <c r="BI154" i="36"/>
  <c r="BH154" i="36"/>
  <c r="BG154" i="36"/>
  <c r="BF154" i="36"/>
  <c r="T154" i="36"/>
  <c r="R154" i="36"/>
  <c r="P154" i="36"/>
  <c r="BI153" i="36"/>
  <c r="BH153" i="36"/>
  <c r="BG153" i="36"/>
  <c r="BF153" i="36"/>
  <c r="T153" i="36"/>
  <c r="R153" i="36"/>
  <c r="P153" i="36"/>
  <c r="BI151" i="36"/>
  <c r="BH151" i="36"/>
  <c r="BG151" i="36"/>
  <c r="BF151" i="36"/>
  <c r="T151" i="36"/>
  <c r="R151" i="36"/>
  <c r="P151" i="36"/>
  <c r="BI150" i="36"/>
  <c r="BH150" i="36"/>
  <c r="BG150" i="36"/>
  <c r="BF150" i="36"/>
  <c r="T150" i="36"/>
  <c r="R150" i="36"/>
  <c r="P150" i="36"/>
  <c r="BI149" i="36"/>
  <c r="BH149" i="36"/>
  <c r="BG149" i="36"/>
  <c r="BF149" i="36"/>
  <c r="T149" i="36"/>
  <c r="R149" i="36"/>
  <c r="P149" i="36"/>
  <c r="BI148" i="36"/>
  <c r="BH148" i="36"/>
  <c r="BG148" i="36"/>
  <c r="BF148" i="36"/>
  <c r="T148" i="36"/>
  <c r="R148" i="36"/>
  <c r="P148" i="36"/>
  <c r="BI147" i="36"/>
  <c r="BH147" i="36"/>
  <c r="BG147" i="36"/>
  <c r="BF147" i="36"/>
  <c r="T147" i="36"/>
  <c r="R147" i="36"/>
  <c r="P147" i="36"/>
  <c r="BI146" i="36"/>
  <c r="BH146" i="36"/>
  <c r="BG146" i="36"/>
  <c r="BF146" i="36"/>
  <c r="T146" i="36"/>
  <c r="R146" i="36"/>
  <c r="P146" i="36"/>
  <c r="BI145" i="36"/>
  <c r="BH145" i="36"/>
  <c r="BG145" i="36"/>
  <c r="BF145" i="36"/>
  <c r="T145" i="36"/>
  <c r="R145" i="36"/>
  <c r="P145" i="36"/>
  <c r="BI144" i="36"/>
  <c r="BH144" i="36"/>
  <c r="BG144" i="36"/>
  <c r="BF144" i="36"/>
  <c r="T144" i="36"/>
  <c r="R144" i="36"/>
  <c r="P144" i="36"/>
  <c r="BI143" i="36"/>
  <c r="BH143" i="36"/>
  <c r="BG143" i="36"/>
  <c r="BF143" i="36"/>
  <c r="T143" i="36"/>
  <c r="R143" i="36"/>
  <c r="P143" i="36"/>
  <c r="BI142" i="36"/>
  <c r="BH142" i="36"/>
  <c r="BG142" i="36"/>
  <c r="BF142" i="36"/>
  <c r="T142" i="36"/>
  <c r="R142" i="36"/>
  <c r="P142" i="36"/>
  <c r="BI141" i="36"/>
  <c r="BH141" i="36"/>
  <c r="BG141" i="36"/>
  <c r="BF141" i="36"/>
  <c r="T141" i="36"/>
  <c r="R141" i="36"/>
  <c r="P141" i="36"/>
  <c r="BI140" i="36"/>
  <c r="BH140" i="36"/>
  <c r="BG140" i="36"/>
  <c r="BF140" i="36"/>
  <c r="T140" i="36"/>
  <c r="R140" i="36"/>
  <c r="P140" i="36"/>
  <c r="BI139" i="36"/>
  <c r="BH139" i="36"/>
  <c r="BG139" i="36"/>
  <c r="BF139" i="36"/>
  <c r="T139" i="36"/>
  <c r="R139" i="36"/>
  <c r="P139" i="36"/>
  <c r="BI138" i="36"/>
  <c r="BH138" i="36"/>
  <c r="BG138" i="36"/>
  <c r="BF138" i="36"/>
  <c r="T138" i="36"/>
  <c r="R138" i="36"/>
  <c r="P138" i="36"/>
  <c r="BI137" i="36"/>
  <c r="BH137" i="36"/>
  <c r="BG137" i="36"/>
  <c r="BF137" i="36"/>
  <c r="T137" i="36"/>
  <c r="R137" i="36"/>
  <c r="P137" i="36"/>
  <c r="BI136" i="36"/>
  <c r="BH136" i="36"/>
  <c r="BG136" i="36"/>
  <c r="BF136" i="36"/>
  <c r="T136" i="36"/>
  <c r="R136" i="36"/>
  <c r="P136" i="36"/>
  <c r="BI135" i="36"/>
  <c r="BH135" i="36"/>
  <c r="BG135" i="36"/>
  <c r="BF135" i="36"/>
  <c r="T135" i="36"/>
  <c r="R135" i="36"/>
  <c r="P135" i="36"/>
  <c r="BI134" i="36"/>
  <c r="BH134" i="36"/>
  <c r="BG134" i="36"/>
  <c r="BF134" i="36"/>
  <c r="T134" i="36"/>
  <c r="R134" i="36"/>
  <c r="P134" i="36"/>
  <c r="BI133" i="36"/>
  <c r="BH133" i="36"/>
  <c r="BG133" i="36"/>
  <c r="BF133" i="36"/>
  <c r="T133" i="36"/>
  <c r="R133" i="36"/>
  <c r="P133" i="36"/>
  <c r="BI132" i="36"/>
  <c r="BH132" i="36"/>
  <c r="BG132" i="36"/>
  <c r="BF132" i="36"/>
  <c r="T132" i="36"/>
  <c r="R132" i="36"/>
  <c r="P132" i="36"/>
  <c r="BI131" i="36"/>
  <c r="BH131" i="36"/>
  <c r="BG131" i="36"/>
  <c r="BF131" i="36"/>
  <c r="T131" i="36"/>
  <c r="R131" i="36"/>
  <c r="P131" i="36"/>
  <c r="BI130" i="36"/>
  <c r="BH130" i="36"/>
  <c r="BG130" i="36"/>
  <c r="BF130" i="36"/>
  <c r="T130" i="36"/>
  <c r="R130" i="36"/>
  <c r="P130" i="36"/>
  <c r="BI129" i="36"/>
  <c r="BH129" i="36"/>
  <c r="BG129" i="36"/>
  <c r="BF129" i="36"/>
  <c r="T129" i="36"/>
  <c r="R129" i="36"/>
  <c r="P129" i="36"/>
  <c r="BI128" i="36"/>
  <c r="BH128" i="36"/>
  <c r="BG128" i="36"/>
  <c r="BF128" i="36"/>
  <c r="T128" i="36"/>
  <c r="R128" i="36"/>
  <c r="P128" i="36"/>
  <c r="J122" i="36"/>
  <c r="J121" i="36"/>
  <c r="F121" i="36"/>
  <c r="F119" i="36"/>
  <c r="E117" i="36"/>
  <c r="J94" i="36"/>
  <c r="J93" i="36"/>
  <c r="F93" i="36"/>
  <c r="F91" i="36"/>
  <c r="E89" i="36"/>
  <c r="J20" i="36"/>
  <c r="E20" i="36"/>
  <c r="F122" i="36" s="1"/>
  <c r="J19" i="36"/>
  <c r="J14" i="36"/>
  <c r="J119" i="36"/>
  <c r="E7" i="36"/>
  <c r="E85" i="36" s="1"/>
  <c r="J39" i="35"/>
  <c r="J38" i="35"/>
  <c r="AY145" i="1"/>
  <c r="J37" i="35"/>
  <c r="AX145" i="1"/>
  <c r="BI172" i="35"/>
  <c r="BH172" i="35"/>
  <c r="BG172" i="35"/>
  <c r="BF172" i="35"/>
  <c r="T172" i="35"/>
  <c r="R172" i="35"/>
  <c r="P172" i="35"/>
  <c r="BI170" i="35"/>
  <c r="BH170" i="35"/>
  <c r="BG170" i="35"/>
  <c r="BF170" i="35"/>
  <c r="T170" i="35"/>
  <c r="R170" i="35"/>
  <c r="P170" i="35"/>
  <c r="BI168" i="35"/>
  <c r="BH168" i="35"/>
  <c r="BG168" i="35"/>
  <c r="BF168" i="35"/>
  <c r="T168" i="35"/>
  <c r="R168" i="35"/>
  <c r="P168" i="35"/>
  <c r="BI167" i="35"/>
  <c r="BH167" i="35"/>
  <c r="BG167" i="35"/>
  <c r="BF167" i="35"/>
  <c r="T167" i="35"/>
  <c r="R167" i="35"/>
  <c r="P167" i="35"/>
  <c r="BI165" i="35"/>
  <c r="BH165" i="35"/>
  <c r="BG165" i="35"/>
  <c r="BF165" i="35"/>
  <c r="T165" i="35"/>
  <c r="R165" i="35"/>
  <c r="P165" i="35"/>
  <c r="BI163" i="35"/>
  <c r="BH163" i="35"/>
  <c r="BG163" i="35"/>
  <c r="BF163" i="35"/>
  <c r="T163" i="35"/>
  <c r="R163" i="35"/>
  <c r="P163" i="35"/>
  <c r="BI160" i="35"/>
  <c r="BH160" i="35"/>
  <c r="BG160" i="35"/>
  <c r="BF160" i="35"/>
  <c r="T160" i="35"/>
  <c r="T159" i="35"/>
  <c r="R160" i="35"/>
  <c r="R159" i="35"/>
  <c r="P160" i="35"/>
  <c r="P159" i="35"/>
  <c r="BI157" i="35"/>
  <c r="BH157" i="35"/>
  <c r="BG157" i="35"/>
  <c r="BF157" i="35"/>
  <c r="T157" i="35"/>
  <c r="R157" i="35"/>
  <c r="P157" i="35"/>
  <c r="BI155" i="35"/>
  <c r="BH155" i="35"/>
  <c r="BG155" i="35"/>
  <c r="BF155" i="35"/>
  <c r="T155" i="35"/>
  <c r="R155" i="35"/>
  <c r="P155" i="35"/>
  <c r="BI153" i="35"/>
  <c r="BH153" i="35"/>
  <c r="BG153" i="35"/>
  <c r="BF153" i="35"/>
  <c r="T153" i="35"/>
  <c r="R153" i="35"/>
  <c r="P153" i="35"/>
  <c r="BI151" i="35"/>
  <c r="BH151" i="35"/>
  <c r="BG151" i="35"/>
  <c r="BF151" i="35"/>
  <c r="T151" i="35"/>
  <c r="R151" i="35"/>
  <c r="P151" i="35"/>
  <c r="BI148" i="35"/>
  <c r="BH148" i="35"/>
  <c r="BG148" i="35"/>
  <c r="BF148" i="35"/>
  <c r="T148" i="35"/>
  <c r="R148" i="35"/>
  <c r="P148" i="35"/>
  <c r="BI146" i="35"/>
  <c r="BH146" i="35"/>
  <c r="BG146" i="35"/>
  <c r="BF146" i="35"/>
  <c r="T146" i="35"/>
  <c r="R146" i="35"/>
  <c r="P146" i="35"/>
  <c r="BI144" i="35"/>
  <c r="BH144" i="35"/>
  <c r="BG144" i="35"/>
  <c r="BF144" i="35"/>
  <c r="T144" i="35"/>
  <c r="R144" i="35"/>
  <c r="P144" i="35"/>
  <c r="BI142" i="35"/>
  <c r="BH142" i="35"/>
  <c r="BG142" i="35"/>
  <c r="BF142" i="35"/>
  <c r="T142" i="35"/>
  <c r="R142" i="35"/>
  <c r="P142" i="35"/>
  <c r="BI140" i="35"/>
  <c r="BH140" i="35"/>
  <c r="BG140" i="35"/>
  <c r="BF140" i="35"/>
  <c r="T140" i="35"/>
  <c r="R140" i="35"/>
  <c r="P140" i="35"/>
  <c r="BI138" i="35"/>
  <c r="BH138" i="35"/>
  <c r="BG138" i="35"/>
  <c r="BF138" i="35"/>
  <c r="T138" i="35"/>
  <c r="R138" i="35"/>
  <c r="P138" i="35"/>
  <c r="BI135" i="35"/>
  <c r="BH135" i="35"/>
  <c r="BG135" i="35"/>
  <c r="BF135" i="35"/>
  <c r="T135" i="35"/>
  <c r="R135" i="35"/>
  <c r="P135" i="35"/>
  <c r="BI133" i="35"/>
  <c r="BH133" i="35"/>
  <c r="BG133" i="35"/>
  <c r="BF133" i="35"/>
  <c r="T133" i="35"/>
  <c r="R133" i="35"/>
  <c r="P133" i="35"/>
  <c r="BI131" i="35"/>
  <c r="BH131" i="35"/>
  <c r="BG131" i="35"/>
  <c r="BF131" i="35"/>
  <c r="T131" i="35"/>
  <c r="R131" i="35"/>
  <c r="P131" i="35"/>
  <c r="BI129" i="35"/>
  <c r="BH129" i="35"/>
  <c r="BG129" i="35"/>
  <c r="BF129" i="35"/>
  <c r="T129" i="35"/>
  <c r="R129" i="35"/>
  <c r="P129" i="35"/>
  <c r="F120" i="35"/>
  <c r="E118" i="35"/>
  <c r="F91" i="35"/>
  <c r="E89" i="35"/>
  <c r="J26" i="35"/>
  <c r="E26" i="35"/>
  <c r="J94" i="35"/>
  <c r="J25" i="35"/>
  <c r="J23" i="35"/>
  <c r="E23" i="35"/>
  <c r="J93" i="35"/>
  <c r="J22" i="35"/>
  <c r="J20" i="35"/>
  <c r="E20" i="35"/>
  <c r="F123" i="35"/>
  <c r="J19" i="35"/>
  <c r="J17" i="35"/>
  <c r="E17" i="35"/>
  <c r="F122" i="35"/>
  <c r="J16" i="35"/>
  <c r="J14" i="35"/>
  <c r="J91" i="35"/>
  <c r="E7" i="35"/>
  <c r="E114" i="35"/>
  <c r="J41" i="34"/>
  <c r="J40" i="34"/>
  <c r="AY143" i="1" s="1"/>
  <c r="J39" i="34"/>
  <c r="AX143" i="1"/>
  <c r="BI159" i="34"/>
  <c r="BH159" i="34"/>
  <c r="BG159" i="34"/>
  <c r="BF159" i="34"/>
  <c r="T159" i="34"/>
  <c r="R159" i="34"/>
  <c r="P159" i="34"/>
  <c r="BI158" i="34"/>
  <c r="BH158" i="34"/>
  <c r="BG158" i="34"/>
  <c r="BF158" i="34"/>
  <c r="T158" i="34"/>
  <c r="R158" i="34"/>
  <c r="P158" i="34"/>
  <c r="BI157" i="34"/>
  <c r="BH157" i="34"/>
  <c r="BG157" i="34"/>
  <c r="BF157" i="34"/>
  <c r="T157" i="34"/>
  <c r="R157" i="34"/>
  <c r="P157" i="34"/>
  <c r="BI156" i="34"/>
  <c r="BH156" i="34"/>
  <c r="BG156" i="34"/>
  <c r="BF156" i="34"/>
  <c r="T156" i="34"/>
  <c r="R156" i="34"/>
  <c r="P156" i="34"/>
  <c r="BI155" i="34"/>
  <c r="BH155" i="34"/>
  <c r="BG155" i="34"/>
  <c r="BF155" i="34"/>
  <c r="T155" i="34"/>
  <c r="R155" i="34"/>
  <c r="P155" i="34"/>
  <c r="BI154" i="34"/>
  <c r="BH154" i="34"/>
  <c r="BG154" i="34"/>
  <c r="BF154" i="34"/>
  <c r="T154" i="34"/>
  <c r="R154" i="34"/>
  <c r="P154" i="34"/>
  <c r="BI151" i="34"/>
  <c r="BH151" i="34"/>
  <c r="BG151" i="34"/>
  <c r="BF151" i="34"/>
  <c r="T151" i="34"/>
  <c r="R151" i="34"/>
  <c r="P151" i="34"/>
  <c r="BI150" i="34"/>
  <c r="BH150" i="34"/>
  <c r="BG150" i="34"/>
  <c r="BF150" i="34"/>
  <c r="T150" i="34"/>
  <c r="R150" i="34"/>
  <c r="P150" i="34"/>
  <c r="BI149" i="34"/>
  <c r="BH149" i="34"/>
  <c r="BG149" i="34"/>
  <c r="BF149" i="34"/>
  <c r="T149" i="34"/>
  <c r="R149" i="34"/>
  <c r="P149" i="34"/>
  <c r="BI148" i="34"/>
  <c r="BH148" i="34"/>
  <c r="BG148" i="34"/>
  <c r="BF148" i="34"/>
  <c r="T148" i="34"/>
  <c r="R148" i="34"/>
  <c r="P148" i="34"/>
  <c r="BI147" i="34"/>
  <c r="BH147" i="34"/>
  <c r="BG147" i="34"/>
  <c r="BF147" i="34"/>
  <c r="T147" i="34"/>
  <c r="R147" i="34"/>
  <c r="P147" i="34"/>
  <c r="BI146" i="34"/>
  <c r="BH146" i="34"/>
  <c r="BG146" i="34"/>
  <c r="BF146" i="34"/>
  <c r="T146" i="34"/>
  <c r="R146" i="34"/>
  <c r="P146" i="34"/>
  <c r="BI145" i="34"/>
  <c r="BH145" i="34"/>
  <c r="BG145" i="34"/>
  <c r="BF145" i="34"/>
  <c r="T145" i="34"/>
  <c r="R145" i="34"/>
  <c r="P145" i="34"/>
  <c r="BI144" i="34"/>
  <c r="BH144" i="34"/>
  <c r="BG144" i="34"/>
  <c r="BF144" i="34"/>
  <c r="T144" i="34"/>
  <c r="R144" i="34"/>
  <c r="P144" i="34"/>
  <c r="BI143" i="34"/>
  <c r="BH143" i="34"/>
  <c r="BG143" i="34"/>
  <c r="BF143" i="34"/>
  <c r="T143" i="34"/>
  <c r="R143" i="34"/>
  <c r="P143" i="34"/>
  <c r="BI142" i="34"/>
  <c r="BH142" i="34"/>
  <c r="BG142" i="34"/>
  <c r="BF142" i="34"/>
  <c r="T142" i="34"/>
  <c r="R142" i="34"/>
  <c r="P142" i="34"/>
  <c r="BI141" i="34"/>
  <c r="BH141" i="34"/>
  <c r="BG141" i="34"/>
  <c r="BF141" i="34"/>
  <c r="T141" i="34"/>
  <c r="R141" i="34"/>
  <c r="P141" i="34"/>
  <c r="BI140" i="34"/>
  <c r="BH140" i="34"/>
  <c r="BG140" i="34"/>
  <c r="BF140" i="34"/>
  <c r="T140" i="34"/>
  <c r="R140" i="34"/>
  <c r="P140" i="34"/>
  <c r="BI139" i="34"/>
  <c r="BH139" i="34"/>
  <c r="BG139" i="34"/>
  <c r="BF139" i="34"/>
  <c r="T139" i="34"/>
  <c r="R139" i="34"/>
  <c r="P139" i="34"/>
  <c r="BI138" i="34"/>
  <c r="BH138" i="34"/>
  <c r="BG138" i="34"/>
  <c r="BF138" i="34"/>
  <c r="T138" i="34"/>
  <c r="R138" i="34"/>
  <c r="P138" i="34"/>
  <c r="BI137" i="34"/>
  <c r="BH137" i="34"/>
  <c r="BG137" i="34"/>
  <c r="BF137" i="34"/>
  <c r="T137" i="34"/>
  <c r="R137" i="34"/>
  <c r="P137" i="34"/>
  <c r="BI136" i="34"/>
  <c r="BH136" i="34"/>
  <c r="BG136" i="34"/>
  <c r="BF136" i="34"/>
  <c r="T136" i="34"/>
  <c r="R136" i="34"/>
  <c r="P136" i="34"/>
  <c r="BI135" i="34"/>
  <c r="BH135" i="34"/>
  <c r="BG135" i="34"/>
  <c r="BF135" i="34"/>
  <c r="T135" i="34"/>
  <c r="R135" i="34"/>
  <c r="P135" i="34"/>
  <c r="BI134" i="34"/>
  <c r="BH134" i="34"/>
  <c r="BG134" i="34"/>
  <c r="BF134" i="34"/>
  <c r="T134" i="34"/>
  <c r="R134" i="34"/>
  <c r="P134" i="34"/>
  <c r="BI133" i="34"/>
  <c r="BH133" i="34"/>
  <c r="BG133" i="34"/>
  <c r="BF133" i="34"/>
  <c r="T133" i="34"/>
  <c r="R133" i="34"/>
  <c r="P133" i="34"/>
  <c r="BI132" i="34"/>
  <c r="BH132" i="34"/>
  <c r="BG132" i="34"/>
  <c r="BF132" i="34"/>
  <c r="T132" i="34"/>
  <c r="R132" i="34"/>
  <c r="P132" i="34"/>
  <c r="BI131" i="34"/>
  <c r="BH131" i="34"/>
  <c r="BG131" i="34"/>
  <c r="BF131" i="34"/>
  <c r="T131" i="34"/>
  <c r="R131" i="34"/>
  <c r="P131" i="34"/>
  <c r="J125" i="34"/>
  <c r="J124" i="34"/>
  <c r="F124" i="34"/>
  <c r="F122" i="34"/>
  <c r="E120" i="34"/>
  <c r="J96" i="34"/>
  <c r="J95" i="34"/>
  <c r="F95" i="34"/>
  <c r="F93" i="34"/>
  <c r="E91" i="34"/>
  <c r="J22" i="34"/>
  <c r="E22" i="34"/>
  <c r="F125" i="34"/>
  <c r="J21" i="34"/>
  <c r="J16" i="34"/>
  <c r="J122" i="34"/>
  <c r="E7" i="34"/>
  <c r="E85" i="34" s="1"/>
  <c r="J41" i="33"/>
  <c r="J40" i="33"/>
  <c r="AY142" i="1"/>
  <c r="J39" i="33"/>
  <c r="AX142" i="1" s="1"/>
  <c r="BI208" i="33"/>
  <c r="BH208" i="33"/>
  <c r="BG208" i="33"/>
  <c r="BF208" i="33"/>
  <c r="T208" i="33"/>
  <c r="R208" i="33"/>
  <c r="P208" i="33"/>
  <c r="BI207" i="33"/>
  <c r="BH207" i="33"/>
  <c r="BG207" i="33"/>
  <c r="BF207" i="33"/>
  <c r="T207" i="33"/>
  <c r="R207" i="33"/>
  <c r="P207" i="33"/>
  <c r="BI206" i="33"/>
  <c r="BH206" i="33"/>
  <c r="BG206" i="33"/>
  <c r="BF206" i="33"/>
  <c r="T206" i="33"/>
  <c r="R206" i="33"/>
  <c r="P206" i="33"/>
  <c r="BI204" i="33"/>
  <c r="BH204" i="33"/>
  <c r="BG204" i="33"/>
  <c r="BF204" i="33"/>
  <c r="T204" i="33"/>
  <c r="R204" i="33"/>
  <c r="P204" i="33"/>
  <c r="BI203" i="33"/>
  <c r="BH203" i="33"/>
  <c r="BG203" i="33"/>
  <c r="BF203" i="33"/>
  <c r="T203" i="33"/>
  <c r="R203" i="33"/>
  <c r="P203" i="33"/>
  <c r="BI202" i="33"/>
  <c r="BH202" i="33"/>
  <c r="BG202" i="33"/>
  <c r="BF202" i="33"/>
  <c r="T202" i="33"/>
  <c r="R202" i="33"/>
  <c r="P202" i="33"/>
  <c r="BI201" i="33"/>
  <c r="BH201" i="33"/>
  <c r="BG201" i="33"/>
  <c r="BF201" i="33"/>
  <c r="T201" i="33"/>
  <c r="R201" i="33"/>
  <c r="P201" i="33"/>
  <c r="BI200" i="33"/>
  <c r="BH200" i="33"/>
  <c r="BG200" i="33"/>
  <c r="BF200" i="33"/>
  <c r="T200" i="33"/>
  <c r="R200" i="33"/>
  <c r="P200" i="33"/>
  <c r="BI199" i="33"/>
  <c r="BH199" i="33"/>
  <c r="BG199" i="33"/>
  <c r="BF199" i="33"/>
  <c r="T199" i="33"/>
  <c r="R199" i="33"/>
  <c r="P199" i="33"/>
  <c r="BI198" i="33"/>
  <c r="BH198" i="33"/>
  <c r="BG198" i="33"/>
  <c r="BF198" i="33"/>
  <c r="T198" i="33"/>
  <c r="R198" i="33"/>
  <c r="P198" i="33"/>
  <c r="BI197" i="33"/>
  <c r="BH197" i="33"/>
  <c r="BG197" i="33"/>
  <c r="BF197" i="33"/>
  <c r="T197" i="33"/>
  <c r="R197" i="33"/>
  <c r="P197" i="33"/>
  <c r="BI196" i="33"/>
  <c r="BH196" i="33"/>
  <c r="BG196" i="33"/>
  <c r="BF196" i="33"/>
  <c r="T196" i="33"/>
  <c r="R196" i="33"/>
  <c r="P196" i="33"/>
  <c r="BI195" i="33"/>
  <c r="BH195" i="33"/>
  <c r="BG195" i="33"/>
  <c r="BF195" i="33"/>
  <c r="T195" i="33"/>
  <c r="R195" i="33"/>
  <c r="P195" i="33"/>
  <c r="BI194" i="33"/>
  <c r="BH194" i="33"/>
  <c r="BG194" i="33"/>
  <c r="BF194" i="33"/>
  <c r="T194" i="33"/>
  <c r="R194" i="33"/>
  <c r="P194" i="33"/>
  <c r="BI193" i="33"/>
  <c r="BH193" i="33"/>
  <c r="BG193" i="33"/>
  <c r="BF193" i="33"/>
  <c r="T193" i="33"/>
  <c r="R193" i="33"/>
  <c r="P193" i="33"/>
  <c r="BI192" i="33"/>
  <c r="BH192" i="33"/>
  <c r="BG192" i="33"/>
  <c r="BF192" i="33"/>
  <c r="T192" i="33"/>
  <c r="R192" i="33"/>
  <c r="P192" i="33"/>
  <c r="BI191" i="33"/>
  <c r="BH191" i="33"/>
  <c r="BG191" i="33"/>
  <c r="BF191" i="33"/>
  <c r="T191" i="33"/>
  <c r="R191" i="33"/>
  <c r="P191" i="33"/>
  <c r="BI190" i="33"/>
  <c r="BH190" i="33"/>
  <c r="BG190" i="33"/>
  <c r="BF190" i="33"/>
  <c r="T190" i="33"/>
  <c r="R190" i="33"/>
  <c r="P190" i="33"/>
  <c r="BI189" i="33"/>
  <c r="BH189" i="33"/>
  <c r="BG189" i="33"/>
  <c r="BF189" i="33"/>
  <c r="T189" i="33"/>
  <c r="R189" i="33"/>
  <c r="P189" i="33"/>
  <c r="BI188" i="33"/>
  <c r="BH188" i="33"/>
  <c r="BG188" i="33"/>
  <c r="BF188" i="33"/>
  <c r="T188" i="33"/>
  <c r="R188" i="33"/>
  <c r="P188" i="33"/>
  <c r="BI187" i="33"/>
  <c r="BH187" i="33"/>
  <c r="BG187" i="33"/>
  <c r="BF187" i="33"/>
  <c r="T187" i="33"/>
  <c r="R187" i="33"/>
  <c r="P187" i="33"/>
  <c r="BI186" i="33"/>
  <c r="BH186" i="33"/>
  <c r="BG186" i="33"/>
  <c r="BF186" i="33"/>
  <c r="T186" i="33"/>
  <c r="R186" i="33"/>
  <c r="P186" i="33"/>
  <c r="BI185" i="33"/>
  <c r="BH185" i="33"/>
  <c r="BG185" i="33"/>
  <c r="BF185" i="33"/>
  <c r="T185" i="33"/>
  <c r="R185" i="33"/>
  <c r="P185" i="33"/>
  <c r="BI184" i="33"/>
  <c r="BH184" i="33"/>
  <c r="BG184" i="33"/>
  <c r="BF184" i="33"/>
  <c r="T184" i="33"/>
  <c r="R184" i="33"/>
  <c r="P184" i="33"/>
  <c r="BI183" i="33"/>
  <c r="BH183" i="33"/>
  <c r="BG183" i="33"/>
  <c r="BF183" i="33"/>
  <c r="T183" i="33"/>
  <c r="R183" i="33"/>
  <c r="P183" i="33"/>
  <c r="BI182" i="33"/>
  <c r="BH182" i="33"/>
  <c r="BG182" i="33"/>
  <c r="BF182" i="33"/>
  <c r="T182" i="33"/>
  <c r="R182" i="33"/>
  <c r="P182" i="33"/>
  <c r="BI181" i="33"/>
  <c r="BH181" i="33"/>
  <c r="BG181" i="33"/>
  <c r="BF181" i="33"/>
  <c r="T181" i="33"/>
  <c r="R181" i="33"/>
  <c r="P181" i="33"/>
  <c r="BI180" i="33"/>
  <c r="BH180" i="33"/>
  <c r="BG180" i="33"/>
  <c r="BF180" i="33"/>
  <c r="T180" i="33"/>
  <c r="R180" i="33"/>
  <c r="P180" i="33"/>
  <c r="BI179" i="33"/>
  <c r="BH179" i="33"/>
  <c r="BG179" i="33"/>
  <c r="BF179" i="33"/>
  <c r="T179" i="33"/>
  <c r="R179" i="33"/>
  <c r="P179" i="33"/>
  <c r="BI178" i="33"/>
  <c r="BH178" i="33"/>
  <c r="BG178" i="33"/>
  <c r="BF178" i="33"/>
  <c r="T178" i="33"/>
  <c r="R178" i="33"/>
  <c r="P178" i="33"/>
  <c r="BI177" i="33"/>
  <c r="BH177" i="33"/>
  <c r="BG177" i="33"/>
  <c r="BF177" i="33"/>
  <c r="T177" i="33"/>
  <c r="R177" i="33"/>
  <c r="P177" i="33"/>
  <c r="BI176" i="33"/>
  <c r="BH176" i="33"/>
  <c r="BG176" i="33"/>
  <c r="BF176" i="33"/>
  <c r="T176" i="33"/>
  <c r="R176" i="33"/>
  <c r="P176" i="33"/>
  <c r="BI175" i="33"/>
  <c r="BH175" i="33"/>
  <c r="BG175" i="33"/>
  <c r="BF175" i="33"/>
  <c r="T175" i="33"/>
  <c r="R175" i="33"/>
  <c r="P175" i="33"/>
  <c r="BI174" i="33"/>
  <c r="BH174" i="33"/>
  <c r="BG174" i="33"/>
  <c r="BF174" i="33"/>
  <c r="T174" i="33"/>
  <c r="R174" i="33"/>
  <c r="P174" i="33"/>
  <c r="BI173" i="33"/>
  <c r="BH173" i="33"/>
  <c r="BG173" i="33"/>
  <c r="BF173" i="33"/>
  <c r="T173" i="33"/>
  <c r="R173" i="33"/>
  <c r="P173" i="33"/>
  <c r="BI172" i="33"/>
  <c r="BH172" i="33"/>
  <c r="BG172" i="33"/>
  <c r="BF172" i="33"/>
  <c r="T172" i="33"/>
  <c r="R172" i="33"/>
  <c r="P172" i="33"/>
  <c r="BI171" i="33"/>
  <c r="BH171" i="33"/>
  <c r="BG171" i="33"/>
  <c r="BF171" i="33"/>
  <c r="T171" i="33"/>
  <c r="R171" i="33"/>
  <c r="P171" i="33"/>
  <c r="BI170" i="33"/>
  <c r="BH170" i="33"/>
  <c r="BG170" i="33"/>
  <c r="BF170" i="33"/>
  <c r="T170" i="33"/>
  <c r="R170" i="33"/>
  <c r="P170" i="33"/>
  <c r="BI169" i="33"/>
  <c r="BH169" i="33"/>
  <c r="BG169" i="33"/>
  <c r="BF169" i="33"/>
  <c r="T169" i="33"/>
  <c r="R169" i="33"/>
  <c r="P169" i="33"/>
  <c r="BI168" i="33"/>
  <c r="BH168" i="33"/>
  <c r="BG168" i="33"/>
  <c r="BF168" i="33"/>
  <c r="T168" i="33"/>
  <c r="R168" i="33"/>
  <c r="P168" i="33"/>
  <c r="BI167" i="33"/>
  <c r="BH167" i="33"/>
  <c r="BG167" i="33"/>
  <c r="BF167" i="33"/>
  <c r="T167" i="33"/>
  <c r="R167" i="33"/>
  <c r="P167" i="33"/>
  <c r="BI166" i="33"/>
  <c r="BH166" i="33"/>
  <c r="BG166" i="33"/>
  <c r="BF166" i="33"/>
  <c r="T166" i="33"/>
  <c r="R166" i="33"/>
  <c r="P166" i="33"/>
  <c r="BI165" i="33"/>
  <c r="BH165" i="33"/>
  <c r="BG165" i="33"/>
  <c r="BF165" i="33"/>
  <c r="T165" i="33"/>
  <c r="R165" i="33"/>
  <c r="P165" i="33"/>
  <c r="BI164" i="33"/>
  <c r="BH164" i="33"/>
  <c r="BG164" i="33"/>
  <c r="BF164" i="33"/>
  <c r="T164" i="33"/>
  <c r="R164" i="33"/>
  <c r="P164" i="33"/>
  <c r="BI163" i="33"/>
  <c r="BH163" i="33"/>
  <c r="BG163" i="33"/>
  <c r="BF163" i="33"/>
  <c r="T163" i="33"/>
  <c r="R163" i="33"/>
  <c r="P163" i="33"/>
  <c r="BI162" i="33"/>
  <c r="BH162" i="33"/>
  <c r="BG162" i="33"/>
  <c r="BF162" i="33"/>
  <c r="T162" i="33"/>
  <c r="R162" i="33"/>
  <c r="P162" i="33"/>
  <c r="BI161" i="33"/>
  <c r="BH161" i="33"/>
  <c r="BG161" i="33"/>
  <c r="BF161" i="33"/>
  <c r="T161" i="33"/>
  <c r="R161" i="33"/>
  <c r="P161" i="33"/>
  <c r="BI160" i="33"/>
  <c r="BH160" i="33"/>
  <c r="BG160" i="33"/>
  <c r="BF160" i="33"/>
  <c r="T160" i="33"/>
  <c r="R160" i="33"/>
  <c r="P160" i="33"/>
  <c r="BI159" i="33"/>
  <c r="BH159" i="33"/>
  <c r="BG159" i="33"/>
  <c r="BF159" i="33"/>
  <c r="T159" i="33"/>
  <c r="R159" i="33"/>
  <c r="P159" i="33"/>
  <c r="BI158" i="33"/>
  <c r="BH158" i="33"/>
  <c r="BG158" i="33"/>
  <c r="BF158" i="33"/>
  <c r="T158" i="33"/>
  <c r="R158" i="33"/>
  <c r="P158" i="33"/>
  <c r="BI157" i="33"/>
  <c r="BH157" i="33"/>
  <c r="BG157" i="33"/>
  <c r="BF157" i="33"/>
  <c r="T157" i="33"/>
  <c r="R157" i="33"/>
  <c r="P157" i="33"/>
  <c r="BI156" i="33"/>
  <c r="BH156" i="33"/>
  <c r="BG156" i="33"/>
  <c r="BF156" i="33"/>
  <c r="T156" i="33"/>
  <c r="R156" i="33"/>
  <c r="P156" i="33"/>
  <c r="BI155" i="33"/>
  <c r="BH155" i="33"/>
  <c r="BG155" i="33"/>
  <c r="BF155" i="33"/>
  <c r="T155" i="33"/>
  <c r="R155" i="33"/>
  <c r="P155" i="33"/>
  <c r="BI154" i="33"/>
  <c r="BH154" i="33"/>
  <c r="BG154" i="33"/>
  <c r="BF154" i="33"/>
  <c r="T154" i="33"/>
  <c r="R154" i="33"/>
  <c r="P154" i="33"/>
  <c r="BI153" i="33"/>
  <c r="BH153" i="33"/>
  <c r="BG153" i="33"/>
  <c r="BF153" i="33"/>
  <c r="T153" i="33"/>
  <c r="R153" i="33"/>
  <c r="P153" i="33"/>
  <c r="BI152" i="33"/>
  <c r="BH152" i="33"/>
  <c r="BG152" i="33"/>
  <c r="BF152" i="33"/>
  <c r="T152" i="33"/>
  <c r="R152" i="33"/>
  <c r="P152" i="33"/>
  <c r="BI151" i="33"/>
  <c r="BH151" i="33"/>
  <c r="BG151" i="33"/>
  <c r="BF151" i="33"/>
  <c r="T151" i="33"/>
  <c r="R151" i="33"/>
  <c r="P151" i="33"/>
  <c r="BI150" i="33"/>
  <c r="BH150" i="33"/>
  <c r="BG150" i="33"/>
  <c r="BF150" i="33"/>
  <c r="T150" i="33"/>
  <c r="R150" i="33"/>
  <c r="P150" i="33"/>
  <c r="BI149" i="33"/>
  <c r="BH149" i="33"/>
  <c r="BG149" i="33"/>
  <c r="BF149" i="33"/>
  <c r="T149" i="33"/>
  <c r="R149" i="33"/>
  <c r="P149" i="33"/>
  <c r="BI148" i="33"/>
  <c r="BH148" i="33"/>
  <c r="BG148" i="33"/>
  <c r="BF148" i="33"/>
  <c r="T148" i="33"/>
  <c r="R148" i="33"/>
  <c r="P148" i="33"/>
  <c r="BI147" i="33"/>
  <c r="BH147" i="33"/>
  <c r="BG147" i="33"/>
  <c r="BF147" i="33"/>
  <c r="T147" i="33"/>
  <c r="R147" i="33"/>
  <c r="P147" i="33"/>
  <c r="BI146" i="33"/>
  <c r="BH146" i="33"/>
  <c r="BG146" i="33"/>
  <c r="BF146" i="33"/>
  <c r="T146" i="33"/>
  <c r="R146" i="33"/>
  <c r="P146" i="33"/>
  <c r="BI145" i="33"/>
  <c r="BH145" i="33"/>
  <c r="BG145" i="33"/>
  <c r="BF145" i="33"/>
  <c r="T145" i="33"/>
  <c r="R145" i="33"/>
  <c r="P145" i="33"/>
  <c r="BI144" i="33"/>
  <c r="BH144" i="33"/>
  <c r="BG144" i="33"/>
  <c r="BF144" i="33"/>
  <c r="T144" i="33"/>
  <c r="R144" i="33"/>
  <c r="P144" i="33"/>
  <c r="BI143" i="33"/>
  <c r="BH143" i="33"/>
  <c r="BG143" i="33"/>
  <c r="BF143" i="33"/>
  <c r="T143" i="33"/>
  <c r="R143" i="33"/>
  <c r="P143" i="33"/>
  <c r="BI142" i="33"/>
  <c r="BH142" i="33"/>
  <c r="BG142" i="33"/>
  <c r="BF142" i="33"/>
  <c r="T142" i="33"/>
  <c r="R142" i="33"/>
  <c r="P142" i="33"/>
  <c r="BI141" i="33"/>
  <c r="BH141" i="33"/>
  <c r="BG141" i="33"/>
  <c r="BF141" i="33"/>
  <c r="T141" i="33"/>
  <c r="R141" i="33"/>
  <c r="P141" i="33"/>
  <c r="BI140" i="33"/>
  <c r="BH140" i="33"/>
  <c r="BG140" i="33"/>
  <c r="BF140" i="33"/>
  <c r="T140" i="33"/>
  <c r="R140" i="33"/>
  <c r="P140" i="33"/>
  <c r="BI139" i="33"/>
  <c r="BH139" i="33"/>
  <c r="BG139" i="33"/>
  <c r="BF139" i="33"/>
  <c r="T139" i="33"/>
  <c r="R139" i="33"/>
  <c r="P139" i="33"/>
  <c r="BI138" i="33"/>
  <c r="BH138" i="33"/>
  <c r="BG138" i="33"/>
  <c r="BF138" i="33"/>
  <c r="T138" i="33"/>
  <c r="R138" i="33"/>
  <c r="P138" i="33"/>
  <c r="BI137" i="33"/>
  <c r="BH137" i="33"/>
  <c r="BG137" i="33"/>
  <c r="BF137" i="33"/>
  <c r="T137" i="33"/>
  <c r="R137" i="33"/>
  <c r="P137" i="33"/>
  <c r="BI136" i="33"/>
  <c r="BH136" i="33"/>
  <c r="BG136" i="33"/>
  <c r="BF136" i="33"/>
  <c r="T136" i="33"/>
  <c r="R136" i="33"/>
  <c r="P136" i="33"/>
  <c r="BI135" i="33"/>
  <c r="BH135" i="33"/>
  <c r="BG135" i="33"/>
  <c r="BF135" i="33"/>
  <c r="T135" i="33"/>
  <c r="R135" i="33"/>
  <c r="P135" i="33"/>
  <c r="BI134" i="33"/>
  <c r="BH134" i="33"/>
  <c r="BG134" i="33"/>
  <c r="BF134" i="33"/>
  <c r="T134" i="33"/>
  <c r="R134" i="33"/>
  <c r="P134" i="33"/>
  <c r="BI133" i="33"/>
  <c r="BH133" i="33"/>
  <c r="BG133" i="33"/>
  <c r="BF133" i="33"/>
  <c r="T133" i="33"/>
  <c r="R133" i="33"/>
  <c r="P133" i="33"/>
  <c r="BI132" i="33"/>
  <c r="BH132" i="33"/>
  <c r="BG132" i="33"/>
  <c r="BF132" i="33"/>
  <c r="T132" i="33"/>
  <c r="R132" i="33"/>
  <c r="P132" i="33"/>
  <c r="BI131" i="33"/>
  <c r="BH131" i="33"/>
  <c r="BG131" i="33"/>
  <c r="BF131" i="33"/>
  <c r="T131" i="33"/>
  <c r="R131" i="33"/>
  <c r="P131" i="33"/>
  <c r="BI130" i="33"/>
  <c r="BH130" i="33"/>
  <c r="BG130" i="33"/>
  <c r="BF130" i="33"/>
  <c r="T130" i="33"/>
  <c r="R130" i="33"/>
  <c r="P130" i="33"/>
  <c r="J124" i="33"/>
  <c r="J123" i="33"/>
  <c r="F123" i="33"/>
  <c r="F121" i="33"/>
  <c r="E119" i="33"/>
  <c r="J96" i="33"/>
  <c r="J95" i="33"/>
  <c r="F95" i="33"/>
  <c r="F93" i="33"/>
  <c r="E91" i="33"/>
  <c r="J22" i="33"/>
  <c r="E22" i="33"/>
  <c r="F96" i="33"/>
  <c r="J21" i="33"/>
  <c r="J16" i="33"/>
  <c r="J121" i="33"/>
  <c r="E7" i="33"/>
  <c r="E113" i="33" s="1"/>
  <c r="J41" i="32"/>
  <c r="J40" i="32"/>
  <c r="AY141" i="1" s="1"/>
  <c r="J39" i="32"/>
  <c r="AX141" i="1" s="1"/>
  <c r="BI165" i="32"/>
  <c r="BH165" i="32"/>
  <c r="BG165" i="32"/>
  <c r="BF165" i="32"/>
  <c r="T165" i="32"/>
  <c r="R165" i="32"/>
  <c r="P165" i="32"/>
  <c r="BI164" i="32"/>
  <c r="BH164" i="32"/>
  <c r="BG164" i="32"/>
  <c r="BF164" i="32"/>
  <c r="T164" i="32"/>
  <c r="R164" i="32"/>
  <c r="P164" i="32"/>
  <c r="BI163" i="32"/>
  <c r="BH163" i="32"/>
  <c r="BG163" i="32"/>
  <c r="BF163" i="32"/>
  <c r="T163" i="32"/>
  <c r="R163" i="32"/>
  <c r="P163" i="32"/>
  <c r="BI162" i="32"/>
  <c r="BH162" i="32"/>
  <c r="BG162" i="32"/>
  <c r="BF162" i="32"/>
  <c r="T162" i="32"/>
  <c r="R162" i="32"/>
  <c r="P162" i="32"/>
  <c r="BI161" i="32"/>
  <c r="BH161" i="32"/>
  <c r="BG161" i="32"/>
  <c r="BF161" i="32"/>
  <c r="T161" i="32"/>
  <c r="R161" i="32"/>
  <c r="P161" i="32"/>
  <c r="BI160" i="32"/>
  <c r="BH160" i="32"/>
  <c r="BG160" i="32"/>
  <c r="BF160" i="32"/>
  <c r="T160" i="32"/>
  <c r="R160" i="32"/>
  <c r="P160" i="32"/>
  <c r="BI159" i="32"/>
  <c r="BH159" i="32"/>
  <c r="BG159" i="32"/>
  <c r="BF159" i="32"/>
  <c r="T159" i="32"/>
  <c r="R159" i="32"/>
  <c r="P159" i="32"/>
  <c r="BI158" i="32"/>
  <c r="BH158" i="32"/>
  <c r="BG158" i="32"/>
  <c r="BF158" i="32"/>
  <c r="T158" i="32"/>
  <c r="R158" i="32"/>
  <c r="P158" i="32"/>
  <c r="BI156" i="32"/>
  <c r="BH156" i="32"/>
  <c r="BG156" i="32"/>
  <c r="BF156" i="32"/>
  <c r="T156" i="32"/>
  <c r="R156" i="32"/>
  <c r="P156" i="32"/>
  <c r="BI155" i="32"/>
  <c r="BH155" i="32"/>
  <c r="BG155" i="32"/>
  <c r="BF155" i="32"/>
  <c r="T155" i="32"/>
  <c r="R155" i="32"/>
  <c r="P155" i="32"/>
  <c r="BI154" i="32"/>
  <c r="BH154" i="32"/>
  <c r="BG154" i="32"/>
  <c r="BF154" i="32"/>
  <c r="T154" i="32"/>
  <c r="R154" i="32"/>
  <c r="P154" i="32"/>
  <c r="BI153" i="32"/>
  <c r="BH153" i="32"/>
  <c r="BG153" i="32"/>
  <c r="BF153" i="32"/>
  <c r="T153" i="32"/>
  <c r="R153" i="32"/>
  <c r="P153" i="32"/>
  <c r="BI152" i="32"/>
  <c r="BH152" i="32"/>
  <c r="BG152" i="32"/>
  <c r="BF152" i="32"/>
  <c r="T152" i="32"/>
  <c r="R152" i="32"/>
  <c r="P152" i="32"/>
  <c r="BI151" i="32"/>
  <c r="BH151" i="32"/>
  <c r="BG151" i="32"/>
  <c r="BF151" i="32"/>
  <c r="T151" i="32"/>
  <c r="R151" i="32"/>
  <c r="P151" i="32"/>
  <c r="BI150" i="32"/>
  <c r="BH150" i="32"/>
  <c r="BG150" i="32"/>
  <c r="BF150" i="32"/>
  <c r="T150" i="32"/>
  <c r="R150" i="32"/>
  <c r="P150" i="32"/>
  <c r="BI149" i="32"/>
  <c r="BH149" i="32"/>
  <c r="BG149" i="32"/>
  <c r="BF149" i="32"/>
  <c r="T149" i="32"/>
  <c r="R149" i="32"/>
  <c r="P149" i="32"/>
  <c r="BI148" i="32"/>
  <c r="BH148" i="32"/>
  <c r="BG148" i="32"/>
  <c r="BF148" i="32"/>
  <c r="T148" i="32"/>
  <c r="R148" i="32"/>
  <c r="P148" i="32"/>
  <c r="BI147" i="32"/>
  <c r="BH147" i="32"/>
  <c r="BG147" i="32"/>
  <c r="BF147" i="32"/>
  <c r="T147" i="32"/>
  <c r="R147" i="32"/>
  <c r="P147" i="32"/>
  <c r="BI146" i="32"/>
  <c r="BH146" i="32"/>
  <c r="BG146" i="32"/>
  <c r="BF146" i="32"/>
  <c r="T146" i="32"/>
  <c r="R146" i="32"/>
  <c r="P146" i="32"/>
  <c r="BI145" i="32"/>
  <c r="BH145" i="32"/>
  <c r="BG145" i="32"/>
  <c r="BF145" i="32"/>
  <c r="T145" i="32"/>
  <c r="R145" i="32"/>
  <c r="P145" i="32"/>
  <c r="BI144" i="32"/>
  <c r="BH144" i="32"/>
  <c r="BG144" i="32"/>
  <c r="BF144" i="32"/>
  <c r="T144" i="32"/>
  <c r="R144" i="32"/>
  <c r="P144" i="32"/>
  <c r="BI143" i="32"/>
  <c r="BH143" i="32"/>
  <c r="BG143" i="32"/>
  <c r="BF143" i="32"/>
  <c r="T143" i="32"/>
  <c r="R143" i="32"/>
  <c r="P143" i="32"/>
  <c r="BI142" i="32"/>
  <c r="BH142" i="32"/>
  <c r="BG142" i="32"/>
  <c r="BF142" i="32"/>
  <c r="T142" i="32"/>
  <c r="R142" i="32"/>
  <c r="P142" i="32"/>
  <c r="BI141" i="32"/>
  <c r="BH141" i="32"/>
  <c r="BG141" i="32"/>
  <c r="BF141" i="32"/>
  <c r="T141" i="32"/>
  <c r="R141" i="32"/>
  <c r="P141" i="32"/>
  <c r="BI139" i="32"/>
  <c r="BH139" i="32"/>
  <c r="BG139" i="32"/>
  <c r="BF139" i="32"/>
  <c r="T139" i="32"/>
  <c r="R139" i="32"/>
  <c r="P139" i="32"/>
  <c r="BI138" i="32"/>
  <c r="BH138" i="32"/>
  <c r="BG138" i="32"/>
  <c r="BF138" i="32"/>
  <c r="T138" i="32"/>
  <c r="R138" i="32"/>
  <c r="P138" i="32"/>
  <c r="BI137" i="32"/>
  <c r="BH137" i="32"/>
  <c r="BG137" i="32"/>
  <c r="BF137" i="32"/>
  <c r="T137" i="32"/>
  <c r="R137" i="32"/>
  <c r="P137" i="32"/>
  <c r="BI136" i="32"/>
  <c r="BH136" i="32"/>
  <c r="BG136" i="32"/>
  <c r="BF136" i="32"/>
  <c r="T136" i="32"/>
  <c r="R136" i="32"/>
  <c r="P136" i="32"/>
  <c r="BI135" i="32"/>
  <c r="BH135" i="32"/>
  <c r="BG135" i="32"/>
  <c r="BF135" i="32"/>
  <c r="T135" i="32"/>
  <c r="R135" i="32"/>
  <c r="P135" i="32"/>
  <c r="BI134" i="32"/>
  <c r="BH134" i="32"/>
  <c r="BG134" i="32"/>
  <c r="BF134" i="32"/>
  <c r="T134" i="32"/>
  <c r="R134" i="32"/>
  <c r="P134" i="32"/>
  <c r="BI133" i="32"/>
  <c r="BH133" i="32"/>
  <c r="BG133" i="32"/>
  <c r="BF133" i="32"/>
  <c r="T133" i="32"/>
  <c r="R133" i="32"/>
  <c r="P133" i="32"/>
  <c r="BI132" i="32"/>
  <c r="BH132" i="32"/>
  <c r="BG132" i="32"/>
  <c r="BF132" i="32"/>
  <c r="T132" i="32"/>
  <c r="R132" i="32"/>
  <c r="P132" i="32"/>
  <c r="BI131" i="32"/>
  <c r="BH131" i="32"/>
  <c r="BG131" i="32"/>
  <c r="BF131" i="32"/>
  <c r="T131" i="32"/>
  <c r="R131" i="32"/>
  <c r="P131" i="32"/>
  <c r="J125" i="32"/>
  <c r="J124" i="32"/>
  <c r="F124" i="32"/>
  <c r="F122" i="32"/>
  <c r="E120" i="32"/>
  <c r="J96" i="32"/>
  <c r="J95" i="32"/>
  <c r="F95" i="32"/>
  <c r="F93" i="32"/>
  <c r="E91" i="32"/>
  <c r="J22" i="32"/>
  <c r="E22" i="32"/>
  <c r="F96" i="32"/>
  <c r="J21" i="32"/>
  <c r="J16" i="32"/>
  <c r="J122" i="32" s="1"/>
  <c r="E7" i="32"/>
  <c r="E85" i="32"/>
  <c r="J41" i="31"/>
  <c r="J40" i="31"/>
  <c r="AY140" i="1"/>
  <c r="J39" i="31"/>
  <c r="AX140" i="1"/>
  <c r="BI237" i="31"/>
  <c r="BH237" i="31"/>
  <c r="BG237" i="31"/>
  <c r="BF237" i="31"/>
  <c r="T237" i="31"/>
  <c r="R237" i="31"/>
  <c r="P237" i="31"/>
  <c r="BI236" i="31"/>
  <c r="BH236" i="31"/>
  <c r="BG236" i="31"/>
  <c r="BF236" i="31"/>
  <c r="T236" i="31"/>
  <c r="R236" i="31"/>
  <c r="P236" i="31"/>
  <c r="BI234" i="31"/>
  <c r="BH234" i="31"/>
  <c r="BG234" i="31"/>
  <c r="BF234" i="31"/>
  <c r="T234" i="31"/>
  <c r="R234" i="31"/>
  <c r="P234" i="31"/>
  <c r="BI233" i="31"/>
  <c r="BH233" i="31"/>
  <c r="BG233" i="31"/>
  <c r="BF233" i="31"/>
  <c r="T233" i="31"/>
  <c r="R233" i="31"/>
  <c r="P233" i="31"/>
  <c r="BI232" i="31"/>
  <c r="BH232" i="31"/>
  <c r="BG232" i="31"/>
  <c r="BF232" i="31"/>
  <c r="T232" i="31"/>
  <c r="R232" i="31"/>
  <c r="P232" i="31"/>
  <c r="BI231" i="31"/>
  <c r="BH231" i="31"/>
  <c r="BG231" i="31"/>
  <c r="BF231" i="31"/>
  <c r="T231" i="31"/>
  <c r="R231" i="31"/>
  <c r="P231" i="31"/>
  <c r="BI229" i="31"/>
  <c r="BH229" i="31"/>
  <c r="BG229" i="31"/>
  <c r="BF229" i="31"/>
  <c r="T229" i="31"/>
  <c r="R229" i="31"/>
  <c r="P229" i="31"/>
  <c r="BI228" i="31"/>
  <c r="BH228" i="31"/>
  <c r="BG228" i="31"/>
  <c r="BF228" i="31"/>
  <c r="T228" i="31"/>
  <c r="R228" i="31"/>
  <c r="P228" i="31"/>
  <c r="BI227" i="31"/>
  <c r="BH227" i="31"/>
  <c r="BG227" i="31"/>
  <c r="BF227" i="31"/>
  <c r="T227" i="31"/>
  <c r="R227" i="31"/>
  <c r="P227" i="31"/>
  <c r="BI226" i="31"/>
  <c r="BH226" i="31"/>
  <c r="BG226" i="31"/>
  <c r="BF226" i="31"/>
  <c r="T226" i="31"/>
  <c r="R226" i="31"/>
  <c r="P226" i="31"/>
  <c r="BI225" i="31"/>
  <c r="BH225" i="31"/>
  <c r="BG225" i="31"/>
  <c r="BF225" i="31"/>
  <c r="T225" i="31"/>
  <c r="R225" i="31"/>
  <c r="P225" i="31"/>
  <c r="BI224" i="31"/>
  <c r="BH224" i="31"/>
  <c r="BG224" i="31"/>
  <c r="BF224" i="31"/>
  <c r="T224" i="31"/>
  <c r="R224" i="31"/>
  <c r="P224" i="31"/>
  <c r="BI223" i="31"/>
  <c r="BH223" i="31"/>
  <c r="BG223" i="31"/>
  <c r="BF223" i="31"/>
  <c r="T223" i="31"/>
  <c r="R223" i="31"/>
  <c r="P223" i="31"/>
  <c r="BI222" i="31"/>
  <c r="BH222" i="31"/>
  <c r="BG222" i="31"/>
  <c r="BF222" i="31"/>
  <c r="T222" i="31"/>
  <c r="R222" i="31"/>
  <c r="P222" i="31"/>
  <c r="BI221" i="31"/>
  <c r="BH221" i="31"/>
  <c r="BG221" i="31"/>
  <c r="BF221" i="31"/>
  <c r="T221" i="31"/>
  <c r="R221" i="31"/>
  <c r="P221" i="31"/>
  <c r="BI220" i="31"/>
  <c r="BH220" i="31"/>
  <c r="BG220" i="31"/>
  <c r="BF220" i="31"/>
  <c r="T220" i="31"/>
  <c r="R220" i="31"/>
  <c r="P220" i="31"/>
  <c r="BI219" i="31"/>
  <c r="BH219" i="31"/>
  <c r="BG219" i="31"/>
  <c r="BF219" i="31"/>
  <c r="T219" i="31"/>
  <c r="R219" i="31"/>
  <c r="P219" i="31"/>
  <c r="BI218" i="31"/>
  <c r="BH218" i="31"/>
  <c r="BG218" i="31"/>
  <c r="BF218" i="31"/>
  <c r="T218" i="31"/>
  <c r="R218" i="31"/>
  <c r="P218" i="31"/>
  <c r="BI217" i="31"/>
  <c r="BH217" i="31"/>
  <c r="BG217" i="31"/>
  <c r="BF217" i="31"/>
  <c r="T217" i="31"/>
  <c r="R217" i="31"/>
  <c r="P217" i="31"/>
  <c r="BI215" i="31"/>
  <c r="BH215" i="31"/>
  <c r="BG215" i="31"/>
  <c r="BF215" i="31"/>
  <c r="T215" i="31"/>
  <c r="R215" i="31"/>
  <c r="P215" i="31"/>
  <c r="BI214" i="31"/>
  <c r="BH214" i="31"/>
  <c r="BG214" i="31"/>
  <c r="BF214" i="31"/>
  <c r="T214" i="31"/>
  <c r="R214" i="31"/>
  <c r="P214" i="31"/>
  <c r="BI213" i="31"/>
  <c r="BH213" i="31"/>
  <c r="BG213" i="31"/>
  <c r="BF213" i="31"/>
  <c r="T213" i="31"/>
  <c r="R213" i="31"/>
  <c r="P213" i="31"/>
  <c r="BI212" i="31"/>
  <c r="BH212" i="31"/>
  <c r="BG212" i="31"/>
  <c r="BF212" i="31"/>
  <c r="T212" i="31"/>
  <c r="R212" i="31"/>
  <c r="P212" i="31"/>
  <c r="BI211" i="31"/>
  <c r="BH211" i="31"/>
  <c r="BG211" i="31"/>
  <c r="BF211" i="31"/>
  <c r="T211" i="31"/>
  <c r="R211" i="31"/>
  <c r="P211" i="31"/>
  <c r="BI210" i="31"/>
  <c r="BH210" i="31"/>
  <c r="BG210" i="31"/>
  <c r="BF210" i="31"/>
  <c r="T210" i="31"/>
  <c r="R210" i="31"/>
  <c r="P210" i="31"/>
  <c r="BI209" i="31"/>
  <c r="BH209" i="31"/>
  <c r="BG209" i="31"/>
  <c r="BF209" i="31"/>
  <c r="T209" i="31"/>
  <c r="R209" i="31"/>
  <c r="P209" i="31"/>
  <c r="BI208" i="31"/>
  <c r="BH208" i="31"/>
  <c r="BG208" i="31"/>
  <c r="BF208" i="31"/>
  <c r="T208" i="31"/>
  <c r="R208" i="31"/>
  <c r="P208" i="31"/>
  <c r="BI206" i="31"/>
  <c r="BH206" i="31"/>
  <c r="BG206" i="31"/>
  <c r="BF206" i="31"/>
  <c r="T206" i="31"/>
  <c r="R206" i="31"/>
  <c r="P206" i="31"/>
  <c r="BI205" i="31"/>
  <c r="BH205" i="31"/>
  <c r="BG205" i="31"/>
  <c r="BF205" i="31"/>
  <c r="T205" i="31"/>
  <c r="R205" i="31"/>
  <c r="P205" i="31"/>
  <c r="BI204" i="31"/>
  <c r="BH204" i="31"/>
  <c r="BG204" i="31"/>
  <c r="BF204" i="31"/>
  <c r="T204" i="31"/>
  <c r="R204" i="31"/>
  <c r="P204" i="31"/>
  <c r="BI203" i="31"/>
  <c r="BH203" i="31"/>
  <c r="BG203" i="31"/>
  <c r="BF203" i="31"/>
  <c r="T203" i="31"/>
  <c r="R203" i="31"/>
  <c r="P203" i="31"/>
  <c r="BI201" i="31"/>
  <c r="BH201" i="31"/>
  <c r="BG201" i="31"/>
  <c r="BF201" i="31"/>
  <c r="T201" i="31"/>
  <c r="R201" i="31"/>
  <c r="P201" i="31"/>
  <c r="BI200" i="31"/>
  <c r="BH200" i="31"/>
  <c r="BG200" i="31"/>
  <c r="BF200" i="31"/>
  <c r="T200" i="31"/>
  <c r="R200" i="31"/>
  <c r="P200" i="31"/>
  <c r="BI199" i="31"/>
  <c r="BH199" i="31"/>
  <c r="BG199" i="31"/>
  <c r="BF199" i="31"/>
  <c r="T199" i="31"/>
  <c r="R199" i="31"/>
  <c r="P199" i="31"/>
  <c r="BI198" i="31"/>
  <c r="BH198" i="31"/>
  <c r="BG198" i="31"/>
  <c r="BF198" i="31"/>
  <c r="T198" i="31"/>
  <c r="R198" i="31"/>
  <c r="P198" i="31"/>
  <c r="BI196" i="31"/>
  <c r="BH196" i="31"/>
  <c r="BG196" i="31"/>
  <c r="BF196" i="31"/>
  <c r="T196" i="31"/>
  <c r="R196" i="31"/>
  <c r="P196" i="31"/>
  <c r="BI195" i="31"/>
  <c r="BH195" i="31"/>
  <c r="BG195" i="31"/>
  <c r="BF195" i="31"/>
  <c r="T195" i="31"/>
  <c r="R195" i="31"/>
  <c r="P195" i="31"/>
  <c r="BI194" i="31"/>
  <c r="BH194" i="31"/>
  <c r="BG194" i="31"/>
  <c r="BF194" i="31"/>
  <c r="T194" i="31"/>
  <c r="R194" i="31"/>
  <c r="P194" i="31"/>
  <c r="BI193" i="31"/>
  <c r="BH193" i="31"/>
  <c r="BG193" i="31"/>
  <c r="BF193" i="31"/>
  <c r="T193" i="31"/>
  <c r="R193" i="31"/>
  <c r="P193" i="31"/>
  <c r="BI192" i="31"/>
  <c r="BH192" i="31"/>
  <c r="BG192" i="31"/>
  <c r="BF192" i="31"/>
  <c r="T192" i="31"/>
  <c r="R192" i="31"/>
  <c r="P192" i="31"/>
  <c r="BI191" i="31"/>
  <c r="BH191" i="31"/>
  <c r="BG191" i="31"/>
  <c r="BF191" i="31"/>
  <c r="T191" i="31"/>
  <c r="R191" i="31"/>
  <c r="P191" i="31"/>
  <c r="BI190" i="31"/>
  <c r="BH190" i="31"/>
  <c r="BG190" i="31"/>
  <c r="BF190" i="31"/>
  <c r="T190" i="31"/>
  <c r="R190" i="31"/>
  <c r="P190" i="31"/>
  <c r="BI189" i="31"/>
  <c r="BH189" i="31"/>
  <c r="BG189" i="31"/>
  <c r="BF189" i="31"/>
  <c r="T189" i="31"/>
  <c r="R189" i="31"/>
  <c r="P189" i="31"/>
  <c r="BI188" i="31"/>
  <c r="BH188" i="31"/>
  <c r="BG188" i="31"/>
  <c r="BF188" i="31"/>
  <c r="T188" i="31"/>
  <c r="R188" i="31"/>
  <c r="P188" i="31"/>
  <c r="BI187" i="31"/>
  <c r="BH187" i="31"/>
  <c r="BG187" i="31"/>
  <c r="BF187" i="31"/>
  <c r="T187" i="31"/>
  <c r="R187" i="31"/>
  <c r="P187" i="31"/>
  <c r="BI186" i="31"/>
  <c r="BH186" i="31"/>
  <c r="BG186" i="31"/>
  <c r="BF186" i="31"/>
  <c r="T186" i="31"/>
  <c r="R186" i="31"/>
  <c r="P186" i="31"/>
  <c r="BI185" i="31"/>
  <c r="BH185" i="31"/>
  <c r="BG185" i="31"/>
  <c r="BF185" i="31"/>
  <c r="T185" i="31"/>
  <c r="R185" i="31"/>
  <c r="P185" i="31"/>
  <c r="BI183" i="31"/>
  <c r="BH183" i="31"/>
  <c r="BG183" i="31"/>
  <c r="BF183" i="31"/>
  <c r="T183" i="31"/>
  <c r="R183" i="31"/>
  <c r="P183" i="31"/>
  <c r="BI182" i="31"/>
  <c r="BH182" i="31"/>
  <c r="BG182" i="31"/>
  <c r="BF182" i="31"/>
  <c r="T182" i="31"/>
  <c r="R182" i="31"/>
  <c r="P182" i="31"/>
  <c r="BI181" i="31"/>
  <c r="BH181" i="31"/>
  <c r="BG181" i="31"/>
  <c r="BF181" i="31"/>
  <c r="T181" i="31"/>
  <c r="R181" i="31"/>
  <c r="P181" i="31"/>
  <c r="BI180" i="31"/>
  <c r="BH180" i="31"/>
  <c r="BG180" i="31"/>
  <c r="BF180" i="31"/>
  <c r="T180" i="31"/>
  <c r="R180" i="31"/>
  <c r="P180" i="31"/>
  <c r="BI178" i="31"/>
  <c r="BH178" i="31"/>
  <c r="BG178" i="31"/>
  <c r="BF178" i="31"/>
  <c r="T178" i="31"/>
  <c r="R178" i="31"/>
  <c r="P178" i="31"/>
  <c r="BI177" i="31"/>
  <c r="BH177" i="31"/>
  <c r="BG177" i="31"/>
  <c r="BF177" i="31"/>
  <c r="T177" i="31"/>
  <c r="R177" i="31"/>
  <c r="P177" i="31"/>
  <c r="BI176" i="31"/>
  <c r="BH176" i="31"/>
  <c r="BG176" i="31"/>
  <c r="BF176" i="31"/>
  <c r="T176" i="31"/>
  <c r="R176" i="31"/>
  <c r="P176" i="31"/>
  <c r="BI175" i="31"/>
  <c r="BH175" i="31"/>
  <c r="BG175" i="31"/>
  <c r="BF175" i="31"/>
  <c r="T175" i="31"/>
  <c r="R175" i="31"/>
  <c r="P175" i="31"/>
  <c r="BI174" i="31"/>
  <c r="BH174" i="31"/>
  <c r="BG174" i="31"/>
  <c r="BF174" i="31"/>
  <c r="T174" i="31"/>
  <c r="R174" i="31"/>
  <c r="P174" i="31"/>
  <c r="BI173" i="31"/>
  <c r="BH173" i="31"/>
  <c r="BG173" i="31"/>
  <c r="BF173" i="31"/>
  <c r="T173" i="31"/>
  <c r="R173" i="31"/>
  <c r="P173" i="31"/>
  <c r="BI170" i="31"/>
  <c r="BH170" i="31"/>
  <c r="BG170" i="31"/>
  <c r="BF170" i="31"/>
  <c r="T170" i="31"/>
  <c r="T169" i="31"/>
  <c r="R170" i="31"/>
  <c r="R169" i="31"/>
  <c r="P170" i="31"/>
  <c r="P169" i="31" s="1"/>
  <c r="BI168" i="31"/>
  <c r="BH168" i="31"/>
  <c r="BG168" i="31"/>
  <c r="BF168" i="31"/>
  <c r="T168" i="31"/>
  <c r="R168" i="31"/>
  <c r="P168" i="31"/>
  <c r="BI167" i="31"/>
  <c r="BH167" i="31"/>
  <c r="BG167" i="31"/>
  <c r="BF167" i="31"/>
  <c r="T167" i="31"/>
  <c r="R167" i="31"/>
  <c r="P167" i="31"/>
  <c r="BI165" i="31"/>
  <c r="BH165" i="31"/>
  <c r="BG165" i="31"/>
  <c r="BF165" i="31"/>
  <c r="T165" i="31"/>
  <c r="R165" i="31"/>
  <c r="P165" i="31"/>
  <c r="BI164" i="31"/>
  <c r="BH164" i="31"/>
  <c r="BG164" i="31"/>
  <c r="BF164" i="31"/>
  <c r="T164" i="31"/>
  <c r="R164" i="31"/>
  <c r="P164" i="31"/>
  <c r="BI163" i="31"/>
  <c r="BH163" i="31"/>
  <c r="BG163" i="31"/>
  <c r="BF163" i="31"/>
  <c r="T163" i="31"/>
  <c r="R163" i="31"/>
  <c r="P163" i="31"/>
  <c r="BI162" i="31"/>
  <c r="BH162" i="31"/>
  <c r="BG162" i="31"/>
  <c r="BF162" i="31"/>
  <c r="T162" i="31"/>
  <c r="R162" i="31"/>
  <c r="P162" i="31"/>
  <c r="BI161" i="31"/>
  <c r="BH161" i="31"/>
  <c r="BG161" i="31"/>
  <c r="BF161" i="31"/>
  <c r="T161" i="31"/>
  <c r="R161" i="31"/>
  <c r="P161" i="31"/>
  <c r="BI160" i="31"/>
  <c r="BH160" i="31"/>
  <c r="BG160" i="31"/>
  <c r="BF160" i="31"/>
  <c r="T160" i="31"/>
  <c r="R160" i="31"/>
  <c r="P160" i="31"/>
  <c r="BI159" i="31"/>
  <c r="BH159" i="31"/>
  <c r="BG159" i="31"/>
  <c r="BF159" i="31"/>
  <c r="T159" i="31"/>
  <c r="R159" i="31"/>
  <c r="P159" i="31"/>
  <c r="BI158" i="31"/>
  <c r="BH158" i="31"/>
  <c r="BG158" i="31"/>
  <c r="BF158" i="31"/>
  <c r="T158" i="31"/>
  <c r="R158" i="31"/>
  <c r="P158" i="31"/>
  <c r="BI157" i="31"/>
  <c r="BH157" i="31"/>
  <c r="BG157" i="31"/>
  <c r="BF157" i="31"/>
  <c r="T157" i="31"/>
  <c r="R157" i="31"/>
  <c r="P157" i="31"/>
  <c r="BI156" i="31"/>
  <c r="BH156" i="31"/>
  <c r="BG156" i="31"/>
  <c r="BF156" i="31"/>
  <c r="T156" i="31"/>
  <c r="R156" i="31"/>
  <c r="P156" i="31"/>
  <c r="BI155" i="31"/>
  <c r="BH155" i="31"/>
  <c r="BG155" i="31"/>
  <c r="BF155" i="31"/>
  <c r="T155" i="31"/>
  <c r="R155" i="31"/>
  <c r="P155" i="31"/>
  <c r="BI154" i="31"/>
  <c r="BH154" i="31"/>
  <c r="BG154" i="31"/>
  <c r="BF154" i="31"/>
  <c r="T154" i="31"/>
  <c r="R154" i="31"/>
  <c r="P154" i="31"/>
  <c r="BI153" i="31"/>
  <c r="BH153" i="31"/>
  <c r="BG153" i="31"/>
  <c r="BF153" i="31"/>
  <c r="T153" i="31"/>
  <c r="R153" i="31"/>
  <c r="P153" i="31"/>
  <c r="BI152" i="31"/>
  <c r="BH152" i="31"/>
  <c r="BG152" i="31"/>
  <c r="BF152" i="31"/>
  <c r="T152" i="31"/>
  <c r="R152" i="31"/>
  <c r="P152" i="31"/>
  <c r="BI151" i="31"/>
  <c r="BH151" i="31"/>
  <c r="BG151" i="31"/>
  <c r="BF151" i="31"/>
  <c r="T151" i="31"/>
  <c r="R151" i="31"/>
  <c r="P151" i="31"/>
  <c r="BI150" i="31"/>
  <c r="BH150" i="31"/>
  <c r="BG150" i="31"/>
  <c r="BF150" i="31"/>
  <c r="T150" i="31"/>
  <c r="R150" i="31"/>
  <c r="P150" i="31"/>
  <c r="BI149" i="31"/>
  <c r="BH149" i="31"/>
  <c r="BG149" i="31"/>
  <c r="BF149" i="31"/>
  <c r="T149" i="31"/>
  <c r="R149" i="31"/>
  <c r="P149" i="31"/>
  <c r="BI147" i="31"/>
  <c r="BH147" i="31"/>
  <c r="BG147" i="31"/>
  <c r="BF147" i="31"/>
  <c r="T147" i="31"/>
  <c r="R147" i="31"/>
  <c r="P147" i="31"/>
  <c r="BI146" i="31"/>
  <c r="BH146" i="31"/>
  <c r="BG146" i="31"/>
  <c r="BF146" i="31"/>
  <c r="T146" i="31"/>
  <c r="R146" i="31"/>
  <c r="P146" i="31"/>
  <c r="BI145" i="31"/>
  <c r="BH145" i="31"/>
  <c r="BG145" i="31"/>
  <c r="BF145" i="31"/>
  <c r="T145" i="31"/>
  <c r="R145" i="31"/>
  <c r="P145" i="31"/>
  <c r="BI144" i="31"/>
  <c r="BH144" i="31"/>
  <c r="BG144" i="31"/>
  <c r="BF144" i="31"/>
  <c r="T144" i="31"/>
  <c r="R144" i="31"/>
  <c r="P144" i="31"/>
  <c r="BI143" i="31"/>
  <c r="BH143" i="31"/>
  <c r="BG143" i="31"/>
  <c r="BF143" i="31"/>
  <c r="T143" i="31"/>
  <c r="R143" i="31"/>
  <c r="P143" i="31"/>
  <c r="BI142" i="31"/>
  <c r="BH142" i="31"/>
  <c r="BG142" i="31"/>
  <c r="BF142" i="31"/>
  <c r="T142" i="31"/>
  <c r="R142" i="31"/>
  <c r="P142" i="31"/>
  <c r="J136" i="31"/>
  <c r="J135" i="31"/>
  <c r="F135" i="31"/>
  <c r="F133" i="31"/>
  <c r="E131" i="31"/>
  <c r="J96" i="31"/>
  <c r="J95" i="31"/>
  <c r="F95" i="31"/>
  <c r="F93" i="31"/>
  <c r="E91" i="31"/>
  <c r="J22" i="31"/>
  <c r="E22" i="31"/>
  <c r="F96" i="31"/>
  <c r="J21" i="31"/>
  <c r="J16" i="31"/>
  <c r="J93" i="31"/>
  <c r="E7" i="31"/>
  <c r="E125" i="31" s="1"/>
  <c r="J41" i="30"/>
  <c r="J40" i="30"/>
  <c r="AY139" i="1"/>
  <c r="J39" i="30"/>
  <c r="AX139" i="1" s="1"/>
  <c r="BI155" i="30"/>
  <c r="BH155" i="30"/>
  <c r="BG155" i="30"/>
  <c r="BF155" i="30"/>
  <c r="T155" i="30"/>
  <c r="T154" i="30" s="1"/>
  <c r="R155" i="30"/>
  <c r="R154" i="30"/>
  <c r="P155" i="30"/>
  <c r="P154" i="30"/>
  <c r="BI153" i="30"/>
  <c r="BH153" i="30"/>
  <c r="BG153" i="30"/>
  <c r="BF153" i="30"/>
  <c r="T153" i="30"/>
  <c r="R153" i="30"/>
  <c r="P153" i="30"/>
  <c r="BI152" i="30"/>
  <c r="BH152" i="30"/>
  <c r="BG152" i="30"/>
  <c r="BF152" i="30"/>
  <c r="T152" i="30"/>
  <c r="R152" i="30"/>
  <c r="P152" i="30"/>
  <c r="BI151" i="30"/>
  <c r="BH151" i="30"/>
  <c r="BG151" i="30"/>
  <c r="BF151" i="30"/>
  <c r="T151" i="30"/>
  <c r="R151" i="30"/>
  <c r="P151" i="30"/>
  <c r="BI148" i="30"/>
  <c r="BH148" i="30"/>
  <c r="BG148" i="30"/>
  <c r="BF148" i="30"/>
  <c r="T148" i="30"/>
  <c r="R148" i="30"/>
  <c r="P148" i="30"/>
  <c r="BI147" i="30"/>
  <c r="BH147" i="30"/>
  <c r="BG147" i="30"/>
  <c r="BF147" i="30"/>
  <c r="T147" i="30"/>
  <c r="R147" i="30"/>
  <c r="P147" i="30"/>
  <c r="BI146" i="30"/>
  <c r="BH146" i="30"/>
  <c r="BG146" i="30"/>
  <c r="BF146" i="30"/>
  <c r="T146" i="30"/>
  <c r="R146" i="30"/>
  <c r="P146" i="30"/>
  <c r="BI145" i="30"/>
  <c r="BH145" i="30"/>
  <c r="BG145" i="30"/>
  <c r="BF145" i="30"/>
  <c r="T145" i="30"/>
  <c r="R145" i="30"/>
  <c r="P145" i="30"/>
  <c r="BI144" i="30"/>
  <c r="BH144" i="30"/>
  <c r="BG144" i="30"/>
  <c r="BF144" i="30"/>
  <c r="T144" i="30"/>
  <c r="R144" i="30"/>
  <c r="P144" i="30"/>
  <c r="BI142" i="30"/>
  <c r="BH142" i="30"/>
  <c r="BG142" i="30"/>
  <c r="BF142" i="30"/>
  <c r="T142" i="30"/>
  <c r="R142" i="30"/>
  <c r="P142" i="30"/>
  <c r="BI141" i="30"/>
  <c r="BH141" i="30"/>
  <c r="BG141" i="30"/>
  <c r="BF141" i="30"/>
  <c r="T141" i="30"/>
  <c r="R141" i="30"/>
  <c r="P141" i="30"/>
  <c r="BI140" i="30"/>
  <c r="BH140" i="30"/>
  <c r="BG140" i="30"/>
  <c r="BF140" i="30"/>
  <c r="T140" i="30"/>
  <c r="R140" i="30"/>
  <c r="P140" i="30"/>
  <c r="BI139" i="30"/>
  <c r="BH139" i="30"/>
  <c r="BG139" i="30"/>
  <c r="BF139" i="30"/>
  <c r="T139" i="30"/>
  <c r="R139" i="30"/>
  <c r="P139" i="30"/>
  <c r="BI138" i="30"/>
  <c r="BH138" i="30"/>
  <c r="BG138" i="30"/>
  <c r="BF138" i="30"/>
  <c r="T138" i="30"/>
  <c r="R138" i="30"/>
  <c r="P138" i="30"/>
  <c r="BI137" i="30"/>
  <c r="BH137" i="30"/>
  <c r="BG137" i="30"/>
  <c r="BF137" i="30"/>
  <c r="T137" i="30"/>
  <c r="R137" i="30"/>
  <c r="P137" i="30"/>
  <c r="BI136" i="30"/>
  <c r="BH136" i="30"/>
  <c r="BG136" i="30"/>
  <c r="BF136" i="30"/>
  <c r="T136" i="30"/>
  <c r="R136" i="30"/>
  <c r="P136" i="30"/>
  <c r="BI135" i="30"/>
  <c r="BH135" i="30"/>
  <c r="BG135" i="30"/>
  <c r="BF135" i="30"/>
  <c r="T135" i="30"/>
  <c r="R135" i="30"/>
  <c r="P135" i="30"/>
  <c r="BI134" i="30"/>
  <c r="BH134" i="30"/>
  <c r="BG134" i="30"/>
  <c r="BF134" i="30"/>
  <c r="T134" i="30"/>
  <c r="R134" i="30"/>
  <c r="P134" i="30"/>
  <c r="BI133" i="30"/>
  <c r="BH133" i="30"/>
  <c r="BG133" i="30"/>
  <c r="BF133" i="30"/>
  <c r="T133" i="30"/>
  <c r="R133" i="30"/>
  <c r="P133" i="30"/>
  <c r="J127" i="30"/>
  <c r="J126" i="30"/>
  <c r="F126" i="30"/>
  <c r="F124" i="30"/>
  <c r="E122" i="30"/>
  <c r="J96" i="30"/>
  <c r="J95" i="30"/>
  <c r="F95" i="30"/>
  <c r="F93" i="30"/>
  <c r="E91" i="30"/>
  <c r="J22" i="30"/>
  <c r="E22" i="30"/>
  <c r="F127" i="30" s="1"/>
  <c r="J21" i="30"/>
  <c r="J16" i="30"/>
  <c r="J93" i="30"/>
  <c r="E7" i="30"/>
  <c r="E85" i="30" s="1"/>
  <c r="J41" i="29"/>
  <c r="J40" i="29"/>
  <c r="AY138" i="1"/>
  <c r="J39" i="29"/>
  <c r="AX138" i="1"/>
  <c r="BI176" i="29"/>
  <c r="BH176" i="29"/>
  <c r="BG176" i="29"/>
  <c r="BF176" i="29"/>
  <c r="T176" i="29"/>
  <c r="R176" i="29"/>
  <c r="P176" i="29"/>
  <c r="BI174" i="29"/>
  <c r="BH174" i="29"/>
  <c r="BG174" i="29"/>
  <c r="BF174" i="29"/>
  <c r="T174" i="29"/>
  <c r="R174" i="29"/>
  <c r="P174" i="29"/>
  <c r="BI172" i="29"/>
  <c r="BH172" i="29"/>
  <c r="BG172" i="29"/>
  <c r="BF172" i="29"/>
  <c r="T172" i="29"/>
  <c r="R172" i="29"/>
  <c r="P172" i="29"/>
  <c r="BI171" i="29"/>
  <c r="BH171" i="29"/>
  <c r="BG171" i="29"/>
  <c r="BF171" i="29"/>
  <c r="T171" i="29"/>
  <c r="R171" i="29"/>
  <c r="P171" i="29"/>
  <c r="BI169" i="29"/>
  <c r="BH169" i="29"/>
  <c r="BG169" i="29"/>
  <c r="BF169" i="29"/>
  <c r="T169" i="29"/>
  <c r="R169" i="29"/>
  <c r="P169" i="29"/>
  <c r="BI167" i="29"/>
  <c r="BH167" i="29"/>
  <c r="BG167" i="29"/>
  <c r="BF167" i="29"/>
  <c r="T167" i="29"/>
  <c r="R167" i="29"/>
  <c r="P167" i="29"/>
  <c r="BI164" i="29"/>
  <c r="BH164" i="29"/>
  <c r="BG164" i="29"/>
  <c r="BF164" i="29"/>
  <c r="T164" i="29"/>
  <c r="T163" i="29"/>
  <c r="R164" i="29"/>
  <c r="R163" i="29"/>
  <c r="P164" i="29"/>
  <c r="P163" i="29"/>
  <c r="BI161" i="29"/>
  <c r="BH161" i="29"/>
  <c r="BG161" i="29"/>
  <c r="BF161" i="29"/>
  <c r="T161" i="29"/>
  <c r="R161" i="29"/>
  <c r="P161" i="29"/>
  <c r="BI159" i="29"/>
  <c r="BH159" i="29"/>
  <c r="BG159" i="29"/>
  <c r="BF159" i="29"/>
  <c r="T159" i="29"/>
  <c r="R159" i="29"/>
  <c r="P159" i="29"/>
  <c r="BI157" i="29"/>
  <c r="BH157" i="29"/>
  <c r="BG157" i="29"/>
  <c r="BF157" i="29"/>
  <c r="T157" i="29"/>
  <c r="R157" i="29"/>
  <c r="P157" i="29"/>
  <c r="BI155" i="29"/>
  <c r="BH155" i="29"/>
  <c r="BG155" i="29"/>
  <c r="BF155" i="29"/>
  <c r="T155" i="29"/>
  <c r="R155" i="29"/>
  <c r="P155" i="29"/>
  <c r="BI152" i="29"/>
  <c r="BH152" i="29"/>
  <c r="BG152" i="29"/>
  <c r="BF152" i="29"/>
  <c r="T152" i="29"/>
  <c r="R152" i="29"/>
  <c r="P152" i="29"/>
  <c r="BI150" i="29"/>
  <c r="BH150" i="29"/>
  <c r="BG150" i="29"/>
  <c r="BF150" i="29"/>
  <c r="T150" i="29"/>
  <c r="R150" i="29"/>
  <c r="P150" i="29"/>
  <c r="BI148" i="29"/>
  <c r="BH148" i="29"/>
  <c r="BG148" i="29"/>
  <c r="BF148" i="29"/>
  <c r="T148" i="29"/>
  <c r="R148" i="29"/>
  <c r="P148" i="29"/>
  <c r="BI146" i="29"/>
  <c r="BH146" i="29"/>
  <c r="BG146" i="29"/>
  <c r="BF146" i="29"/>
  <c r="T146" i="29"/>
  <c r="R146" i="29"/>
  <c r="P146" i="29"/>
  <c r="BI144" i="29"/>
  <c r="BH144" i="29"/>
  <c r="BG144" i="29"/>
  <c r="BF144" i="29"/>
  <c r="T144" i="29"/>
  <c r="R144" i="29"/>
  <c r="P144" i="29"/>
  <c r="BI142" i="29"/>
  <c r="BH142" i="29"/>
  <c r="BG142" i="29"/>
  <c r="BF142" i="29"/>
  <c r="T142" i="29"/>
  <c r="R142" i="29"/>
  <c r="P142" i="29"/>
  <c r="BI139" i="29"/>
  <c r="BH139" i="29"/>
  <c r="BG139" i="29"/>
  <c r="BF139" i="29"/>
  <c r="T139" i="29"/>
  <c r="R139" i="29"/>
  <c r="P139" i="29"/>
  <c r="BI137" i="29"/>
  <c r="BH137" i="29"/>
  <c r="BG137" i="29"/>
  <c r="BF137" i="29"/>
  <c r="T137" i="29"/>
  <c r="R137" i="29"/>
  <c r="P137" i="29"/>
  <c r="BI135" i="29"/>
  <c r="BH135" i="29"/>
  <c r="BG135" i="29"/>
  <c r="BF135" i="29"/>
  <c r="T135" i="29"/>
  <c r="R135" i="29"/>
  <c r="P135" i="29"/>
  <c r="BI133" i="29"/>
  <c r="BH133" i="29"/>
  <c r="BG133" i="29"/>
  <c r="BF133" i="29"/>
  <c r="T133" i="29"/>
  <c r="R133" i="29"/>
  <c r="P133" i="29"/>
  <c r="F124" i="29"/>
  <c r="E122" i="29"/>
  <c r="F93" i="29"/>
  <c r="E91" i="29"/>
  <c r="J28" i="29"/>
  <c r="E28" i="29"/>
  <c r="J96" i="29"/>
  <c r="J27" i="29"/>
  <c r="J25" i="29"/>
  <c r="E25" i="29"/>
  <c r="J126" i="29"/>
  <c r="J24" i="29"/>
  <c r="J22" i="29"/>
  <c r="E22" i="29"/>
  <c r="F127" i="29"/>
  <c r="J21" i="29"/>
  <c r="J19" i="29"/>
  <c r="E19" i="29"/>
  <c r="F126" i="29"/>
  <c r="J18" i="29"/>
  <c r="J16" i="29"/>
  <c r="J93" i="29"/>
  <c r="E7" i="29"/>
  <c r="E116" i="29"/>
  <c r="J41" i="28"/>
  <c r="J40" i="28"/>
  <c r="AY135" i="1" s="1"/>
  <c r="J39" i="28"/>
  <c r="AX135" i="1"/>
  <c r="BI152" i="28"/>
  <c r="BH152" i="28"/>
  <c r="BG152" i="28"/>
  <c r="BF152" i="28"/>
  <c r="T152" i="28"/>
  <c r="T151" i="28" s="1"/>
  <c r="R152" i="28"/>
  <c r="R151" i="28"/>
  <c r="P152" i="28"/>
  <c r="P151" i="28"/>
  <c r="BI150" i="28"/>
  <c r="BH150" i="28"/>
  <c r="BG150" i="28"/>
  <c r="BF150" i="28"/>
  <c r="T150" i="28"/>
  <c r="R150" i="28"/>
  <c r="P150" i="28"/>
  <c r="BI149" i="28"/>
  <c r="BH149" i="28"/>
  <c r="BG149" i="28"/>
  <c r="BF149" i="28"/>
  <c r="T149" i="28"/>
  <c r="R149" i="28"/>
  <c r="P149" i="28"/>
  <c r="BI147" i="28"/>
  <c r="BH147" i="28"/>
  <c r="BG147" i="28"/>
  <c r="BF147" i="28"/>
  <c r="T147" i="28"/>
  <c r="R147" i="28"/>
  <c r="P147" i="28"/>
  <c r="BI146" i="28"/>
  <c r="BH146" i="28"/>
  <c r="BG146" i="28"/>
  <c r="BF146" i="28"/>
  <c r="T146" i="28"/>
  <c r="R146" i="28"/>
  <c r="P146" i="28"/>
  <c r="BI145" i="28"/>
  <c r="BH145" i="28"/>
  <c r="BG145" i="28"/>
  <c r="BF145" i="28"/>
  <c r="T145" i="28"/>
  <c r="R145" i="28"/>
  <c r="P145" i="28"/>
  <c r="BI144" i="28"/>
  <c r="BH144" i="28"/>
  <c r="BG144" i="28"/>
  <c r="BF144" i="28"/>
  <c r="T144" i="28"/>
  <c r="R144" i="28"/>
  <c r="P144" i="28"/>
  <c r="BI143" i="28"/>
  <c r="BH143" i="28"/>
  <c r="BG143" i="28"/>
  <c r="BF143" i="28"/>
  <c r="T143" i="28"/>
  <c r="R143" i="28"/>
  <c r="P143" i="28"/>
  <c r="BI142" i="28"/>
  <c r="BH142" i="28"/>
  <c r="BG142" i="28"/>
  <c r="BF142" i="28"/>
  <c r="T142" i="28"/>
  <c r="R142" i="28"/>
  <c r="P142" i="28"/>
  <c r="BI141" i="28"/>
  <c r="BH141" i="28"/>
  <c r="BG141" i="28"/>
  <c r="BF141" i="28"/>
  <c r="T141" i="28"/>
  <c r="R141" i="28"/>
  <c r="P141" i="28"/>
  <c r="BI140" i="28"/>
  <c r="BH140" i="28"/>
  <c r="BG140" i="28"/>
  <c r="BF140" i="28"/>
  <c r="T140" i="28"/>
  <c r="R140" i="28"/>
  <c r="P140" i="28"/>
  <c r="BI139" i="28"/>
  <c r="BH139" i="28"/>
  <c r="BG139" i="28"/>
  <c r="BF139" i="28"/>
  <c r="T139" i="28"/>
  <c r="R139" i="28"/>
  <c r="P139" i="28"/>
  <c r="BI137" i="28"/>
  <c r="BH137" i="28"/>
  <c r="BG137" i="28"/>
  <c r="BF137" i="28"/>
  <c r="T137" i="28"/>
  <c r="R137" i="28"/>
  <c r="P137" i="28"/>
  <c r="BI136" i="28"/>
  <c r="BH136" i="28"/>
  <c r="BG136" i="28"/>
  <c r="BF136" i="28"/>
  <c r="T136" i="28"/>
  <c r="R136" i="28"/>
  <c r="P136" i="28"/>
  <c r="BI135" i="28"/>
  <c r="BH135" i="28"/>
  <c r="BG135" i="28"/>
  <c r="BF135" i="28"/>
  <c r="T135" i="28"/>
  <c r="R135" i="28"/>
  <c r="P135" i="28"/>
  <c r="BI134" i="28"/>
  <c r="BH134" i="28"/>
  <c r="BG134" i="28"/>
  <c r="BF134" i="28"/>
  <c r="T134" i="28"/>
  <c r="R134" i="28"/>
  <c r="P134" i="28"/>
  <c r="BI133" i="28"/>
  <c r="BH133" i="28"/>
  <c r="BG133" i="28"/>
  <c r="BF133" i="28"/>
  <c r="T133" i="28"/>
  <c r="R133" i="28"/>
  <c r="P133" i="28"/>
  <c r="BI132" i="28"/>
  <c r="BH132" i="28"/>
  <c r="BG132" i="28"/>
  <c r="BF132" i="28"/>
  <c r="T132" i="28"/>
  <c r="R132" i="28"/>
  <c r="P132" i="28"/>
  <c r="BI131" i="28"/>
  <c r="BH131" i="28"/>
  <c r="BG131" i="28"/>
  <c r="BF131" i="28"/>
  <c r="T131" i="28"/>
  <c r="R131" i="28"/>
  <c r="P131" i="28"/>
  <c r="BI130" i="28"/>
  <c r="BH130" i="28"/>
  <c r="BG130" i="28"/>
  <c r="BF130" i="28"/>
  <c r="T130" i="28"/>
  <c r="R130" i="28"/>
  <c r="P130" i="28"/>
  <c r="J125" i="28"/>
  <c r="J124" i="28"/>
  <c r="F124" i="28"/>
  <c r="F122" i="28"/>
  <c r="E120" i="28"/>
  <c r="J96" i="28"/>
  <c r="J95" i="28"/>
  <c r="F95" i="28"/>
  <c r="F93" i="28"/>
  <c r="E91" i="28"/>
  <c r="J22" i="28"/>
  <c r="E22" i="28"/>
  <c r="F96" i="28"/>
  <c r="J21" i="28"/>
  <c r="J16" i="28"/>
  <c r="J93" i="28"/>
  <c r="E7" i="28"/>
  <c r="E114" i="28"/>
  <c r="J41" i="27"/>
  <c r="J40" i="27"/>
  <c r="AY133" i="1"/>
  <c r="J39" i="27"/>
  <c r="AX133" i="1"/>
  <c r="BI151" i="27"/>
  <c r="BH151" i="27"/>
  <c r="BG151" i="27"/>
  <c r="BF151" i="27"/>
  <c r="T151" i="27"/>
  <c r="R151" i="27"/>
  <c r="P151" i="27"/>
  <c r="BI150" i="27"/>
  <c r="BH150" i="27"/>
  <c r="BG150" i="27"/>
  <c r="BF150" i="27"/>
  <c r="T150" i="27"/>
  <c r="R150" i="27"/>
  <c r="P150" i="27"/>
  <c r="BI149" i="27"/>
  <c r="BH149" i="27"/>
  <c r="BG149" i="27"/>
  <c r="BF149" i="27"/>
  <c r="T149" i="27"/>
  <c r="R149" i="27"/>
  <c r="P149" i="27"/>
  <c r="BI148" i="27"/>
  <c r="BH148" i="27"/>
  <c r="BG148" i="27"/>
  <c r="BF148" i="27"/>
  <c r="T148" i="27"/>
  <c r="R148" i="27"/>
  <c r="P148" i="27"/>
  <c r="BI147" i="27"/>
  <c r="BH147" i="27"/>
  <c r="BG147" i="27"/>
  <c r="BF147" i="27"/>
  <c r="T147" i="27"/>
  <c r="R147" i="27"/>
  <c r="P147" i="27"/>
  <c r="BI145" i="27"/>
  <c r="BH145" i="27"/>
  <c r="BG145" i="27"/>
  <c r="BF145" i="27"/>
  <c r="T145" i="27"/>
  <c r="R145" i="27"/>
  <c r="P145" i="27"/>
  <c r="BI144" i="27"/>
  <c r="BH144" i="27"/>
  <c r="BG144" i="27"/>
  <c r="BF144" i="27"/>
  <c r="T144" i="27"/>
  <c r="R144" i="27"/>
  <c r="P144" i="27"/>
  <c r="BI143" i="27"/>
  <c r="BH143" i="27"/>
  <c r="BG143" i="27"/>
  <c r="BF143" i="27"/>
  <c r="T143" i="27"/>
  <c r="R143" i="27"/>
  <c r="P143" i="27"/>
  <c r="BI142" i="27"/>
  <c r="BH142" i="27"/>
  <c r="BG142" i="27"/>
  <c r="BF142" i="27"/>
  <c r="T142" i="27"/>
  <c r="R142" i="27"/>
  <c r="P142" i="27"/>
  <c r="BI141" i="27"/>
  <c r="BH141" i="27"/>
  <c r="BG141" i="27"/>
  <c r="BF141" i="27"/>
  <c r="T141" i="27"/>
  <c r="R141" i="27"/>
  <c r="P141" i="27"/>
  <c r="BI140" i="27"/>
  <c r="BH140" i="27"/>
  <c r="BG140" i="27"/>
  <c r="BF140" i="27"/>
  <c r="T140" i="27"/>
  <c r="R140" i="27"/>
  <c r="P140" i="27"/>
  <c r="BI139" i="27"/>
  <c r="BH139" i="27"/>
  <c r="BG139" i="27"/>
  <c r="BF139" i="27"/>
  <c r="T139" i="27"/>
  <c r="R139" i="27"/>
  <c r="P139" i="27"/>
  <c r="BI138" i="27"/>
  <c r="BH138" i="27"/>
  <c r="BG138" i="27"/>
  <c r="BF138" i="27"/>
  <c r="T138" i="27"/>
  <c r="R138" i="27"/>
  <c r="P138" i="27"/>
  <c r="BI137" i="27"/>
  <c r="BH137" i="27"/>
  <c r="BG137" i="27"/>
  <c r="BF137" i="27"/>
  <c r="T137" i="27"/>
  <c r="R137" i="27"/>
  <c r="P137" i="27"/>
  <c r="BI136" i="27"/>
  <c r="BH136" i="27"/>
  <c r="BG136" i="27"/>
  <c r="BF136" i="27"/>
  <c r="T136" i="27"/>
  <c r="R136" i="27"/>
  <c r="P136" i="27"/>
  <c r="BI135" i="27"/>
  <c r="BH135" i="27"/>
  <c r="BG135" i="27"/>
  <c r="BF135" i="27"/>
  <c r="T135" i="27"/>
  <c r="R135" i="27"/>
  <c r="P135" i="27"/>
  <c r="BI134" i="27"/>
  <c r="BH134" i="27"/>
  <c r="BG134" i="27"/>
  <c r="BF134" i="27"/>
  <c r="T134" i="27"/>
  <c r="R134" i="27"/>
  <c r="P134" i="27"/>
  <c r="BI133" i="27"/>
  <c r="BH133" i="27"/>
  <c r="BG133" i="27"/>
  <c r="BF133" i="27"/>
  <c r="T133" i="27"/>
  <c r="R133" i="27"/>
  <c r="P133" i="27"/>
  <c r="BI132" i="27"/>
  <c r="BH132" i="27"/>
  <c r="BG132" i="27"/>
  <c r="BF132" i="27"/>
  <c r="T132" i="27"/>
  <c r="R132" i="27"/>
  <c r="P132" i="27"/>
  <c r="BI130" i="27"/>
  <c r="BH130" i="27"/>
  <c r="BG130" i="27"/>
  <c r="BF130" i="27"/>
  <c r="T130" i="27"/>
  <c r="R130" i="27"/>
  <c r="P130" i="27"/>
  <c r="BI129" i="27"/>
  <c r="BH129" i="27"/>
  <c r="BG129" i="27"/>
  <c r="BF129" i="27"/>
  <c r="T129" i="27"/>
  <c r="R129" i="27"/>
  <c r="P129" i="27"/>
  <c r="J124" i="27"/>
  <c r="J123" i="27"/>
  <c r="F123" i="27"/>
  <c r="F121" i="27"/>
  <c r="E119" i="27"/>
  <c r="J96" i="27"/>
  <c r="J95" i="27"/>
  <c r="F95" i="27"/>
  <c r="F93" i="27"/>
  <c r="E91" i="27"/>
  <c r="J22" i="27"/>
  <c r="E22" i="27"/>
  <c r="F96" i="27"/>
  <c r="J21" i="27"/>
  <c r="J16" i="27"/>
  <c r="J121" i="27" s="1"/>
  <c r="E7" i="27"/>
  <c r="E85" i="27"/>
  <c r="J41" i="26"/>
  <c r="J40" i="26"/>
  <c r="AY131" i="1"/>
  <c r="J39" i="26"/>
  <c r="AX131" i="1" s="1"/>
  <c r="BI176" i="26"/>
  <c r="BH176" i="26"/>
  <c r="BG176" i="26"/>
  <c r="BF176" i="26"/>
  <c r="T176" i="26"/>
  <c r="R176" i="26"/>
  <c r="P176" i="26"/>
  <c r="BI174" i="26"/>
  <c r="BH174" i="26"/>
  <c r="BG174" i="26"/>
  <c r="BF174" i="26"/>
  <c r="T174" i="26"/>
  <c r="R174" i="26"/>
  <c r="P174" i="26"/>
  <c r="BI172" i="26"/>
  <c r="BH172" i="26"/>
  <c r="BG172" i="26"/>
  <c r="BF172" i="26"/>
  <c r="T172" i="26"/>
  <c r="R172" i="26"/>
  <c r="P172" i="26"/>
  <c r="BI171" i="26"/>
  <c r="BH171" i="26"/>
  <c r="BG171" i="26"/>
  <c r="BF171" i="26"/>
  <c r="T171" i="26"/>
  <c r="R171" i="26"/>
  <c r="P171" i="26"/>
  <c r="BI169" i="26"/>
  <c r="BH169" i="26"/>
  <c r="BG169" i="26"/>
  <c r="BF169" i="26"/>
  <c r="T169" i="26"/>
  <c r="R169" i="26"/>
  <c r="P169" i="26"/>
  <c r="BI167" i="26"/>
  <c r="BH167" i="26"/>
  <c r="BG167" i="26"/>
  <c r="BF167" i="26"/>
  <c r="T167" i="26"/>
  <c r="R167" i="26"/>
  <c r="P167" i="26"/>
  <c r="BI164" i="26"/>
  <c r="BH164" i="26"/>
  <c r="BG164" i="26"/>
  <c r="BF164" i="26"/>
  <c r="T164" i="26"/>
  <c r="T163" i="26"/>
  <c r="R164" i="26"/>
  <c r="R163" i="26"/>
  <c r="P164" i="26"/>
  <c r="P163" i="26" s="1"/>
  <c r="BI161" i="26"/>
  <c r="BH161" i="26"/>
  <c r="BG161" i="26"/>
  <c r="BF161" i="26"/>
  <c r="T161" i="26"/>
  <c r="R161" i="26"/>
  <c r="P161" i="26"/>
  <c r="BI159" i="26"/>
  <c r="BH159" i="26"/>
  <c r="BG159" i="26"/>
  <c r="BF159" i="26"/>
  <c r="T159" i="26"/>
  <c r="R159" i="26"/>
  <c r="P159" i="26"/>
  <c r="BI157" i="26"/>
  <c r="BH157" i="26"/>
  <c r="BG157" i="26"/>
  <c r="BF157" i="26"/>
  <c r="T157" i="26"/>
  <c r="R157" i="26"/>
  <c r="P157" i="26"/>
  <c r="BI155" i="26"/>
  <c r="BH155" i="26"/>
  <c r="BG155" i="26"/>
  <c r="BF155" i="26"/>
  <c r="T155" i="26"/>
  <c r="R155" i="26"/>
  <c r="P155" i="26"/>
  <c r="BI152" i="26"/>
  <c r="BH152" i="26"/>
  <c r="BG152" i="26"/>
  <c r="BF152" i="26"/>
  <c r="T152" i="26"/>
  <c r="R152" i="26"/>
  <c r="P152" i="26"/>
  <c r="BI150" i="26"/>
  <c r="BH150" i="26"/>
  <c r="BG150" i="26"/>
  <c r="BF150" i="26"/>
  <c r="T150" i="26"/>
  <c r="R150" i="26"/>
  <c r="P150" i="26"/>
  <c r="BI148" i="26"/>
  <c r="BH148" i="26"/>
  <c r="BG148" i="26"/>
  <c r="BF148" i="26"/>
  <c r="T148" i="26"/>
  <c r="R148" i="26"/>
  <c r="P148" i="26"/>
  <c r="BI146" i="26"/>
  <c r="BH146" i="26"/>
  <c r="BG146" i="26"/>
  <c r="BF146" i="26"/>
  <c r="T146" i="26"/>
  <c r="R146" i="26"/>
  <c r="P146" i="26"/>
  <c r="BI144" i="26"/>
  <c r="BH144" i="26"/>
  <c r="BG144" i="26"/>
  <c r="BF144" i="26"/>
  <c r="T144" i="26"/>
  <c r="R144" i="26"/>
  <c r="P144" i="26"/>
  <c r="BI142" i="26"/>
  <c r="BH142" i="26"/>
  <c r="BG142" i="26"/>
  <c r="BF142" i="26"/>
  <c r="T142" i="26"/>
  <c r="R142" i="26"/>
  <c r="P142" i="26"/>
  <c r="BI139" i="26"/>
  <c r="BH139" i="26"/>
  <c r="BG139" i="26"/>
  <c r="BF139" i="26"/>
  <c r="T139" i="26"/>
  <c r="R139" i="26"/>
  <c r="P139" i="26"/>
  <c r="BI137" i="26"/>
  <c r="BH137" i="26"/>
  <c r="BG137" i="26"/>
  <c r="BF137" i="26"/>
  <c r="T137" i="26"/>
  <c r="R137" i="26"/>
  <c r="P137" i="26"/>
  <c r="BI135" i="26"/>
  <c r="BH135" i="26"/>
  <c r="BG135" i="26"/>
  <c r="BF135" i="26"/>
  <c r="T135" i="26"/>
  <c r="R135" i="26"/>
  <c r="P135" i="26"/>
  <c r="BI133" i="26"/>
  <c r="BH133" i="26"/>
  <c r="BG133" i="26"/>
  <c r="BF133" i="26"/>
  <c r="T133" i="26"/>
  <c r="R133" i="26"/>
  <c r="P133" i="26"/>
  <c r="F124" i="26"/>
  <c r="E122" i="26"/>
  <c r="F93" i="26"/>
  <c r="E91" i="26"/>
  <c r="J28" i="26"/>
  <c r="E28" i="26"/>
  <c r="J96" i="26" s="1"/>
  <c r="J27" i="26"/>
  <c r="J25" i="26"/>
  <c r="E25" i="26"/>
  <c r="J126" i="26"/>
  <c r="J24" i="26"/>
  <c r="J22" i="26"/>
  <c r="E22" i="26"/>
  <c r="F127" i="26"/>
  <c r="J21" i="26"/>
  <c r="J19" i="26"/>
  <c r="E19" i="26"/>
  <c r="F126" i="26"/>
  <c r="J18" i="26"/>
  <c r="J16" i="26"/>
  <c r="J124" i="26"/>
  <c r="E7" i="26"/>
  <c r="E116" i="26"/>
  <c r="J41" i="25"/>
  <c r="J40" i="25"/>
  <c r="AY129" i="1"/>
  <c r="J39" i="25"/>
  <c r="AX129" i="1" s="1"/>
  <c r="BI184" i="25"/>
  <c r="BH184" i="25"/>
  <c r="BG184" i="25"/>
  <c r="BF184" i="25"/>
  <c r="T184" i="25"/>
  <c r="R184" i="25"/>
  <c r="P184" i="25"/>
  <c r="BI183" i="25"/>
  <c r="BH183" i="25"/>
  <c r="BG183" i="25"/>
  <c r="BF183" i="25"/>
  <c r="T183" i="25"/>
  <c r="R183" i="25"/>
  <c r="P183" i="25"/>
  <c r="BI182" i="25"/>
  <c r="BH182" i="25"/>
  <c r="BG182" i="25"/>
  <c r="BF182" i="25"/>
  <c r="T182" i="25"/>
  <c r="R182" i="25"/>
  <c r="P182" i="25"/>
  <c r="BI181" i="25"/>
  <c r="BH181" i="25"/>
  <c r="BG181" i="25"/>
  <c r="BF181" i="25"/>
  <c r="T181" i="25"/>
  <c r="R181" i="25"/>
  <c r="P181" i="25"/>
  <c r="BI180" i="25"/>
  <c r="BH180" i="25"/>
  <c r="BG180" i="25"/>
  <c r="BF180" i="25"/>
  <c r="T180" i="25"/>
  <c r="R180" i="25"/>
  <c r="P180" i="25"/>
  <c r="BI179" i="25"/>
  <c r="BH179" i="25"/>
  <c r="BG179" i="25"/>
  <c r="BF179" i="25"/>
  <c r="T179" i="25"/>
  <c r="R179" i="25"/>
  <c r="P179" i="25"/>
  <c r="BI177" i="25"/>
  <c r="BH177" i="25"/>
  <c r="BG177" i="25"/>
  <c r="BF177" i="25"/>
  <c r="T177" i="25"/>
  <c r="R177" i="25"/>
  <c r="P177" i="25"/>
  <c r="BI176" i="25"/>
  <c r="BH176" i="25"/>
  <c r="BG176" i="25"/>
  <c r="BF176" i="25"/>
  <c r="T176" i="25"/>
  <c r="R176" i="25"/>
  <c r="P176" i="25"/>
  <c r="BI175" i="25"/>
  <c r="BH175" i="25"/>
  <c r="BG175" i="25"/>
  <c r="BF175" i="25"/>
  <c r="T175" i="25"/>
  <c r="R175" i="25"/>
  <c r="P175" i="25"/>
  <c r="BI174" i="25"/>
  <c r="BH174" i="25"/>
  <c r="BG174" i="25"/>
  <c r="BF174" i="25"/>
  <c r="T174" i="25"/>
  <c r="R174" i="25"/>
  <c r="P174" i="25"/>
  <c r="BI173" i="25"/>
  <c r="BH173" i="25"/>
  <c r="BG173" i="25"/>
  <c r="BF173" i="25"/>
  <c r="T173" i="25"/>
  <c r="R173" i="25"/>
  <c r="P173" i="25"/>
  <c r="BI172" i="25"/>
  <c r="BH172" i="25"/>
  <c r="BG172" i="25"/>
  <c r="BF172" i="25"/>
  <c r="T172" i="25"/>
  <c r="R172" i="25"/>
  <c r="P172" i="25"/>
  <c r="BI171" i="25"/>
  <c r="BH171" i="25"/>
  <c r="BG171" i="25"/>
  <c r="BF171" i="25"/>
  <c r="T171" i="25"/>
  <c r="R171" i="25"/>
  <c r="P171" i="25"/>
  <c r="BI170" i="25"/>
  <c r="BH170" i="25"/>
  <c r="BG170" i="25"/>
  <c r="BF170" i="25"/>
  <c r="T170" i="25"/>
  <c r="R170" i="25"/>
  <c r="P170" i="25"/>
  <c r="BI169" i="25"/>
  <c r="BH169" i="25"/>
  <c r="BG169" i="25"/>
  <c r="BF169" i="25"/>
  <c r="T169" i="25"/>
  <c r="R169" i="25"/>
  <c r="P169" i="25"/>
  <c r="BI168" i="25"/>
  <c r="BH168" i="25"/>
  <c r="BG168" i="25"/>
  <c r="BF168" i="25"/>
  <c r="T168" i="25"/>
  <c r="R168" i="25"/>
  <c r="P168" i="25"/>
  <c r="BI167" i="25"/>
  <c r="BH167" i="25"/>
  <c r="BG167" i="25"/>
  <c r="BF167" i="25"/>
  <c r="T167" i="25"/>
  <c r="R167" i="25"/>
  <c r="P167" i="25"/>
  <c r="BI166" i="25"/>
  <c r="BH166" i="25"/>
  <c r="BG166" i="25"/>
  <c r="BF166" i="25"/>
  <c r="T166" i="25"/>
  <c r="R166" i="25"/>
  <c r="P166" i="25"/>
  <c r="BI165" i="25"/>
  <c r="BH165" i="25"/>
  <c r="BG165" i="25"/>
  <c r="BF165" i="25"/>
  <c r="T165" i="25"/>
  <c r="R165" i="25"/>
  <c r="P165" i="25"/>
  <c r="BI164" i="25"/>
  <c r="BH164" i="25"/>
  <c r="BG164" i="25"/>
  <c r="BF164" i="25"/>
  <c r="T164" i="25"/>
  <c r="R164" i="25"/>
  <c r="P164" i="25"/>
  <c r="BI163" i="25"/>
  <c r="BH163" i="25"/>
  <c r="BG163" i="25"/>
  <c r="BF163" i="25"/>
  <c r="T163" i="25"/>
  <c r="R163" i="25"/>
  <c r="P163" i="25"/>
  <c r="BI162" i="25"/>
  <c r="BH162" i="25"/>
  <c r="BG162" i="25"/>
  <c r="BF162" i="25"/>
  <c r="T162" i="25"/>
  <c r="R162" i="25"/>
  <c r="P162" i="25"/>
  <c r="BI161" i="25"/>
  <c r="BH161" i="25"/>
  <c r="BG161" i="25"/>
  <c r="BF161" i="25"/>
  <c r="T161" i="25"/>
  <c r="R161" i="25"/>
  <c r="P161" i="25"/>
  <c r="BI160" i="25"/>
  <c r="BH160" i="25"/>
  <c r="BG160" i="25"/>
  <c r="BF160" i="25"/>
  <c r="T160" i="25"/>
  <c r="R160" i="25"/>
  <c r="P160" i="25"/>
  <c r="BI159" i="25"/>
  <c r="BH159" i="25"/>
  <c r="BG159" i="25"/>
  <c r="BF159" i="25"/>
  <c r="T159" i="25"/>
  <c r="R159" i="25"/>
  <c r="P159" i="25"/>
  <c r="BI157" i="25"/>
  <c r="BH157" i="25"/>
  <c r="BG157" i="25"/>
  <c r="BF157" i="25"/>
  <c r="T157" i="25"/>
  <c r="R157" i="25"/>
  <c r="P157" i="25"/>
  <c r="BI156" i="25"/>
  <c r="BH156" i="25"/>
  <c r="BG156" i="25"/>
  <c r="BF156" i="25"/>
  <c r="T156" i="25"/>
  <c r="R156" i="25"/>
  <c r="P156" i="25"/>
  <c r="BI155" i="25"/>
  <c r="BH155" i="25"/>
  <c r="BG155" i="25"/>
  <c r="BF155" i="25"/>
  <c r="T155" i="25"/>
  <c r="R155" i="25"/>
  <c r="P155" i="25"/>
  <c r="BI154" i="25"/>
  <c r="BH154" i="25"/>
  <c r="BG154" i="25"/>
  <c r="BF154" i="25"/>
  <c r="T154" i="25"/>
  <c r="R154" i="25"/>
  <c r="P154" i="25"/>
  <c r="BI153" i="25"/>
  <c r="BH153" i="25"/>
  <c r="BG153" i="25"/>
  <c r="BF153" i="25"/>
  <c r="T153" i="25"/>
  <c r="R153" i="25"/>
  <c r="P153" i="25"/>
  <c r="BI152" i="25"/>
  <c r="BH152" i="25"/>
  <c r="BG152" i="25"/>
  <c r="BF152" i="25"/>
  <c r="T152" i="25"/>
  <c r="R152" i="25"/>
  <c r="P152" i="25"/>
  <c r="BI151" i="25"/>
  <c r="BH151" i="25"/>
  <c r="BG151" i="25"/>
  <c r="BF151" i="25"/>
  <c r="T151" i="25"/>
  <c r="R151" i="25"/>
  <c r="P151" i="25"/>
  <c r="BI150" i="25"/>
  <c r="BH150" i="25"/>
  <c r="BG150" i="25"/>
  <c r="BF150" i="25"/>
  <c r="T150" i="25"/>
  <c r="R150" i="25"/>
  <c r="P150" i="25"/>
  <c r="BI149" i="25"/>
  <c r="BH149" i="25"/>
  <c r="BG149" i="25"/>
  <c r="BF149" i="25"/>
  <c r="T149" i="25"/>
  <c r="R149" i="25"/>
  <c r="P149" i="25"/>
  <c r="BI148" i="25"/>
  <c r="BH148" i="25"/>
  <c r="BG148" i="25"/>
  <c r="BF148" i="25"/>
  <c r="T148" i="25"/>
  <c r="R148" i="25"/>
  <c r="P148" i="25"/>
  <c r="BI147" i="25"/>
  <c r="BH147" i="25"/>
  <c r="BG147" i="25"/>
  <c r="BF147" i="25"/>
  <c r="T147" i="25"/>
  <c r="R147" i="25"/>
  <c r="P147" i="25"/>
  <c r="BI146" i="25"/>
  <c r="BH146" i="25"/>
  <c r="BG146" i="25"/>
  <c r="BF146" i="25"/>
  <c r="T146" i="25"/>
  <c r="R146" i="25"/>
  <c r="P146" i="25"/>
  <c r="BI145" i="25"/>
  <c r="BH145" i="25"/>
  <c r="BG145" i="25"/>
  <c r="BF145" i="25"/>
  <c r="T145" i="25"/>
  <c r="R145" i="25"/>
  <c r="P145" i="25"/>
  <c r="BI144" i="25"/>
  <c r="BH144" i="25"/>
  <c r="BG144" i="25"/>
  <c r="BF144" i="25"/>
  <c r="T144" i="25"/>
  <c r="R144" i="25"/>
  <c r="P144" i="25"/>
  <c r="BI143" i="25"/>
  <c r="BH143" i="25"/>
  <c r="BG143" i="25"/>
  <c r="BF143" i="25"/>
  <c r="T143" i="25"/>
  <c r="R143" i="25"/>
  <c r="P143" i="25"/>
  <c r="BI142" i="25"/>
  <c r="BH142" i="25"/>
  <c r="BG142" i="25"/>
  <c r="BF142" i="25"/>
  <c r="T142" i="25"/>
  <c r="R142" i="25"/>
  <c r="P142" i="25"/>
  <c r="BI141" i="25"/>
  <c r="BH141" i="25"/>
  <c r="BG141" i="25"/>
  <c r="BF141" i="25"/>
  <c r="T141" i="25"/>
  <c r="R141" i="25"/>
  <c r="P141" i="25"/>
  <c r="BI140" i="25"/>
  <c r="BH140" i="25"/>
  <c r="BG140" i="25"/>
  <c r="BF140" i="25"/>
  <c r="T140" i="25"/>
  <c r="R140" i="25"/>
  <c r="P140" i="25"/>
  <c r="BI139" i="25"/>
  <c r="BH139" i="25"/>
  <c r="BG139" i="25"/>
  <c r="BF139" i="25"/>
  <c r="T139" i="25"/>
  <c r="R139" i="25"/>
  <c r="P139" i="25"/>
  <c r="BI138" i="25"/>
  <c r="BH138" i="25"/>
  <c r="BG138" i="25"/>
  <c r="BF138" i="25"/>
  <c r="T138" i="25"/>
  <c r="R138" i="25"/>
  <c r="P138" i="25"/>
  <c r="BI137" i="25"/>
  <c r="BH137" i="25"/>
  <c r="BG137" i="25"/>
  <c r="BF137" i="25"/>
  <c r="T137" i="25"/>
  <c r="R137" i="25"/>
  <c r="P137" i="25"/>
  <c r="BI136" i="25"/>
  <c r="BH136" i="25"/>
  <c r="BG136" i="25"/>
  <c r="BF136" i="25"/>
  <c r="T136" i="25"/>
  <c r="R136" i="25"/>
  <c r="P136" i="25"/>
  <c r="BI135" i="25"/>
  <c r="BH135" i="25"/>
  <c r="BG135" i="25"/>
  <c r="BF135" i="25"/>
  <c r="T135" i="25"/>
  <c r="R135" i="25"/>
  <c r="P135" i="25"/>
  <c r="BI134" i="25"/>
  <c r="BH134" i="25"/>
  <c r="BG134" i="25"/>
  <c r="BF134" i="25"/>
  <c r="T134" i="25"/>
  <c r="R134" i="25"/>
  <c r="P134" i="25"/>
  <c r="BI133" i="25"/>
  <c r="BH133" i="25"/>
  <c r="BG133" i="25"/>
  <c r="BF133" i="25"/>
  <c r="T133" i="25"/>
  <c r="R133" i="25"/>
  <c r="P133" i="25"/>
  <c r="BI132" i="25"/>
  <c r="BH132" i="25"/>
  <c r="BG132" i="25"/>
  <c r="BF132" i="25"/>
  <c r="T132" i="25"/>
  <c r="R132" i="25"/>
  <c r="P132" i="25"/>
  <c r="BI131" i="25"/>
  <c r="BH131" i="25"/>
  <c r="BG131" i="25"/>
  <c r="BF131" i="25"/>
  <c r="T131" i="25"/>
  <c r="R131" i="25"/>
  <c r="P131" i="25"/>
  <c r="BI130" i="25"/>
  <c r="BH130" i="25"/>
  <c r="BG130" i="25"/>
  <c r="BF130" i="25"/>
  <c r="T130" i="25"/>
  <c r="R130" i="25"/>
  <c r="P130" i="25"/>
  <c r="BI129" i="25"/>
  <c r="BH129" i="25"/>
  <c r="BG129" i="25"/>
  <c r="BF129" i="25"/>
  <c r="T129" i="25"/>
  <c r="R129" i="25"/>
  <c r="P129" i="25"/>
  <c r="J124" i="25"/>
  <c r="J123" i="25"/>
  <c r="F123" i="25"/>
  <c r="F121" i="25"/>
  <c r="E119" i="25"/>
  <c r="J96" i="25"/>
  <c r="J95" i="25"/>
  <c r="F95" i="25"/>
  <c r="F93" i="25"/>
  <c r="E91" i="25"/>
  <c r="J22" i="25"/>
  <c r="E22" i="25"/>
  <c r="F124" i="25"/>
  <c r="J21" i="25"/>
  <c r="J16" i="25"/>
  <c r="J93" i="25"/>
  <c r="E7" i="25"/>
  <c r="E113" i="25" s="1"/>
  <c r="J41" i="24"/>
  <c r="J40" i="24"/>
  <c r="AY128" i="1"/>
  <c r="J39" i="24"/>
  <c r="AX128" i="1" s="1"/>
  <c r="BI267" i="24"/>
  <c r="BH267" i="24"/>
  <c r="BG267" i="24"/>
  <c r="BF267" i="24"/>
  <c r="T267" i="24"/>
  <c r="R267" i="24"/>
  <c r="P267" i="24"/>
  <c r="BI266" i="24"/>
  <c r="BH266" i="24"/>
  <c r="BG266" i="24"/>
  <c r="BF266" i="24"/>
  <c r="T266" i="24"/>
  <c r="R266" i="24"/>
  <c r="P266" i="24"/>
  <c r="BI265" i="24"/>
  <c r="BH265" i="24"/>
  <c r="BG265" i="24"/>
  <c r="BF265" i="24"/>
  <c r="T265" i="24"/>
  <c r="R265" i="24"/>
  <c r="P265" i="24"/>
  <c r="BI264" i="24"/>
  <c r="BH264" i="24"/>
  <c r="BG264" i="24"/>
  <c r="BF264" i="24"/>
  <c r="T264" i="24"/>
  <c r="R264" i="24"/>
  <c r="P264" i="24"/>
  <c r="BI262" i="24"/>
  <c r="BH262" i="24"/>
  <c r="BG262" i="24"/>
  <c r="BF262" i="24"/>
  <c r="T262" i="24"/>
  <c r="R262" i="24"/>
  <c r="P262" i="24"/>
  <c r="BI261" i="24"/>
  <c r="BH261" i="24"/>
  <c r="BG261" i="24"/>
  <c r="BF261" i="24"/>
  <c r="T261" i="24"/>
  <c r="R261" i="24"/>
  <c r="P261" i="24"/>
  <c r="BI259" i="24"/>
  <c r="BH259" i="24"/>
  <c r="BG259" i="24"/>
  <c r="BF259" i="24"/>
  <c r="T259" i="24"/>
  <c r="R259" i="24"/>
  <c r="P259" i="24"/>
  <c r="BI258" i="24"/>
  <c r="BH258" i="24"/>
  <c r="BG258" i="24"/>
  <c r="BF258" i="24"/>
  <c r="T258" i="24"/>
  <c r="R258" i="24"/>
  <c r="P258" i="24"/>
  <c r="BI257" i="24"/>
  <c r="BH257" i="24"/>
  <c r="BG257" i="24"/>
  <c r="BF257" i="24"/>
  <c r="T257" i="24"/>
  <c r="R257" i="24"/>
  <c r="P257" i="24"/>
  <c r="BI256" i="24"/>
  <c r="BH256" i="24"/>
  <c r="BG256" i="24"/>
  <c r="BF256" i="24"/>
  <c r="T256" i="24"/>
  <c r="R256" i="24"/>
  <c r="P256" i="24"/>
  <c r="BI255" i="24"/>
  <c r="BH255" i="24"/>
  <c r="BG255" i="24"/>
  <c r="BF255" i="24"/>
  <c r="T255" i="24"/>
  <c r="R255" i="24"/>
  <c r="P255" i="24"/>
  <c r="BI254" i="24"/>
  <c r="BH254" i="24"/>
  <c r="BG254" i="24"/>
  <c r="BF254" i="24"/>
  <c r="T254" i="24"/>
  <c r="R254" i="24"/>
  <c r="P254" i="24"/>
  <c r="BI253" i="24"/>
  <c r="BH253" i="24"/>
  <c r="BG253" i="24"/>
  <c r="BF253" i="24"/>
  <c r="T253" i="24"/>
  <c r="R253" i="24"/>
  <c r="P253" i="24"/>
  <c r="BI252" i="24"/>
  <c r="BH252" i="24"/>
  <c r="BG252" i="24"/>
  <c r="BF252" i="24"/>
  <c r="T252" i="24"/>
  <c r="R252" i="24"/>
  <c r="P252" i="24"/>
  <c r="BI251" i="24"/>
  <c r="BH251" i="24"/>
  <c r="BG251" i="24"/>
  <c r="BF251" i="24"/>
  <c r="T251" i="24"/>
  <c r="R251" i="24"/>
  <c r="P251" i="24"/>
  <c r="BI250" i="24"/>
  <c r="BH250" i="24"/>
  <c r="BG250" i="24"/>
  <c r="BF250" i="24"/>
  <c r="T250" i="24"/>
  <c r="R250" i="24"/>
  <c r="P250" i="24"/>
  <c r="BI249" i="24"/>
  <c r="BH249" i="24"/>
  <c r="BG249" i="24"/>
  <c r="BF249" i="24"/>
  <c r="T249" i="24"/>
  <c r="R249" i="24"/>
  <c r="P249" i="24"/>
  <c r="BI247" i="24"/>
  <c r="BH247" i="24"/>
  <c r="BG247" i="24"/>
  <c r="BF247" i="24"/>
  <c r="T247" i="24"/>
  <c r="R247" i="24"/>
  <c r="P247" i="24"/>
  <c r="BI246" i="24"/>
  <c r="BH246" i="24"/>
  <c r="BG246" i="24"/>
  <c r="BF246" i="24"/>
  <c r="T246" i="24"/>
  <c r="R246" i="24"/>
  <c r="P246" i="24"/>
  <c r="BI245" i="24"/>
  <c r="BH245" i="24"/>
  <c r="BG245" i="24"/>
  <c r="BF245" i="24"/>
  <c r="T245" i="24"/>
  <c r="R245" i="24"/>
  <c r="P245" i="24"/>
  <c r="BI244" i="24"/>
  <c r="BH244" i="24"/>
  <c r="BG244" i="24"/>
  <c r="BF244" i="24"/>
  <c r="T244" i="24"/>
  <c r="R244" i="24"/>
  <c r="P244" i="24"/>
  <c r="BI243" i="24"/>
  <c r="BH243" i="24"/>
  <c r="BG243" i="24"/>
  <c r="BF243" i="24"/>
  <c r="T243" i="24"/>
  <c r="R243" i="24"/>
  <c r="P243" i="24"/>
  <c r="BI242" i="24"/>
  <c r="BH242" i="24"/>
  <c r="BG242" i="24"/>
  <c r="BF242" i="24"/>
  <c r="T242" i="24"/>
  <c r="R242" i="24"/>
  <c r="P242" i="24"/>
  <c r="BI240" i="24"/>
  <c r="BH240" i="24"/>
  <c r="BG240" i="24"/>
  <c r="BF240" i="24"/>
  <c r="T240" i="24"/>
  <c r="R240" i="24"/>
  <c r="P240" i="24"/>
  <c r="BI239" i="24"/>
  <c r="BH239" i="24"/>
  <c r="BG239" i="24"/>
  <c r="BF239" i="24"/>
  <c r="T239" i="24"/>
  <c r="R239" i="24"/>
  <c r="P239" i="24"/>
  <c r="BI238" i="24"/>
  <c r="BH238" i="24"/>
  <c r="BG238" i="24"/>
  <c r="BF238" i="24"/>
  <c r="T238" i="24"/>
  <c r="R238" i="24"/>
  <c r="P238" i="24"/>
  <c r="BI237" i="24"/>
  <c r="BH237" i="24"/>
  <c r="BG237" i="24"/>
  <c r="BF237" i="24"/>
  <c r="T237" i="24"/>
  <c r="R237" i="24"/>
  <c r="P237" i="24"/>
  <c r="BI236" i="24"/>
  <c r="BH236" i="24"/>
  <c r="BG236" i="24"/>
  <c r="BF236" i="24"/>
  <c r="T236" i="24"/>
  <c r="R236" i="24"/>
  <c r="P236" i="24"/>
  <c r="BI234" i="24"/>
  <c r="BH234" i="24"/>
  <c r="BG234" i="24"/>
  <c r="BF234" i="24"/>
  <c r="T234" i="24"/>
  <c r="R234" i="24"/>
  <c r="P234" i="24"/>
  <c r="BI233" i="24"/>
  <c r="BH233" i="24"/>
  <c r="BG233" i="24"/>
  <c r="BF233" i="24"/>
  <c r="T233" i="24"/>
  <c r="R233" i="24"/>
  <c r="P233" i="24"/>
  <c r="BI232" i="24"/>
  <c r="BH232" i="24"/>
  <c r="BG232" i="24"/>
  <c r="BF232" i="24"/>
  <c r="T232" i="24"/>
  <c r="R232" i="24"/>
  <c r="P232" i="24"/>
  <c r="BI230" i="24"/>
  <c r="BH230" i="24"/>
  <c r="BG230" i="24"/>
  <c r="BF230" i="24"/>
  <c r="T230" i="24"/>
  <c r="R230" i="24"/>
  <c r="P230" i="24"/>
  <c r="BI229" i="24"/>
  <c r="BH229" i="24"/>
  <c r="BG229" i="24"/>
  <c r="BF229" i="24"/>
  <c r="T229" i="24"/>
  <c r="R229" i="24"/>
  <c r="P229" i="24"/>
  <c r="BI228" i="24"/>
  <c r="BH228" i="24"/>
  <c r="BG228" i="24"/>
  <c r="BF228" i="24"/>
  <c r="T228" i="24"/>
  <c r="R228" i="24"/>
  <c r="P228" i="24"/>
  <c r="BI227" i="24"/>
  <c r="BH227" i="24"/>
  <c r="BG227" i="24"/>
  <c r="BF227" i="24"/>
  <c r="T227" i="24"/>
  <c r="R227" i="24"/>
  <c r="P227" i="24"/>
  <c r="BI226" i="24"/>
  <c r="BH226" i="24"/>
  <c r="BG226" i="24"/>
  <c r="BF226" i="24"/>
  <c r="T226" i="24"/>
  <c r="R226" i="24"/>
  <c r="P226" i="24"/>
  <c r="BI225" i="24"/>
  <c r="BH225" i="24"/>
  <c r="BG225" i="24"/>
  <c r="BF225" i="24"/>
  <c r="T225" i="24"/>
  <c r="R225" i="24"/>
  <c r="P225" i="24"/>
  <c r="BI223" i="24"/>
  <c r="BH223" i="24"/>
  <c r="BG223" i="24"/>
  <c r="BF223" i="24"/>
  <c r="T223" i="24"/>
  <c r="R223" i="24"/>
  <c r="P223" i="24"/>
  <c r="BI222" i="24"/>
  <c r="BH222" i="24"/>
  <c r="BG222" i="24"/>
  <c r="BF222" i="24"/>
  <c r="T222" i="24"/>
  <c r="R222" i="24"/>
  <c r="P222" i="24"/>
  <c r="BI221" i="24"/>
  <c r="BH221" i="24"/>
  <c r="BG221" i="24"/>
  <c r="BF221" i="24"/>
  <c r="T221" i="24"/>
  <c r="R221" i="24"/>
  <c r="P221" i="24"/>
  <c r="BI220" i="24"/>
  <c r="BH220" i="24"/>
  <c r="BG220" i="24"/>
  <c r="BF220" i="24"/>
  <c r="T220" i="24"/>
  <c r="R220" i="24"/>
  <c r="P220" i="24"/>
  <c r="BI219" i="24"/>
  <c r="BH219" i="24"/>
  <c r="BG219" i="24"/>
  <c r="BF219" i="24"/>
  <c r="T219" i="24"/>
  <c r="R219" i="24"/>
  <c r="P219" i="24"/>
  <c r="BI218" i="24"/>
  <c r="BH218" i="24"/>
  <c r="BG218" i="24"/>
  <c r="BF218" i="24"/>
  <c r="T218" i="24"/>
  <c r="R218" i="24"/>
  <c r="P218" i="24"/>
  <c r="BI217" i="24"/>
  <c r="BH217" i="24"/>
  <c r="BG217" i="24"/>
  <c r="BF217" i="24"/>
  <c r="T217" i="24"/>
  <c r="R217" i="24"/>
  <c r="P217" i="24"/>
  <c r="BI216" i="24"/>
  <c r="BH216" i="24"/>
  <c r="BG216" i="24"/>
  <c r="BF216" i="24"/>
  <c r="T216" i="24"/>
  <c r="R216" i="24"/>
  <c r="P216" i="24"/>
  <c r="BI213" i="24"/>
  <c r="BH213" i="24"/>
  <c r="BG213" i="24"/>
  <c r="BF213" i="24"/>
  <c r="T213" i="24"/>
  <c r="R213" i="24"/>
  <c r="P213" i="24"/>
  <c r="BI212" i="24"/>
  <c r="BH212" i="24"/>
  <c r="BG212" i="24"/>
  <c r="BF212" i="24"/>
  <c r="T212" i="24"/>
  <c r="R212" i="24"/>
  <c r="P212" i="24"/>
  <c r="BI211" i="24"/>
  <c r="BH211" i="24"/>
  <c r="BG211" i="24"/>
  <c r="BF211" i="24"/>
  <c r="T211" i="24"/>
  <c r="R211" i="24"/>
  <c r="P211" i="24"/>
  <c r="BI210" i="24"/>
  <c r="BH210" i="24"/>
  <c r="BG210" i="24"/>
  <c r="BF210" i="24"/>
  <c r="T210" i="24"/>
  <c r="R210" i="24"/>
  <c r="P210" i="24"/>
  <c r="BI209" i="24"/>
  <c r="BH209" i="24"/>
  <c r="BG209" i="24"/>
  <c r="BF209" i="24"/>
  <c r="T209" i="24"/>
  <c r="R209" i="24"/>
  <c r="P209" i="24"/>
  <c r="BI208" i="24"/>
  <c r="BH208" i="24"/>
  <c r="BG208" i="24"/>
  <c r="BF208" i="24"/>
  <c r="T208" i="24"/>
  <c r="R208" i="24"/>
  <c r="P208" i="24"/>
  <c r="BI207" i="24"/>
  <c r="BH207" i="24"/>
  <c r="BG207" i="24"/>
  <c r="BF207" i="24"/>
  <c r="T207" i="24"/>
  <c r="R207" i="24"/>
  <c r="P207" i="24"/>
  <c r="BI206" i="24"/>
  <c r="BH206" i="24"/>
  <c r="BG206" i="24"/>
  <c r="BF206" i="24"/>
  <c r="T206" i="24"/>
  <c r="R206" i="24"/>
  <c r="P206" i="24"/>
  <c r="BI205" i="24"/>
  <c r="BH205" i="24"/>
  <c r="BG205" i="24"/>
  <c r="BF205" i="24"/>
  <c r="T205" i="24"/>
  <c r="R205" i="24"/>
  <c r="P205" i="24"/>
  <c r="BI204" i="24"/>
  <c r="BH204" i="24"/>
  <c r="BG204" i="24"/>
  <c r="BF204" i="24"/>
  <c r="T204" i="24"/>
  <c r="R204" i="24"/>
  <c r="P204" i="24"/>
  <c r="BI203" i="24"/>
  <c r="BH203" i="24"/>
  <c r="BG203" i="24"/>
  <c r="BF203" i="24"/>
  <c r="T203" i="24"/>
  <c r="R203" i="24"/>
  <c r="P203" i="24"/>
  <c r="BI202" i="24"/>
  <c r="BH202" i="24"/>
  <c r="BG202" i="24"/>
  <c r="BF202" i="24"/>
  <c r="T202" i="24"/>
  <c r="R202" i="24"/>
  <c r="P202" i="24"/>
  <c r="BI201" i="24"/>
  <c r="BH201" i="24"/>
  <c r="BG201" i="24"/>
  <c r="BF201" i="24"/>
  <c r="T201" i="24"/>
  <c r="R201" i="24"/>
  <c r="P201" i="24"/>
  <c r="BI199" i="24"/>
  <c r="BH199" i="24"/>
  <c r="BG199" i="24"/>
  <c r="BF199" i="24"/>
  <c r="T199" i="24"/>
  <c r="R199" i="24"/>
  <c r="P199" i="24"/>
  <c r="BI198" i="24"/>
  <c r="BH198" i="24"/>
  <c r="BG198" i="24"/>
  <c r="BF198" i="24"/>
  <c r="T198" i="24"/>
  <c r="R198" i="24"/>
  <c r="P198" i="24"/>
  <c r="BI197" i="24"/>
  <c r="BH197" i="24"/>
  <c r="BG197" i="24"/>
  <c r="BF197" i="24"/>
  <c r="T197" i="24"/>
  <c r="R197" i="24"/>
  <c r="P197" i="24"/>
  <c r="BI196" i="24"/>
  <c r="BH196" i="24"/>
  <c r="BG196" i="24"/>
  <c r="BF196" i="24"/>
  <c r="T196" i="24"/>
  <c r="R196" i="24"/>
  <c r="P196" i="24"/>
  <c r="BI194" i="24"/>
  <c r="BH194" i="24"/>
  <c r="BG194" i="24"/>
  <c r="BF194" i="24"/>
  <c r="T194" i="24"/>
  <c r="R194" i="24"/>
  <c r="P194" i="24"/>
  <c r="BI193" i="24"/>
  <c r="BH193" i="24"/>
  <c r="BG193" i="24"/>
  <c r="BF193" i="24"/>
  <c r="T193" i="24"/>
  <c r="R193" i="24"/>
  <c r="P193" i="24"/>
  <c r="BI192" i="24"/>
  <c r="BH192" i="24"/>
  <c r="BG192" i="24"/>
  <c r="BF192" i="24"/>
  <c r="T192" i="24"/>
  <c r="R192" i="24"/>
  <c r="P192" i="24"/>
  <c r="BI191" i="24"/>
  <c r="BH191" i="24"/>
  <c r="BG191" i="24"/>
  <c r="BF191" i="24"/>
  <c r="T191" i="24"/>
  <c r="R191" i="24"/>
  <c r="P191" i="24"/>
  <c r="BI190" i="24"/>
  <c r="BH190" i="24"/>
  <c r="BG190" i="24"/>
  <c r="BF190" i="24"/>
  <c r="T190" i="24"/>
  <c r="R190" i="24"/>
  <c r="P190" i="24"/>
  <c r="BI189" i="24"/>
  <c r="BH189" i="24"/>
  <c r="BG189" i="24"/>
  <c r="BF189" i="24"/>
  <c r="T189" i="24"/>
  <c r="R189" i="24"/>
  <c r="P189" i="24"/>
  <c r="BI188" i="24"/>
  <c r="BH188" i="24"/>
  <c r="BG188" i="24"/>
  <c r="BF188" i="24"/>
  <c r="T188" i="24"/>
  <c r="R188" i="24"/>
  <c r="P188" i="24"/>
  <c r="BI187" i="24"/>
  <c r="BH187" i="24"/>
  <c r="BG187" i="24"/>
  <c r="BF187" i="24"/>
  <c r="T187" i="24"/>
  <c r="R187" i="24"/>
  <c r="P187" i="24"/>
  <c r="BI186" i="24"/>
  <c r="BH186" i="24"/>
  <c r="BG186" i="24"/>
  <c r="BF186" i="24"/>
  <c r="T186" i="24"/>
  <c r="R186" i="24"/>
  <c r="P186" i="24"/>
  <c r="BI185" i="24"/>
  <c r="BH185" i="24"/>
  <c r="BG185" i="24"/>
  <c r="BF185" i="24"/>
  <c r="T185" i="24"/>
  <c r="R185" i="24"/>
  <c r="P185" i="24"/>
  <c r="BI183" i="24"/>
  <c r="BH183" i="24"/>
  <c r="BG183" i="24"/>
  <c r="BF183" i="24"/>
  <c r="T183" i="24"/>
  <c r="R183" i="24"/>
  <c r="P183" i="24"/>
  <c r="BI182" i="24"/>
  <c r="BH182" i="24"/>
  <c r="BG182" i="24"/>
  <c r="BF182" i="24"/>
  <c r="T182" i="24"/>
  <c r="R182" i="24"/>
  <c r="P182" i="24"/>
  <c r="BI181" i="24"/>
  <c r="BH181" i="24"/>
  <c r="BG181" i="24"/>
  <c r="BF181" i="24"/>
  <c r="T181" i="24"/>
  <c r="R181" i="24"/>
  <c r="P181" i="24"/>
  <c r="BI180" i="24"/>
  <c r="BH180" i="24"/>
  <c r="BG180" i="24"/>
  <c r="BF180" i="24"/>
  <c r="T180" i="24"/>
  <c r="R180" i="24"/>
  <c r="P180" i="24"/>
  <c r="BI179" i="24"/>
  <c r="BH179" i="24"/>
  <c r="BG179" i="24"/>
  <c r="BF179" i="24"/>
  <c r="T179" i="24"/>
  <c r="R179" i="24"/>
  <c r="P179" i="24"/>
  <c r="BI178" i="24"/>
  <c r="BH178" i="24"/>
  <c r="BG178" i="24"/>
  <c r="BF178" i="24"/>
  <c r="T178" i="24"/>
  <c r="R178" i="24"/>
  <c r="P178" i="24"/>
  <c r="BI177" i="24"/>
  <c r="BH177" i="24"/>
  <c r="BG177" i="24"/>
  <c r="BF177" i="24"/>
  <c r="T177" i="24"/>
  <c r="R177" i="24"/>
  <c r="P177" i="24"/>
  <c r="BI176" i="24"/>
  <c r="BH176" i="24"/>
  <c r="BG176" i="24"/>
  <c r="BF176" i="24"/>
  <c r="T176" i="24"/>
  <c r="R176" i="24"/>
  <c r="P176" i="24"/>
  <c r="BI175" i="24"/>
  <c r="BH175" i="24"/>
  <c r="BG175" i="24"/>
  <c r="BF175" i="24"/>
  <c r="T175" i="24"/>
  <c r="R175" i="24"/>
  <c r="P175" i="24"/>
  <c r="BI174" i="24"/>
  <c r="BH174" i="24"/>
  <c r="BG174" i="24"/>
  <c r="BF174" i="24"/>
  <c r="T174" i="24"/>
  <c r="R174" i="24"/>
  <c r="P174" i="24"/>
  <c r="BI172" i="24"/>
  <c r="BH172" i="24"/>
  <c r="BG172" i="24"/>
  <c r="BF172" i="24"/>
  <c r="T172" i="24"/>
  <c r="R172" i="24"/>
  <c r="P172" i="24"/>
  <c r="BI171" i="24"/>
  <c r="BH171" i="24"/>
  <c r="BG171" i="24"/>
  <c r="BF171" i="24"/>
  <c r="T171" i="24"/>
  <c r="R171" i="24"/>
  <c r="P171" i="24"/>
  <c r="BI170" i="24"/>
  <c r="BH170" i="24"/>
  <c r="BG170" i="24"/>
  <c r="BF170" i="24"/>
  <c r="T170" i="24"/>
  <c r="R170" i="24"/>
  <c r="P170" i="24"/>
  <c r="BI169" i="24"/>
  <c r="BH169" i="24"/>
  <c r="BG169" i="24"/>
  <c r="BF169" i="24"/>
  <c r="T169" i="24"/>
  <c r="R169" i="24"/>
  <c r="P169" i="24"/>
  <c r="BI168" i="24"/>
  <c r="BH168" i="24"/>
  <c r="BG168" i="24"/>
  <c r="BF168" i="24"/>
  <c r="T168" i="24"/>
  <c r="R168" i="24"/>
  <c r="P168" i="24"/>
  <c r="BI166" i="24"/>
  <c r="BH166" i="24"/>
  <c r="BG166" i="24"/>
  <c r="BF166" i="24"/>
  <c r="T166" i="24"/>
  <c r="R166" i="24"/>
  <c r="P166" i="24"/>
  <c r="BI165" i="24"/>
  <c r="BH165" i="24"/>
  <c r="BG165" i="24"/>
  <c r="BF165" i="24"/>
  <c r="T165" i="24"/>
  <c r="R165" i="24"/>
  <c r="P165" i="24"/>
  <c r="BI164" i="24"/>
  <c r="BH164" i="24"/>
  <c r="BG164" i="24"/>
  <c r="BF164" i="24"/>
  <c r="T164" i="24"/>
  <c r="R164" i="24"/>
  <c r="P164" i="24"/>
  <c r="BI163" i="24"/>
  <c r="BH163" i="24"/>
  <c r="BG163" i="24"/>
  <c r="BF163" i="24"/>
  <c r="T163" i="24"/>
  <c r="R163" i="24"/>
  <c r="P163" i="24"/>
  <c r="BI161" i="24"/>
  <c r="BH161" i="24"/>
  <c r="BG161" i="24"/>
  <c r="BF161" i="24"/>
  <c r="T161" i="24"/>
  <c r="R161" i="24"/>
  <c r="P161" i="24"/>
  <c r="BI160" i="24"/>
  <c r="BH160" i="24"/>
  <c r="BG160" i="24"/>
  <c r="BF160" i="24"/>
  <c r="T160" i="24"/>
  <c r="R160" i="24"/>
  <c r="P160" i="24"/>
  <c r="BI158" i="24"/>
  <c r="BH158" i="24"/>
  <c r="BG158" i="24"/>
  <c r="BF158" i="24"/>
  <c r="T158" i="24"/>
  <c r="R158" i="24"/>
  <c r="P158" i="24"/>
  <c r="BI157" i="24"/>
  <c r="BH157" i="24"/>
  <c r="BG157" i="24"/>
  <c r="BF157" i="24"/>
  <c r="T157" i="24"/>
  <c r="R157" i="24"/>
  <c r="P157" i="24"/>
  <c r="BI156" i="24"/>
  <c r="BH156" i="24"/>
  <c r="BG156" i="24"/>
  <c r="BF156" i="24"/>
  <c r="T156" i="24"/>
  <c r="R156" i="24"/>
  <c r="P156" i="24"/>
  <c r="BI155" i="24"/>
  <c r="BH155" i="24"/>
  <c r="BG155" i="24"/>
  <c r="BF155" i="24"/>
  <c r="T155" i="24"/>
  <c r="R155" i="24"/>
  <c r="P155" i="24"/>
  <c r="BI154" i="24"/>
  <c r="BH154" i="24"/>
  <c r="BG154" i="24"/>
  <c r="BF154" i="24"/>
  <c r="T154" i="24"/>
  <c r="R154" i="24"/>
  <c r="P154" i="24"/>
  <c r="BI152" i="24"/>
  <c r="BH152" i="24"/>
  <c r="BG152" i="24"/>
  <c r="BF152" i="24"/>
  <c r="T152" i="24"/>
  <c r="R152" i="24"/>
  <c r="P152" i="24"/>
  <c r="BI151" i="24"/>
  <c r="BH151" i="24"/>
  <c r="BG151" i="24"/>
  <c r="BF151" i="24"/>
  <c r="T151" i="24"/>
  <c r="R151" i="24"/>
  <c r="P151" i="24"/>
  <c r="BI150" i="24"/>
  <c r="BH150" i="24"/>
  <c r="BG150" i="24"/>
  <c r="BF150" i="24"/>
  <c r="T150" i="24"/>
  <c r="R150" i="24"/>
  <c r="P150" i="24"/>
  <c r="BI149" i="24"/>
  <c r="BH149" i="24"/>
  <c r="BG149" i="24"/>
  <c r="BF149" i="24"/>
  <c r="T149" i="24"/>
  <c r="R149" i="24"/>
  <c r="P149" i="24"/>
  <c r="BI148" i="24"/>
  <c r="BH148" i="24"/>
  <c r="BG148" i="24"/>
  <c r="BF148" i="24"/>
  <c r="T148" i="24"/>
  <c r="R148" i="24"/>
  <c r="P148" i="24"/>
  <c r="BI147" i="24"/>
  <c r="BH147" i="24"/>
  <c r="BG147" i="24"/>
  <c r="BF147" i="24"/>
  <c r="T147" i="24"/>
  <c r="R147" i="24"/>
  <c r="P147" i="24"/>
  <c r="BI146" i="24"/>
  <c r="BH146" i="24"/>
  <c r="BG146" i="24"/>
  <c r="BF146" i="24"/>
  <c r="T146" i="24"/>
  <c r="R146" i="24"/>
  <c r="P146" i="24"/>
  <c r="J140" i="24"/>
  <c r="J139" i="24"/>
  <c r="F139" i="24"/>
  <c r="F137" i="24"/>
  <c r="E135" i="24"/>
  <c r="J96" i="24"/>
  <c r="J95" i="24"/>
  <c r="F95" i="24"/>
  <c r="F93" i="24"/>
  <c r="E91" i="24"/>
  <c r="J22" i="24"/>
  <c r="E22" i="24"/>
  <c r="F96" i="24" s="1"/>
  <c r="J21" i="24"/>
  <c r="J16" i="24"/>
  <c r="J137" i="24"/>
  <c r="E7" i="24"/>
  <c r="E85" i="24"/>
  <c r="J41" i="23"/>
  <c r="J40" i="23"/>
  <c r="AY127" i="1"/>
  <c r="J39" i="23"/>
  <c r="AX127" i="1"/>
  <c r="BI174" i="23"/>
  <c r="BH174" i="23"/>
  <c r="BG174" i="23"/>
  <c r="BF174" i="23"/>
  <c r="T174" i="23"/>
  <c r="R174" i="23"/>
  <c r="P174" i="23"/>
  <c r="BI173" i="23"/>
  <c r="BH173" i="23"/>
  <c r="BG173" i="23"/>
  <c r="BF173" i="23"/>
  <c r="T173" i="23"/>
  <c r="R173" i="23"/>
  <c r="P173" i="23"/>
  <c r="BI171" i="23"/>
  <c r="BH171" i="23"/>
  <c r="BG171" i="23"/>
  <c r="BF171" i="23"/>
  <c r="T171" i="23"/>
  <c r="R171" i="23"/>
  <c r="P171" i="23"/>
  <c r="BI170" i="23"/>
  <c r="BH170" i="23"/>
  <c r="BG170" i="23"/>
  <c r="BF170" i="23"/>
  <c r="T170" i="23"/>
  <c r="R170" i="23"/>
  <c r="P170" i="23"/>
  <c r="BI169" i="23"/>
  <c r="BH169" i="23"/>
  <c r="BG169" i="23"/>
  <c r="BF169" i="23"/>
  <c r="T169" i="23"/>
  <c r="R169" i="23"/>
  <c r="P169" i="23"/>
  <c r="BI166" i="23"/>
  <c r="BH166" i="23"/>
  <c r="BG166" i="23"/>
  <c r="BF166" i="23"/>
  <c r="T166" i="23"/>
  <c r="R166" i="23"/>
  <c r="P166" i="23"/>
  <c r="BI165" i="23"/>
  <c r="BH165" i="23"/>
  <c r="BG165" i="23"/>
  <c r="BF165" i="23"/>
  <c r="T165" i="23"/>
  <c r="R165" i="23"/>
  <c r="P165" i="23"/>
  <c r="BI164" i="23"/>
  <c r="BH164" i="23"/>
  <c r="BG164" i="23"/>
  <c r="BF164" i="23"/>
  <c r="T164" i="23"/>
  <c r="R164" i="23"/>
  <c r="P164" i="23"/>
  <c r="BI163" i="23"/>
  <c r="BH163" i="23"/>
  <c r="BG163" i="23"/>
  <c r="BF163" i="23"/>
  <c r="T163" i="23"/>
  <c r="R163" i="23"/>
  <c r="P163" i="23"/>
  <c r="BI161" i="23"/>
  <c r="BH161" i="23"/>
  <c r="BG161" i="23"/>
  <c r="BF161" i="23"/>
  <c r="T161" i="23"/>
  <c r="T160" i="23"/>
  <c r="R161" i="23"/>
  <c r="R160" i="23"/>
  <c r="P161" i="23"/>
  <c r="P160" i="23" s="1"/>
  <c r="BI159" i="23"/>
  <c r="BH159" i="23"/>
  <c r="BG159" i="23"/>
  <c r="BF159" i="23"/>
  <c r="T159" i="23"/>
  <c r="R159" i="23"/>
  <c r="P159" i="23"/>
  <c r="BI157" i="23"/>
  <c r="BH157" i="23"/>
  <c r="BG157" i="23"/>
  <c r="BF157" i="23"/>
  <c r="T157" i="23"/>
  <c r="R157" i="23"/>
  <c r="P157" i="23"/>
  <c r="BI155" i="23"/>
  <c r="BH155" i="23"/>
  <c r="BG155" i="23"/>
  <c r="BF155" i="23"/>
  <c r="T155" i="23"/>
  <c r="R155" i="23"/>
  <c r="P155" i="23"/>
  <c r="BI154" i="23"/>
  <c r="BH154" i="23"/>
  <c r="BG154" i="23"/>
  <c r="BF154" i="23"/>
  <c r="T154" i="23"/>
  <c r="R154" i="23"/>
  <c r="P154" i="23"/>
  <c r="BI152" i="23"/>
  <c r="BH152" i="23"/>
  <c r="BG152" i="23"/>
  <c r="BF152" i="23"/>
  <c r="T152" i="23"/>
  <c r="R152" i="23"/>
  <c r="P152" i="23"/>
  <c r="BI151" i="23"/>
  <c r="BH151" i="23"/>
  <c r="BG151" i="23"/>
  <c r="BF151" i="23"/>
  <c r="T151" i="23"/>
  <c r="R151" i="23"/>
  <c r="P151" i="23"/>
  <c r="BI149" i="23"/>
  <c r="BH149" i="23"/>
  <c r="BG149" i="23"/>
  <c r="BF149" i="23"/>
  <c r="T149" i="23"/>
  <c r="R149" i="23"/>
  <c r="P149" i="23"/>
  <c r="BI148" i="23"/>
  <c r="BH148" i="23"/>
  <c r="BG148" i="23"/>
  <c r="BF148" i="23"/>
  <c r="T148" i="23"/>
  <c r="R148" i="23"/>
  <c r="P148" i="23"/>
  <c r="BI147" i="23"/>
  <c r="BH147" i="23"/>
  <c r="BG147" i="23"/>
  <c r="BF147" i="23"/>
  <c r="T147" i="23"/>
  <c r="R147" i="23"/>
  <c r="P147" i="23"/>
  <c r="BI145" i="23"/>
  <c r="BH145" i="23"/>
  <c r="BG145" i="23"/>
  <c r="BF145" i="23"/>
  <c r="T145" i="23"/>
  <c r="R145" i="23"/>
  <c r="P145" i="23"/>
  <c r="BI143" i="23"/>
  <c r="BH143" i="23"/>
  <c r="BG143" i="23"/>
  <c r="BF143" i="23"/>
  <c r="T143" i="23"/>
  <c r="R143" i="23"/>
  <c r="P143" i="23"/>
  <c r="BI142" i="23"/>
  <c r="BH142" i="23"/>
  <c r="BG142" i="23"/>
  <c r="BF142" i="23"/>
  <c r="T142" i="23"/>
  <c r="R142" i="23"/>
  <c r="P142" i="23"/>
  <c r="BI140" i="23"/>
  <c r="BH140" i="23"/>
  <c r="BG140" i="23"/>
  <c r="BF140" i="23"/>
  <c r="T140" i="23"/>
  <c r="R140" i="23"/>
  <c r="P140" i="23"/>
  <c r="BI139" i="23"/>
  <c r="BH139" i="23"/>
  <c r="BG139" i="23"/>
  <c r="BF139" i="23"/>
  <c r="T139" i="23"/>
  <c r="R139" i="23"/>
  <c r="P139" i="23"/>
  <c r="BI137" i="23"/>
  <c r="BH137" i="23"/>
  <c r="BG137" i="23"/>
  <c r="BF137" i="23"/>
  <c r="T137" i="23"/>
  <c r="R137" i="23"/>
  <c r="P137" i="23"/>
  <c r="BI136" i="23"/>
  <c r="BH136" i="23"/>
  <c r="BG136" i="23"/>
  <c r="BF136" i="23"/>
  <c r="T136" i="23"/>
  <c r="R136" i="23"/>
  <c r="P136" i="23"/>
  <c r="BI135" i="23"/>
  <c r="BH135" i="23"/>
  <c r="BG135" i="23"/>
  <c r="BF135" i="23"/>
  <c r="T135" i="23"/>
  <c r="R135" i="23"/>
  <c r="P135" i="23"/>
  <c r="F127" i="23"/>
  <c r="E125" i="23"/>
  <c r="F93" i="23"/>
  <c r="E91" i="23"/>
  <c r="J28" i="23"/>
  <c r="E28" i="23"/>
  <c r="J96" i="23"/>
  <c r="J27" i="23"/>
  <c r="J25" i="23"/>
  <c r="E25" i="23"/>
  <c r="J129" i="23"/>
  <c r="J24" i="23"/>
  <c r="J22" i="23"/>
  <c r="E22" i="23"/>
  <c r="F130" i="23" s="1"/>
  <c r="J21" i="23"/>
  <c r="J19" i="23"/>
  <c r="E19" i="23"/>
  <c r="F95" i="23"/>
  <c r="J18" i="23"/>
  <c r="J16" i="23"/>
  <c r="J93" i="23"/>
  <c r="E7" i="23"/>
  <c r="E119" i="23" s="1"/>
  <c r="J41" i="22"/>
  <c r="J40" i="22"/>
  <c r="AY125" i="1"/>
  <c r="J39" i="22"/>
  <c r="AX125" i="1"/>
  <c r="BI222" i="22"/>
  <c r="BH222" i="22"/>
  <c r="BG222" i="22"/>
  <c r="BF222" i="22"/>
  <c r="T222" i="22"/>
  <c r="T221" i="22" s="1"/>
  <c r="R222" i="22"/>
  <c r="R221" i="22" s="1"/>
  <c r="P222" i="22"/>
  <c r="P221" i="22"/>
  <c r="BI219" i="22"/>
  <c r="BH219" i="22"/>
  <c r="BG219" i="22"/>
  <c r="BF219" i="22"/>
  <c r="T219" i="22"/>
  <c r="R219" i="22"/>
  <c r="P219" i="22"/>
  <c r="BI218" i="22"/>
  <c r="BH218" i="22"/>
  <c r="BG218" i="22"/>
  <c r="BF218" i="22"/>
  <c r="T218" i="22"/>
  <c r="R218" i="22"/>
  <c r="P218" i="22"/>
  <c r="BI217" i="22"/>
  <c r="BH217" i="22"/>
  <c r="BG217" i="22"/>
  <c r="BF217" i="22"/>
  <c r="T217" i="22"/>
  <c r="R217" i="22"/>
  <c r="P217" i="22"/>
  <c r="BI215" i="22"/>
  <c r="BH215" i="22"/>
  <c r="BG215" i="22"/>
  <c r="BF215" i="22"/>
  <c r="T215" i="22"/>
  <c r="R215" i="22"/>
  <c r="P215" i="22"/>
  <c r="BI214" i="22"/>
  <c r="BH214" i="22"/>
  <c r="BG214" i="22"/>
  <c r="BF214" i="22"/>
  <c r="T214" i="22"/>
  <c r="R214" i="22"/>
  <c r="P214" i="22"/>
  <c r="BI212" i="22"/>
  <c r="BH212" i="22"/>
  <c r="BG212" i="22"/>
  <c r="BF212" i="22"/>
  <c r="T212" i="22"/>
  <c r="R212" i="22"/>
  <c r="P212" i="22"/>
  <c r="BI211" i="22"/>
  <c r="BH211" i="22"/>
  <c r="BG211" i="22"/>
  <c r="BF211" i="22"/>
  <c r="T211" i="22"/>
  <c r="R211" i="22"/>
  <c r="P211" i="22"/>
  <c r="BI210" i="22"/>
  <c r="BH210" i="22"/>
  <c r="BG210" i="22"/>
  <c r="BF210" i="22"/>
  <c r="T210" i="22"/>
  <c r="R210" i="22"/>
  <c r="P210" i="22"/>
  <c r="BI208" i="22"/>
  <c r="BH208" i="22"/>
  <c r="BG208" i="22"/>
  <c r="BF208" i="22"/>
  <c r="T208" i="22"/>
  <c r="R208" i="22"/>
  <c r="P208" i="22"/>
  <c r="BI206" i="22"/>
  <c r="BH206" i="22"/>
  <c r="BG206" i="22"/>
  <c r="BF206" i="22"/>
  <c r="T206" i="22"/>
  <c r="R206" i="22"/>
  <c r="P206" i="22"/>
  <c r="BI205" i="22"/>
  <c r="BH205" i="22"/>
  <c r="BG205" i="22"/>
  <c r="BF205" i="22"/>
  <c r="T205" i="22"/>
  <c r="R205" i="22"/>
  <c r="P205" i="22"/>
  <c r="BI203" i="22"/>
  <c r="BH203" i="22"/>
  <c r="BG203" i="22"/>
  <c r="BF203" i="22"/>
  <c r="T203" i="22"/>
  <c r="R203" i="22"/>
  <c r="P203" i="22"/>
  <c r="BI201" i="22"/>
  <c r="BH201" i="22"/>
  <c r="BG201" i="22"/>
  <c r="BF201" i="22"/>
  <c r="T201" i="22"/>
  <c r="R201" i="22"/>
  <c r="P201" i="22"/>
  <c r="BI200" i="22"/>
  <c r="BH200" i="22"/>
  <c r="BG200" i="22"/>
  <c r="BF200" i="22"/>
  <c r="T200" i="22"/>
  <c r="R200" i="22"/>
  <c r="P200" i="22"/>
  <c r="BI199" i="22"/>
  <c r="BH199" i="22"/>
  <c r="BG199" i="22"/>
  <c r="BF199" i="22"/>
  <c r="T199" i="22"/>
  <c r="R199" i="22"/>
  <c r="P199" i="22"/>
  <c r="BI197" i="22"/>
  <c r="BH197" i="22"/>
  <c r="BG197" i="22"/>
  <c r="BF197" i="22"/>
  <c r="T197" i="22"/>
  <c r="R197" i="22"/>
  <c r="P197" i="22"/>
  <c r="BI195" i="22"/>
  <c r="BH195" i="22"/>
  <c r="BG195" i="22"/>
  <c r="BF195" i="22"/>
  <c r="T195" i="22"/>
  <c r="R195" i="22"/>
  <c r="P195" i="22"/>
  <c r="BI194" i="22"/>
  <c r="BH194" i="22"/>
  <c r="BG194" i="22"/>
  <c r="BF194" i="22"/>
  <c r="T194" i="22"/>
  <c r="R194" i="22"/>
  <c r="P194" i="22"/>
  <c r="BI193" i="22"/>
  <c r="BH193" i="22"/>
  <c r="BG193" i="22"/>
  <c r="BF193" i="22"/>
  <c r="T193" i="22"/>
  <c r="R193" i="22"/>
  <c r="P193" i="22"/>
  <c r="BI192" i="22"/>
  <c r="BH192" i="22"/>
  <c r="BG192" i="22"/>
  <c r="BF192" i="22"/>
  <c r="T192" i="22"/>
  <c r="R192" i="22"/>
  <c r="P192" i="22"/>
  <c r="BI191" i="22"/>
  <c r="BH191" i="22"/>
  <c r="BG191" i="22"/>
  <c r="BF191" i="22"/>
  <c r="T191" i="22"/>
  <c r="R191" i="22"/>
  <c r="P191" i="22"/>
  <c r="BI189" i="22"/>
  <c r="BH189" i="22"/>
  <c r="BG189" i="22"/>
  <c r="BF189" i="22"/>
  <c r="T189" i="22"/>
  <c r="R189" i="22"/>
  <c r="P189" i="22"/>
  <c r="BI187" i="22"/>
  <c r="BH187" i="22"/>
  <c r="BG187" i="22"/>
  <c r="BF187" i="22"/>
  <c r="T187" i="22"/>
  <c r="R187" i="22"/>
  <c r="P187" i="22"/>
  <c r="BI185" i="22"/>
  <c r="BH185" i="22"/>
  <c r="BG185" i="22"/>
  <c r="BF185" i="22"/>
  <c r="T185" i="22"/>
  <c r="R185" i="22"/>
  <c r="P185" i="22"/>
  <c r="BI183" i="22"/>
  <c r="BH183" i="22"/>
  <c r="BG183" i="22"/>
  <c r="BF183" i="22"/>
  <c r="T183" i="22"/>
  <c r="R183" i="22"/>
  <c r="P183" i="22"/>
  <c r="BI181" i="22"/>
  <c r="BH181" i="22"/>
  <c r="BG181" i="22"/>
  <c r="BF181" i="22"/>
  <c r="T181" i="22"/>
  <c r="R181" i="22"/>
  <c r="P181" i="22"/>
  <c r="BI179" i="22"/>
  <c r="BH179" i="22"/>
  <c r="BG179" i="22"/>
  <c r="BF179" i="22"/>
  <c r="T179" i="22"/>
  <c r="R179" i="22"/>
  <c r="P179" i="22"/>
  <c r="BI178" i="22"/>
  <c r="BH178" i="22"/>
  <c r="BG178" i="22"/>
  <c r="BF178" i="22"/>
  <c r="T178" i="22"/>
  <c r="R178" i="22"/>
  <c r="P178" i="22"/>
  <c r="BI176" i="22"/>
  <c r="BH176" i="22"/>
  <c r="BG176" i="22"/>
  <c r="BF176" i="22"/>
  <c r="T176" i="22"/>
  <c r="R176" i="22"/>
  <c r="P176" i="22"/>
  <c r="BI174" i="22"/>
  <c r="BH174" i="22"/>
  <c r="BG174" i="22"/>
  <c r="BF174" i="22"/>
  <c r="T174" i="22"/>
  <c r="R174" i="22"/>
  <c r="P174" i="22"/>
  <c r="BI172" i="22"/>
  <c r="BH172" i="22"/>
  <c r="BG172" i="22"/>
  <c r="BF172" i="22"/>
  <c r="T172" i="22"/>
  <c r="R172" i="22"/>
  <c r="P172" i="22"/>
  <c r="BI170" i="22"/>
  <c r="BH170" i="22"/>
  <c r="BG170" i="22"/>
  <c r="BF170" i="22"/>
  <c r="T170" i="22"/>
  <c r="R170" i="22"/>
  <c r="P170" i="22"/>
  <c r="BI168" i="22"/>
  <c r="BH168" i="22"/>
  <c r="BG168" i="22"/>
  <c r="BF168" i="22"/>
  <c r="T168" i="22"/>
  <c r="R168" i="22"/>
  <c r="P168" i="22"/>
  <c r="BI166" i="22"/>
  <c r="BH166" i="22"/>
  <c r="BG166" i="22"/>
  <c r="BF166" i="22"/>
  <c r="T166" i="22"/>
  <c r="R166" i="22"/>
  <c r="P166" i="22"/>
  <c r="BI164" i="22"/>
  <c r="BH164" i="22"/>
  <c r="BG164" i="22"/>
  <c r="BF164" i="22"/>
  <c r="T164" i="22"/>
  <c r="R164" i="22"/>
  <c r="P164" i="22"/>
  <c r="BI162" i="22"/>
  <c r="BH162" i="22"/>
  <c r="BG162" i="22"/>
  <c r="BF162" i="22"/>
  <c r="T162" i="22"/>
  <c r="R162" i="22"/>
  <c r="P162" i="22"/>
  <c r="BI161" i="22"/>
  <c r="BH161" i="22"/>
  <c r="BG161" i="22"/>
  <c r="BF161" i="22"/>
  <c r="T161" i="22"/>
  <c r="R161" i="22"/>
  <c r="P161" i="22"/>
  <c r="BI159" i="22"/>
  <c r="BH159" i="22"/>
  <c r="BG159" i="22"/>
  <c r="BF159" i="22"/>
  <c r="T159" i="22"/>
  <c r="R159" i="22"/>
  <c r="P159" i="22"/>
  <c r="BI157" i="22"/>
  <c r="BH157" i="22"/>
  <c r="BG157" i="22"/>
  <c r="BF157" i="22"/>
  <c r="T157" i="22"/>
  <c r="R157" i="22"/>
  <c r="P157" i="22"/>
  <c r="BI155" i="22"/>
  <c r="BH155" i="22"/>
  <c r="BG155" i="22"/>
  <c r="BF155" i="22"/>
  <c r="T155" i="22"/>
  <c r="R155" i="22"/>
  <c r="P155" i="22"/>
  <c r="BI153" i="22"/>
  <c r="BH153" i="22"/>
  <c r="BG153" i="22"/>
  <c r="BF153" i="22"/>
  <c r="T153" i="22"/>
  <c r="R153" i="22"/>
  <c r="P153" i="22"/>
  <c r="BI151" i="22"/>
  <c r="BH151" i="22"/>
  <c r="BG151" i="22"/>
  <c r="BF151" i="22"/>
  <c r="T151" i="22"/>
  <c r="R151" i="22"/>
  <c r="P151" i="22"/>
  <c r="BI149" i="22"/>
  <c r="BH149" i="22"/>
  <c r="BG149" i="22"/>
  <c r="BF149" i="22"/>
  <c r="T149" i="22"/>
  <c r="R149" i="22"/>
  <c r="P149" i="22"/>
  <c r="BI148" i="22"/>
  <c r="BH148" i="22"/>
  <c r="BG148" i="22"/>
  <c r="BF148" i="22"/>
  <c r="T148" i="22"/>
  <c r="R148" i="22"/>
  <c r="P148" i="22"/>
  <c r="BI146" i="22"/>
  <c r="BH146" i="22"/>
  <c r="BG146" i="22"/>
  <c r="BF146" i="22"/>
  <c r="T146" i="22"/>
  <c r="R146" i="22"/>
  <c r="P146" i="22"/>
  <c r="BI144" i="22"/>
  <c r="BH144" i="22"/>
  <c r="BG144" i="22"/>
  <c r="BF144" i="22"/>
  <c r="T144" i="22"/>
  <c r="R144" i="22"/>
  <c r="P144" i="22"/>
  <c r="BI142" i="22"/>
  <c r="BH142" i="22"/>
  <c r="BG142" i="22"/>
  <c r="BF142" i="22"/>
  <c r="T142" i="22"/>
  <c r="R142" i="22"/>
  <c r="P142" i="22"/>
  <c r="BI140" i="22"/>
  <c r="BH140" i="22"/>
  <c r="BG140" i="22"/>
  <c r="BF140" i="22"/>
  <c r="T140" i="22"/>
  <c r="R140" i="22"/>
  <c r="P140" i="22"/>
  <c r="BI138" i="22"/>
  <c r="BH138" i="22"/>
  <c r="BG138" i="22"/>
  <c r="BF138" i="22"/>
  <c r="T138" i="22"/>
  <c r="R138" i="22"/>
  <c r="P138" i="22"/>
  <c r="BI136" i="22"/>
  <c r="BH136" i="22"/>
  <c r="BG136" i="22"/>
  <c r="BF136" i="22"/>
  <c r="T136" i="22"/>
  <c r="R136" i="22"/>
  <c r="P136" i="22"/>
  <c r="BI134" i="22"/>
  <c r="BH134" i="22"/>
  <c r="BG134" i="22"/>
  <c r="BF134" i="22"/>
  <c r="T134" i="22"/>
  <c r="R134" i="22"/>
  <c r="P134" i="22"/>
  <c r="BI132" i="22"/>
  <c r="BH132" i="22"/>
  <c r="BG132" i="22"/>
  <c r="BF132" i="22"/>
  <c r="T132" i="22"/>
  <c r="R132" i="22"/>
  <c r="P132" i="22"/>
  <c r="BI131" i="22"/>
  <c r="BH131" i="22"/>
  <c r="BG131" i="22"/>
  <c r="BF131" i="22"/>
  <c r="T131" i="22"/>
  <c r="R131" i="22"/>
  <c r="P131" i="22"/>
  <c r="BI130" i="22"/>
  <c r="BH130" i="22"/>
  <c r="BG130" i="22"/>
  <c r="BF130" i="22"/>
  <c r="T130" i="22"/>
  <c r="R130" i="22"/>
  <c r="P130" i="22"/>
  <c r="BI129" i="22"/>
  <c r="BH129" i="22"/>
  <c r="BG129" i="22"/>
  <c r="BF129" i="22"/>
  <c r="T129" i="22"/>
  <c r="R129" i="22"/>
  <c r="P129" i="22"/>
  <c r="BI128" i="22"/>
  <c r="BH128" i="22"/>
  <c r="BG128" i="22"/>
  <c r="BF128" i="22"/>
  <c r="T128" i="22"/>
  <c r="R128" i="22"/>
  <c r="P128" i="22"/>
  <c r="J123" i="22"/>
  <c r="J122" i="22"/>
  <c r="F122" i="22"/>
  <c r="F120" i="22"/>
  <c r="E118" i="22"/>
  <c r="J96" i="22"/>
  <c r="J95" i="22"/>
  <c r="F95" i="22"/>
  <c r="F93" i="22"/>
  <c r="E91" i="22"/>
  <c r="J22" i="22"/>
  <c r="E22" i="22"/>
  <c r="F96" i="22"/>
  <c r="J21" i="22"/>
  <c r="J16" i="22"/>
  <c r="J93" i="22"/>
  <c r="E7" i="22"/>
  <c r="E112" i="22"/>
  <c r="J41" i="21"/>
  <c r="J40" i="21"/>
  <c r="AY123" i="1"/>
  <c r="J39" i="21"/>
  <c r="AX123" i="1"/>
  <c r="BI161" i="21"/>
  <c r="BH161" i="21"/>
  <c r="BG161" i="21"/>
  <c r="BF161" i="21"/>
  <c r="T161" i="21"/>
  <c r="R161" i="21"/>
  <c r="P161" i="21"/>
  <c r="BI159" i="21"/>
  <c r="BH159" i="21"/>
  <c r="BG159" i="21"/>
  <c r="BF159" i="21"/>
  <c r="T159" i="21"/>
  <c r="R159" i="21"/>
  <c r="P159" i="21"/>
  <c r="BI157" i="21"/>
  <c r="BH157" i="21"/>
  <c r="BG157" i="21"/>
  <c r="BF157" i="21"/>
  <c r="T157" i="21"/>
  <c r="R157" i="21"/>
  <c r="P157" i="21"/>
  <c r="BI154" i="21"/>
  <c r="BH154" i="21"/>
  <c r="BG154" i="21"/>
  <c r="BF154" i="21"/>
  <c r="T154" i="21"/>
  <c r="T153" i="21"/>
  <c r="R154" i="21"/>
  <c r="R153" i="21"/>
  <c r="P154" i="21"/>
  <c r="P153" i="21"/>
  <c r="BI152" i="21"/>
  <c r="BH152" i="21"/>
  <c r="BG152" i="21"/>
  <c r="BF152" i="21"/>
  <c r="T152" i="21"/>
  <c r="R152" i="21"/>
  <c r="P152" i="21"/>
  <c r="BI151" i="21"/>
  <c r="BH151" i="21"/>
  <c r="BG151" i="21"/>
  <c r="BF151" i="21"/>
  <c r="T151" i="21"/>
  <c r="R151" i="21"/>
  <c r="P151" i="21"/>
  <c r="BI150" i="21"/>
  <c r="BH150" i="21"/>
  <c r="BG150" i="21"/>
  <c r="BF150" i="21"/>
  <c r="T150" i="21"/>
  <c r="R150" i="21"/>
  <c r="P150" i="21"/>
  <c r="BI149" i="21"/>
  <c r="BH149" i="21"/>
  <c r="BG149" i="21"/>
  <c r="BF149" i="21"/>
  <c r="T149" i="21"/>
  <c r="R149" i="21"/>
  <c r="P149" i="21"/>
  <c r="BI147" i="21"/>
  <c r="BH147" i="21"/>
  <c r="BG147" i="21"/>
  <c r="BF147" i="21"/>
  <c r="T147" i="21"/>
  <c r="R147" i="21"/>
  <c r="P147" i="21"/>
  <c r="BI145" i="21"/>
  <c r="BH145" i="21"/>
  <c r="BG145" i="21"/>
  <c r="BF145" i="21"/>
  <c r="T145" i="21"/>
  <c r="R145" i="21"/>
  <c r="P145" i="21"/>
  <c r="BI142" i="21"/>
  <c r="BH142" i="21"/>
  <c r="BG142" i="21"/>
  <c r="BF142" i="21"/>
  <c r="T142" i="21"/>
  <c r="T141" i="21"/>
  <c r="R142" i="21"/>
  <c r="R141" i="21"/>
  <c r="P142" i="21"/>
  <c r="P141" i="21"/>
  <c r="BI139" i="21"/>
  <c r="BH139" i="21"/>
  <c r="BG139" i="21"/>
  <c r="BF139" i="21"/>
  <c r="T139" i="21"/>
  <c r="T138" i="21" s="1"/>
  <c r="R139" i="21"/>
  <c r="R138" i="21"/>
  <c r="P139" i="21"/>
  <c r="P138" i="21"/>
  <c r="BI136" i="21"/>
  <c r="BH136" i="21"/>
  <c r="BG136" i="21"/>
  <c r="BF136" i="21"/>
  <c r="T136" i="21"/>
  <c r="R136" i="21"/>
  <c r="P136" i="21"/>
  <c r="BI134" i="21"/>
  <c r="BH134" i="21"/>
  <c r="BG134" i="21"/>
  <c r="BF134" i="21"/>
  <c r="T134" i="21"/>
  <c r="R134" i="21"/>
  <c r="P134" i="21"/>
  <c r="BI132" i="21"/>
  <c r="BH132" i="21"/>
  <c r="BG132" i="21"/>
  <c r="BF132" i="21"/>
  <c r="T132" i="21"/>
  <c r="R132" i="21"/>
  <c r="P132" i="21"/>
  <c r="J127" i="21"/>
  <c r="J126" i="21"/>
  <c r="F126" i="21"/>
  <c r="F124" i="21"/>
  <c r="E122" i="21"/>
  <c r="J96" i="21"/>
  <c r="J95" i="21"/>
  <c r="F95" i="21"/>
  <c r="F93" i="21"/>
  <c r="E91" i="21"/>
  <c r="J22" i="21"/>
  <c r="E22" i="21"/>
  <c r="F127" i="21"/>
  <c r="J21" i="21"/>
  <c r="J16" i="21"/>
  <c r="J93" i="21"/>
  <c r="E7" i="21"/>
  <c r="E116" i="21"/>
  <c r="J41" i="20"/>
  <c r="J40" i="20"/>
  <c r="AY122" i="1"/>
  <c r="J39" i="20"/>
  <c r="AX122" i="1"/>
  <c r="BI171" i="20"/>
  <c r="BH171" i="20"/>
  <c r="BG171" i="20"/>
  <c r="BF171" i="20"/>
  <c r="T171" i="20"/>
  <c r="R171" i="20"/>
  <c r="P171" i="20"/>
  <c r="BI170" i="20"/>
  <c r="BH170" i="20"/>
  <c r="BG170" i="20"/>
  <c r="BF170" i="20"/>
  <c r="T170" i="20"/>
  <c r="R170" i="20"/>
  <c r="P170" i="20"/>
  <c r="BI167" i="20"/>
  <c r="BH167" i="20"/>
  <c r="BG167" i="20"/>
  <c r="BF167" i="20"/>
  <c r="T167" i="20"/>
  <c r="T166" i="20"/>
  <c r="R167" i="20"/>
  <c r="R166" i="20"/>
  <c r="P167" i="20"/>
  <c r="P166" i="20"/>
  <c r="BI164" i="20"/>
  <c r="BH164" i="20"/>
  <c r="BG164" i="20"/>
  <c r="BF164" i="20"/>
  <c r="T164" i="20"/>
  <c r="T163" i="20"/>
  <c r="R164" i="20"/>
  <c r="R163" i="20"/>
  <c r="P164" i="20"/>
  <c r="P163" i="20"/>
  <c r="BI161" i="20"/>
  <c r="BH161" i="20"/>
  <c r="BG161" i="20"/>
  <c r="BF161" i="20"/>
  <c r="T161" i="20"/>
  <c r="T160" i="20" s="1"/>
  <c r="R161" i="20"/>
  <c r="R160" i="20"/>
  <c r="P161" i="20"/>
  <c r="P160" i="20"/>
  <c r="BI158" i="20"/>
  <c r="BH158" i="20"/>
  <c r="BG158" i="20"/>
  <c r="BF158" i="20"/>
  <c r="T158" i="20"/>
  <c r="R158" i="20"/>
  <c r="P158" i="20"/>
  <c r="BI156" i="20"/>
  <c r="BH156" i="20"/>
  <c r="BG156" i="20"/>
  <c r="BF156" i="20"/>
  <c r="T156" i="20"/>
  <c r="R156" i="20"/>
  <c r="P156" i="20"/>
  <c r="BI153" i="20"/>
  <c r="BH153" i="20"/>
  <c r="BG153" i="20"/>
  <c r="BF153" i="20"/>
  <c r="T153" i="20"/>
  <c r="R153" i="20"/>
  <c r="P153" i="20"/>
  <c r="BI151" i="20"/>
  <c r="BH151" i="20"/>
  <c r="BG151" i="20"/>
  <c r="BF151" i="20"/>
  <c r="T151" i="20"/>
  <c r="R151" i="20"/>
  <c r="P151" i="20"/>
  <c r="BI149" i="20"/>
  <c r="BH149" i="20"/>
  <c r="BG149" i="20"/>
  <c r="BF149" i="20"/>
  <c r="T149" i="20"/>
  <c r="R149" i="20"/>
  <c r="P149" i="20"/>
  <c r="BI147" i="20"/>
  <c r="BH147" i="20"/>
  <c r="BG147" i="20"/>
  <c r="BF147" i="20"/>
  <c r="T147" i="20"/>
  <c r="R147" i="20"/>
  <c r="P147" i="20"/>
  <c r="BI145" i="20"/>
  <c r="BH145" i="20"/>
  <c r="BG145" i="20"/>
  <c r="BF145" i="20"/>
  <c r="T145" i="20"/>
  <c r="R145" i="20"/>
  <c r="P145" i="20"/>
  <c r="BI142" i="20"/>
  <c r="BH142" i="20"/>
  <c r="BG142" i="20"/>
  <c r="BF142" i="20"/>
  <c r="T142" i="20"/>
  <c r="R142" i="20"/>
  <c r="P142" i="20"/>
  <c r="BI141" i="20"/>
  <c r="BH141" i="20"/>
  <c r="BG141" i="20"/>
  <c r="BF141" i="20"/>
  <c r="T141" i="20"/>
  <c r="R141" i="20"/>
  <c r="P141" i="20"/>
  <c r="BI139" i="20"/>
  <c r="BH139" i="20"/>
  <c r="BG139" i="20"/>
  <c r="BF139" i="20"/>
  <c r="T139" i="20"/>
  <c r="R139" i="20"/>
  <c r="P139" i="20"/>
  <c r="BI137" i="20"/>
  <c r="BH137" i="20"/>
  <c r="BG137" i="20"/>
  <c r="BF137" i="20"/>
  <c r="T137" i="20"/>
  <c r="R137" i="20"/>
  <c r="P137" i="20"/>
  <c r="BI135" i="20"/>
  <c r="BH135" i="20"/>
  <c r="BG135" i="20"/>
  <c r="BF135" i="20"/>
  <c r="T135" i="20"/>
  <c r="R135" i="20"/>
  <c r="P135" i="20"/>
  <c r="BI133" i="20"/>
  <c r="BH133" i="20"/>
  <c r="BG133" i="20"/>
  <c r="BF133" i="20"/>
  <c r="T133" i="20"/>
  <c r="R133" i="20"/>
  <c r="P133" i="20"/>
  <c r="J128" i="20"/>
  <c r="J127" i="20"/>
  <c r="F127" i="20"/>
  <c r="F125" i="20"/>
  <c r="E123" i="20"/>
  <c r="J96" i="20"/>
  <c r="J95" i="20"/>
  <c r="F95" i="20"/>
  <c r="F93" i="20"/>
  <c r="E91" i="20"/>
  <c r="J22" i="20"/>
  <c r="E22" i="20"/>
  <c r="F96" i="20" s="1"/>
  <c r="J21" i="20"/>
  <c r="J16" i="20"/>
  <c r="J125" i="20"/>
  <c r="E7" i="20"/>
  <c r="E117" i="20" s="1"/>
  <c r="J41" i="19"/>
  <c r="J40" i="19"/>
  <c r="AY121" i="1"/>
  <c r="J39" i="19"/>
  <c r="AX121" i="1"/>
  <c r="BI259" i="19"/>
  <c r="BH259" i="19"/>
  <c r="BG259" i="19"/>
  <c r="BF259" i="19"/>
  <c r="T259" i="19"/>
  <c r="R259" i="19"/>
  <c r="P259" i="19"/>
  <c r="BI258" i="19"/>
  <c r="BH258" i="19"/>
  <c r="BG258" i="19"/>
  <c r="BF258" i="19"/>
  <c r="T258" i="19"/>
  <c r="R258" i="19"/>
  <c r="P258" i="19"/>
  <c r="BI255" i="19"/>
  <c r="BH255" i="19"/>
  <c r="BG255" i="19"/>
  <c r="BF255" i="19"/>
  <c r="T255" i="19"/>
  <c r="R255" i="19"/>
  <c r="P255" i="19"/>
  <c r="BI253" i="19"/>
  <c r="BH253" i="19"/>
  <c r="BG253" i="19"/>
  <c r="BF253" i="19"/>
  <c r="T253" i="19"/>
  <c r="R253" i="19"/>
  <c r="P253" i="19"/>
  <c r="BI251" i="19"/>
  <c r="BH251" i="19"/>
  <c r="BG251" i="19"/>
  <c r="BF251" i="19"/>
  <c r="T251" i="19"/>
  <c r="R251" i="19"/>
  <c r="P251" i="19"/>
  <c r="BI248" i="19"/>
  <c r="BH248" i="19"/>
  <c r="BG248" i="19"/>
  <c r="BF248" i="19"/>
  <c r="T248" i="19"/>
  <c r="R248" i="19"/>
  <c r="P248" i="19"/>
  <c r="BI246" i="19"/>
  <c r="BH246" i="19"/>
  <c r="BG246" i="19"/>
  <c r="BF246" i="19"/>
  <c r="T246" i="19"/>
  <c r="R246" i="19"/>
  <c r="P246" i="19"/>
  <c r="BI243" i="19"/>
  <c r="BH243" i="19"/>
  <c r="BG243" i="19"/>
  <c r="BF243" i="19"/>
  <c r="T243" i="19"/>
  <c r="R243" i="19"/>
  <c r="P243" i="19"/>
  <c r="BI241" i="19"/>
  <c r="BH241" i="19"/>
  <c r="BG241" i="19"/>
  <c r="BF241" i="19"/>
  <c r="T241" i="19"/>
  <c r="R241" i="19"/>
  <c r="P241" i="19"/>
  <c r="BI239" i="19"/>
  <c r="BH239" i="19"/>
  <c r="BG239" i="19"/>
  <c r="BF239" i="19"/>
  <c r="T239" i="19"/>
  <c r="R239" i="19"/>
  <c r="P239" i="19"/>
  <c r="BI237" i="19"/>
  <c r="BH237" i="19"/>
  <c r="BG237" i="19"/>
  <c r="BF237" i="19"/>
  <c r="T237" i="19"/>
  <c r="R237" i="19"/>
  <c r="P237" i="19"/>
  <c r="BI235" i="19"/>
  <c r="BH235" i="19"/>
  <c r="BG235" i="19"/>
  <c r="BF235" i="19"/>
  <c r="T235" i="19"/>
  <c r="R235" i="19"/>
  <c r="P235" i="19"/>
  <c r="BI233" i="19"/>
  <c r="BH233" i="19"/>
  <c r="BG233" i="19"/>
  <c r="BF233" i="19"/>
  <c r="T233" i="19"/>
  <c r="R233" i="19"/>
  <c r="P233" i="19"/>
  <c r="BI231" i="19"/>
  <c r="BH231" i="19"/>
  <c r="BG231" i="19"/>
  <c r="BF231" i="19"/>
  <c r="T231" i="19"/>
  <c r="R231" i="19"/>
  <c r="P231" i="19"/>
  <c r="BI228" i="19"/>
  <c r="BH228" i="19"/>
  <c r="BG228" i="19"/>
  <c r="BF228" i="19"/>
  <c r="T228" i="19"/>
  <c r="T227" i="19"/>
  <c r="R228" i="19"/>
  <c r="R227" i="19"/>
  <c r="P228" i="19"/>
  <c r="P227" i="19"/>
  <c r="BI225" i="19"/>
  <c r="BH225" i="19"/>
  <c r="BG225" i="19"/>
  <c r="BF225" i="19"/>
  <c r="T225" i="19"/>
  <c r="T224" i="19"/>
  <c r="R225" i="19"/>
  <c r="R224" i="19"/>
  <c r="P225" i="19"/>
  <c r="P224" i="19"/>
  <c r="BI223" i="19"/>
  <c r="BH223" i="19"/>
  <c r="BG223" i="19"/>
  <c r="BF223" i="19"/>
  <c r="T223" i="19"/>
  <c r="R223" i="19"/>
  <c r="P223" i="19"/>
  <c r="BI221" i="19"/>
  <c r="BH221" i="19"/>
  <c r="BG221" i="19"/>
  <c r="BF221" i="19"/>
  <c r="T221" i="19"/>
  <c r="R221" i="19"/>
  <c r="P221" i="19"/>
  <c r="BI219" i="19"/>
  <c r="BH219" i="19"/>
  <c r="BG219" i="19"/>
  <c r="BF219" i="19"/>
  <c r="T219" i="19"/>
  <c r="R219" i="19"/>
  <c r="P219" i="19"/>
  <c r="BI217" i="19"/>
  <c r="BH217" i="19"/>
  <c r="BG217" i="19"/>
  <c r="BF217" i="19"/>
  <c r="T217" i="19"/>
  <c r="R217" i="19"/>
  <c r="P217" i="19"/>
  <c r="BI214" i="19"/>
  <c r="BH214" i="19"/>
  <c r="BG214" i="19"/>
  <c r="BF214" i="19"/>
  <c r="T214" i="19"/>
  <c r="R214" i="19"/>
  <c r="P214" i="19"/>
  <c r="BI212" i="19"/>
  <c r="BH212" i="19"/>
  <c r="BG212" i="19"/>
  <c r="BF212" i="19"/>
  <c r="T212" i="19"/>
  <c r="R212" i="19"/>
  <c r="P212" i="19"/>
  <c r="BI210" i="19"/>
  <c r="BH210" i="19"/>
  <c r="BG210" i="19"/>
  <c r="BF210" i="19"/>
  <c r="T210" i="19"/>
  <c r="R210" i="19"/>
  <c r="P210" i="19"/>
  <c r="BI207" i="19"/>
  <c r="BH207" i="19"/>
  <c r="BG207" i="19"/>
  <c r="BF207" i="19"/>
  <c r="T207" i="19"/>
  <c r="R207" i="19"/>
  <c r="P207" i="19"/>
  <c r="BI205" i="19"/>
  <c r="BH205" i="19"/>
  <c r="BG205" i="19"/>
  <c r="BF205" i="19"/>
  <c r="T205" i="19"/>
  <c r="R205" i="19"/>
  <c r="P205" i="19"/>
  <c r="BI203" i="19"/>
  <c r="BH203" i="19"/>
  <c r="BG203" i="19"/>
  <c r="BF203" i="19"/>
  <c r="T203" i="19"/>
  <c r="R203" i="19"/>
  <c r="P203" i="19"/>
  <c r="BI201" i="19"/>
  <c r="BH201" i="19"/>
  <c r="BG201" i="19"/>
  <c r="BF201" i="19"/>
  <c r="T201" i="19"/>
  <c r="R201" i="19"/>
  <c r="P201" i="19"/>
  <c r="BI199" i="19"/>
  <c r="BH199" i="19"/>
  <c r="BG199" i="19"/>
  <c r="BF199" i="19"/>
  <c r="T199" i="19"/>
  <c r="R199" i="19"/>
  <c r="P199" i="19"/>
  <c r="BI196" i="19"/>
  <c r="BH196" i="19"/>
  <c r="BG196" i="19"/>
  <c r="BF196" i="19"/>
  <c r="T196" i="19"/>
  <c r="R196" i="19"/>
  <c r="P196" i="19"/>
  <c r="BI195" i="19"/>
  <c r="BH195" i="19"/>
  <c r="BG195" i="19"/>
  <c r="BF195" i="19"/>
  <c r="T195" i="19"/>
  <c r="R195" i="19"/>
  <c r="P195" i="19"/>
  <c r="BI193" i="19"/>
  <c r="BH193" i="19"/>
  <c r="BG193" i="19"/>
  <c r="BF193" i="19"/>
  <c r="T193" i="19"/>
  <c r="R193" i="19"/>
  <c r="P193" i="19"/>
  <c r="BI191" i="19"/>
  <c r="BH191" i="19"/>
  <c r="BG191" i="19"/>
  <c r="BF191" i="19"/>
  <c r="T191" i="19"/>
  <c r="R191" i="19"/>
  <c r="P191" i="19"/>
  <c r="BI189" i="19"/>
  <c r="BH189" i="19"/>
  <c r="BG189" i="19"/>
  <c r="BF189" i="19"/>
  <c r="T189" i="19"/>
  <c r="R189" i="19"/>
  <c r="P189" i="19"/>
  <c r="BI187" i="19"/>
  <c r="BH187" i="19"/>
  <c r="BG187" i="19"/>
  <c r="BF187" i="19"/>
  <c r="T187" i="19"/>
  <c r="R187" i="19"/>
  <c r="P187" i="19"/>
  <c r="BI185" i="19"/>
  <c r="BH185" i="19"/>
  <c r="BG185" i="19"/>
  <c r="BF185" i="19"/>
  <c r="T185" i="19"/>
  <c r="R185" i="19"/>
  <c r="P185" i="19"/>
  <c r="BI183" i="19"/>
  <c r="BH183" i="19"/>
  <c r="BG183" i="19"/>
  <c r="BF183" i="19"/>
  <c r="T183" i="19"/>
  <c r="R183" i="19"/>
  <c r="P183" i="19"/>
  <c r="BI181" i="19"/>
  <c r="BH181" i="19"/>
  <c r="BG181" i="19"/>
  <c r="BF181" i="19"/>
  <c r="T181" i="19"/>
  <c r="R181" i="19"/>
  <c r="P181" i="19"/>
  <c r="BI179" i="19"/>
  <c r="BH179" i="19"/>
  <c r="BG179" i="19"/>
  <c r="BF179" i="19"/>
  <c r="T179" i="19"/>
  <c r="R179" i="19"/>
  <c r="P179" i="19"/>
  <c r="BI177" i="19"/>
  <c r="BH177" i="19"/>
  <c r="BG177" i="19"/>
  <c r="BF177" i="19"/>
  <c r="T177" i="19"/>
  <c r="R177" i="19"/>
  <c r="P177" i="19"/>
  <c r="BI175" i="19"/>
  <c r="BH175" i="19"/>
  <c r="BG175" i="19"/>
  <c r="BF175" i="19"/>
  <c r="T175" i="19"/>
  <c r="R175" i="19"/>
  <c r="P175" i="19"/>
  <c r="BI173" i="19"/>
  <c r="BH173" i="19"/>
  <c r="BG173" i="19"/>
  <c r="BF173" i="19"/>
  <c r="T173" i="19"/>
  <c r="R173" i="19"/>
  <c r="P173" i="19"/>
  <c r="BI170" i="19"/>
  <c r="BH170" i="19"/>
  <c r="BG170" i="19"/>
  <c r="BF170" i="19"/>
  <c r="T170" i="19"/>
  <c r="R170" i="19"/>
  <c r="P170" i="19"/>
  <c r="BI168" i="19"/>
  <c r="BH168" i="19"/>
  <c r="BG168" i="19"/>
  <c r="BF168" i="19"/>
  <c r="T168" i="19"/>
  <c r="R168" i="19"/>
  <c r="P168" i="19"/>
  <c r="BI166" i="19"/>
  <c r="BH166" i="19"/>
  <c r="BG166" i="19"/>
  <c r="BF166" i="19"/>
  <c r="T166" i="19"/>
  <c r="R166" i="19"/>
  <c r="P166" i="19"/>
  <c r="BI164" i="19"/>
  <c r="BH164" i="19"/>
  <c r="BG164" i="19"/>
  <c r="BF164" i="19"/>
  <c r="T164" i="19"/>
  <c r="R164" i="19"/>
  <c r="P164" i="19"/>
  <c r="BI162" i="19"/>
  <c r="BH162" i="19"/>
  <c r="BG162" i="19"/>
  <c r="BF162" i="19"/>
  <c r="T162" i="19"/>
  <c r="R162" i="19"/>
  <c r="P162" i="19"/>
  <c r="BI160" i="19"/>
  <c r="BH160" i="19"/>
  <c r="BG160" i="19"/>
  <c r="BF160" i="19"/>
  <c r="T160" i="19"/>
  <c r="R160" i="19"/>
  <c r="P160" i="19"/>
  <c r="BI158" i="19"/>
  <c r="BH158" i="19"/>
  <c r="BG158" i="19"/>
  <c r="BF158" i="19"/>
  <c r="T158" i="19"/>
  <c r="R158" i="19"/>
  <c r="P158" i="19"/>
  <c r="BI156" i="19"/>
  <c r="BH156" i="19"/>
  <c r="BG156" i="19"/>
  <c r="BF156" i="19"/>
  <c r="T156" i="19"/>
  <c r="R156" i="19"/>
  <c r="P156" i="19"/>
  <c r="BI154" i="19"/>
  <c r="BH154" i="19"/>
  <c r="BG154" i="19"/>
  <c r="BF154" i="19"/>
  <c r="T154" i="19"/>
  <c r="R154" i="19"/>
  <c r="P154" i="19"/>
  <c r="BI152" i="19"/>
  <c r="BH152" i="19"/>
  <c r="BG152" i="19"/>
  <c r="BF152" i="19"/>
  <c r="T152" i="19"/>
  <c r="R152" i="19"/>
  <c r="P152" i="19"/>
  <c r="BI150" i="19"/>
  <c r="BH150" i="19"/>
  <c r="BG150" i="19"/>
  <c r="BF150" i="19"/>
  <c r="T150" i="19"/>
  <c r="R150" i="19"/>
  <c r="P150" i="19"/>
  <c r="BI148" i="19"/>
  <c r="BH148" i="19"/>
  <c r="BG148" i="19"/>
  <c r="BF148" i="19"/>
  <c r="T148" i="19"/>
  <c r="R148" i="19"/>
  <c r="P148" i="19"/>
  <c r="BI146" i="19"/>
  <c r="BH146" i="19"/>
  <c r="BG146" i="19"/>
  <c r="BF146" i="19"/>
  <c r="T146" i="19"/>
  <c r="R146" i="19"/>
  <c r="P146" i="19"/>
  <c r="BI144" i="19"/>
  <c r="BH144" i="19"/>
  <c r="BG144" i="19"/>
  <c r="BF144" i="19"/>
  <c r="T144" i="19"/>
  <c r="R144" i="19"/>
  <c r="P144" i="19"/>
  <c r="BI142" i="19"/>
  <c r="BH142" i="19"/>
  <c r="BG142" i="19"/>
  <c r="BF142" i="19"/>
  <c r="T142" i="19"/>
  <c r="R142" i="19"/>
  <c r="P142" i="19"/>
  <c r="BI140" i="19"/>
  <c r="BH140" i="19"/>
  <c r="BG140" i="19"/>
  <c r="BF140" i="19"/>
  <c r="T140" i="19"/>
  <c r="R140" i="19"/>
  <c r="P140" i="19"/>
  <c r="BI138" i="19"/>
  <c r="BH138" i="19"/>
  <c r="BG138" i="19"/>
  <c r="BF138" i="19"/>
  <c r="T138" i="19"/>
  <c r="R138" i="19"/>
  <c r="P138" i="19"/>
  <c r="J133" i="19"/>
  <c r="J132" i="19"/>
  <c r="F132" i="19"/>
  <c r="F130" i="19"/>
  <c r="E128" i="19"/>
  <c r="J96" i="19"/>
  <c r="J95" i="19"/>
  <c r="F95" i="19"/>
  <c r="F93" i="19"/>
  <c r="E91" i="19"/>
  <c r="J22" i="19"/>
  <c r="E22" i="19"/>
  <c r="F96" i="19"/>
  <c r="J21" i="19"/>
  <c r="J16" i="19"/>
  <c r="J130" i="19"/>
  <c r="E7" i="19"/>
  <c r="E85" i="19" s="1"/>
  <c r="J41" i="18"/>
  <c r="J40" i="18"/>
  <c r="AY120" i="1"/>
  <c r="J39" i="18"/>
  <c r="AX120" i="1" s="1"/>
  <c r="BI206" i="18"/>
  <c r="BH206" i="18"/>
  <c r="BG206" i="18"/>
  <c r="BF206" i="18"/>
  <c r="T206" i="18"/>
  <c r="R206" i="18"/>
  <c r="P206" i="18"/>
  <c r="BI204" i="18"/>
  <c r="BH204" i="18"/>
  <c r="BG204" i="18"/>
  <c r="BF204" i="18"/>
  <c r="T204" i="18"/>
  <c r="R204" i="18"/>
  <c r="P204" i="18"/>
  <c r="BI202" i="18"/>
  <c r="BH202" i="18"/>
  <c r="BG202" i="18"/>
  <c r="BF202" i="18"/>
  <c r="T202" i="18"/>
  <c r="R202" i="18"/>
  <c r="P202" i="18"/>
  <c r="BI199" i="18"/>
  <c r="BH199" i="18"/>
  <c r="BG199" i="18"/>
  <c r="BF199" i="18"/>
  <c r="T199" i="18"/>
  <c r="T198" i="18"/>
  <c r="R199" i="18"/>
  <c r="R198" i="18" s="1"/>
  <c r="P199" i="18"/>
  <c r="P198" i="18"/>
  <c r="BI197" i="18"/>
  <c r="BH197" i="18"/>
  <c r="BG197" i="18"/>
  <c r="BF197" i="18"/>
  <c r="T197" i="18"/>
  <c r="R197" i="18"/>
  <c r="P197" i="18"/>
  <c r="BI195" i="18"/>
  <c r="BH195" i="18"/>
  <c r="BG195" i="18"/>
  <c r="BF195" i="18"/>
  <c r="T195" i="18"/>
  <c r="R195" i="18"/>
  <c r="P195" i="18"/>
  <c r="BI193" i="18"/>
  <c r="BH193" i="18"/>
  <c r="BG193" i="18"/>
  <c r="BF193" i="18"/>
  <c r="T193" i="18"/>
  <c r="R193" i="18"/>
  <c r="P193" i="18"/>
  <c r="BI190" i="18"/>
  <c r="BH190" i="18"/>
  <c r="BG190" i="18"/>
  <c r="BF190" i="18"/>
  <c r="T190" i="18"/>
  <c r="T189" i="18" s="1"/>
  <c r="R190" i="18"/>
  <c r="R189" i="18"/>
  <c r="P190" i="18"/>
  <c r="P189" i="18"/>
  <c r="BI187" i="18"/>
  <c r="BH187" i="18"/>
  <c r="BG187" i="18"/>
  <c r="BF187" i="18"/>
  <c r="T187" i="18"/>
  <c r="R187" i="18"/>
  <c r="P187" i="18"/>
  <c r="BI185" i="18"/>
  <c r="BH185" i="18"/>
  <c r="BG185" i="18"/>
  <c r="BF185" i="18"/>
  <c r="T185" i="18"/>
  <c r="R185" i="18"/>
  <c r="P185" i="18"/>
  <c r="BI183" i="18"/>
  <c r="BH183" i="18"/>
  <c r="BG183" i="18"/>
  <c r="BF183" i="18"/>
  <c r="T183" i="18"/>
  <c r="R183" i="18"/>
  <c r="P183" i="18"/>
  <c r="BI181" i="18"/>
  <c r="BH181" i="18"/>
  <c r="BG181" i="18"/>
  <c r="BF181" i="18"/>
  <c r="T181" i="18"/>
  <c r="R181" i="18"/>
  <c r="P181" i="18"/>
  <c r="BI179" i="18"/>
  <c r="BH179" i="18"/>
  <c r="BG179" i="18"/>
  <c r="BF179" i="18"/>
  <c r="T179" i="18"/>
  <c r="R179" i="18"/>
  <c r="P179" i="18"/>
  <c r="BI177" i="18"/>
  <c r="BH177" i="18"/>
  <c r="BG177" i="18"/>
  <c r="BF177" i="18"/>
  <c r="T177" i="18"/>
  <c r="R177" i="18"/>
  <c r="P177" i="18"/>
  <c r="BI174" i="18"/>
  <c r="BH174" i="18"/>
  <c r="BG174" i="18"/>
  <c r="BF174" i="18"/>
  <c r="T174" i="18"/>
  <c r="R174" i="18"/>
  <c r="P174" i="18"/>
  <c r="BI172" i="18"/>
  <c r="BH172" i="18"/>
  <c r="BG172" i="18"/>
  <c r="BF172" i="18"/>
  <c r="T172" i="18"/>
  <c r="R172" i="18"/>
  <c r="P172" i="18"/>
  <c r="BI170" i="18"/>
  <c r="BH170" i="18"/>
  <c r="BG170" i="18"/>
  <c r="BF170" i="18"/>
  <c r="T170" i="18"/>
  <c r="R170" i="18"/>
  <c r="P170" i="18"/>
  <c r="BI168" i="18"/>
  <c r="BH168" i="18"/>
  <c r="BG168" i="18"/>
  <c r="BF168" i="18"/>
  <c r="T168" i="18"/>
  <c r="R168" i="18"/>
  <c r="P168" i="18"/>
  <c r="BI166" i="18"/>
  <c r="BH166" i="18"/>
  <c r="BG166" i="18"/>
  <c r="BF166" i="18"/>
  <c r="T166" i="18"/>
  <c r="R166" i="18"/>
  <c r="P166" i="18"/>
  <c r="BI164" i="18"/>
  <c r="BH164" i="18"/>
  <c r="BG164" i="18"/>
  <c r="BF164" i="18"/>
  <c r="T164" i="18"/>
  <c r="R164" i="18"/>
  <c r="P164" i="18"/>
  <c r="BI162" i="18"/>
  <c r="BH162" i="18"/>
  <c r="BG162" i="18"/>
  <c r="BF162" i="18"/>
  <c r="T162" i="18"/>
  <c r="R162" i="18"/>
  <c r="P162" i="18"/>
  <c r="BI159" i="18"/>
  <c r="BH159" i="18"/>
  <c r="BG159" i="18"/>
  <c r="BF159" i="18"/>
  <c r="T159" i="18"/>
  <c r="R159" i="18"/>
  <c r="P159" i="18"/>
  <c r="BI157" i="18"/>
  <c r="BH157" i="18"/>
  <c r="BG157" i="18"/>
  <c r="BF157" i="18"/>
  <c r="T157" i="18"/>
  <c r="R157" i="18"/>
  <c r="P157" i="18"/>
  <c r="BI155" i="18"/>
  <c r="BH155" i="18"/>
  <c r="BG155" i="18"/>
  <c r="BF155" i="18"/>
  <c r="T155" i="18"/>
  <c r="R155" i="18"/>
  <c r="P155" i="18"/>
  <c r="BI153" i="18"/>
  <c r="BH153" i="18"/>
  <c r="BG153" i="18"/>
  <c r="BF153" i="18"/>
  <c r="T153" i="18"/>
  <c r="R153" i="18"/>
  <c r="P153" i="18"/>
  <c r="BI151" i="18"/>
  <c r="BH151" i="18"/>
  <c r="BG151" i="18"/>
  <c r="BF151" i="18"/>
  <c r="T151" i="18"/>
  <c r="R151" i="18"/>
  <c r="P151" i="18"/>
  <c r="BI149" i="18"/>
  <c r="BH149" i="18"/>
  <c r="BG149" i="18"/>
  <c r="BF149" i="18"/>
  <c r="T149" i="18"/>
  <c r="R149" i="18"/>
  <c r="P149" i="18"/>
  <c r="BI147" i="18"/>
  <c r="BH147" i="18"/>
  <c r="BG147" i="18"/>
  <c r="BF147" i="18"/>
  <c r="T147" i="18"/>
  <c r="R147" i="18"/>
  <c r="P147" i="18"/>
  <c r="BI145" i="18"/>
  <c r="BH145" i="18"/>
  <c r="BG145" i="18"/>
  <c r="BF145" i="18"/>
  <c r="T145" i="18"/>
  <c r="R145" i="18"/>
  <c r="P145" i="18"/>
  <c r="BI143" i="18"/>
  <c r="BH143" i="18"/>
  <c r="BG143" i="18"/>
  <c r="BF143" i="18"/>
  <c r="T143" i="18"/>
  <c r="R143" i="18"/>
  <c r="P143" i="18"/>
  <c r="BI141" i="18"/>
  <c r="BH141" i="18"/>
  <c r="BG141" i="18"/>
  <c r="BF141" i="18"/>
  <c r="T141" i="18"/>
  <c r="R141" i="18"/>
  <c r="P141" i="18"/>
  <c r="BI139" i="18"/>
  <c r="BH139" i="18"/>
  <c r="BG139" i="18"/>
  <c r="BF139" i="18"/>
  <c r="T139" i="18"/>
  <c r="R139" i="18"/>
  <c r="P139" i="18"/>
  <c r="BI137" i="18"/>
  <c r="BH137" i="18"/>
  <c r="BG137" i="18"/>
  <c r="BF137" i="18"/>
  <c r="T137" i="18"/>
  <c r="R137" i="18"/>
  <c r="P137" i="18"/>
  <c r="BI135" i="18"/>
  <c r="BH135" i="18"/>
  <c r="BG135" i="18"/>
  <c r="BF135" i="18"/>
  <c r="T135" i="18"/>
  <c r="R135" i="18"/>
  <c r="P135" i="18"/>
  <c r="BI133" i="18"/>
  <c r="BH133" i="18"/>
  <c r="BG133" i="18"/>
  <c r="BF133" i="18"/>
  <c r="T133" i="18"/>
  <c r="R133" i="18"/>
  <c r="P133" i="18"/>
  <c r="J128" i="18"/>
  <c r="J127" i="18"/>
  <c r="F127" i="18"/>
  <c r="F125" i="18"/>
  <c r="E123" i="18"/>
  <c r="J96" i="18"/>
  <c r="J95" i="18"/>
  <c r="F95" i="18"/>
  <c r="F93" i="18"/>
  <c r="E91" i="18"/>
  <c r="J22" i="18"/>
  <c r="E22" i="18"/>
  <c r="F96" i="18" s="1"/>
  <c r="J21" i="18"/>
  <c r="J16" i="18"/>
  <c r="J125" i="18"/>
  <c r="E7" i="18"/>
  <c r="E117" i="18"/>
  <c r="J41" i="17"/>
  <c r="J40" i="17"/>
  <c r="AY119" i="1"/>
  <c r="J39" i="17"/>
  <c r="AX119" i="1"/>
  <c r="BI230" i="17"/>
  <c r="BH230" i="17"/>
  <c r="BG230" i="17"/>
  <c r="BF230" i="17"/>
  <c r="T230" i="17"/>
  <c r="R230" i="17"/>
  <c r="P230" i="17"/>
  <c r="BI228" i="17"/>
  <c r="BH228" i="17"/>
  <c r="BG228" i="17"/>
  <c r="BF228" i="17"/>
  <c r="T228" i="17"/>
  <c r="R228" i="17"/>
  <c r="P228" i="17"/>
  <c r="BI225" i="17"/>
  <c r="BH225" i="17"/>
  <c r="BG225" i="17"/>
  <c r="BF225" i="17"/>
  <c r="T225" i="17"/>
  <c r="R225" i="17"/>
  <c r="P225" i="17"/>
  <c r="BI223" i="17"/>
  <c r="BH223" i="17"/>
  <c r="BG223" i="17"/>
  <c r="BF223" i="17"/>
  <c r="T223" i="17"/>
  <c r="R223" i="17"/>
  <c r="P223" i="17"/>
  <c r="BI221" i="17"/>
  <c r="BH221" i="17"/>
  <c r="BG221" i="17"/>
  <c r="BF221" i="17"/>
  <c r="T221" i="17"/>
  <c r="R221" i="17"/>
  <c r="P221" i="17"/>
  <c r="BI218" i="17"/>
  <c r="BH218" i="17"/>
  <c r="BG218" i="17"/>
  <c r="BF218" i="17"/>
  <c r="T218" i="17"/>
  <c r="T217" i="17" s="1"/>
  <c r="R218" i="17"/>
  <c r="R217" i="17"/>
  <c r="P218" i="17"/>
  <c r="P217" i="17"/>
  <c r="BI216" i="17"/>
  <c r="BH216" i="17"/>
  <c r="BG216" i="17"/>
  <c r="BF216" i="17"/>
  <c r="T216" i="17"/>
  <c r="R216" i="17"/>
  <c r="P216" i="17"/>
  <c r="BI214" i="17"/>
  <c r="BH214" i="17"/>
  <c r="BG214" i="17"/>
  <c r="BF214" i="17"/>
  <c r="T214" i="17"/>
  <c r="R214" i="17"/>
  <c r="P214" i="17"/>
  <c r="BI212" i="17"/>
  <c r="BH212" i="17"/>
  <c r="BG212" i="17"/>
  <c r="BF212" i="17"/>
  <c r="T212" i="17"/>
  <c r="R212" i="17"/>
  <c r="P212" i="17"/>
  <c r="BI209" i="17"/>
  <c r="BH209" i="17"/>
  <c r="BG209" i="17"/>
  <c r="BF209" i="17"/>
  <c r="T209" i="17"/>
  <c r="R209" i="17"/>
  <c r="P209" i="17"/>
  <c r="BI207" i="17"/>
  <c r="BH207" i="17"/>
  <c r="BG207" i="17"/>
  <c r="BF207" i="17"/>
  <c r="T207" i="17"/>
  <c r="R207" i="17"/>
  <c r="P207" i="17"/>
  <c r="BI204" i="17"/>
  <c r="BH204" i="17"/>
  <c r="BG204" i="17"/>
  <c r="BF204" i="17"/>
  <c r="T204" i="17"/>
  <c r="R204" i="17"/>
  <c r="P204" i="17"/>
  <c r="BI202" i="17"/>
  <c r="BH202" i="17"/>
  <c r="BG202" i="17"/>
  <c r="BF202" i="17"/>
  <c r="T202" i="17"/>
  <c r="R202" i="17"/>
  <c r="P202" i="17"/>
  <c r="BI200" i="17"/>
  <c r="BH200" i="17"/>
  <c r="BG200" i="17"/>
  <c r="BF200" i="17"/>
  <c r="T200" i="17"/>
  <c r="R200" i="17"/>
  <c r="P200" i="17"/>
  <c r="BI198" i="17"/>
  <c r="BH198" i="17"/>
  <c r="BG198" i="17"/>
  <c r="BF198" i="17"/>
  <c r="T198" i="17"/>
  <c r="R198" i="17"/>
  <c r="P198" i="17"/>
  <c r="BI196" i="17"/>
  <c r="BH196" i="17"/>
  <c r="BG196" i="17"/>
  <c r="BF196" i="17"/>
  <c r="T196" i="17"/>
  <c r="R196" i="17"/>
  <c r="P196" i="17"/>
  <c r="BI194" i="17"/>
  <c r="BH194" i="17"/>
  <c r="BG194" i="17"/>
  <c r="BF194" i="17"/>
  <c r="T194" i="17"/>
  <c r="R194" i="17"/>
  <c r="P194" i="17"/>
  <c r="BI192" i="17"/>
  <c r="BH192" i="17"/>
  <c r="BG192" i="17"/>
  <c r="BF192" i="17"/>
  <c r="T192" i="17"/>
  <c r="R192" i="17"/>
  <c r="P192" i="17"/>
  <c r="BI190" i="17"/>
  <c r="BH190" i="17"/>
  <c r="BG190" i="17"/>
  <c r="BF190" i="17"/>
  <c r="T190" i="17"/>
  <c r="R190" i="17"/>
  <c r="P190" i="17"/>
  <c r="BI187" i="17"/>
  <c r="BH187" i="17"/>
  <c r="BG187" i="17"/>
  <c r="BF187" i="17"/>
  <c r="T187" i="17"/>
  <c r="R187" i="17"/>
  <c r="P187" i="17"/>
  <c r="BI185" i="17"/>
  <c r="BH185" i="17"/>
  <c r="BG185" i="17"/>
  <c r="BF185" i="17"/>
  <c r="T185" i="17"/>
  <c r="R185" i="17"/>
  <c r="P185" i="17"/>
  <c r="BI183" i="17"/>
  <c r="BH183" i="17"/>
  <c r="BG183" i="17"/>
  <c r="BF183" i="17"/>
  <c r="T183" i="17"/>
  <c r="R183" i="17"/>
  <c r="P183" i="17"/>
  <c r="BI181" i="17"/>
  <c r="BH181" i="17"/>
  <c r="BG181" i="17"/>
  <c r="BF181" i="17"/>
  <c r="T181" i="17"/>
  <c r="R181" i="17"/>
  <c r="P181" i="17"/>
  <c r="BI179" i="17"/>
  <c r="BH179" i="17"/>
  <c r="BG179" i="17"/>
  <c r="BF179" i="17"/>
  <c r="T179" i="17"/>
  <c r="R179" i="17"/>
  <c r="P179" i="17"/>
  <c r="BI176" i="17"/>
  <c r="BH176" i="17"/>
  <c r="BG176" i="17"/>
  <c r="BF176" i="17"/>
  <c r="T176" i="17"/>
  <c r="R176" i="17"/>
  <c r="P176" i="17"/>
  <c r="BI174" i="17"/>
  <c r="BH174" i="17"/>
  <c r="BG174" i="17"/>
  <c r="BF174" i="17"/>
  <c r="T174" i="17"/>
  <c r="R174" i="17"/>
  <c r="P174" i="17"/>
  <c r="BI172" i="17"/>
  <c r="BH172" i="17"/>
  <c r="BG172" i="17"/>
  <c r="BF172" i="17"/>
  <c r="T172" i="17"/>
  <c r="R172" i="17"/>
  <c r="P172" i="17"/>
  <c r="BI170" i="17"/>
  <c r="BH170" i="17"/>
  <c r="BG170" i="17"/>
  <c r="BF170" i="17"/>
  <c r="T170" i="17"/>
  <c r="R170" i="17"/>
  <c r="P170" i="17"/>
  <c r="BI168" i="17"/>
  <c r="BH168" i="17"/>
  <c r="BG168" i="17"/>
  <c r="BF168" i="17"/>
  <c r="T168" i="17"/>
  <c r="R168" i="17"/>
  <c r="P168" i="17"/>
  <c r="BI166" i="17"/>
  <c r="BH166" i="17"/>
  <c r="BG166" i="17"/>
  <c r="BF166" i="17"/>
  <c r="T166" i="17"/>
  <c r="R166" i="17"/>
  <c r="P166" i="17"/>
  <c r="BI164" i="17"/>
  <c r="BH164" i="17"/>
  <c r="BG164" i="17"/>
  <c r="BF164" i="17"/>
  <c r="T164" i="17"/>
  <c r="R164" i="17"/>
  <c r="P164" i="17"/>
  <c r="BI161" i="17"/>
  <c r="BH161" i="17"/>
  <c r="BG161" i="17"/>
  <c r="BF161" i="17"/>
  <c r="T161" i="17"/>
  <c r="R161" i="17"/>
  <c r="P161" i="17"/>
  <c r="BI159" i="17"/>
  <c r="BH159" i="17"/>
  <c r="BG159" i="17"/>
  <c r="BF159" i="17"/>
  <c r="T159" i="17"/>
  <c r="R159" i="17"/>
  <c r="P159" i="17"/>
  <c r="BI157" i="17"/>
  <c r="BH157" i="17"/>
  <c r="BG157" i="17"/>
  <c r="BF157" i="17"/>
  <c r="T157" i="17"/>
  <c r="R157" i="17"/>
  <c r="P157" i="17"/>
  <c r="BI155" i="17"/>
  <c r="BH155" i="17"/>
  <c r="BG155" i="17"/>
  <c r="BF155" i="17"/>
  <c r="T155" i="17"/>
  <c r="R155" i="17"/>
  <c r="P155" i="17"/>
  <c r="BI153" i="17"/>
  <c r="BH153" i="17"/>
  <c r="BG153" i="17"/>
  <c r="BF153" i="17"/>
  <c r="T153" i="17"/>
  <c r="R153" i="17"/>
  <c r="P153" i="17"/>
  <c r="BI151" i="17"/>
  <c r="BH151" i="17"/>
  <c r="BG151" i="17"/>
  <c r="BF151" i="17"/>
  <c r="T151" i="17"/>
  <c r="R151" i="17"/>
  <c r="P151" i="17"/>
  <c r="BI149" i="17"/>
  <c r="BH149" i="17"/>
  <c r="BG149" i="17"/>
  <c r="BF149" i="17"/>
  <c r="T149" i="17"/>
  <c r="R149" i="17"/>
  <c r="P149" i="17"/>
  <c r="BI147" i="17"/>
  <c r="BH147" i="17"/>
  <c r="BG147" i="17"/>
  <c r="BF147" i="17"/>
  <c r="T147" i="17"/>
  <c r="R147" i="17"/>
  <c r="P147" i="17"/>
  <c r="BI145" i="17"/>
  <c r="BH145" i="17"/>
  <c r="BG145" i="17"/>
  <c r="BF145" i="17"/>
  <c r="T145" i="17"/>
  <c r="R145" i="17"/>
  <c r="P145" i="17"/>
  <c r="BI143" i="17"/>
  <c r="BH143" i="17"/>
  <c r="BG143" i="17"/>
  <c r="BF143" i="17"/>
  <c r="T143" i="17"/>
  <c r="R143" i="17"/>
  <c r="P143" i="17"/>
  <c r="BI141" i="17"/>
  <c r="BH141" i="17"/>
  <c r="BG141" i="17"/>
  <c r="BF141" i="17"/>
  <c r="T141" i="17"/>
  <c r="R141" i="17"/>
  <c r="P141" i="17"/>
  <c r="BI139" i="17"/>
  <c r="BH139" i="17"/>
  <c r="BG139" i="17"/>
  <c r="BF139" i="17"/>
  <c r="T139" i="17"/>
  <c r="R139" i="17"/>
  <c r="P139" i="17"/>
  <c r="BI137" i="17"/>
  <c r="BH137" i="17"/>
  <c r="BG137" i="17"/>
  <c r="BF137" i="17"/>
  <c r="T137" i="17"/>
  <c r="R137" i="17"/>
  <c r="P137" i="17"/>
  <c r="BI135" i="17"/>
  <c r="BH135" i="17"/>
  <c r="BG135" i="17"/>
  <c r="BF135" i="17"/>
  <c r="T135" i="17"/>
  <c r="R135" i="17"/>
  <c r="P135" i="17"/>
  <c r="J130" i="17"/>
  <c r="J129" i="17"/>
  <c r="F129" i="17"/>
  <c r="F127" i="17"/>
  <c r="E125" i="17"/>
  <c r="J96" i="17"/>
  <c r="J95" i="17"/>
  <c r="F95" i="17"/>
  <c r="F93" i="17"/>
  <c r="E91" i="17"/>
  <c r="J22" i="17"/>
  <c r="E22" i="17"/>
  <c r="F130" i="17"/>
  <c r="J21" i="17"/>
  <c r="J16" i="17"/>
  <c r="J93" i="17" s="1"/>
  <c r="E7" i="17"/>
  <c r="E119" i="17"/>
  <c r="J41" i="16"/>
  <c r="J40" i="16"/>
  <c r="AY118" i="1" s="1"/>
  <c r="J39" i="16"/>
  <c r="AX118" i="1"/>
  <c r="BI232" i="16"/>
  <c r="BH232" i="16"/>
  <c r="BG232" i="16"/>
  <c r="BF232" i="16"/>
  <c r="T232" i="16"/>
  <c r="R232" i="16"/>
  <c r="P232" i="16"/>
  <c r="BI230" i="16"/>
  <c r="BH230" i="16"/>
  <c r="BG230" i="16"/>
  <c r="BF230" i="16"/>
  <c r="T230" i="16"/>
  <c r="R230" i="16"/>
  <c r="P230" i="16"/>
  <c r="BI227" i="16"/>
  <c r="BH227" i="16"/>
  <c r="BG227" i="16"/>
  <c r="BF227" i="16"/>
  <c r="T227" i="16"/>
  <c r="R227" i="16"/>
  <c r="P227" i="16"/>
  <c r="BI225" i="16"/>
  <c r="BH225" i="16"/>
  <c r="BG225" i="16"/>
  <c r="BF225" i="16"/>
  <c r="T225" i="16"/>
  <c r="R225" i="16"/>
  <c r="P225" i="16"/>
  <c r="BI223" i="16"/>
  <c r="BH223" i="16"/>
  <c r="BG223" i="16"/>
  <c r="BF223" i="16"/>
  <c r="T223" i="16"/>
  <c r="R223" i="16"/>
  <c r="P223" i="16"/>
  <c r="BI220" i="16"/>
  <c r="BH220" i="16"/>
  <c r="BG220" i="16"/>
  <c r="BF220" i="16"/>
  <c r="T220" i="16"/>
  <c r="T219" i="16"/>
  <c r="R220" i="16"/>
  <c r="R219" i="16"/>
  <c r="P220" i="16"/>
  <c r="P219" i="16" s="1"/>
  <c r="BI218" i="16"/>
  <c r="BH218" i="16"/>
  <c r="BG218" i="16"/>
  <c r="BF218" i="16"/>
  <c r="T218" i="16"/>
  <c r="R218" i="16"/>
  <c r="P218" i="16"/>
  <c r="BI216" i="16"/>
  <c r="BH216" i="16"/>
  <c r="BG216" i="16"/>
  <c r="BF216" i="16"/>
  <c r="T216" i="16"/>
  <c r="R216" i="16"/>
  <c r="P216" i="16"/>
  <c r="BI214" i="16"/>
  <c r="BH214" i="16"/>
  <c r="BG214" i="16"/>
  <c r="BF214" i="16"/>
  <c r="T214" i="16"/>
  <c r="R214" i="16"/>
  <c r="P214" i="16"/>
  <c r="BI211" i="16"/>
  <c r="BH211" i="16"/>
  <c r="BG211" i="16"/>
  <c r="BF211" i="16"/>
  <c r="T211" i="16"/>
  <c r="R211" i="16"/>
  <c r="P211" i="16"/>
  <c r="BI209" i="16"/>
  <c r="BH209" i="16"/>
  <c r="BG209" i="16"/>
  <c r="BF209" i="16"/>
  <c r="T209" i="16"/>
  <c r="R209" i="16"/>
  <c r="P209" i="16"/>
  <c r="BI206" i="16"/>
  <c r="BH206" i="16"/>
  <c r="BG206" i="16"/>
  <c r="BF206" i="16"/>
  <c r="T206" i="16"/>
  <c r="R206" i="16"/>
  <c r="P206" i="16"/>
  <c r="BI204" i="16"/>
  <c r="BH204" i="16"/>
  <c r="BG204" i="16"/>
  <c r="BF204" i="16"/>
  <c r="T204" i="16"/>
  <c r="R204" i="16"/>
  <c r="P204" i="16"/>
  <c r="BI202" i="16"/>
  <c r="BH202" i="16"/>
  <c r="BG202" i="16"/>
  <c r="BF202" i="16"/>
  <c r="T202" i="16"/>
  <c r="R202" i="16"/>
  <c r="P202" i="16"/>
  <c r="BI200" i="16"/>
  <c r="BH200" i="16"/>
  <c r="BG200" i="16"/>
  <c r="BF200" i="16"/>
  <c r="T200" i="16"/>
  <c r="R200" i="16"/>
  <c r="P200" i="16"/>
  <c r="BI198" i="16"/>
  <c r="BH198" i="16"/>
  <c r="BG198" i="16"/>
  <c r="BF198" i="16"/>
  <c r="T198" i="16"/>
  <c r="R198" i="16"/>
  <c r="P198" i="16"/>
  <c r="BI196" i="16"/>
  <c r="BH196" i="16"/>
  <c r="BG196" i="16"/>
  <c r="BF196" i="16"/>
  <c r="T196" i="16"/>
  <c r="R196" i="16"/>
  <c r="P196" i="16"/>
  <c r="BI194" i="16"/>
  <c r="BH194" i="16"/>
  <c r="BG194" i="16"/>
  <c r="BF194" i="16"/>
  <c r="T194" i="16"/>
  <c r="R194" i="16"/>
  <c r="P194" i="16"/>
  <c r="BI191" i="16"/>
  <c r="BH191" i="16"/>
  <c r="BG191" i="16"/>
  <c r="BF191" i="16"/>
  <c r="T191" i="16"/>
  <c r="R191" i="16"/>
  <c r="P191" i="16"/>
  <c r="BI189" i="16"/>
  <c r="BH189" i="16"/>
  <c r="BG189" i="16"/>
  <c r="BF189" i="16"/>
  <c r="T189" i="16"/>
  <c r="R189" i="16"/>
  <c r="P189" i="16"/>
  <c r="BI187" i="16"/>
  <c r="BH187" i="16"/>
  <c r="BG187" i="16"/>
  <c r="BF187" i="16"/>
  <c r="T187" i="16"/>
  <c r="R187" i="16"/>
  <c r="P187" i="16"/>
  <c r="BI185" i="16"/>
  <c r="BH185" i="16"/>
  <c r="BG185" i="16"/>
  <c r="BF185" i="16"/>
  <c r="T185" i="16"/>
  <c r="R185" i="16"/>
  <c r="P185" i="16"/>
  <c r="BI183" i="16"/>
  <c r="BH183" i="16"/>
  <c r="BG183" i="16"/>
  <c r="BF183" i="16"/>
  <c r="T183" i="16"/>
  <c r="R183" i="16"/>
  <c r="P183" i="16"/>
  <c r="BI181" i="16"/>
  <c r="BH181" i="16"/>
  <c r="BG181" i="16"/>
  <c r="BF181" i="16"/>
  <c r="T181" i="16"/>
  <c r="R181" i="16"/>
  <c r="P181" i="16"/>
  <c r="BI179" i="16"/>
  <c r="BH179" i="16"/>
  <c r="BG179" i="16"/>
  <c r="BF179" i="16"/>
  <c r="T179" i="16"/>
  <c r="R179" i="16"/>
  <c r="P179" i="16"/>
  <c r="BI176" i="16"/>
  <c r="BH176" i="16"/>
  <c r="BG176" i="16"/>
  <c r="BF176" i="16"/>
  <c r="T176" i="16"/>
  <c r="R176" i="16"/>
  <c r="P176" i="16"/>
  <c r="BI174" i="16"/>
  <c r="BH174" i="16"/>
  <c r="BG174" i="16"/>
  <c r="BF174" i="16"/>
  <c r="T174" i="16"/>
  <c r="R174" i="16"/>
  <c r="P174" i="16"/>
  <c r="BI172" i="16"/>
  <c r="BH172" i="16"/>
  <c r="BG172" i="16"/>
  <c r="BF172" i="16"/>
  <c r="T172" i="16"/>
  <c r="R172" i="16"/>
  <c r="P172" i="16"/>
  <c r="BI170" i="16"/>
  <c r="BH170" i="16"/>
  <c r="BG170" i="16"/>
  <c r="BF170" i="16"/>
  <c r="T170" i="16"/>
  <c r="R170" i="16"/>
  <c r="P170" i="16"/>
  <c r="BI168" i="16"/>
  <c r="BH168" i="16"/>
  <c r="BG168" i="16"/>
  <c r="BF168" i="16"/>
  <c r="T168" i="16"/>
  <c r="R168" i="16"/>
  <c r="P168" i="16"/>
  <c r="BI166" i="16"/>
  <c r="BH166" i="16"/>
  <c r="BG166" i="16"/>
  <c r="BF166" i="16"/>
  <c r="T166" i="16"/>
  <c r="R166" i="16"/>
  <c r="P166" i="16"/>
  <c r="BI164" i="16"/>
  <c r="BH164" i="16"/>
  <c r="BG164" i="16"/>
  <c r="BF164" i="16"/>
  <c r="T164" i="16"/>
  <c r="R164" i="16"/>
  <c r="P164" i="16"/>
  <c r="BI161" i="16"/>
  <c r="BH161" i="16"/>
  <c r="BG161" i="16"/>
  <c r="BF161" i="16"/>
  <c r="T161" i="16"/>
  <c r="R161" i="16"/>
  <c r="P161" i="16"/>
  <c r="BI159" i="16"/>
  <c r="BH159" i="16"/>
  <c r="BG159" i="16"/>
  <c r="BF159" i="16"/>
  <c r="T159" i="16"/>
  <c r="R159" i="16"/>
  <c r="P159" i="16"/>
  <c r="BI157" i="16"/>
  <c r="BH157" i="16"/>
  <c r="BG157" i="16"/>
  <c r="BF157" i="16"/>
  <c r="T157" i="16"/>
  <c r="R157" i="16"/>
  <c r="P157" i="16"/>
  <c r="BI155" i="16"/>
  <c r="BH155" i="16"/>
  <c r="BG155" i="16"/>
  <c r="BF155" i="16"/>
  <c r="T155" i="16"/>
  <c r="R155" i="16"/>
  <c r="P155" i="16"/>
  <c r="BI153" i="16"/>
  <c r="BH153" i="16"/>
  <c r="BG153" i="16"/>
  <c r="BF153" i="16"/>
  <c r="T153" i="16"/>
  <c r="R153" i="16"/>
  <c r="P153" i="16"/>
  <c r="BI151" i="16"/>
  <c r="BH151" i="16"/>
  <c r="BG151" i="16"/>
  <c r="BF151" i="16"/>
  <c r="T151" i="16"/>
  <c r="R151" i="16"/>
  <c r="P151" i="16"/>
  <c r="BI149" i="16"/>
  <c r="BH149" i="16"/>
  <c r="BG149" i="16"/>
  <c r="BF149" i="16"/>
  <c r="T149" i="16"/>
  <c r="R149" i="16"/>
  <c r="P149" i="16"/>
  <c r="BI147" i="16"/>
  <c r="BH147" i="16"/>
  <c r="BG147" i="16"/>
  <c r="BF147" i="16"/>
  <c r="T147" i="16"/>
  <c r="R147" i="16"/>
  <c r="P147" i="16"/>
  <c r="BI145" i="16"/>
  <c r="BH145" i="16"/>
  <c r="BG145" i="16"/>
  <c r="BF145" i="16"/>
  <c r="T145" i="16"/>
  <c r="R145" i="16"/>
  <c r="P145" i="16"/>
  <c r="BI143" i="16"/>
  <c r="BH143" i="16"/>
  <c r="BG143" i="16"/>
  <c r="BF143" i="16"/>
  <c r="T143" i="16"/>
  <c r="R143" i="16"/>
  <c r="P143" i="16"/>
  <c r="BI141" i="16"/>
  <c r="BH141" i="16"/>
  <c r="BG141" i="16"/>
  <c r="BF141" i="16"/>
  <c r="T141" i="16"/>
  <c r="R141" i="16"/>
  <c r="P141" i="16"/>
  <c r="BI139" i="16"/>
  <c r="BH139" i="16"/>
  <c r="BG139" i="16"/>
  <c r="BF139" i="16"/>
  <c r="T139" i="16"/>
  <c r="R139" i="16"/>
  <c r="P139" i="16"/>
  <c r="BI137" i="16"/>
  <c r="BH137" i="16"/>
  <c r="BG137" i="16"/>
  <c r="BF137" i="16"/>
  <c r="T137" i="16"/>
  <c r="R137" i="16"/>
  <c r="P137" i="16"/>
  <c r="BI135" i="16"/>
  <c r="BH135" i="16"/>
  <c r="BG135" i="16"/>
  <c r="BF135" i="16"/>
  <c r="T135" i="16"/>
  <c r="R135" i="16"/>
  <c r="P135" i="16"/>
  <c r="J130" i="16"/>
  <c r="J129" i="16"/>
  <c r="F129" i="16"/>
  <c r="F127" i="16"/>
  <c r="E125" i="16"/>
  <c r="J96" i="16"/>
  <c r="J95" i="16"/>
  <c r="F95" i="16"/>
  <c r="F93" i="16"/>
  <c r="E91" i="16"/>
  <c r="J22" i="16"/>
  <c r="E22" i="16"/>
  <c r="F130" i="16"/>
  <c r="J21" i="16"/>
  <c r="J16" i="16"/>
  <c r="J127" i="16"/>
  <c r="E7" i="16"/>
  <c r="E119" i="16"/>
  <c r="J41" i="15"/>
  <c r="J40" i="15"/>
  <c r="AY117" i="1"/>
  <c r="J39" i="15"/>
  <c r="AX117" i="1" s="1"/>
  <c r="BI199" i="15"/>
  <c r="BH199" i="15"/>
  <c r="BG199" i="15"/>
  <c r="BF199" i="15"/>
  <c r="T199" i="15"/>
  <c r="R199" i="15"/>
  <c r="P199" i="15"/>
  <c r="BI197" i="15"/>
  <c r="BH197" i="15"/>
  <c r="BG197" i="15"/>
  <c r="BF197" i="15"/>
  <c r="T197" i="15"/>
  <c r="R197" i="15"/>
  <c r="P197" i="15"/>
  <c r="BI195" i="15"/>
  <c r="BH195" i="15"/>
  <c r="BG195" i="15"/>
  <c r="BF195" i="15"/>
  <c r="T195" i="15"/>
  <c r="R195" i="15"/>
  <c r="P195" i="15"/>
  <c r="BI192" i="15"/>
  <c r="BH192" i="15"/>
  <c r="BG192" i="15"/>
  <c r="BF192" i="15"/>
  <c r="T192" i="15"/>
  <c r="T191" i="15" s="1"/>
  <c r="R192" i="15"/>
  <c r="R191" i="15" s="1"/>
  <c r="P192" i="15"/>
  <c r="P191" i="15"/>
  <c r="BI190" i="15"/>
  <c r="BH190" i="15"/>
  <c r="BG190" i="15"/>
  <c r="BF190" i="15"/>
  <c r="T190" i="15"/>
  <c r="R190" i="15"/>
  <c r="P190" i="15"/>
  <c r="BI188" i="15"/>
  <c r="BH188" i="15"/>
  <c r="BG188" i="15"/>
  <c r="BF188" i="15"/>
  <c r="T188" i="15"/>
  <c r="R188" i="15"/>
  <c r="P188" i="15"/>
  <c r="BI186" i="15"/>
  <c r="BH186" i="15"/>
  <c r="BG186" i="15"/>
  <c r="BF186" i="15"/>
  <c r="T186" i="15"/>
  <c r="R186" i="15"/>
  <c r="P186" i="15"/>
  <c r="BI183" i="15"/>
  <c r="BH183" i="15"/>
  <c r="BG183" i="15"/>
  <c r="BF183" i="15"/>
  <c r="T183" i="15"/>
  <c r="T182" i="15"/>
  <c r="R183" i="15"/>
  <c r="R182" i="15"/>
  <c r="P183" i="15"/>
  <c r="P182" i="15"/>
  <c r="BI180" i="15"/>
  <c r="BH180" i="15"/>
  <c r="BG180" i="15"/>
  <c r="BF180" i="15"/>
  <c r="T180" i="15"/>
  <c r="R180" i="15"/>
  <c r="P180" i="15"/>
  <c r="BI178" i="15"/>
  <c r="BH178" i="15"/>
  <c r="BG178" i="15"/>
  <c r="BF178" i="15"/>
  <c r="T178" i="15"/>
  <c r="R178" i="15"/>
  <c r="P178" i="15"/>
  <c r="BI176" i="15"/>
  <c r="BH176" i="15"/>
  <c r="BG176" i="15"/>
  <c r="BF176" i="15"/>
  <c r="T176" i="15"/>
  <c r="R176" i="15"/>
  <c r="P176" i="15"/>
  <c r="BI173" i="15"/>
  <c r="BH173" i="15"/>
  <c r="BG173" i="15"/>
  <c r="BF173" i="15"/>
  <c r="T173" i="15"/>
  <c r="R173" i="15"/>
  <c r="P173" i="15"/>
  <c r="BI171" i="15"/>
  <c r="BH171" i="15"/>
  <c r="BG171" i="15"/>
  <c r="BF171" i="15"/>
  <c r="T171" i="15"/>
  <c r="R171" i="15"/>
  <c r="P171" i="15"/>
  <c r="BI169" i="15"/>
  <c r="BH169" i="15"/>
  <c r="BG169" i="15"/>
  <c r="BF169" i="15"/>
  <c r="T169" i="15"/>
  <c r="R169" i="15"/>
  <c r="P169" i="15"/>
  <c r="BI167" i="15"/>
  <c r="BH167" i="15"/>
  <c r="BG167" i="15"/>
  <c r="BF167" i="15"/>
  <c r="T167" i="15"/>
  <c r="R167" i="15"/>
  <c r="P167" i="15"/>
  <c r="BI165" i="15"/>
  <c r="BH165" i="15"/>
  <c r="BG165" i="15"/>
  <c r="BF165" i="15"/>
  <c r="T165" i="15"/>
  <c r="R165" i="15"/>
  <c r="P165" i="15"/>
  <c r="BI163" i="15"/>
  <c r="BH163" i="15"/>
  <c r="BG163" i="15"/>
  <c r="BF163" i="15"/>
  <c r="T163" i="15"/>
  <c r="R163" i="15"/>
  <c r="P163" i="15"/>
  <c r="BI161" i="15"/>
  <c r="BH161" i="15"/>
  <c r="BG161" i="15"/>
  <c r="BF161" i="15"/>
  <c r="T161" i="15"/>
  <c r="R161" i="15"/>
  <c r="P161" i="15"/>
  <c r="BI158" i="15"/>
  <c r="BH158" i="15"/>
  <c r="BG158" i="15"/>
  <c r="BF158" i="15"/>
  <c r="T158" i="15"/>
  <c r="R158" i="15"/>
  <c r="P158" i="15"/>
  <c r="BI156" i="15"/>
  <c r="BH156" i="15"/>
  <c r="BG156" i="15"/>
  <c r="BF156" i="15"/>
  <c r="T156" i="15"/>
  <c r="R156" i="15"/>
  <c r="P156" i="15"/>
  <c r="BI155" i="15"/>
  <c r="BH155" i="15"/>
  <c r="BG155" i="15"/>
  <c r="BF155" i="15"/>
  <c r="T155" i="15"/>
  <c r="R155" i="15"/>
  <c r="P155" i="15"/>
  <c r="BI153" i="15"/>
  <c r="BH153" i="15"/>
  <c r="BG153" i="15"/>
  <c r="BF153" i="15"/>
  <c r="T153" i="15"/>
  <c r="R153" i="15"/>
  <c r="P153" i="15"/>
  <c r="BI151" i="15"/>
  <c r="BH151" i="15"/>
  <c r="BG151" i="15"/>
  <c r="BF151" i="15"/>
  <c r="T151" i="15"/>
  <c r="R151" i="15"/>
  <c r="P151" i="15"/>
  <c r="BI149" i="15"/>
  <c r="BH149" i="15"/>
  <c r="BG149" i="15"/>
  <c r="BF149" i="15"/>
  <c r="T149" i="15"/>
  <c r="R149" i="15"/>
  <c r="P149" i="15"/>
  <c r="BI147" i="15"/>
  <c r="BH147" i="15"/>
  <c r="BG147" i="15"/>
  <c r="BF147" i="15"/>
  <c r="T147" i="15"/>
  <c r="R147" i="15"/>
  <c r="P147" i="15"/>
  <c r="BI145" i="15"/>
  <c r="BH145" i="15"/>
  <c r="BG145" i="15"/>
  <c r="BF145" i="15"/>
  <c r="T145" i="15"/>
  <c r="R145" i="15"/>
  <c r="P145" i="15"/>
  <c r="BI143" i="15"/>
  <c r="BH143" i="15"/>
  <c r="BG143" i="15"/>
  <c r="BF143" i="15"/>
  <c r="T143" i="15"/>
  <c r="R143" i="15"/>
  <c r="P143" i="15"/>
  <c r="BI141" i="15"/>
  <c r="BH141" i="15"/>
  <c r="BG141" i="15"/>
  <c r="BF141" i="15"/>
  <c r="T141" i="15"/>
  <c r="R141" i="15"/>
  <c r="P141" i="15"/>
  <c r="BI139" i="15"/>
  <c r="BH139" i="15"/>
  <c r="BG139" i="15"/>
  <c r="BF139" i="15"/>
  <c r="T139" i="15"/>
  <c r="R139" i="15"/>
  <c r="P139" i="15"/>
  <c r="BI137" i="15"/>
  <c r="BH137" i="15"/>
  <c r="BG137" i="15"/>
  <c r="BF137" i="15"/>
  <c r="T137" i="15"/>
  <c r="R137" i="15"/>
  <c r="P137" i="15"/>
  <c r="BI135" i="15"/>
  <c r="BH135" i="15"/>
  <c r="BG135" i="15"/>
  <c r="BF135" i="15"/>
  <c r="T135" i="15"/>
  <c r="R135" i="15"/>
  <c r="P135" i="15"/>
  <c r="BI133" i="15"/>
  <c r="BH133" i="15"/>
  <c r="BG133" i="15"/>
  <c r="BF133" i="15"/>
  <c r="T133" i="15"/>
  <c r="R133" i="15"/>
  <c r="P133" i="15"/>
  <c r="J128" i="15"/>
  <c r="J127" i="15"/>
  <c r="F127" i="15"/>
  <c r="F125" i="15"/>
  <c r="E123" i="15"/>
  <c r="J96" i="15"/>
  <c r="J95" i="15"/>
  <c r="F95" i="15"/>
  <c r="F93" i="15"/>
  <c r="E91" i="15"/>
  <c r="J22" i="15"/>
  <c r="E22" i="15"/>
  <c r="F128" i="15"/>
  <c r="J21" i="15"/>
  <c r="J16" i="15"/>
  <c r="J125" i="15"/>
  <c r="E7" i="15"/>
  <c r="E117" i="15"/>
  <c r="J41" i="14"/>
  <c r="J40" i="14"/>
  <c r="AY116" i="1"/>
  <c r="J39" i="14"/>
  <c r="AX116" i="1" s="1"/>
  <c r="BI230" i="14"/>
  <c r="BH230" i="14"/>
  <c r="BG230" i="14"/>
  <c r="BF230" i="14"/>
  <c r="T230" i="14"/>
  <c r="R230" i="14"/>
  <c r="P230" i="14"/>
  <c r="BI228" i="14"/>
  <c r="BH228" i="14"/>
  <c r="BG228" i="14"/>
  <c r="BF228" i="14"/>
  <c r="T228" i="14"/>
  <c r="R228" i="14"/>
  <c r="P228" i="14"/>
  <c r="BI225" i="14"/>
  <c r="BH225" i="14"/>
  <c r="BG225" i="14"/>
  <c r="BF225" i="14"/>
  <c r="T225" i="14"/>
  <c r="R225" i="14"/>
  <c r="P225" i="14"/>
  <c r="BI223" i="14"/>
  <c r="BH223" i="14"/>
  <c r="BG223" i="14"/>
  <c r="BF223" i="14"/>
  <c r="T223" i="14"/>
  <c r="R223" i="14"/>
  <c r="P223" i="14"/>
  <c r="BI221" i="14"/>
  <c r="BH221" i="14"/>
  <c r="BG221" i="14"/>
  <c r="BF221" i="14"/>
  <c r="T221" i="14"/>
  <c r="R221" i="14"/>
  <c r="P221" i="14"/>
  <c r="BI218" i="14"/>
  <c r="BH218" i="14"/>
  <c r="BG218" i="14"/>
  <c r="BF218" i="14"/>
  <c r="T218" i="14"/>
  <c r="T217" i="14"/>
  <c r="R218" i="14"/>
  <c r="R217" i="14"/>
  <c r="P218" i="14"/>
  <c r="P217" i="14"/>
  <c r="BI216" i="14"/>
  <c r="BH216" i="14"/>
  <c r="BG216" i="14"/>
  <c r="BF216" i="14"/>
  <c r="T216" i="14"/>
  <c r="R216" i="14"/>
  <c r="P216" i="14"/>
  <c r="BI214" i="14"/>
  <c r="BH214" i="14"/>
  <c r="BG214" i="14"/>
  <c r="BF214" i="14"/>
  <c r="T214" i="14"/>
  <c r="R214" i="14"/>
  <c r="P214" i="14"/>
  <c r="BI212" i="14"/>
  <c r="BH212" i="14"/>
  <c r="BG212" i="14"/>
  <c r="BF212" i="14"/>
  <c r="T212" i="14"/>
  <c r="R212" i="14"/>
  <c r="P212" i="14"/>
  <c r="BI209" i="14"/>
  <c r="BH209" i="14"/>
  <c r="BG209" i="14"/>
  <c r="BF209" i="14"/>
  <c r="T209" i="14"/>
  <c r="R209" i="14"/>
  <c r="P209" i="14"/>
  <c r="BI207" i="14"/>
  <c r="BH207" i="14"/>
  <c r="BG207" i="14"/>
  <c r="BF207" i="14"/>
  <c r="T207" i="14"/>
  <c r="R207" i="14"/>
  <c r="P207" i="14"/>
  <c r="BI204" i="14"/>
  <c r="BH204" i="14"/>
  <c r="BG204" i="14"/>
  <c r="BF204" i="14"/>
  <c r="T204" i="14"/>
  <c r="R204" i="14"/>
  <c r="P204" i="14"/>
  <c r="BI202" i="14"/>
  <c r="BH202" i="14"/>
  <c r="BG202" i="14"/>
  <c r="BF202" i="14"/>
  <c r="T202" i="14"/>
  <c r="R202" i="14"/>
  <c r="P202" i="14"/>
  <c r="BI200" i="14"/>
  <c r="BH200" i="14"/>
  <c r="BG200" i="14"/>
  <c r="BF200" i="14"/>
  <c r="T200" i="14"/>
  <c r="R200" i="14"/>
  <c r="P200" i="14"/>
  <c r="BI198" i="14"/>
  <c r="BH198" i="14"/>
  <c r="BG198" i="14"/>
  <c r="BF198" i="14"/>
  <c r="T198" i="14"/>
  <c r="R198" i="14"/>
  <c r="P198" i="14"/>
  <c r="BI196" i="14"/>
  <c r="BH196" i="14"/>
  <c r="BG196" i="14"/>
  <c r="BF196" i="14"/>
  <c r="T196" i="14"/>
  <c r="R196" i="14"/>
  <c r="P196" i="14"/>
  <c r="BI194" i="14"/>
  <c r="BH194" i="14"/>
  <c r="BG194" i="14"/>
  <c r="BF194" i="14"/>
  <c r="T194" i="14"/>
  <c r="R194" i="14"/>
  <c r="P194" i="14"/>
  <c r="BI192" i="14"/>
  <c r="BH192" i="14"/>
  <c r="BG192" i="14"/>
  <c r="BF192" i="14"/>
  <c r="T192" i="14"/>
  <c r="R192" i="14"/>
  <c r="P192" i="14"/>
  <c r="BI190" i="14"/>
  <c r="BH190" i="14"/>
  <c r="BG190" i="14"/>
  <c r="BF190" i="14"/>
  <c r="T190" i="14"/>
  <c r="R190" i="14"/>
  <c r="P190" i="14"/>
  <c r="BI187" i="14"/>
  <c r="BH187" i="14"/>
  <c r="BG187" i="14"/>
  <c r="BF187" i="14"/>
  <c r="T187" i="14"/>
  <c r="R187" i="14"/>
  <c r="P187" i="14"/>
  <c r="BI185" i="14"/>
  <c r="BH185" i="14"/>
  <c r="BG185" i="14"/>
  <c r="BF185" i="14"/>
  <c r="T185" i="14"/>
  <c r="R185" i="14"/>
  <c r="P185" i="14"/>
  <c r="BI183" i="14"/>
  <c r="BH183" i="14"/>
  <c r="BG183" i="14"/>
  <c r="BF183" i="14"/>
  <c r="T183" i="14"/>
  <c r="R183" i="14"/>
  <c r="P183" i="14"/>
  <c r="BI181" i="14"/>
  <c r="BH181" i="14"/>
  <c r="BG181" i="14"/>
  <c r="BF181" i="14"/>
  <c r="T181" i="14"/>
  <c r="R181" i="14"/>
  <c r="P181" i="14"/>
  <c r="BI179" i="14"/>
  <c r="BH179" i="14"/>
  <c r="BG179" i="14"/>
  <c r="BF179" i="14"/>
  <c r="T179" i="14"/>
  <c r="R179" i="14"/>
  <c r="P179" i="14"/>
  <c r="BI176" i="14"/>
  <c r="BH176" i="14"/>
  <c r="BG176" i="14"/>
  <c r="BF176" i="14"/>
  <c r="T176" i="14"/>
  <c r="R176" i="14"/>
  <c r="P176" i="14"/>
  <c r="BI174" i="14"/>
  <c r="BH174" i="14"/>
  <c r="BG174" i="14"/>
  <c r="BF174" i="14"/>
  <c r="T174" i="14"/>
  <c r="R174" i="14"/>
  <c r="P174" i="14"/>
  <c r="BI172" i="14"/>
  <c r="BH172" i="14"/>
  <c r="BG172" i="14"/>
  <c r="BF172" i="14"/>
  <c r="T172" i="14"/>
  <c r="R172" i="14"/>
  <c r="P172" i="14"/>
  <c r="BI170" i="14"/>
  <c r="BH170" i="14"/>
  <c r="BG170" i="14"/>
  <c r="BF170" i="14"/>
  <c r="T170" i="14"/>
  <c r="R170" i="14"/>
  <c r="P170" i="14"/>
  <c r="BI168" i="14"/>
  <c r="BH168" i="14"/>
  <c r="BG168" i="14"/>
  <c r="BF168" i="14"/>
  <c r="T168" i="14"/>
  <c r="R168" i="14"/>
  <c r="P168" i="14"/>
  <c r="BI166" i="14"/>
  <c r="BH166" i="14"/>
  <c r="BG166" i="14"/>
  <c r="BF166" i="14"/>
  <c r="T166" i="14"/>
  <c r="R166" i="14"/>
  <c r="P166" i="14"/>
  <c r="BI164" i="14"/>
  <c r="BH164" i="14"/>
  <c r="BG164" i="14"/>
  <c r="BF164" i="14"/>
  <c r="T164" i="14"/>
  <c r="R164" i="14"/>
  <c r="P164" i="14"/>
  <c r="BI161" i="14"/>
  <c r="BH161" i="14"/>
  <c r="BG161" i="14"/>
  <c r="BF161" i="14"/>
  <c r="T161" i="14"/>
  <c r="R161" i="14"/>
  <c r="P161" i="14"/>
  <c r="BI159" i="14"/>
  <c r="BH159" i="14"/>
  <c r="BG159" i="14"/>
  <c r="BF159" i="14"/>
  <c r="T159" i="14"/>
  <c r="R159" i="14"/>
  <c r="P159" i="14"/>
  <c r="BI157" i="14"/>
  <c r="BH157" i="14"/>
  <c r="BG157" i="14"/>
  <c r="BF157" i="14"/>
  <c r="T157" i="14"/>
  <c r="R157" i="14"/>
  <c r="P157" i="14"/>
  <c r="BI155" i="14"/>
  <c r="BH155" i="14"/>
  <c r="BG155" i="14"/>
  <c r="BF155" i="14"/>
  <c r="T155" i="14"/>
  <c r="R155" i="14"/>
  <c r="P155" i="14"/>
  <c r="BI153" i="14"/>
  <c r="BH153" i="14"/>
  <c r="BG153" i="14"/>
  <c r="BF153" i="14"/>
  <c r="T153" i="14"/>
  <c r="R153" i="14"/>
  <c r="P153" i="14"/>
  <c r="BI151" i="14"/>
  <c r="BH151" i="14"/>
  <c r="BG151" i="14"/>
  <c r="BF151" i="14"/>
  <c r="T151" i="14"/>
  <c r="R151" i="14"/>
  <c r="P151" i="14"/>
  <c r="BI149" i="14"/>
  <c r="BH149" i="14"/>
  <c r="BG149" i="14"/>
  <c r="BF149" i="14"/>
  <c r="T149" i="14"/>
  <c r="R149" i="14"/>
  <c r="P149" i="14"/>
  <c r="BI147" i="14"/>
  <c r="BH147" i="14"/>
  <c r="BG147" i="14"/>
  <c r="BF147" i="14"/>
  <c r="T147" i="14"/>
  <c r="R147" i="14"/>
  <c r="P147" i="14"/>
  <c r="BI145" i="14"/>
  <c r="BH145" i="14"/>
  <c r="BG145" i="14"/>
  <c r="BF145" i="14"/>
  <c r="T145" i="14"/>
  <c r="R145" i="14"/>
  <c r="P145" i="14"/>
  <c r="BI143" i="14"/>
  <c r="BH143" i="14"/>
  <c r="BG143" i="14"/>
  <c r="BF143" i="14"/>
  <c r="T143" i="14"/>
  <c r="R143" i="14"/>
  <c r="P143" i="14"/>
  <c r="BI141" i="14"/>
  <c r="BH141" i="14"/>
  <c r="BG141" i="14"/>
  <c r="BF141" i="14"/>
  <c r="T141" i="14"/>
  <c r="R141" i="14"/>
  <c r="P141" i="14"/>
  <c r="BI139" i="14"/>
  <c r="BH139" i="14"/>
  <c r="BG139" i="14"/>
  <c r="BF139" i="14"/>
  <c r="T139" i="14"/>
  <c r="R139" i="14"/>
  <c r="P139" i="14"/>
  <c r="BI137" i="14"/>
  <c r="BH137" i="14"/>
  <c r="BG137" i="14"/>
  <c r="BF137" i="14"/>
  <c r="T137" i="14"/>
  <c r="R137" i="14"/>
  <c r="P137" i="14"/>
  <c r="BI135" i="14"/>
  <c r="BH135" i="14"/>
  <c r="BG135" i="14"/>
  <c r="BF135" i="14"/>
  <c r="T135" i="14"/>
  <c r="R135" i="14"/>
  <c r="P135" i="14"/>
  <c r="J130" i="14"/>
  <c r="J129" i="14"/>
  <c r="F129" i="14"/>
  <c r="F127" i="14"/>
  <c r="E125" i="14"/>
  <c r="J96" i="14"/>
  <c r="J95" i="14"/>
  <c r="F95" i="14"/>
  <c r="F93" i="14"/>
  <c r="E91" i="14"/>
  <c r="J22" i="14"/>
  <c r="E22" i="14"/>
  <c r="F96" i="14"/>
  <c r="J21" i="14"/>
  <c r="J16" i="14"/>
  <c r="J93" i="14"/>
  <c r="E7" i="14"/>
  <c r="E85" i="14"/>
  <c r="J41" i="13"/>
  <c r="J40" i="13"/>
  <c r="AY115" i="1"/>
  <c r="J39" i="13"/>
  <c r="AX115" i="1" s="1"/>
  <c r="BI182" i="13"/>
  <c r="BH182" i="13"/>
  <c r="BG182" i="13"/>
  <c r="BF182" i="13"/>
  <c r="T182" i="13"/>
  <c r="R182" i="13"/>
  <c r="P182" i="13"/>
  <c r="BI180" i="13"/>
  <c r="BH180" i="13"/>
  <c r="BG180" i="13"/>
  <c r="BF180" i="13"/>
  <c r="T180" i="13"/>
  <c r="R180" i="13"/>
  <c r="P180" i="13"/>
  <c r="BI177" i="13"/>
  <c r="BH177" i="13"/>
  <c r="BG177" i="13"/>
  <c r="BF177" i="13"/>
  <c r="T177" i="13"/>
  <c r="T176" i="13"/>
  <c r="R177" i="13"/>
  <c r="R176" i="13" s="1"/>
  <c r="P177" i="13"/>
  <c r="P176" i="13" s="1"/>
  <c r="BI174" i="13"/>
  <c r="BH174" i="13"/>
  <c r="BG174" i="13"/>
  <c r="BF174" i="13"/>
  <c r="T174" i="13"/>
  <c r="T173" i="13"/>
  <c r="R174" i="13"/>
  <c r="R173" i="13"/>
  <c r="P174" i="13"/>
  <c r="P173" i="13"/>
  <c r="BI171" i="13"/>
  <c r="BH171" i="13"/>
  <c r="BG171" i="13"/>
  <c r="BF171" i="13"/>
  <c r="T171" i="13"/>
  <c r="R171" i="13"/>
  <c r="P171" i="13"/>
  <c r="BI169" i="13"/>
  <c r="BH169" i="13"/>
  <c r="BG169" i="13"/>
  <c r="BF169" i="13"/>
  <c r="T169" i="13"/>
  <c r="R169" i="13"/>
  <c r="P169" i="13"/>
  <c r="BI167" i="13"/>
  <c r="BH167" i="13"/>
  <c r="BG167" i="13"/>
  <c r="BF167" i="13"/>
  <c r="T167" i="13"/>
  <c r="R167" i="13"/>
  <c r="P167" i="13"/>
  <c r="BI165" i="13"/>
  <c r="BH165" i="13"/>
  <c r="BG165" i="13"/>
  <c r="BF165" i="13"/>
  <c r="T165" i="13"/>
  <c r="R165" i="13"/>
  <c r="P165" i="13"/>
  <c r="BI163" i="13"/>
  <c r="BH163" i="13"/>
  <c r="BG163" i="13"/>
  <c r="BF163" i="13"/>
  <c r="T163" i="13"/>
  <c r="R163" i="13"/>
  <c r="P163" i="13"/>
  <c r="BI161" i="13"/>
  <c r="BH161" i="13"/>
  <c r="BG161" i="13"/>
  <c r="BF161" i="13"/>
  <c r="T161" i="13"/>
  <c r="R161" i="13"/>
  <c r="P161" i="13"/>
  <c r="BI159" i="13"/>
  <c r="BH159" i="13"/>
  <c r="BG159" i="13"/>
  <c r="BF159" i="13"/>
  <c r="T159" i="13"/>
  <c r="R159" i="13"/>
  <c r="P159" i="13"/>
  <c r="BI156" i="13"/>
  <c r="BH156" i="13"/>
  <c r="BG156" i="13"/>
  <c r="BF156" i="13"/>
  <c r="T156" i="13"/>
  <c r="R156" i="13"/>
  <c r="P156" i="13"/>
  <c r="BI154" i="13"/>
  <c r="BH154" i="13"/>
  <c r="BG154" i="13"/>
  <c r="BF154" i="13"/>
  <c r="T154" i="13"/>
  <c r="R154" i="13"/>
  <c r="P154" i="13"/>
  <c r="BI152" i="13"/>
  <c r="BH152" i="13"/>
  <c r="BG152" i="13"/>
  <c r="BF152" i="13"/>
  <c r="T152" i="13"/>
  <c r="R152" i="13"/>
  <c r="P152" i="13"/>
  <c r="BI150" i="13"/>
  <c r="BH150" i="13"/>
  <c r="BG150" i="13"/>
  <c r="BF150" i="13"/>
  <c r="T150" i="13"/>
  <c r="R150" i="13"/>
  <c r="P150" i="13"/>
  <c r="BI148" i="13"/>
  <c r="BH148" i="13"/>
  <c r="BG148" i="13"/>
  <c r="BF148" i="13"/>
  <c r="T148" i="13"/>
  <c r="R148" i="13"/>
  <c r="P148" i="13"/>
  <c r="BI145" i="13"/>
  <c r="BH145" i="13"/>
  <c r="BG145" i="13"/>
  <c r="BF145" i="13"/>
  <c r="T145" i="13"/>
  <c r="R145" i="13"/>
  <c r="P145" i="13"/>
  <c r="BI144" i="13"/>
  <c r="BH144" i="13"/>
  <c r="BG144" i="13"/>
  <c r="BF144" i="13"/>
  <c r="T144" i="13"/>
  <c r="R144" i="13"/>
  <c r="P144" i="13"/>
  <c r="BI142" i="13"/>
  <c r="BH142" i="13"/>
  <c r="BG142" i="13"/>
  <c r="BF142" i="13"/>
  <c r="T142" i="13"/>
  <c r="R142" i="13"/>
  <c r="P142" i="13"/>
  <c r="BI140" i="13"/>
  <c r="BH140" i="13"/>
  <c r="BG140" i="13"/>
  <c r="BF140" i="13"/>
  <c r="T140" i="13"/>
  <c r="R140" i="13"/>
  <c r="P140" i="13"/>
  <c r="BI138" i="13"/>
  <c r="BH138" i="13"/>
  <c r="BG138" i="13"/>
  <c r="BF138" i="13"/>
  <c r="T138" i="13"/>
  <c r="R138" i="13"/>
  <c r="P138" i="13"/>
  <c r="BI136" i="13"/>
  <c r="BH136" i="13"/>
  <c r="BG136" i="13"/>
  <c r="BF136" i="13"/>
  <c r="T136" i="13"/>
  <c r="R136" i="13"/>
  <c r="P136" i="13"/>
  <c r="BI134" i="13"/>
  <c r="BH134" i="13"/>
  <c r="BG134" i="13"/>
  <c r="BF134" i="13"/>
  <c r="T134" i="13"/>
  <c r="R134" i="13"/>
  <c r="P134" i="13"/>
  <c r="BI132" i="13"/>
  <c r="BH132" i="13"/>
  <c r="BG132" i="13"/>
  <c r="BF132" i="13"/>
  <c r="T132" i="13"/>
  <c r="R132" i="13"/>
  <c r="P132" i="13"/>
  <c r="J127" i="13"/>
  <c r="J126" i="13"/>
  <c r="F126" i="13"/>
  <c r="F124" i="13"/>
  <c r="E122" i="13"/>
  <c r="J96" i="13"/>
  <c r="J95" i="13"/>
  <c r="F95" i="13"/>
  <c r="F93" i="13"/>
  <c r="E91" i="13"/>
  <c r="J22" i="13"/>
  <c r="E22" i="13"/>
  <c r="F96" i="13" s="1"/>
  <c r="J21" i="13"/>
  <c r="J16" i="13"/>
  <c r="J124" i="13"/>
  <c r="E7" i="13"/>
  <c r="E116" i="13"/>
  <c r="J41" i="12"/>
  <c r="J40" i="12"/>
  <c r="AY114" i="1" s="1"/>
  <c r="J39" i="12"/>
  <c r="AX114" i="1"/>
  <c r="BI184" i="12"/>
  <c r="BH184" i="12"/>
  <c r="BG184" i="12"/>
  <c r="BF184" i="12"/>
  <c r="T184" i="12"/>
  <c r="R184" i="12"/>
  <c r="P184" i="12"/>
  <c r="BI182" i="12"/>
  <c r="BH182" i="12"/>
  <c r="BG182" i="12"/>
  <c r="BF182" i="12"/>
  <c r="T182" i="12"/>
  <c r="R182" i="12"/>
  <c r="P182" i="12"/>
  <c r="BI179" i="12"/>
  <c r="BH179" i="12"/>
  <c r="BG179" i="12"/>
  <c r="BF179" i="12"/>
  <c r="T179" i="12"/>
  <c r="T178" i="12" s="1"/>
  <c r="R179" i="12"/>
  <c r="R178" i="12"/>
  <c r="P179" i="12"/>
  <c r="P178" i="12"/>
  <c r="BI176" i="12"/>
  <c r="BH176" i="12"/>
  <c r="BG176" i="12"/>
  <c r="BF176" i="12"/>
  <c r="T176" i="12"/>
  <c r="T175" i="12" s="1"/>
  <c r="R176" i="12"/>
  <c r="R175" i="12"/>
  <c r="P176" i="12"/>
  <c r="P175" i="12" s="1"/>
  <c r="BI173" i="12"/>
  <c r="BH173" i="12"/>
  <c r="BG173" i="12"/>
  <c r="BF173" i="12"/>
  <c r="T173" i="12"/>
  <c r="R173" i="12"/>
  <c r="P173" i="12"/>
  <c r="BI171" i="12"/>
  <c r="BH171" i="12"/>
  <c r="BG171" i="12"/>
  <c r="BF171" i="12"/>
  <c r="T171" i="12"/>
  <c r="R171" i="12"/>
  <c r="P171" i="12"/>
  <c r="BI169" i="12"/>
  <c r="BH169" i="12"/>
  <c r="BG169" i="12"/>
  <c r="BF169" i="12"/>
  <c r="T169" i="12"/>
  <c r="R169" i="12"/>
  <c r="P169" i="12"/>
  <c r="BI167" i="12"/>
  <c r="BH167" i="12"/>
  <c r="BG167" i="12"/>
  <c r="BF167" i="12"/>
  <c r="T167" i="12"/>
  <c r="R167" i="12"/>
  <c r="P167" i="12"/>
  <c r="BI165" i="12"/>
  <c r="BH165" i="12"/>
  <c r="BG165" i="12"/>
  <c r="BF165" i="12"/>
  <c r="T165" i="12"/>
  <c r="R165" i="12"/>
  <c r="P165" i="12"/>
  <c r="BI163" i="12"/>
  <c r="BH163" i="12"/>
  <c r="BG163" i="12"/>
  <c r="BF163" i="12"/>
  <c r="T163" i="12"/>
  <c r="R163" i="12"/>
  <c r="P163" i="12"/>
  <c r="BI161" i="12"/>
  <c r="BH161" i="12"/>
  <c r="BG161" i="12"/>
  <c r="BF161" i="12"/>
  <c r="T161" i="12"/>
  <c r="R161" i="12"/>
  <c r="P161" i="12"/>
  <c r="BI159" i="12"/>
  <c r="BH159" i="12"/>
  <c r="BG159" i="12"/>
  <c r="BF159" i="12"/>
  <c r="T159" i="12"/>
  <c r="R159" i="12"/>
  <c r="P159" i="12"/>
  <c r="BI156" i="12"/>
  <c r="BH156" i="12"/>
  <c r="BG156" i="12"/>
  <c r="BF156" i="12"/>
  <c r="T156" i="12"/>
  <c r="R156" i="12"/>
  <c r="P156" i="12"/>
  <c r="BI154" i="12"/>
  <c r="BH154" i="12"/>
  <c r="BG154" i="12"/>
  <c r="BF154" i="12"/>
  <c r="T154" i="12"/>
  <c r="R154" i="12"/>
  <c r="P154" i="12"/>
  <c r="BI152" i="12"/>
  <c r="BH152" i="12"/>
  <c r="BG152" i="12"/>
  <c r="BF152" i="12"/>
  <c r="T152" i="12"/>
  <c r="R152" i="12"/>
  <c r="P152" i="12"/>
  <c r="BI150" i="12"/>
  <c r="BH150" i="12"/>
  <c r="BG150" i="12"/>
  <c r="BF150" i="12"/>
  <c r="T150" i="12"/>
  <c r="R150" i="12"/>
  <c r="P150" i="12"/>
  <c r="BI148" i="12"/>
  <c r="BH148" i="12"/>
  <c r="BG148" i="12"/>
  <c r="BF148" i="12"/>
  <c r="T148" i="12"/>
  <c r="R148" i="12"/>
  <c r="P148" i="12"/>
  <c r="BI145" i="12"/>
  <c r="BH145" i="12"/>
  <c r="BG145" i="12"/>
  <c r="BF145" i="12"/>
  <c r="T145" i="12"/>
  <c r="R145" i="12"/>
  <c r="P145" i="12"/>
  <c r="BI144" i="12"/>
  <c r="BH144" i="12"/>
  <c r="BG144" i="12"/>
  <c r="BF144" i="12"/>
  <c r="T144" i="12"/>
  <c r="R144" i="12"/>
  <c r="P144" i="12"/>
  <c r="BI142" i="12"/>
  <c r="BH142" i="12"/>
  <c r="BG142" i="12"/>
  <c r="BF142" i="12"/>
  <c r="T142" i="12"/>
  <c r="R142" i="12"/>
  <c r="P142" i="12"/>
  <c r="BI140" i="12"/>
  <c r="BH140" i="12"/>
  <c r="BG140" i="12"/>
  <c r="BF140" i="12"/>
  <c r="T140" i="12"/>
  <c r="R140" i="12"/>
  <c r="P140" i="12"/>
  <c r="BI138" i="12"/>
  <c r="BH138" i="12"/>
  <c r="BG138" i="12"/>
  <c r="BF138" i="12"/>
  <c r="T138" i="12"/>
  <c r="R138" i="12"/>
  <c r="P138" i="12"/>
  <c r="BI136" i="12"/>
  <c r="BH136" i="12"/>
  <c r="BG136" i="12"/>
  <c r="BF136" i="12"/>
  <c r="T136" i="12"/>
  <c r="R136" i="12"/>
  <c r="P136" i="12"/>
  <c r="BI134" i="12"/>
  <c r="BH134" i="12"/>
  <c r="BG134" i="12"/>
  <c r="BF134" i="12"/>
  <c r="T134" i="12"/>
  <c r="R134" i="12"/>
  <c r="P134" i="12"/>
  <c r="BI132" i="12"/>
  <c r="BH132" i="12"/>
  <c r="BG132" i="12"/>
  <c r="BF132" i="12"/>
  <c r="T132" i="12"/>
  <c r="R132" i="12"/>
  <c r="P132" i="12"/>
  <c r="J127" i="12"/>
  <c r="J126" i="12"/>
  <c r="F126" i="12"/>
  <c r="F124" i="12"/>
  <c r="E122" i="12"/>
  <c r="J96" i="12"/>
  <c r="J95" i="12"/>
  <c r="F95" i="12"/>
  <c r="F93" i="12"/>
  <c r="E91" i="12"/>
  <c r="J22" i="12"/>
  <c r="E22" i="12"/>
  <c r="F127" i="12"/>
  <c r="J21" i="12"/>
  <c r="J16" i="12"/>
  <c r="J124" i="12"/>
  <c r="E7" i="12"/>
  <c r="E116" i="12" s="1"/>
  <c r="J41" i="11"/>
  <c r="J40" i="11"/>
  <c r="AY113" i="1"/>
  <c r="J39" i="11"/>
  <c r="AX113" i="1" s="1"/>
  <c r="BI183" i="11"/>
  <c r="BH183" i="11"/>
  <c r="BG183" i="11"/>
  <c r="BF183" i="11"/>
  <c r="T183" i="11"/>
  <c r="R183" i="11"/>
  <c r="P183" i="11"/>
  <c r="BI181" i="11"/>
  <c r="BH181" i="11"/>
  <c r="BG181" i="11"/>
  <c r="BF181" i="11"/>
  <c r="T181" i="11"/>
  <c r="R181" i="11"/>
  <c r="P181" i="11"/>
  <c r="BI178" i="11"/>
  <c r="BH178" i="11"/>
  <c r="BG178" i="11"/>
  <c r="BF178" i="11"/>
  <c r="T178" i="11"/>
  <c r="T177" i="11"/>
  <c r="R178" i="11"/>
  <c r="R177" i="11" s="1"/>
  <c r="P178" i="11"/>
  <c r="P177" i="11" s="1"/>
  <c r="BI175" i="11"/>
  <c r="BH175" i="11"/>
  <c r="BG175" i="11"/>
  <c r="BF175" i="11"/>
  <c r="T175" i="11"/>
  <c r="T174" i="11"/>
  <c r="R175" i="11"/>
  <c r="R174" i="11"/>
  <c r="P175" i="11"/>
  <c r="P174" i="11"/>
  <c r="BI172" i="11"/>
  <c r="BH172" i="11"/>
  <c r="BG172" i="11"/>
  <c r="BF172" i="11"/>
  <c r="T172" i="11"/>
  <c r="R172" i="11"/>
  <c r="P172" i="11"/>
  <c r="BI170" i="11"/>
  <c r="BH170" i="11"/>
  <c r="BG170" i="11"/>
  <c r="BF170" i="11"/>
  <c r="T170" i="11"/>
  <c r="R170" i="11"/>
  <c r="P170" i="11"/>
  <c r="BI168" i="11"/>
  <c r="BH168" i="11"/>
  <c r="BG168" i="11"/>
  <c r="BF168" i="11"/>
  <c r="T168" i="11"/>
  <c r="R168" i="11"/>
  <c r="P168" i="11"/>
  <c r="BI166" i="11"/>
  <c r="BH166" i="11"/>
  <c r="BG166" i="11"/>
  <c r="BF166" i="11"/>
  <c r="T166" i="11"/>
  <c r="R166" i="11"/>
  <c r="P166" i="11"/>
  <c r="BI164" i="11"/>
  <c r="BH164" i="11"/>
  <c r="BG164" i="11"/>
  <c r="BF164" i="11"/>
  <c r="T164" i="11"/>
  <c r="R164" i="11"/>
  <c r="P164" i="11"/>
  <c r="BI162" i="11"/>
  <c r="BH162" i="11"/>
  <c r="BG162" i="11"/>
  <c r="BF162" i="11"/>
  <c r="T162" i="11"/>
  <c r="R162" i="11"/>
  <c r="P162" i="11"/>
  <c r="BI160" i="11"/>
  <c r="BH160" i="11"/>
  <c r="BG160" i="11"/>
  <c r="BF160" i="11"/>
  <c r="T160" i="11"/>
  <c r="R160" i="11"/>
  <c r="P160" i="11"/>
  <c r="BI157" i="11"/>
  <c r="BH157" i="11"/>
  <c r="BG157" i="11"/>
  <c r="BF157" i="11"/>
  <c r="T157" i="11"/>
  <c r="R157" i="11"/>
  <c r="P157" i="11"/>
  <c r="BI155" i="11"/>
  <c r="BH155" i="11"/>
  <c r="BG155" i="11"/>
  <c r="BF155" i="11"/>
  <c r="T155" i="11"/>
  <c r="R155" i="11"/>
  <c r="P155" i="11"/>
  <c r="BI153" i="11"/>
  <c r="BH153" i="11"/>
  <c r="BG153" i="11"/>
  <c r="BF153" i="11"/>
  <c r="T153" i="11"/>
  <c r="R153" i="11"/>
  <c r="P153" i="11"/>
  <c r="BI151" i="11"/>
  <c r="BH151" i="11"/>
  <c r="BG151" i="11"/>
  <c r="BF151" i="11"/>
  <c r="T151" i="11"/>
  <c r="R151" i="11"/>
  <c r="P151" i="11"/>
  <c r="BI149" i="11"/>
  <c r="BH149" i="11"/>
  <c r="BG149" i="11"/>
  <c r="BF149" i="11"/>
  <c r="T149" i="11"/>
  <c r="R149" i="11"/>
  <c r="P149" i="11"/>
  <c r="BI146" i="11"/>
  <c r="BH146" i="11"/>
  <c r="BG146" i="11"/>
  <c r="BF146" i="11"/>
  <c r="T146" i="11"/>
  <c r="R146" i="11"/>
  <c r="P146" i="11"/>
  <c r="BI144" i="11"/>
  <c r="BH144" i="11"/>
  <c r="BG144" i="11"/>
  <c r="BF144" i="11"/>
  <c r="T144" i="11"/>
  <c r="R144" i="11"/>
  <c r="P144" i="11"/>
  <c r="BI142" i="11"/>
  <c r="BH142" i="11"/>
  <c r="BG142" i="11"/>
  <c r="BF142" i="11"/>
  <c r="T142" i="11"/>
  <c r="R142" i="11"/>
  <c r="P142" i="11"/>
  <c r="BI140" i="11"/>
  <c r="BH140" i="11"/>
  <c r="BG140" i="11"/>
  <c r="BF140" i="11"/>
  <c r="T140" i="11"/>
  <c r="R140" i="11"/>
  <c r="P140" i="11"/>
  <c r="BI138" i="11"/>
  <c r="BH138" i="11"/>
  <c r="BG138" i="11"/>
  <c r="BF138" i="11"/>
  <c r="T138" i="11"/>
  <c r="R138" i="11"/>
  <c r="P138" i="11"/>
  <c r="BI136" i="11"/>
  <c r="BH136" i="11"/>
  <c r="BG136" i="11"/>
  <c r="BF136" i="11"/>
  <c r="T136" i="11"/>
  <c r="R136" i="11"/>
  <c r="P136" i="11"/>
  <c r="BI134" i="11"/>
  <c r="BH134" i="11"/>
  <c r="BG134" i="11"/>
  <c r="BF134" i="11"/>
  <c r="T134" i="11"/>
  <c r="R134" i="11"/>
  <c r="P134" i="11"/>
  <c r="BI132" i="11"/>
  <c r="BH132" i="11"/>
  <c r="BG132" i="11"/>
  <c r="BF132" i="11"/>
  <c r="T132" i="11"/>
  <c r="R132" i="11"/>
  <c r="P132" i="11"/>
  <c r="J127" i="11"/>
  <c r="J126" i="11"/>
  <c r="F126" i="11"/>
  <c r="F124" i="11"/>
  <c r="E122" i="11"/>
  <c r="J96" i="11"/>
  <c r="J95" i="11"/>
  <c r="F95" i="11"/>
  <c r="F93" i="11"/>
  <c r="E91" i="11"/>
  <c r="J22" i="11"/>
  <c r="E22" i="11"/>
  <c r="F127" i="11"/>
  <c r="J21" i="11"/>
  <c r="J16" i="11"/>
  <c r="J124" i="11" s="1"/>
  <c r="E7" i="11"/>
  <c r="E116" i="11"/>
  <c r="J41" i="10"/>
  <c r="J40" i="10"/>
  <c r="AY112" i="1" s="1"/>
  <c r="J39" i="10"/>
  <c r="AX112" i="1"/>
  <c r="BI213" i="10"/>
  <c r="BH213" i="10"/>
  <c r="BG213" i="10"/>
  <c r="BF213" i="10"/>
  <c r="T213" i="10"/>
  <c r="R213" i="10"/>
  <c r="P213" i="10"/>
  <c r="BI211" i="10"/>
  <c r="BH211" i="10"/>
  <c r="BG211" i="10"/>
  <c r="BF211" i="10"/>
  <c r="T211" i="10"/>
  <c r="R211" i="10"/>
  <c r="P211" i="10"/>
  <c r="BI208" i="10"/>
  <c r="BH208" i="10"/>
  <c r="BG208" i="10"/>
  <c r="BF208" i="10"/>
  <c r="T208" i="10"/>
  <c r="T207" i="10" s="1"/>
  <c r="R208" i="10"/>
  <c r="R207" i="10"/>
  <c r="P208" i="10"/>
  <c r="P207" i="10"/>
  <c r="BI205" i="10"/>
  <c r="BH205" i="10"/>
  <c r="BG205" i="10"/>
  <c r="BF205" i="10"/>
  <c r="T205" i="10"/>
  <c r="R205" i="10"/>
  <c r="P205" i="10"/>
  <c r="BI203" i="10"/>
  <c r="BH203" i="10"/>
  <c r="BG203" i="10"/>
  <c r="BF203" i="10"/>
  <c r="T203" i="10"/>
  <c r="R203" i="10"/>
  <c r="P203" i="10"/>
  <c r="BI200" i="10"/>
  <c r="BH200" i="10"/>
  <c r="BG200" i="10"/>
  <c r="BF200" i="10"/>
  <c r="T200" i="10"/>
  <c r="R200" i="10"/>
  <c r="P200" i="10"/>
  <c r="BI198" i="10"/>
  <c r="BH198" i="10"/>
  <c r="BG198" i="10"/>
  <c r="BF198" i="10"/>
  <c r="T198" i="10"/>
  <c r="R198" i="10"/>
  <c r="P198" i="10"/>
  <c r="BI196" i="10"/>
  <c r="BH196" i="10"/>
  <c r="BG196" i="10"/>
  <c r="BF196" i="10"/>
  <c r="T196" i="10"/>
  <c r="R196" i="10"/>
  <c r="P196" i="10"/>
  <c r="BI194" i="10"/>
  <c r="BH194" i="10"/>
  <c r="BG194" i="10"/>
  <c r="BF194" i="10"/>
  <c r="T194" i="10"/>
  <c r="R194" i="10"/>
  <c r="P194" i="10"/>
  <c r="BI192" i="10"/>
  <c r="BH192" i="10"/>
  <c r="BG192" i="10"/>
  <c r="BF192" i="10"/>
  <c r="T192" i="10"/>
  <c r="R192" i="10"/>
  <c r="P192" i="10"/>
  <c r="BI190" i="10"/>
  <c r="BH190" i="10"/>
  <c r="BG190" i="10"/>
  <c r="BF190" i="10"/>
  <c r="T190" i="10"/>
  <c r="R190" i="10"/>
  <c r="P190" i="10"/>
  <c r="BI188" i="10"/>
  <c r="BH188" i="10"/>
  <c r="BG188" i="10"/>
  <c r="BF188" i="10"/>
  <c r="T188" i="10"/>
  <c r="R188" i="10"/>
  <c r="P188" i="10"/>
  <c r="BI186" i="10"/>
  <c r="BH186" i="10"/>
  <c r="BG186" i="10"/>
  <c r="BF186" i="10"/>
  <c r="T186" i="10"/>
  <c r="R186" i="10"/>
  <c r="P186" i="10"/>
  <c r="BI184" i="10"/>
  <c r="BH184" i="10"/>
  <c r="BG184" i="10"/>
  <c r="BF184" i="10"/>
  <c r="T184" i="10"/>
  <c r="R184" i="10"/>
  <c r="P184" i="10"/>
  <c r="BI182" i="10"/>
  <c r="BH182" i="10"/>
  <c r="BG182" i="10"/>
  <c r="BF182" i="10"/>
  <c r="T182" i="10"/>
  <c r="R182" i="10"/>
  <c r="P182" i="10"/>
  <c r="BI180" i="10"/>
  <c r="BH180" i="10"/>
  <c r="BG180" i="10"/>
  <c r="BF180" i="10"/>
  <c r="T180" i="10"/>
  <c r="R180" i="10"/>
  <c r="P180" i="10"/>
  <c r="BI177" i="10"/>
  <c r="BH177" i="10"/>
  <c r="BG177" i="10"/>
  <c r="BF177" i="10"/>
  <c r="T177" i="10"/>
  <c r="R177" i="10"/>
  <c r="P177" i="10"/>
  <c r="BI175" i="10"/>
  <c r="BH175" i="10"/>
  <c r="BG175" i="10"/>
  <c r="BF175" i="10"/>
  <c r="T175" i="10"/>
  <c r="R175" i="10"/>
  <c r="P175" i="10"/>
  <c r="BI173" i="10"/>
  <c r="BH173" i="10"/>
  <c r="BG173" i="10"/>
  <c r="BF173" i="10"/>
  <c r="T173" i="10"/>
  <c r="R173" i="10"/>
  <c r="P173" i="10"/>
  <c r="BI170" i="10"/>
  <c r="BH170" i="10"/>
  <c r="BG170" i="10"/>
  <c r="BF170" i="10"/>
  <c r="T170" i="10"/>
  <c r="R170" i="10"/>
  <c r="P170" i="10"/>
  <c r="BI168" i="10"/>
  <c r="BH168" i="10"/>
  <c r="BG168" i="10"/>
  <c r="BF168" i="10"/>
  <c r="T168" i="10"/>
  <c r="R168" i="10"/>
  <c r="P168" i="10"/>
  <c r="BI166" i="10"/>
  <c r="BH166" i="10"/>
  <c r="BG166" i="10"/>
  <c r="BF166" i="10"/>
  <c r="T166" i="10"/>
  <c r="R166" i="10"/>
  <c r="P166" i="10"/>
  <c r="BI164" i="10"/>
  <c r="BH164" i="10"/>
  <c r="BG164" i="10"/>
  <c r="BF164" i="10"/>
  <c r="T164" i="10"/>
  <c r="R164" i="10"/>
  <c r="P164" i="10"/>
  <c r="BI162" i="10"/>
  <c r="BH162" i="10"/>
  <c r="BG162" i="10"/>
  <c r="BF162" i="10"/>
  <c r="T162" i="10"/>
  <c r="R162" i="10"/>
  <c r="P162" i="10"/>
  <c r="BI159" i="10"/>
  <c r="BH159" i="10"/>
  <c r="BG159" i="10"/>
  <c r="BF159" i="10"/>
  <c r="T159" i="10"/>
  <c r="R159" i="10"/>
  <c r="P159" i="10"/>
  <c r="BI157" i="10"/>
  <c r="BH157" i="10"/>
  <c r="BG157" i="10"/>
  <c r="BF157" i="10"/>
  <c r="T157" i="10"/>
  <c r="R157" i="10"/>
  <c r="P157" i="10"/>
  <c r="BI155" i="10"/>
  <c r="BH155" i="10"/>
  <c r="BG155" i="10"/>
  <c r="BF155" i="10"/>
  <c r="T155" i="10"/>
  <c r="R155" i="10"/>
  <c r="P155" i="10"/>
  <c r="BI153" i="10"/>
  <c r="BH153" i="10"/>
  <c r="BG153" i="10"/>
  <c r="BF153" i="10"/>
  <c r="T153" i="10"/>
  <c r="R153" i="10"/>
  <c r="P153" i="10"/>
  <c r="BI151" i="10"/>
  <c r="BH151" i="10"/>
  <c r="BG151" i="10"/>
  <c r="BF151" i="10"/>
  <c r="T151" i="10"/>
  <c r="R151" i="10"/>
  <c r="P151" i="10"/>
  <c r="BI149" i="10"/>
  <c r="BH149" i="10"/>
  <c r="BG149" i="10"/>
  <c r="BF149" i="10"/>
  <c r="T149" i="10"/>
  <c r="R149" i="10"/>
  <c r="P149" i="10"/>
  <c r="BI147" i="10"/>
  <c r="BH147" i="10"/>
  <c r="BG147" i="10"/>
  <c r="BF147" i="10"/>
  <c r="T147" i="10"/>
  <c r="R147" i="10"/>
  <c r="P147" i="10"/>
  <c r="BI145" i="10"/>
  <c r="BH145" i="10"/>
  <c r="BG145" i="10"/>
  <c r="BF145" i="10"/>
  <c r="T145" i="10"/>
  <c r="R145" i="10"/>
  <c r="P145" i="10"/>
  <c r="BI143" i="10"/>
  <c r="BH143" i="10"/>
  <c r="BG143" i="10"/>
  <c r="BF143" i="10"/>
  <c r="T143" i="10"/>
  <c r="R143" i="10"/>
  <c r="P143" i="10"/>
  <c r="BI141" i="10"/>
  <c r="BH141" i="10"/>
  <c r="BG141" i="10"/>
  <c r="BF141" i="10"/>
  <c r="T141" i="10"/>
  <c r="R141" i="10"/>
  <c r="P141" i="10"/>
  <c r="BI139" i="10"/>
  <c r="BH139" i="10"/>
  <c r="BG139" i="10"/>
  <c r="BF139" i="10"/>
  <c r="T139" i="10"/>
  <c r="R139" i="10"/>
  <c r="P139" i="10"/>
  <c r="BI137" i="10"/>
  <c r="BH137" i="10"/>
  <c r="BG137" i="10"/>
  <c r="BF137" i="10"/>
  <c r="T137" i="10"/>
  <c r="R137" i="10"/>
  <c r="P137" i="10"/>
  <c r="BI135" i="10"/>
  <c r="BH135" i="10"/>
  <c r="BG135" i="10"/>
  <c r="BF135" i="10"/>
  <c r="T135" i="10"/>
  <c r="R135" i="10"/>
  <c r="P135" i="10"/>
  <c r="BI133" i="10"/>
  <c r="BH133" i="10"/>
  <c r="BG133" i="10"/>
  <c r="BF133" i="10"/>
  <c r="T133" i="10"/>
  <c r="R133" i="10"/>
  <c r="P133" i="10"/>
  <c r="J128" i="10"/>
  <c r="J127" i="10"/>
  <c r="F127" i="10"/>
  <c r="F125" i="10"/>
  <c r="E123" i="10"/>
  <c r="J96" i="10"/>
  <c r="J95" i="10"/>
  <c r="F95" i="10"/>
  <c r="F93" i="10"/>
  <c r="E91" i="10"/>
  <c r="J22" i="10"/>
  <c r="E22" i="10"/>
  <c r="F96" i="10" s="1"/>
  <c r="J21" i="10"/>
  <c r="J16" i="10"/>
  <c r="J125" i="10"/>
  <c r="E7" i="10"/>
  <c r="E85" i="10" s="1"/>
  <c r="J41" i="9"/>
  <c r="J40" i="9"/>
  <c r="AY111" i="1"/>
  <c r="J39" i="9"/>
  <c r="AX111" i="1"/>
  <c r="BI252" i="9"/>
  <c r="BH252" i="9"/>
  <c r="BG252" i="9"/>
  <c r="BF252" i="9"/>
  <c r="T252" i="9"/>
  <c r="R252" i="9"/>
  <c r="P252" i="9"/>
  <c r="BI250" i="9"/>
  <c r="BH250" i="9"/>
  <c r="BG250" i="9"/>
  <c r="BF250" i="9"/>
  <c r="T250" i="9"/>
  <c r="R250" i="9"/>
  <c r="P250" i="9"/>
  <c r="BI247" i="9"/>
  <c r="BH247" i="9"/>
  <c r="BG247" i="9"/>
  <c r="BF247" i="9"/>
  <c r="T247" i="9"/>
  <c r="R247" i="9"/>
  <c r="P247" i="9"/>
  <c r="BI245" i="9"/>
  <c r="BH245" i="9"/>
  <c r="BG245" i="9"/>
  <c r="BF245" i="9"/>
  <c r="T245" i="9"/>
  <c r="R245" i="9"/>
  <c r="P245" i="9"/>
  <c r="BI243" i="9"/>
  <c r="BH243" i="9"/>
  <c r="BG243" i="9"/>
  <c r="BF243" i="9"/>
  <c r="T243" i="9"/>
  <c r="R243" i="9"/>
  <c r="P243" i="9"/>
  <c r="BI240" i="9"/>
  <c r="BH240" i="9"/>
  <c r="BG240" i="9"/>
  <c r="BF240" i="9"/>
  <c r="T240" i="9"/>
  <c r="T239" i="9" s="1"/>
  <c r="R240" i="9"/>
  <c r="R239" i="9"/>
  <c r="P240" i="9"/>
  <c r="P239" i="9" s="1"/>
  <c r="BI238" i="9"/>
  <c r="BH238" i="9"/>
  <c r="BG238" i="9"/>
  <c r="BF238" i="9"/>
  <c r="T238" i="9"/>
  <c r="R238" i="9"/>
  <c r="P238" i="9"/>
  <c r="BI236" i="9"/>
  <c r="BH236" i="9"/>
  <c r="BG236" i="9"/>
  <c r="BF236" i="9"/>
  <c r="T236" i="9"/>
  <c r="R236" i="9"/>
  <c r="P236" i="9"/>
  <c r="BI234" i="9"/>
  <c r="BH234" i="9"/>
  <c r="BG234" i="9"/>
  <c r="BF234" i="9"/>
  <c r="T234" i="9"/>
  <c r="R234" i="9"/>
  <c r="P234" i="9"/>
  <c r="BI231" i="9"/>
  <c r="BH231" i="9"/>
  <c r="BG231" i="9"/>
  <c r="BF231" i="9"/>
  <c r="T231" i="9"/>
  <c r="R231" i="9"/>
  <c r="P231" i="9"/>
  <c r="BI229" i="9"/>
  <c r="BH229" i="9"/>
  <c r="BG229" i="9"/>
  <c r="BF229" i="9"/>
  <c r="T229" i="9"/>
  <c r="R229" i="9"/>
  <c r="P229" i="9"/>
  <c r="BI226" i="9"/>
  <c r="BH226" i="9"/>
  <c r="BG226" i="9"/>
  <c r="BF226" i="9"/>
  <c r="T226" i="9"/>
  <c r="R226" i="9"/>
  <c r="P226" i="9"/>
  <c r="BI224" i="9"/>
  <c r="BH224" i="9"/>
  <c r="BG224" i="9"/>
  <c r="BF224" i="9"/>
  <c r="T224" i="9"/>
  <c r="R224" i="9"/>
  <c r="P224" i="9"/>
  <c r="BI222" i="9"/>
  <c r="BH222" i="9"/>
  <c r="BG222" i="9"/>
  <c r="BF222" i="9"/>
  <c r="T222" i="9"/>
  <c r="R222" i="9"/>
  <c r="P222" i="9"/>
  <c r="BI220" i="9"/>
  <c r="BH220" i="9"/>
  <c r="BG220" i="9"/>
  <c r="BF220" i="9"/>
  <c r="T220" i="9"/>
  <c r="R220" i="9"/>
  <c r="P220" i="9"/>
  <c r="BI218" i="9"/>
  <c r="BH218" i="9"/>
  <c r="BG218" i="9"/>
  <c r="BF218" i="9"/>
  <c r="T218" i="9"/>
  <c r="R218" i="9"/>
  <c r="P218" i="9"/>
  <c r="BI216" i="9"/>
  <c r="BH216" i="9"/>
  <c r="BG216" i="9"/>
  <c r="BF216" i="9"/>
  <c r="T216" i="9"/>
  <c r="R216" i="9"/>
  <c r="P216" i="9"/>
  <c r="BI214" i="9"/>
  <c r="BH214" i="9"/>
  <c r="BG214" i="9"/>
  <c r="BF214" i="9"/>
  <c r="T214" i="9"/>
  <c r="R214" i="9"/>
  <c r="P214" i="9"/>
  <c r="BI212" i="9"/>
  <c r="BH212" i="9"/>
  <c r="BG212" i="9"/>
  <c r="BF212" i="9"/>
  <c r="T212" i="9"/>
  <c r="R212" i="9"/>
  <c r="P212" i="9"/>
  <c r="BI210" i="9"/>
  <c r="BH210" i="9"/>
  <c r="BG210" i="9"/>
  <c r="BF210" i="9"/>
  <c r="T210" i="9"/>
  <c r="R210" i="9"/>
  <c r="P210" i="9"/>
  <c r="BI208" i="9"/>
  <c r="BH208" i="9"/>
  <c r="BG208" i="9"/>
  <c r="BF208" i="9"/>
  <c r="T208" i="9"/>
  <c r="R208" i="9"/>
  <c r="P208" i="9"/>
  <c r="BI205" i="9"/>
  <c r="BH205" i="9"/>
  <c r="BG205" i="9"/>
  <c r="BF205" i="9"/>
  <c r="T205" i="9"/>
  <c r="R205" i="9"/>
  <c r="P205" i="9"/>
  <c r="BI203" i="9"/>
  <c r="BH203" i="9"/>
  <c r="BG203" i="9"/>
  <c r="BF203" i="9"/>
  <c r="T203" i="9"/>
  <c r="R203" i="9"/>
  <c r="P203" i="9"/>
  <c r="BI201" i="9"/>
  <c r="BH201" i="9"/>
  <c r="BG201" i="9"/>
  <c r="BF201" i="9"/>
  <c r="T201" i="9"/>
  <c r="R201" i="9"/>
  <c r="P201" i="9"/>
  <c r="BI199" i="9"/>
  <c r="BH199" i="9"/>
  <c r="BG199" i="9"/>
  <c r="BF199" i="9"/>
  <c r="T199" i="9"/>
  <c r="R199" i="9"/>
  <c r="P199" i="9"/>
  <c r="BI197" i="9"/>
  <c r="BH197" i="9"/>
  <c r="BG197" i="9"/>
  <c r="BF197" i="9"/>
  <c r="T197" i="9"/>
  <c r="R197" i="9"/>
  <c r="P197" i="9"/>
  <c r="BI195" i="9"/>
  <c r="BH195" i="9"/>
  <c r="BG195" i="9"/>
  <c r="BF195" i="9"/>
  <c r="T195" i="9"/>
  <c r="R195" i="9"/>
  <c r="P195" i="9"/>
  <c r="BI193" i="9"/>
  <c r="BH193" i="9"/>
  <c r="BG193" i="9"/>
  <c r="BF193" i="9"/>
  <c r="T193" i="9"/>
  <c r="R193" i="9"/>
  <c r="P193" i="9"/>
  <c r="BI191" i="9"/>
  <c r="BH191" i="9"/>
  <c r="BG191" i="9"/>
  <c r="BF191" i="9"/>
  <c r="T191" i="9"/>
  <c r="R191" i="9"/>
  <c r="P191" i="9"/>
  <c r="BI188" i="9"/>
  <c r="BH188" i="9"/>
  <c r="BG188" i="9"/>
  <c r="BF188" i="9"/>
  <c r="T188" i="9"/>
  <c r="R188" i="9"/>
  <c r="P188" i="9"/>
  <c r="BI186" i="9"/>
  <c r="BH186" i="9"/>
  <c r="BG186" i="9"/>
  <c r="BF186" i="9"/>
  <c r="T186" i="9"/>
  <c r="R186" i="9"/>
  <c r="P186" i="9"/>
  <c r="BI184" i="9"/>
  <c r="BH184" i="9"/>
  <c r="BG184" i="9"/>
  <c r="BF184" i="9"/>
  <c r="T184" i="9"/>
  <c r="R184" i="9"/>
  <c r="P184" i="9"/>
  <c r="BI182" i="9"/>
  <c r="BH182" i="9"/>
  <c r="BG182" i="9"/>
  <c r="BF182" i="9"/>
  <c r="T182" i="9"/>
  <c r="R182" i="9"/>
  <c r="P182" i="9"/>
  <c r="BI180" i="9"/>
  <c r="BH180" i="9"/>
  <c r="BG180" i="9"/>
  <c r="BF180" i="9"/>
  <c r="T180" i="9"/>
  <c r="R180" i="9"/>
  <c r="P180" i="9"/>
  <c r="BI178" i="9"/>
  <c r="BH178" i="9"/>
  <c r="BG178" i="9"/>
  <c r="BF178" i="9"/>
  <c r="T178" i="9"/>
  <c r="R178" i="9"/>
  <c r="P178" i="9"/>
  <c r="BI176" i="9"/>
  <c r="BH176" i="9"/>
  <c r="BG176" i="9"/>
  <c r="BF176" i="9"/>
  <c r="T176" i="9"/>
  <c r="R176" i="9"/>
  <c r="P176" i="9"/>
  <c r="BI174" i="9"/>
  <c r="BH174" i="9"/>
  <c r="BG174" i="9"/>
  <c r="BF174" i="9"/>
  <c r="T174" i="9"/>
  <c r="R174" i="9"/>
  <c r="P174" i="9"/>
  <c r="BI172" i="9"/>
  <c r="BH172" i="9"/>
  <c r="BG172" i="9"/>
  <c r="BF172" i="9"/>
  <c r="T172" i="9"/>
  <c r="R172" i="9"/>
  <c r="P172" i="9"/>
  <c r="BI170" i="9"/>
  <c r="BH170" i="9"/>
  <c r="BG170" i="9"/>
  <c r="BF170" i="9"/>
  <c r="T170" i="9"/>
  <c r="R170" i="9"/>
  <c r="P170" i="9"/>
  <c r="BI168" i="9"/>
  <c r="BH168" i="9"/>
  <c r="BG168" i="9"/>
  <c r="BF168" i="9"/>
  <c r="T168" i="9"/>
  <c r="R168" i="9"/>
  <c r="P168" i="9"/>
  <c r="BI165" i="9"/>
  <c r="BH165" i="9"/>
  <c r="BG165" i="9"/>
  <c r="BF165" i="9"/>
  <c r="T165" i="9"/>
  <c r="R165" i="9"/>
  <c r="P165" i="9"/>
  <c r="BI163" i="9"/>
  <c r="BH163" i="9"/>
  <c r="BG163" i="9"/>
  <c r="BF163" i="9"/>
  <c r="T163" i="9"/>
  <c r="R163" i="9"/>
  <c r="P163" i="9"/>
  <c r="BI161" i="9"/>
  <c r="BH161" i="9"/>
  <c r="BG161" i="9"/>
  <c r="BF161" i="9"/>
  <c r="T161" i="9"/>
  <c r="R161" i="9"/>
  <c r="P161" i="9"/>
  <c r="BI159" i="9"/>
  <c r="BH159" i="9"/>
  <c r="BG159" i="9"/>
  <c r="BF159" i="9"/>
  <c r="T159" i="9"/>
  <c r="R159" i="9"/>
  <c r="P159" i="9"/>
  <c r="BI157" i="9"/>
  <c r="BH157" i="9"/>
  <c r="BG157" i="9"/>
  <c r="BF157" i="9"/>
  <c r="T157" i="9"/>
  <c r="R157" i="9"/>
  <c r="P157" i="9"/>
  <c r="BI155" i="9"/>
  <c r="BH155" i="9"/>
  <c r="BG155" i="9"/>
  <c r="BF155" i="9"/>
  <c r="T155" i="9"/>
  <c r="R155" i="9"/>
  <c r="P155" i="9"/>
  <c r="BI153" i="9"/>
  <c r="BH153" i="9"/>
  <c r="BG153" i="9"/>
  <c r="BF153" i="9"/>
  <c r="T153" i="9"/>
  <c r="R153" i="9"/>
  <c r="P153" i="9"/>
  <c r="BI151" i="9"/>
  <c r="BH151" i="9"/>
  <c r="BG151" i="9"/>
  <c r="BF151" i="9"/>
  <c r="T151" i="9"/>
  <c r="R151" i="9"/>
  <c r="P151" i="9"/>
  <c r="BI149" i="9"/>
  <c r="BH149" i="9"/>
  <c r="BG149" i="9"/>
  <c r="BF149" i="9"/>
  <c r="T149" i="9"/>
  <c r="R149" i="9"/>
  <c r="P149" i="9"/>
  <c r="BI147" i="9"/>
  <c r="BH147" i="9"/>
  <c r="BG147" i="9"/>
  <c r="BF147" i="9"/>
  <c r="T147" i="9"/>
  <c r="R147" i="9"/>
  <c r="P147" i="9"/>
  <c r="BI145" i="9"/>
  <c r="BH145" i="9"/>
  <c r="BG145" i="9"/>
  <c r="BF145" i="9"/>
  <c r="T145" i="9"/>
  <c r="R145" i="9"/>
  <c r="P145" i="9"/>
  <c r="BI143" i="9"/>
  <c r="BH143" i="9"/>
  <c r="BG143" i="9"/>
  <c r="BF143" i="9"/>
  <c r="T143" i="9"/>
  <c r="R143" i="9"/>
  <c r="P143" i="9"/>
  <c r="BI141" i="9"/>
  <c r="BH141" i="9"/>
  <c r="BG141" i="9"/>
  <c r="BF141" i="9"/>
  <c r="T141" i="9"/>
  <c r="R141" i="9"/>
  <c r="P141" i="9"/>
  <c r="BI139" i="9"/>
  <c r="BH139" i="9"/>
  <c r="BG139" i="9"/>
  <c r="BF139" i="9"/>
  <c r="T139" i="9"/>
  <c r="R139" i="9"/>
  <c r="P139" i="9"/>
  <c r="BI137" i="9"/>
  <c r="BH137" i="9"/>
  <c r="BG137" i="9"/>
  <c r="BF137" i="9"/>
  <c r="T137" i="9"/>
  <c r="R137" i="9"/>
  <c r="P137" i="9"/>
  <c r="BI135" i="9"/>
  <c r="BH135" i="9"/>
  <c r="BG135" i="9"/>
  <c r="BF135" i="9"/>
  <c r="T135" i="9"/>
  <c r="R135" i="9"/>
  <c r="P135" i="9"/>
  <c r="J130" i="9"/>
  <c r="J129" i="9"/>
  <c r="F129" i="9"/>
  <c r="F127" i="9"/>
  <c r="E125" i="9"/>
  <c r="J96" i="9"/>
  <c r="J95" i="9"/>
  <c r="F95" i="9"/>
  <c r="F93" i="9"/>
  <c r="E91" i="9"/>
  <c r="J22" i="9"/>
  <c r="E22" i="9"/>
  <c r="F96" i="9" s="1"/>
  <c r="J21" i="9"/>
  <c r="J16" i="9"/>
  <c r="J127" i="9"/>
  <c r="E7" i="9"/>
  <c r="E85" i="9" s="1"/>
  <c r="J41" i="8"/>
  <c r="J40" i="8"/>
  <c r="AY109" i="1"/>
  <c r="J39" i="8"/>
  <c r="AX109" i="1"/>
  <c r="BI164" i="8"/>
  <c r="BH164" i="8"/>
  <c r="BG164" i="8"/>
  <c r="BF164" i="8"/>
  <c r="T164" i="8"/>
  <c r="T163" i="8"/>
  <c r="R164" i="8"/>
  <c r="R163" i="8"/>
  <c r="P164" i="8"/>
  <c r="P163" i="8"/>
  <c r="BI161" i="8"/>
  <c r="BH161" i="8"/>
  <c r="BG161" i="8"/>
  <c r="BF161" i="8"/>
  <c r="T161" i="8"/>
  <c r="R161" i="8"/>
  <c r="P161" i="8"/>
  <c r="BI159" i="8"/>
  <c r="BH159" i="8"/>
  <c r="BG159" i="8"/>
  <c r="BF159" i="8"/>
  <c r="T159" i="8"/>
  <c r="R159" i="8"/>
  <c r="P159" i="8"/>
  <c r="BI157" i="8"/>
  <c r="BH157" i="8"/>
  <c r="BG157" i="8"/>
  <c r="BF157" i="8"/>
  <c r="T157" i="8"/>
  <c r="R157" i="8"/>
  <c r="P157" i="8"/>
  <c r="BI155" i="8"/>
  <c r="BH155" i="8"/>
  <c r="BG155" i="8"/>
  <c r="BF155" i="8"/>
  <c r="T155" i="8"/>
  <c r="R155" i="8"/>
  <c r="P155" i="8"/>
  <c r="BI153" i="8"/>
  <c r="BH153" i="8"/>
  <c r="BG153" i="8"/>
  <c r="BF153" i="8"/>
  <c r="T153" i="8"/>
  <c r="R153" i="8"/>
  <c r="P153" i="8"/>
  <c r="BI151" i="8"/>
  <c r="BH151" i="8"/>
  <c r="BG151" i="8"/>
  <c r="BF151" i="8"/>
  <c r="T151" i="8"/>
  <c r="R151" i="8"/>
  <c r="P151" i="8"/>
  <c r="BI149" i="8"/>
  <c r="BH149" i="8"/>
  <c r="BG149" i="8"/>
  <c r="BF149" i="8"/>
  <c r="T149" i="8"/>
  <c r="R149" i="8"/>
  <c r="P149" i="8"/>
  <c r="BI147" i="8"/>
  <c r="BH147" i="8"/>
  <c r="BG147" i="8"/>
  <c r="BF147" i="8"/>
  <c r="T147" i="8"/>
  <c r="R147" i="8"/>
  <c r="P147" i="8"/>
  <c r="BI144" i="8"/>
  <c r="BH144" i="8"/>
  <c r="BG144" i="8"/>
  <c r="BF144" i="8"/>
  <c r="T144" i="8"/>
  <c r="R144" i="8"/>
  <c r="P144" i="8"/>
  <c r="BI142" i="8"/>
  <c r="BH142" i="8"/>
  <c r="BG142" i="8"/>
  <c r="BF142" i="8"/>
  <c r="T142" i="8"/>
  <c r="R142" i="8"/>
  <c r="P142" i="8"/>
  <c r="BI140" i="8"/>
  <c r="BH140" i="8"/>
  <c r="BG140" i="8"/>
  <c r="BF140" i="8"/>
  <c r="T140" i="8"/>
  <c r="R140" i="8"/>
  <c r="P140" i="8"/>
  <c r="BI138" i="8"/>
  <c r="BH138" i="8"/>
  <c r="BG138" i="8"/>
  <c r="BF138" i="8"/>
  <c r="T138" i="8"/>
  <c r="R138" i="8"/>
  <c r="P138" i="8"/>
  <c r="BI136" i="8"/>
  <c r="BH136" i="8"/>
  <c r="BG136" i="8"/>
  <c r="BF136" i="8"/>
  <c r="T136" i="8"/>
  <c r="R136" i="8"/>
  <c r="P136" i="8"/>
  <c r="BI134" i="8"/>
  <c r="BH134" i="8"/>
  <c r="BG134" i="8"/>
  <c r="BF134" i="8"/>
  <c r="T134" i="8"/>
  <c r="R134" i="8"/>
  <c r="P134" i="8"/>
  <c r="BI132" i="8"/>
  <c r="BH132" i="8"/>
  <c r="BG132" i="8"/>
  <c r="BF132" i="8"/>
  <c r="T132" i="8"/>
  <c r="R132" i="8"/>
  <c r="P132" i="8"/>
  <c r="BI130" i="8"/>
  <c r="BH130" i="8"/>
  <c r="BG130" i="8"/>
  <c r="BF130" i="8"/>
  <c r="T130" i="8"/>
  <c r="R130" i="8"/>
  <c r="P130" i="8"/>
  <c r="J125" i="8"/>
  <c r="J124" i="8"/>
  <c r="F124" i="8"/>
  <c r="F122" i="8"/>
  <c r="E120" i="8"/>
  <c r="J96" i="8"/>
  <c r="J95" i="8"/>
  <c r="F95" i="8"/>
  <c r="F93" i="8"/>
  <c r="E91" i="8"/>
  <c r="J22" i="8"/>
  <c r="E22" i="8"/>
  <c r="F96" i="8"/>
  <c r="J21" i="8"/>
  <c r="J16" i="8"/>
  <c r="J93" i="8"/>
  <c r="E7" i="8"/>
  <c r="E85" i="8"/>
  <c r="J41" i="7"/>
  <c r="J40" i="7"/>
  <c r="AY107" i="1"/>
  <c r="J39" i="7"/>
  <c r="AX107" i="1"/>
  <c r="BI284" i="7"/>
  <c r="BH284" i="7"/>
  <c r="BG284" i="7"/>
  <c r="BF284" i="7"/>
  <c r="T284" i="7"/>
  <c r="R284" i="7"/>
  <c r="P284" i="7"/>
  <c r="BI282" i="7"/>
  <c r="BH282" i="7"/>
  <c r="BG282" i="7"/>
  <c r="BF282" i="7"/>
  <c r="T282" i="7"/>
  <c r="R282" i="7"/>
  <c r="P282" i="7"/>
  <c r="BI279" i="7"/>
  <c r="BH279" i="7"/>
  <c r="BG279" i="7"/>
  <c r="BF279" i="7"/>
  <c r="T279" i="7"/>
  <c r="R279" i="7"/>
  <c r="P279" i="7"/>
  <c r="BI277" i="7"/>
  <c r="BH277" i="7"/>
  <c r="BG277" i="7"/>
  <c r="BF277" i="7"/>
  <c r="T277" i="7"/>
  <c r="R277" i="7"/>
  <c r="P277" i="7"/>
  <c r="BI275" i="7"/>
  <c r="BH275" i="7"/>
  <c r="BG275" i="7"/>
  <c r="BF275" i="7"/>
  <c r="T275" i="7"/>
  <c r="R275" i="7"/>
  <c r="P275" i="7"/>
  <c r="BI272" i="7"/>
  <c r="BH272" i="7"/>
  <c r="BG272" i="7"/>
  <c r="BF272" i="7"/>
  <c r="T272" i="7"/>
  <c r="T271" i="7"/>
  <c r="R272" i="7"/>
  <c r="R271" i="7" s="1"/>
  <c r="P272" i="7"/>
  <c r="P271" i="7" s="1"/>
  <c r="BI270" i="7"/>
  <c r="BH270" i="7"/>
  <c r="BG270" i="7"/>
  <c r="BF270" i="7"/>
  <c r="T270" i="7"/>
  <c r="R270" i="7"/>
  <c r="P270" i="7"/>
  <c r="BI268" i="7"/>
  <c r="BH268" i="7"/>
  <c r="BG268" i="7"/>
  <c r="BF268" i="7"/>
  <c r="T268" i="7"/>
  <c r="R268" i="7"/>
  <c r="P268" i="7"/>
  <c r="BI266" i="7"/>
  <c r="BH266" i="7"/>
  <c r="BG266" i="7"/>
  <c r="BF266" i="7"/>
  <c r="T266" i="7"/>
  <c r="R266" i="7"/>
  <c r="P266" i="7"/>
  <c r="BI263" i="7"/>
  <c r="BH263" i="7"/>
  <c r="BG263" i="7"/>
  <c r="BF263" i="7"/>
  <c r="T263" i="7"/>
  <c r="R263" i="7"/>
  <c r="P263" i="7"/>
  <c r="BI261" i="7"/>
  <c r="BH261" i="7"/>
  <c r="BG261" i="7"/>
  <c r="BF261" i="7"/>
  <c r="T261" i="7"/>
  <c r="R261" i="7"/>
  <c r="P261" i="7"/>
  <c r="BI258" i="7"/>
  <c r="BH258" i="7"/>
  <c r="BG258" i="7"/>
  <c r="BF258" i="7"/>
  <c r="T258" i="7"/>
  <c r="R258" i="7"/>
  <c r="P258" i="7"/>
  <c r="BI257" i="7"/>
  <c r="BH257" i="7"/>
  <c r="BG257" i="7"/>
  <c r="BF257" i="7"/>
  <c r="T257" i="7"/>
  <c r="R257" i="7"/>
  <c r="P257" i="7"/>
  <c r="BI255" i="7"/>
  <c r="BH255" i="7"/>
  <c r="BG255" i="7"/>
  <c r="BF255" i="7"/>
  <c r="T255" i="7"/>
  <c r="R255" i="7"/>
  <c r="P255" i="7"/>
  <c r="BI253" i="7"/>
  <c r="BH253" i="7"/>
  <c r="BG253" i="7"/>
  <c r="BF253" i="7"/>
  <c r="T253" i="7"/>
  <c r="R253" i="7"/>
  <c r="P253" i="7"/>
  <c r="BI251" i="7"/>
  <c r="BH251" i="7"/>
  <c r="BG251" i="7"/>
  <c r="BF251" i="7"/>
  <c r="T251" i="7"/>
  <c r="R251" i="7"/>
  <c r="P251" i="7"/>
  <c r="BI249" i="7"/>
  <c r="BH249" i="7"/>
  <c r="BG249" i="7"/>
  <c r="BF249" i="7"/>
  <c r="T249" i="7"/>
  <c r="R249" i="7"/>
  <c r="P249" i="7"/>
  <c r="BI247" i="7"/>
  <c r="BH247" i="7"/>
  <c r="BG247" i="7"/>
  <c r="BF247" i="7"/>
  <c r="T247" i="7"/>
  <c r="R247" i="7"/>
  <c r="P247" i="7"/>
  <c r="BI244" i="7"/>
  <c r="BH244" i="7"/>
  <c r="BG244" i="7"/>
  <c r="BF244" i="7"/>
  <c r="T244" i="7"/>
  <c r="R244" i="7"/>
  <c r="P244" i="7"/>
  <c r="BI242" i="7"/>
  <c r="BH242" i="7"/>
  <c r="BG242" i="7"/>
  <c r="BF242" i="7"/>
  <c r="T242" i="7"/>
  <c r="R242" i="7"/>
  <c r="P242" i="7"/>
  <c r="BI240" i="7"/>
  <c r="BH240" i="7"/>
  <c r="BG240" i="7"/>
  <c r="BF240" i="7"/>
  <c r="T240" i="7"/>
  <c r="R240" i="7"/>
  <c r="P240" i="7"/>
  <c r="BI238" i="7"/>
  <c r="BH238" i="7"/>
  <c r="BG238" i="7"/>
  <c r="BF238" i="7"/>
  <c r="T238" i="7"/>
  <c r="R238" i="7"/>
  <c r="P238" i="7"/>
  <c r="BI236" i="7"/>
  <c r="BH236" i="7"/>
  <c r="BG236" i="7"/>
  <c r="BF236" i="7"/>
  <c r="T236" i="7"/>
  <c r="R236" i="7"/>
  <c r="P236" i="7"/>
  <c r="BI234" i="7"/>
  <c r="BH234" i="7"/>
  <c r="BG234" i="7"/>
  <c r="BF234" i="7"/>
  <c r="T234" i="7"/>
  <c r="R234" i="7"/>
  <c r="P234" i="7"/>
  <c r="BI232" i="7"/>
  <c r="BH232" i="7"/>
  <c r="BG232" i="7"/>
  <c r="BF232" i="7"/>
  <c r="T232" i="7"/>
  <c r="R232" i="7"/>
  <c r="P232" i="7"/>
  <c r="BI230" i="7"/>
  <c r="BH230" i="7"/>
  <c r="BG230" i="7"/>
  <c r="BF230" i="7"/>
  <c r="T230" i="7"/>
  <c r="R230" i="7"/>
  <c r="P230" i="7"/>
  <c r="BI228" i="7"/>
  <c r="BH228" i="7"/>
  <c r="BG228" i="7"/>
  <c r="BF228" i="7"/>
  <c r="T228" i="7"/>
  <c r="R228" i="7"/>
  <c r="P228" i="7"/>
  <c r="BI226" i="7"/>
  <c r="BH226" i="7"/>
  <c r="BG226" i="7"/>
  <c r="BF226" i="7"/>
  <c r="T226" i="7"/>
  <c r="R226" i="7"/>
  <c r="P226" i="7"/>
  <c r="BI224" i="7"/>
  <c r="BH224" i="7"/>
  <c r="BG224" i="7"/>
  <c r="BF224" i="7"/>
  <c r="T224" i="7"/>
  <c r="R224" i="7"/>
  <c r="P224" i="7"/>
  <c r="BI222" i="7"/>
  <c r="BH222" i="7"/>
  <c r="BG222" i="7"/>
  <c r="BF222" i="7"/>
  <c r="T222" i="7"/>
  <c r="R222" i="7"/>
  <c r="P222" i="7"/>
  <c r="BI220" i="7"/>
  <c r="BH220" i="7"/>
  <c r="BG220" i="7"/>
  <c r="BF220" i="7"/>
  <c r="T220" i="7"/>
  <c r="R220" i="7"/>
  <c r="P220" i="7"/>
  <c r="BI218" i="7"/>
  <c r="BH218" i="7"/>
  <c r="BG218" i="7"/>
  <c r="BF218" i="7"/>
  <c r="T218" i="7"/>
  <c r="R218" i="7"/>
  <c r="P218" i="7"/>
  <c r="BI216" i="7"/>
  <c r="BH216" i="7"/>
  <c r="BG216" i="7"/>
  <c r="BF216" i="7"/>
  <c r="T216" i="7"/>
  <c r="R216" i="7"/>
  <c r="P216" i="7"/>
  <c r="BI214" i="7"/>
  <c r="BH214" i="7"/>
  <c r="BG214" i="7"/>
  <c r="BF214" i="7"/>
  <c r="T214" i="7"/>
  <c r="R214" i="7"/>
  <c r="P214" i="7"/>
  <c r="BI212" i="7"/>
  <c r="BH212" i="7"/>
  <c r="BG212" i="7"/>
  <c r="BF212" i="7"/>
  <c r="T212" i="7"/>
  <c r="R212" i="7"/>
  <c r="P212" i="7"/>
  <c r="BI210" i="7"/>
  <c r="BH210" i="7"/>
  <c r="BG210" i="7"/>
  <c r="BF210" i="7"/>
  <c r="T210" i="7"/>
  <c r="R210" i="7"/>
  <c r="P210" i="7"/>
  <c r="BI208" i="7"/>
  <c r="BH208" i="7"/>
  <c r="BG208" i="7"/>
  <c r="BF208" i="7"/>
  <c r="T208" i="7"/>
  <c r="R208" i="7"/>
  <c r="P208" i="7"/>
  <c r="BI206" i="7"/>
  <c r="BH206" i="7"/>
  <c r="BG206" i="7"/>
  <c r="BF206" i="7"/>
  <c r="T206" i="7"/>
  <c r="R206" i="7"/>
  <c r="P206" i="7"/>
  <c r="BI204" i="7"/>
  <c r="BH204" i="7"/>
  <c r="BG204" i="7"/>
  <c r="BF204" i="7"/>
  <c r="T204" i="7"/>
  <c r="R204" i="7"/>
  <c r="P204" i="7"/>
  <c r="BI202" i="7"/>
  <c r="BH202" i="7"/>
  <c r="BG202" i="7"/>
  <c r="BF202" i="7"/>
  <c r="T202" i="7"/>
  <c r="R202" i="7"/>
  <c r="P202" i="7"/>
  <c r="BI200" i="7"/>
  <c r="BH200" i="7"/>
  <c r="BG200" i="7"/>
  <c r="BF200" i="7"/>
  <c r="T200" i="7"/>
  <c r="R200" i="7"/>
  <c r="P200" i="7"/>
  <c r="BI198" i="7"/>
  <c r="BH198" i="7"/>
  <c r="BG198" i="7"/>
  <c r="BF198" i="7"/>
  <c r="T198" i="7"/>
  <c r="R198" i="7"/>
  <c r="P198" i="7"/>
  <c r="BI196" i="7"/>
  <c r="BH196" i="7"/>
  <c r="BG196" i="7"/>
  <c r="BF196" i="7"/>
  <c r="T196" i="7"/>
  <c r="R196" i="7"/>
  <c r="P196" i="7"/>
  <c r="BI194" i="7"/>
  <c r="BH194" i="7"/>
  <c r="BG194" i="7"/>
  <c r="BF194" i="7"/>
  <c r="T194" i="7"/>
  <c r="R194" i="7"/>
  <c r="P194" i="7"/>
  <c r="BI192" i="7"/>
  <c r="BH192" i="7"/>
  <c r="BG192" i="7"/>
  <c r="BF192" i="7"/>
  <c r="T192" i="7"/>
  <c r="R192" i="7"/>
  <c r="P192" i="7"/>
  <c r="BI190" i="7"/>
  <c r="BH190" i="7"/>
  <c r="BG190" i="7"/>
  <c r="BF190" i="7"/>
  <c r="T190" i="7"/>
  <c r="R190" i="7"/>
  <c r="P190" i="7"/>
  <c r="BI188" i="7"/>
  <c r="BH188" i="7"/>
  <c r="BG188" i="7"/>
  <c r="BF188" i="7"/>
  <c r="T188" i="7"/>
  <c r="R188" i="7"/>
  <c r="P188" i="7"/>
  <c r="BI186" i="7"/>
  <c r="BH186" i="7"/>
  <c r="BG186" i="7"/>
  <c r="BF186" i="7"/>
  <c r="T186" i="7"/>
  <c r="R186" i="7"/>
  <c r="P186" i="7"/>
  <c r="BI184" i="7"/>
  <c r="BH184" i="7"/>
  <c r="BG184" i="7"/>
  <c r="BF184" i="7"/>
  <c r="T184" i="7"/>
  <c r="R184" i="7"/>
  <c r="P184" i="7"/>
  <c r="BI182" i="7"/>
  <c r="BH182" i="7"/>
  <c r="BG182" i="7"/>
  <c r="BF182" i="7"/>
  <c r="T182" i="7"/>
  <c r="R182" i="7"/>
  <c r="P182" i="7"/>
  <c r="BI179" i="7"/>
  <c r="BH179" i="7"/>
  <c r="BG179" i="7"/>
  <c r="BF179" i="7"/>
  <c r="T179" i="7"/>
  <c r="R179" i="7"/>
  <c r="P179" i="7"/>
  <c r="BI177" i="7"/>
  <c r="BH177" i="7"/>
  <c r="BG177" i="7"/>
  <c r="BF177" i="7"/>
  <c r="T177" i="7"/>
  <c r="R177" i="7"/>
  <c r="P177" i="7"/>
  <c r="BI175" i="7"/>
  <c r="BH175" i="7"/>
  <c r="BG175" i="7"/>
  <c r="BF175" i="7"/>
  <c r="T175" i="7"/>
  <c r="R175" i="7"/>
  <c r="P175" i="7"/>
  <c r="BI173" i="7"/>
  <c r="BH173" i="7"/>
  <c r="BG173" i="7"/>
  <c r="BF173" i="7"/>
  <c r="T173" i="7"/>
  <c r="R173" i="7"/>
  <c r="P173" i="7"/>
  <c r="BI171" i="7"/>
  <c r="BH171" i="7"/>
  <c r="BG171" i="7"/>
  <c r="BF171" i="7"/>
  <c r="T171" i="7"/>
  <c r="R171" i="7"/>
  <c r="P171" i="7"/>
  <c r="BI169" i="7"/>
  <c r="BH169" i="7"/>
  <c r="BG169" i="7"/>
  <c r="BF169" i="7"/>
  <c r="T169" i="7"/>
  <c r="R169" i="7"/>
  <c r="P169" i="7"/>
  <c r="BI167" i="7"/>
  <c r="BH167" i="7"/>
  <c r="BG167" i="7"/>
  <c r="BF167" i="7"/>
  <c r="T167" i="7"/>
  <c r="R167" i="7"/>
  <c r="P167" i="7"/>
  <c r="BI164" i="7"/>
  <c r="BH164" i="7"/>
  <c r="BG164" i="7"/>
  <c r="BF164" i="7"/>
  <c r="T164" i="7"/>
  <c r="R164" i="7"/>
  <c r="P164" i="7"/>
  <c r="BI162" i="7"/>
  <c r="BH162" i="7"/>
  <c r="BG162" i="7"/>
  <c r="BF162" i="7"/>
  <c r="T162" i="7"/>
  <c r="R162" i="7"/>
  <c r="P162" i="7"/>
  <c r="BI161" i="7"/>
  <c r="BH161" i="7"/>
  <c r="BG161" i="7"/>
  <c r="BF161" i="7"/>
  <c r="T161" i="7"/>
  <c r="R161" i="7"/>
  <c r="P161" i="7"/>
  <c r="BI159" i="7"/>
  <c r="BH159" i="7"/>
  <c r="BG159" i="7"/>
  <c r="BF159" i="7"/>
  <c r="T159" i="7"/>
  <c r="R159" i="7"/>
  <c r="P159" i="7"/>
  <c r="BI157" i="7"/>
  <c r="BH157" i="7"/>
  <c r="BG157" i="7"/>
  <c r="BF157" i="7"/>
  <c r="T157" i="7"/>
  <c r="R157" i="7"/>
  <c r="P157" i="7"/>
  <c r="BI155" i="7"/>
  <c r="BH155" i="7"/>
  <c r="BG155" i="7"/>
  <c r="BF155" i="7"/>
  <c r="T155" i="7"/>
  <c r="R155" i="7"/>
  <c r="P155" i="7"/>
  <c r="BI153" i="7"/>
  <c r="BH153" i="7"/>
  <c r="BG153" i="7"/>
  <c r="BF153" i="7"/>
  <c r="T153" i="7"/>
  <c r="R153" i="7"/>
  <c r="P153" i="7"/>
  <c r="BI151" i="7"/>
  <c r="BH151" i="7"/>
  <c r="BG151" i="7"/>
  <c r="BF151" i="7"/>
  <c r="T151" i="7"/>
  <c r="R151" i="7"/>
  <c r="P151" i="7"/>
  <c r="BI149" i="7"/>
  <c r="BH149" i="7"/>
  <c r="BG149" i="7"/>
  <c r="BF149" i="7"/>
  <c r="T149" i="7"/>
  <c r="R149" i="7"/>
  <c r="P149" i="7"/>
  <c r="BI147" i="7"/>
  <c r="BH147" i="7"/>
  <c r="BG147" i="7"/>
  <c r="BF147" i="7"/>
  <c r="T147" i="7"/>
  <c r="R147" i="7"/>
  <c r="P147" i="7"/>
  <c r="BI145" i="7"/>
  <c r="BH145" i="7"/>
  <c r="BG145" i="7"/>
  <c r="BF145" i="7"/>
  <c r="T145" i="7"/>
  <c r="R145" i="7"/>
  <c r="P145" i="7"/>
  <c r="BI143" i="7"/>
  <c r="BH143" i="7"/>
  <c r="BG143" i="7"/>
  <c r="BF143" i="7"/>
  <c r="T143" i="7"/>
  <c r="R143" i="7"/>
  <c r="P143" i="7"/>
  <c r="BI141" i="7"/>
  <c r="BH141" i="7"/>
  <c r="BG141" i="7"/>
  <c r="BF141" i="7"/>
  <c r="T141" i="7"/>
  <c r="R141" i="7"/>
  <c r="P141" i="7"/>
  <c r="BI139" i="7"/>
  <c r="BH139" i="7"/>
  <c r="BG139" i="7"/>
  <c r="BF139" i="7"/>
  <c r="T139" i="7"/>
  <c r="R139" i="7"/>
  <c r="P139" i="7"/>
  <c r="BI137" i="7"/>
  <c r="BH137" i="7"/>
  <c r="BG137" i="7"/>
  <c r="BF137" i="7"/>
  <c r="T137" i="7"/>
  <c r="R137" i="7"/>
  <c r="P137" i="7"/>
  <c r="BI135" i="7"/>
  <c r="BH135" i="7"/>
  <c r="BG135" i="7"/>
  <c r="BF135" i="7"/>
  <c r="T135" i="7"/>
  <c r="R135" i="7"/>
  <c r="P135" i="7"/>
  <c r="J130" i="7"/>
  <c r="J129" i="7"/>
  <c r="F129" i="7"/>
  <c r="F127" i="7"/>
  <c r="E125" i="7"/>
  <c r="J96" i="7"/>
  <c r="J95" i="7"/>
  <c r="F95" i="7"/>
  <c r="F93" i="7"/>
  <c r="E91" i="7"/>
  <c r="J22" i="7"/>
  <c r="E22" i="7"/>
  <c r="F130" i="7" s="1"/>
  <c r="J21" i="7"/>
  <c r="J16" i="7"/>
  <c r="J127" i="7"/>
  <c r="E7" i="7"/>
  <c r="E119" i="7" s="1"/>
  <c r="J256" i="6"/>
  <c r="J112" i="6" s="1"/>
  <c r="J41" i="6"/>
  <c r="J40" i="6"/>
  <c r="AY105" i="1"/>
  <c r="J39" i="6"/>
  <c r="AX105" i="1" s="1"/>
  <c r="BI254" i="6"/>
  <c r="BH254" i="6"/>
  <c r="BG254" i="6"/>
  <c r="BF254" i="6"/>
  <c r="T254" i="6"/>
  <c r="R254" i="6"/>
  <c r="P254" i="6"/>
  <c r="BI252" i="6"/>
  <c r="BH252" i="6"/>
  <c r="BG252" i="6"/>
  <c r="BF252" i="6"/>
  <c r="T252" i="6"/>
  <c r="R252" i="6"/>
  <c r="P252" i="6"/>
  <c r="BI250" i="6"/>
  <c r="BH250" i="6"/>
  <c r="BG250" i="6"/>
  <c r="BF250" i="6"/>
  <c r="T250" i="6"/>
  <c r="R250" i="6"/>
  <c r="P250" i="6"/>
  <c r="BI248" i="6"/>
  <c r="BH248" i="6"/>
  <c r="BG248" i="6"/>
  <c r="BF248" i="6"/>
  <c r="T248" i="6"/>
  <c r="R248" i="6"/>
  <c r="P248" i="6"/>
  <c r="BI245" i="6"/>
  <c r="BH245" i="6"/>
  <c r="BG245" i="6"/>
  <c r="BF245" i="6"/>
  <c r="T245" i="6"/>
  <c r="R245" i="6"/>
  <c r="P245" i="6"/>
  <c r="BI243" i="6"/>
  <c r="BH243" i="6"/>
  <c r="BG243" i="6"/>
  <c r="BF243" i="6"/>
  <c r="T243" i="6"/>
  <c r="R243" i="6"/>
  <c r="P243" i="6"/>
  <c r="BI241" i="6"/>
  <c r="BH241" i="6"/>
  <c r="BG241" i="6"/>
  <c r="BF241" i="6"/>
  <c r="T241" i="6"/>
  <c r="R241" i="6"/>
  <c r="P241" i="6"/>
  <c r="BI238" i="6"/>
  <c r="BH238" i="6"/>
  <c r="BG238" i="6"/>
  <c r="BF238" i="6"/>
  <c r="T238" i="6"/>
  <c r="R238" i="6"/>
  <c r="P238" i="6"/>
  <c r="BI236" i="6"/>
  <c r="BH236" i="6"/>
  <c r="BG236" i="6"/>
  <c r="BF236" i="6"/>
  <c r="T236" i="6"/>
  <c r="R236" i="6"/>
  <c r="P236" i="6"/>
  <c r="BI235" i="6"/>
  <c r="BH235" i="6"/>
  <c r="BG235" i="6"/>
  <c r="BF235" i="6"/>
  <c r="T235" i="6"/>
  <c r="R235" i="6"/>
  <c r="P235" i="6"/>
  <c r="BI233" i="6"/>
  <c r="BH233" i="6"/>
  <c r="BG233" i="6"/>
  <c r="BF233" i="6"/>
  <c r="T233" i="6"/>
  <c r="R233" i="6"/>
  <c r="P233" i="6"/>
  <c r="BI232" i="6"/>
  <c r="BH232" i="6"/>
  <c r="BG232" i="6"/>
  <c r="BF232" i="6"/>
  <c r="T232" i="6"/>
  <c r="R232" i="6"/>
  <c r="P232" i="6"/>
  <c r="BI230" i="6"/>
  <c r="BH230" i="6"/>
  <c r="BG230" i="6"/>
  <c r="BF230" i="6"/>
  <c r="T230" i="6"/>
  <c r="R230" i="6"/>
  <c r="P230" i="6"/>
  <c r="BI227" i="6"/>
  <c r="BH227" i="6"/>
  <c r="BG227" i="6"/>
  <c r="BF227" i="6"/>
  <c r="T227" i="6"/>
  <c r="T226" i="6"/>
  <c r="R227" i="6"/>
  <c r="R226" i="6"/>
  <c r="P227" i="6"/>
  <c r="P226" i="6"/>
  <c r="BI224" i="6"/>
  <c r="BH224" i="6"/>
  <c r="BG224" i="6"/>
  <c r="BF224" i="6"/>
  <c r="T224" i="6"/>
  <c r="R224" i="6"/>
  <c r="P224" i="6"/>
  <c r="BI222" i="6"/>
  <c r="BH222" i="6"/>
  <c r="BG222" i="6"/>
  <c r="BF222" i="6"/>
  <c r="T222" i="6"/>
  <c r="R222" i="6"/>
  <c r="P222" i="6"/>
  <c r="BI220" i="6"/>
  <c r="BH220" i="6"/>
  <c r="BG220" i="6"/>
  <c r="BF220" i="6"/>
  <c r="T220" i="6"/>
  <c r="R220" i="6"/>
  <c r="P220" i="6"/>
  <c r="BI218" i="6"/>
  <c r="BH218" i="6"/>
  <c r="BG218" i="6"/>
  <c r="BF218" i="6"/>
  <c r="T218" i="6"/>
  <c r="R218" i="6"/>
  <c r="P218" i="6"/>
  <c r="BI215" i="6"/>
  <c r="BH215" i="6"/>
  <c r="BG215" i="6"/>
  <c r="BF215" i="6"/>
  <c r="T215" i="6"/>
  <c r="R215" i="6"/>
  <c r="P215" i="6"/>
  <c r="BI213" i="6"/>
  <c r="BH213" i="6"/>
  <c r="BG213" i="6"/>
  <c r="BF213" i="6"/>
  <c r="T213" i="6"/>
  <c r="R213" i="6"/>
  <c r="P213" i="6"/>
  <c r="BI211" i="6"/>
  <c r="BH211" i="6"/>
  <c r="BG211" i="6"/>
  <c r="BF211" i="6"/>
  <c r="T211" i="6"/>
  <c r="R211" i="6"/>
  <c r="P211" i="6"/>
  <c r="BI209" i="6"/>
  <c r="BH209" i="6"/>
  <c r="BG209" i="6"/>
  <c r="BF209" i="6"/>
  <c r="T209" i="6"/>
  <c r="R209" i="6"/>
  <c r="P209" i="6"/>
  <c r="BI206" i="6"/>
  <c r="BH206" i="6"/>
  <c r="BG206" i="6"/>
  <c r="BF206" i="6"/>
  <c r="T206" i="6"/>
  <c r="T205" i="6"/>
  <c r="R206" i="6"/>
  <c r="R205" i="6"/>
  <c r="P206" i="6"/>
  <c r="P205" i="6"/>
  <c r="BI203" i="6"/>
  <c r="BH203" i="6"/>
  <c r="BG203" i="6"/>
  <c r="BF203" i="6"/>
  <c r="T203" i="6"/>
  <c r="R203" i="6"/>
  <c r="P203" i="6"/>
  <c r="BI201" i="6"/>
  <c r="BH201" i="6"/>
  <c r="BG201" i="6"/>
  <c r="BF201" i="6"/>
  <c r="T201" i="6"/>
  <c r="R201" i="6"/>
  <c r="P201" i="6"/>
  <c r="BI199" i="6"/>
  <c r="BH199" i="6"/>
  <c r="BG199" i="6"/>
  <c r="BF199" i="6"/>
  <c r="T199" i="6"/>
  <c r="R199" i="6"/>
  <c r="P199" i="6"/>
  <c r="BI197" i="6"/>
  <c r="BH197" i="6"/>
  <c r="BG197" i="6"/>
  <c r="BF197" i="6"/>
  <c r="T197" i="6"/>
  <c r="R197" i="6"/>
  <c r="P197" i="6"/>
  <c r="BI195" i="6"/>
  <c r="BH195" i="6"/>
  <c r="BG195" i="6"/>
  <c r="BF195" i="6"/>
  <c r="T195" i="6"/>
  <c r="R195" i="6"/>
  <c r="P195" i="6"/>
  <c r="BI193" i="6"/>
  <c r="BH193" i="6"/>
  <c r="BG193" i="6"/>
  <c r="BF193" i="6"/>
  <c r="T193" i="6"/>
  <c r="R193" i="6"/>
  <c r="P193" i="6"/>
  <c r="BI191" i="6"/>
  <c r="BH191" i="6"/>
  <c r="BG191" i="6"/>
  <c r="BF191" i="6"/>
  <c r="T191" i="6"/>
  <c r="R191" i="6"/>
  <c r="P191" i="6"/>
  <c r="BI188" i="6"/>
  <c r="BH188" i="6"/>
  <c r="BG188" i="6"/>
  <c r="BF188" i="6"/>
  <c r="T188" i="6"/>
  <c r="R188" i="6"/>
  <c r="P188" i="6"/>
  <c r="BI187" i="6"/>
  <c r="BH187" i="6"/>
  <c r="BG187" i="6"/>
  <c r="BF187" i="6"/>
  <c r="T187" i="6"/>
  <c r="R187" i="6"/>
  <c r="P187" i="6"/>
  <c r="BI185" i="6"/>
  <c r="BH185" i="6"/>
  <c r="BG185" i="6"/>
  <c r="BF185" i="6"/>
  <c r="T185" i="6"/>
  <c r="R185" i="6"/>
  <c r="P185" i="6"/>
  <c r="BI183" i="6"/>
  <c r="BH183" i="6"/>
  <c r="BG183" i="6"/>
  <c r="BF183" i="6"/>
  <c r="T183" i="6"/>
  <c r="R183" i="6"/>
  <c r="P183" i="6"/>
  <c r="BI181" i="6"/>
  <c r="BH181" i="6"/>
  <c r="BG181" i="6"/>
  <c r="BF181" i="6"/>
  <c r="T181" i="6"/>
  <c r="R181" i="6"/>
  <c r="P181" i="6"/>
  <c r="BI179" i="6"/>
  <c r="BH179" i="6"/>
  <c r="BG179" i="6"/>
  <c r="BF179" i="6"/>
  <c r="T179" i="6"/>
  <c r="R179" i="6"/>
  <c r="P179" i="6"/>
  <c r="BI177" i="6"/>
  <c r="BH177" i="6"/>
  <c r="BG177" i="6"/>
  <c r="BF177" i="6"/>
  <c r="T177" i="6"/>
  <c r="R177" i="6"/>
  <c r="P177" i="6"/>
  <c r="BI175" i="6"/>
  <c r="BH175" i="6"/>
  <c r="BG175" i="6"/>
  <c r="BF175" i="6"/>
  <c r="T175" i="6"/>
  <c r="R175" i="6"/>
  <c r="P175" i="6"/>
  <c r="BI173" i="6"/>
  <c r="BH173" i="6"/>
  <c r="BG173" i="6"/>
  <c r="BF173" i="6"/>
  <c r="T173" i="6"/>
  <c r="R173" i="6"/>
  <c r="P173" i="6"/>
  <c r="BI171" i="6"/>
  <c r="BH171" i="6"/>
  <c r="BG171" i="6"/>
  <c r="BF171" i="6"/>
  <c r="T171" i="6"/>
  <c r="R171" i="6"/>
  <c r="P171" i="6"/>
  <c r="BI169" i="6"/>
  <c r="BH169" i="6"/>
  <c r="BG169" i="6"/>
  <c r="BF169" i="6"/>
  <c r="T169" i="6"/>
  <c r="R169" i="6"/>
  <c r="P169" i="6"/>
  <c r="BI166" i="6"/>
  <c r="BH166" i="6"/>
  <c r="BG166" i="6"/>
  <c r="BF166" i="6"/>
  <c r="T166" i="6"/>
  <c r="R166" i="6"/>
  <c r="P166" i="6"/>
  <c r="BI164" i="6"/>
  <c r="BH164" i="6"/>
  <c r="BG164" i="6"/>
  <c r="BF164" i="6"/>
  <c r="T164" i="6"/>
  <c r="R164" i="6"/>
  <c r="P164" i="6"/>
  <c r="BI162" i="6"/>
  <c r="BH162" i="6"/>
  <c r="BG162" i="6"/>
  <c r="BF162" i="6"/>
  <c r="T162" i="6"/>
  <c r="R162" i="6"/>
  <c r="P162" i="6"/>
  <c r="BI160" i="6"/>
  <c r="BH160" i="6"/>
  <c r="BG160" i="6"/>
  <c r="BF160" i="6"/>
  <c r="T160" i="6"/>
  <c r="R160" i="6"/>
  <c r="P160" i="6"/>
  <c r="BI158" i="6"/>
  <c r="BH158" i="6"/>
  <c r="BG158" i="6"/>
  <c r="BF158" i="6"/>
  <c r="T158" i="6"/>
  <c r="R158" i="6"/>
  <c r="P158" i="6"/>
  <c r="BI156" i="6"/>
  <c r="BH156" i="6"/>
  <c r="BG156" i="6"/>
  <c r="BF156" i="6"/>
  <c r="T156" i="6"/>
  <c r="R156" i="6"/>
  <c r="P156" i="6"/>
  <c r="BI154" i="6"/>
  <c r="BH154" i="6"/>
  <c r="BG154" i="6"/>
  <c r="BF154" i="6"/>
  <c r="T154" i="6"/>
  <c r="R154" i="6"/>
  <c r="P154" i="6"/>
  <c r="BI152" i="6"/>
  <c r="BH152" i="6"/>
  <c r="BG152" i="6"/>
  <c r="BF152" i="6"/>
  <c r="T152" i="6"/>
  <c r="R152" i="6"/>
  <c r="P152" i="6"/>
  <c r="BI150" i="6"/>
  <c r="BH150" i="6"/>
  <c r="BG150" i="6"/>
  <c r="BF150" i="6"/>
  <c r="T150" i="6"/>
  <c r="R150" i="6"/>
  <c r="P150" i="6"/>
  <c r="BI148" i="6"/>
  <c r="BH148" i="6"/>
  <c r="BG148" i="6"/>
  <c r="BF148" i="6"/>
  <c r="T148" i="6"/>
  <c r="R148" i="6"/>
  <c r="P148" i="6"/>
  <c r="BI146" i="6"/>
  <c r="BH146" i="6"/>
  <c r="BG146" i="6"/>
  <c r="BF146" i="6"/>
  <c r="T146" i="6"/>
  <c r="R146" i="6"/>
  <c r="P146" i="6"/>
  <c r="BI144" i="6"/>
  <c r="BH144" i="6"/>
  <c r="BG144" i="6"/>
  <c r="BF144" i="6"/>
  <c r="T144" i="6"/>
  <c r="R144" i="6"/>
  <c r="P144" i="6"/>
  <c r="BI142" i="6"/>
  <c r="BH142" i="6"/>
  <c r="BG142" i="6"/>
  <c r="BF142" i="6"/>
  <c r="T142" i="6"/>
  <c r="R142" i="6"/>
  <c r="P142" i="6"/>
  <c r="BI140" i="6"/>
  <c r="BH140" i="6"/>
  <c r="BG140" i="6"/>
  <c r="BF140" i="6"/>
  <c r="T140" i="6"/>
  <c r="R140" i="6"/>
  <c r="P140" i="6"/>
  <c r="BI138" i="6"/>
  <c r="BH138" i="6"/>
  <c r="BG138" i="6"/>
  <c r="BF138" i="6"/>
  <c r="T138" i="6"/>
  <c r="R138" i="6"/>
  <c r="P138" i="6"/>
  <c r="J133" i="6"/>
  <c r="J132" i="6"/>
  <c r="F132" i="6"/>
  <c r="F130" i="6"/>
  <c r="E128" i="6"/>
  <c r="J96" i="6"/>
  <c r="J95" i="6"/>
  <c r="F95" i="6"/>
  <c r="F93" i="6"/>
  <c r="E91" i="6"/>
  <c r="J22" i="6"/>
  <c r="E22" i="6"/>
  <c r="F133" i="6" s="1"/>
  <c r="J21" i="6"/>
  <c r="J16" i="6"/>
  <c r="J93" i="6"/>
  <c r="E7" i="6"/>
  <c r="E122" i="6"/>
  <c r="J41" i="5"/>
  <c r="J40" i="5"/>
  <c r="AY103" i="1"/>
  <c r="J39" i="5"/>
  <c r="AX103" i="1"/>
  <c r="BI148" i="5"/>
  <c r="BH148" i="5"/>
  <c r="BG148" i="5"/>
  <c r="BF148" i="5"/>
  <c r="T148" i="5"/>
  <c r="T147" i="5"/>
  <c r="R148" i="5"/>
  <c r="R147" i="5"/>
  <c r="P148" i="5"/>
  <c r="P147" i="5"/>
  <c r="BI146" i="5"/>
  <c r="BH146" i="5"/>
  <c r="BG146" i="5"/>
  <c r="BF146" i="5"/>
  <c r="T146" i="5"/>
  <c r="R146" i="5"/>
  <c r="P146" i="5"/>
  <c r="BI145" i="5"/>
  <c r="BH145" i="5"/>
  <c r="BG145" i="5"/>
  <c r="BF145" i="5"/>
  <c r="T145" i="5"/>
  <c r="R145" i="5"/>
  <c r="P145" i="5"/>
  <c r="BI143" i="5"/>
  <c r="BH143" i="5"/>
  <c r="BG143" i="5"/>
  <c r="BF143" i="5"/>
  <c r="T143" i="5"/>
  <c r="R143" i="5"/>
  <c r="P143" i="5"/>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3" i="5"/>
  <c r="BH133" i="5"/>
  <c r="BG133" i="5"/>
  <c r="BF133" i="5"/>
  <c r="T133" i="5"/>
  <c r="R133" i="5"/>
  <c r="P133" i="5"/>
  <c r="BI132" i="5"/>
  <c r="BH132" i="5"/>
  <c r="BG132" i="5"/>
  <c r="BF132" i="5"/>
  <c r="T132" i="5"/>
  <c r="R132" i="5"/>
  <c r="P132" i="5"/>
  <c r="BI131" i="5"/>
  <c r="BH131" i="5"/>
  <c r="BG131" i="5"/>
  <c r="BF131" i="5"/>
  <c r="T131" i="5"/>
  <c r="R131" i="5"/>
  <c r="P131" i="5"/>
  <c r="BI130" i="5"/>
  <c r="BH130" i="5"/>
  <c r="BG130" i="5"/>
  <c r="BF130" i="5"/>
  <c r="T130" i="5"/>
  <c r="R130" i="5"/>
  <c r="P130" i="5"/>
  <c r="J125" i="5"/>
  <c r="J124" i="5"/>
  <c r="F124" i="5"/>
  <c r="F122" i="5"/>
  <c r="E120" i="5"/>
  <c r="J96" i="5"/>
  <c r="J95" i="5"/>
  <c r="F95" i="5"/>
  <c r="F93" i="5"/>
  <c r="E91" i="5"/>
  <c r="J22" i="5"/>
  <c r="E22" i="5"/>
  <c r="F96" i="5" s="1"/>
  <c r="J21" i="5"/>
  <c r="J16" i="5"/>
  <c r="J93" i="5"/>
  <c r="E7" i="5"/>
  <c r="E85" i="5"/>
  <c r="J41" i="4"/>
  <c r="J40" i="4"/>
  <c r="AY101" i="1" s="1"/>
  <c r="J39" i="4"/>
  <c r="AX101" i="1"/>
  <c r="BI149" i="4"/>
  <c r="BH149" i="4"/>
  <c r="BG149" i="4"/>
  <c r="BF149" i="4"/>
  <c r="T149" i="4"/>
  <c r="R149" i="4"/>
  <c r="P149" i="4"/>
  <c r="BI147" i="4"/>
  <c r="BH147" i="4"/>
  <c r="BG147" i="4"/>
  <c r="BF147" i="4"/>
  <c r="T147" i="4"/>
  <c r="R147" i="4"/>
  <c r="P147" i="4"/>
  <c r="BI145" i="4"/>
  <c r="BH145" i="4"/>
  <c r="BG145" i="4"/>
  <c r="BF145" i="4"/>
  <c r="T145" i="4"/>
  <c r="R145" i="4"/>
  <c r="P145" i="4"/>
  <c r="BI143" i="4"/>
  <c r="BH143" i="4"/>
  <c r="BG143" i="4"/>
  <c r="BF143" i="4"/>
  <c r="T143" i="4"/>
  <c r="R143" i="4"/>
  <c r="P143" i="4"/>
  <c r="BI141" i="4"/>
  <c r="BH141" i="4"/>
  <c r="BG141" i="4"/>
  <c r="BF141" i="4"/>
  <c r="T141" i="4"/>
  <c r="R141" i="4"/>
  <c r="P141" i="4"/>
  <c r="BI139" i="4"/>
  <c r="BH139" i="4"/>
  <c r="BG139" i="4"/>
  <c r="BF139" i="4"/>
  <c r="T139" i="4"/>
  <c r="R139" i="4"/>
  <c r="P139" i="4"/>
  <c r="BI137" i="4"/>
  <c r="BH137" i="4"/>
  <c r="BG137" i="4"/>
  <c r="BF137" i="4"/>
  <c r="T137" i="4"/>
  <c r="R137" i="4"/>
  <c r="P137" i="4"/>
  <c r="BI135" i="4"/>
  <c r="BH135" i="4"/>
  <c r="BG135" i="4"/>
  <c r="BF135" i="4"/>
  <c r="T135" i="4"/>
  <c r="R135" i="4"/>
  <c r="P135" i="4"/>
  <c r="BI133" i="4"/>
  <c r="BH133" i="4"/>
  <c r="BG133" i="4"/>
  <c r="BF133" i="4"/>
  <c r="T133" i="4"/>
  <c r="R133" i="4"/>
  <c r="P133" i="4"/>
  <c r="BI131" i="4"/>
  <c r="BH131" i="4"/>
  <c r="BG131" i="4"/>
  <c r="BF131" i="4"/>
  <c r="T131" i="4"/>
  <c r="R131" i="4"/>
  <c r="P131" i="4"/>
  <c r="BI129" i="4"/>
  <c r="BH129" i="4"/>
  <c r="BG129" i="4"/>
  <c r="BF129" i="4"/>
  <c r="T129" i="4"/>
  <c r="R129" i="4"/>
  <c r="P129" i="4"/>
  <c r="BI127" i="4"/>
  <c r="BH127" i="4"/>
  <c r="BG127" i="4"/>
  <c r="BF127" i="4"/>
  <c r="T127" i="4"/>
  <c r="R127" i="4"/>
  <c r="P127" i="4"/>
  <c r="J122" i="4"/>
  <c r="J121" i="4"/>
  <c r="F121" i="4"/>
  <c r="F119" i="4"/>
  <c r="E117" i="4"/>
  <c r="J96" i="4"/>
  <c r="J95" i="4"/>
  <c r="F95" i="4"/>
  <c r="F93" i="4"/>
  <c r="E91" i="4"/>
  <c r="J22" i="4"/>
  <c r="E22" i="4"/>
  <c r="F122" i="4"/>
  <c r="J21" i="4"/>
  <c r="J16" i="4"/>
  <c r="J119" i="4" s="1"/>
  <c r="E7" i="4"/>
  <c r="E111" i="4"/>
  <c r="J41" i="3"/>
  <c r="J40" i="3"/>
  <c r="AY99" i="1"/>
  <c r="J39" i="3"/>
  <c r="AX99" i="1"/>
  <c r="BI169" i="3"/>
  <c r="BH169" i="3"/>
  <c r="BG169" i="3"/>
  <c r="BF169" i="3"/>
  <c r="T169" i="3"/>
  <c r="R169" i="3"/>
  <c r="P169" i="3"/>
  <c r="BI168" i="3"/>
  <c r="BH168" i="3"/>
  <c r="BG168" i="3"/>
  <c r="BF168" i="3"/>
  <c r="T168" i="3"/>
  <c r="R168" i="3"/>
  <c r="P168" i="3"/>
  <c r="BI167" i="3"/>
  <c r="BH167" i="3"/>
  <c r="BG167" i="3"/>
  <c r="BF167" i="3"/>
  <c r="T167" i="3"/>
  <c r="R167" i="3"/>
  <c r="P167" i="3"/>
  <c r="BI166" i="3"/>
  <c r="BH166" i="3"/>
  <c r="BG166" i="3"/>
  <c r="BF166" i="3"/>
  <c r="T166" i="3"/>
  <c r="R166" i="3"/>
  <c r="P166" i="3"/>
  <c r="BI164" i="3"/>
  <c r="BH164" i="3"/>
  <c r="BG164" i="3"/>
  <c r="BF164" i="3"/>
  <c r="T164" i="3"/>
  <c r="R164" i="3"/>
  <c r="P164" i="3"/>
  <c r="BI163" i="3"/>
  <c r="BH163" i="3"/>
  <c r="BG163" i="3"/>
  <c r="BF163" i="3"/>
  <c r="T163" i="3"/>
  <c r="R163" i="3"/>
  <c r="P163" i="3"/>
  <c r="BI162" i="3"/>
  <c r="BH162" i="3"/>
  <c r="BG162" i="3"/>
  <c r="BF162" i="3"/>
  <c r="T162" i="3"/>
  <c r="R162" i="3"/>
  <c r="P162" i="3"/>
  <c r="BI161" i="3"/>
  <c r="BH161" i="3"/>
  <c r="BG161" i="3"/>
  <c r="BF161" i="3"/>
  <c r="T161" i="3"/>
  <c r="R161" i="3"/>
  <c r="P161" i="3"/>
  <c r="BI160" i="3"/>
  <c r="BH160" i="3"/>
  <c r="BG160" i="3"/>
  <c r="BF160" i="3"/>
  <c r="T160" i="3"/>
  <c r="R160" i="3"/>
  <c r="P160" i="3"/>
  <c r="BI159" i="3"/>
  <c r="BH159" i="3"/>
  <c r="BG159" i="3"/>
  <c r="BF159" i="3"/>
  <c r="T159" i="3"/>
  <c r="R159" i="3"/>
  <c r="P159" i="3"/>
  <c r="BI158" i="3"/>
  <c r="BH158" i="3"/>
  <c r="BG158" i="3"/>
  <c r="BF158" i="3"/>
  <c r="T158" i="3"/>
  <c r="R158" i="3"/>
  <c r="P158" i="3"/>
  <c r="BI157" i="3"/>
  <c r="BH157" i="3"/>
  <c r="BG157" i="3"/>
  <c r="BF157" i="3"/>
  <c r="T157" i="3"/>
  <c r="R157" i="3"/>
  <c r="P157" i="3"/>
  <c r="BI156" i="3"/>
  <c r="BH156" i="3"/>
  <c r="BG156" i="3"/>
  <c r="BF156" i="3"/>
  <c r="T156" i="3"/>
  <c r="R156" i="3"/>
  <c r="P156" i="3"/>
  <c r="BI155" i="3"/>
  <c r="BH155" i="3"/>
  <c r="BG155" i="3"/>
  <c r="BF155" i="3"/>
  <c r="T155" i="3"/>
  <c r="R155" i="3"/>
  <c r="P155" i="3"/>
  <c r="BI153" i="3"/>
  <c r="BH153" i="3"/>
  <c r="BG153" i="3"/>
  <c r="BF153" i="3"/>
  <c r="T153" i="3"/>
  <c r="R153" i="3"/>
  <c r="P153" i="3"/>
  <c r="BI152" i="3"/>
  <c r="BH152" i="3"/>
  <c r="BG152" i="3"/>
  <c r="BF152" i="3"/>
  <c r="T152" i="3"/>
  <c r="R152" i="3"/>
  <c r="P152" i="3"/>
  <c r="BI151" i="3"/>
  <c r="BH151" i="3"/>
  <c r="BG151" i="3"/>
  <c r="BF151" i="3"/>
  <c r="T151" i="3"/>
  <c r="R151" i="3"/>
  <c r="P151" i="3"/>
  <c r="BI150" i="3"/>
  <c r="BH150" i="3"/>
  <c r="BG150" i="3"/>
  <c r="BF150" i="3"/>
  <c r="T150" i="3"/>
  <c r="R150" i="3"/>
  <c r="P150" i="3"/>
  <c r="BI149" i="3"/>
  <c r="BH149" i="3"/>
  <c r="BG149" i="3"/>
  <c r="BF149" i="3"/>
  <c r="T149" i="3"/>
  <c r="R149" i="3"/>
  <c r="P149" i="3"/>
  <c r="BI148" i="3"/>
  <c r="BH148" i="3"/>
  <c r="BG148" i="3"/>
  <c r="BF148" i="3"/>
  <c r="T148" i="3"/>
  <c r="R148" i="3"/>
  <c r="P148" i="3"/>
  <c r="BI147" i="3"/>
  <c r="BH147" i="3"/>
  <c r="BG147" i="3"/>
  <c r="BF147" i="3"/>
  <c r="T147" i="3"/>
  <c r="R147" i="3"/>
  <c r="P147" i="3"/>
  <c r="BI146" i="3"/>
  <c r="BH146" i="3"/>
  <c r="BG146" i="3"/>
  <c r="BF146" i="3"/>
  <c r="T146" i="3"/>
  <c r="R146" i="3"/>
  <c r="P146" i="3"/>
  <c r="BI145" i="3"/>
  <c r="BH145" i="3"/>
  <c r="BG145" i="3"/>
  <c r="BF145" i="3"/>
  <c r="T145" i="3"/>
  <c r="R145" i="3"/>
  <c r="P145" i="3"/>
  <c r="BI144" i="3"/>
  <c r="BH144" i="3"/>
  <c r="BG144" i="3"/>
  <c r="BF144" i="3"/>
  <c r="T144" i="3"/>
  <c r="R144" i="3"/>
  <c r="P144" i="3"/>
  <c r="BI143" i="3"/>
  <c r="BH143" i="3"/>
  <c r="BG143" i="3"/>
  <c r="BF143" i="3"/>
  <c r="T143" i="3"/>
  <c r="R143" i="3"/>
  <c r="P143" i="3"/>
  <c r="BI142" i="3"/>
  <c r="BH142" i="3"/>
  <c r="BG142" i="3"/>
  <c r="BF142" i="3"/>
  <c r="T142" i="3"/>
  <c r="R142" i="3"/>
  <c r="P142" i="3"/>
  <c r="BI141" i="3"/>
  <c r="BH141" i="3"/>
  <c r="BG141" i="3"/>
  <c r="BF141" i="3"/>
  <c r="T141" i="3"/>
  <c r="R141" i="3"/>
  <c r="P141" i="3"/>
  <c r="BI140" i="3"/>
  <c r="BH140" i="3"/>
  <c r="BG140" i="3"/>
  <c r="BF140" i="3"/>
  <c r="T140" i="3"/>
  <c r="R140" i="3"/>
  <c r="P140" i="3"/>
  <c r="BI139" i="3"/>
  <c r="BH139" i="3"/>
  <c r="BG139" i="3"/>
  <c r="BF139" i="3"/>
  <c r="T139" i="3"/>
  <c r="R139" i="3"/>
  <c r="P139" i="3"/>
  <c r="BI138" i="3"/>
  <c r="BH138" i="3"/>
  <c r="BG138" i="3"/>
  <c r="BF138" i="3"/>
  <c r="T138" i="3"/>
  <c r="R138" i="3"/>
  <c r="P138" i="3"/>
  <c r="BI137" i="3"/>
  <c r="BH137" i="3"/>
  <c r="BG137" i="3"/>
  <c r="BF137" i="3"/>
  <c r="T137" i="3"/>
  <c r="R137" i="3"/>
  <c r="P137" i="3"/>
  <c r="BI136" i="3"/>
  <c r="BH136" i="3"/>
  <c r="BG136" i="3"/>
  <c r="BF136" i="3"/>
  <c r="T136" i="3"/>
  <c r="R136" i="3"/>
  <c r="P136" i="3"/>
  <c r="BI135" i="3"/>
  <c r="BH135" i="3"/>
  <c r="BG135" i="3"/>
  <c r="BF135" i="3"/>
  <c r="T135" i="3"/>
  <c r="R135" i="3"/>
  <c r="P135" i="3"/>
  <c r="BI134" i="3"/>
  <c r="BH134" i="3"/>
  <c r="BG134" i="3"/>
  <c r="BF134" i="3"/>
  <c r="T134" i="3"/>
  <c r="R134" i="3"/>
  <c r="P134" i="3"/>
  <c r="BI133" i="3"/>
  <c r="BH133" i="3"/>
  <c r="BG133" i="3"/>
  <c r="BF133" i="3"/>
  <c r="T133" i="3"/>
  <c r="R133" i="3"/>
  <c r="P133" i="3"/>
  <c r="BI132" i="3"/>
  <c r="BH132" i="3"/>
  <c r="BG132" i="3"/>
  <c r="BF132" i="3"/>
  <c r="T132" i="3"/>
  <c r="R132" i="3"/>
  <c r="P132" i="3"/>
  <c r="BI131" i="3"/>
  <c r="BH131" i="3"/>
  <c r="BG131" i="3"/>
  <c r="BF131" i="3"/>
  <c r="T131" i="3"/>
  <c r="R131" i="3"/>
  <c r="P131" i="3"/>
  <c r="BI130" i="3"/>
  <c r="BH130" i="3"/>
  <c r="BG130" i="3"/>
  <c r="BF130" i="3"/>
  <c r="T130" i="3"/>
  <c r="R130" i="3"/>
  <c r="P130" i="3"/>
  <c r="BI129" i="3"/>
  <c r="BH129" i="3"/>
  <c r="BG129" i="3"/>
  <c r="BF129" i="3"/>
  <c r="T129" i="3"/>
  <c r="R129" i="3"/>
  <c r="P129" i="3"/>
  <c r="J124" i="3"/>
  <c r="J123" i="3"/>
  <c r="F123" i="3"/>
  <c r="F121" i="3"/>
  <c r="E119" i="3"/>
  <c r="J96" i="3"/>
  <c r="J95" i="3"/>
  <c r="F95" i="3"/>
  <c r="F93" i="3"/>
  <c r="E91" i="3"/>
  <c r="J22" i="3"/>
  <c r="E22" i="3"/>
  <c r="F124" i="3"/>
  <c r="J21" i="3"/>
  <c r="J16" i="3"/>
  <c r="J121" i="3"/>
  <c r="E7" i="3"/>
  <c r="E113" i="3"/>
  <c r="J41" i="2"/>
  <c r="J40" i="2"/>
  <c r="AY97" i="1"/>
  <c r="J39" i="2"/>
  <c r="AX97" i="1"/>
  <c r="BI176" i="2"/>
  <c r="BH176" i="2"/>
  <c r="BG176" i="2"/>
  <c r="BF176" i="2"/>
  <c r="T176" i="2"/>
  <c r="R176" i="2"/>
  <c r="P176" i="2"/>
  <c r="BI174" i="2"/>
  <c r="BH174" i="2"/>
  <c r="BG174" i="2"/>
  <c r="BF174" i="2"/>
  <c r="T174" i="2"/>
  <c r="R174" i="2"/>
  <c r="P174" i="2"/>
  <c r="BI172" i="2"/>
  <c r="BH172" i="2"/>
  <c r="BG172" i="2"/>
  <c r="BF172" i="2"/>
  <c r="T172" i="2"/>
  <c r="R172" i="2"/>
  <c r="P172" i="2"/>
  <c r="BI171" i="2"/>
  <c r="BH171" i="2"/>
  <c r="BG171" i="2"/>
  <c r="BF171" i="2"/>
  <c r="T171" i="2"/>
  <c r="R171" i="2"/>
  <c r="P171" i="2"/>
  <c r="BI169" i="2"/>
  <c r="BH169" i="2"/>
  <c r="BG169" i="2"/>
  <c r="BF169" i="2"/>
  <c r="T169" i="2"/>
  <c r="R169" i="2"/>
  <c r="P169" i="2"/>
  <c r="BI167" i="2"/>
  <c r="BH167" i="2"/>
  <c r="BG167" i="2"/>
  <c r="BF167" i="2"/>
  <c r="T167" i="2"/>
  <c r="R167" i="2"/>
  <c r="P167" i="2"/>
  <c r="BI164" i="2"/>
  <c r="BH164" i="2"/>
  <c r="BG164" i="2"/>
  <c r="BF164" i="2"/>
  <c r="T164" i="2"/>
  <c r="T163" i="2"/>
  <c r="R164" i="2"/>
  <c r="R163" i="2"/>
  <c r="P164" i="2"/>
  <c r="P163" i="2"/>
  <c r="BI161" i="2"/>
  <c r="BH161" i="2"/>
  <c r="BG161" i="2"/>
  <c r="BF161" i="2"/>
  <c r="T161" i="2"/>
  <c r="R161" i="2"/>
  <c r="P161" i="2"/>
  <c r="BI159" i="2"/>
  <c r="BH159" i="2"/>
  <c r="BG159" i="2"/>
  <c r="BF159" i="2"/>
  <c r="T159" i="2"/>
  <c r="R159" i="2"/>
  <c r="P159" i="2"/>
  <c r="BI157" i="2"/>
  <c r="BH157" i="2"/>
  <c r="BG157" i="2"/>
  <c r="BF157" i="2"/>
  <c r="T157" i="2"/>
  <c r="R157" i="2"/>
  <c r="P157" i="2"/>
  <c r="BI155" i="2"/>
  <c r="BH155" i="2"/>
  <c r="BG155" i="2"/>
  <c r="BF155" i="2"/>
  <c r="T155" i="2"/>
  <c r="R155" i="2"/>
  <c r="P155" i="2"/>
  <c r="BI152" i="2"/>
  <c r="BH152" i="2"/>
  <c r="BG152" i="2"/>
  <c r="BF152" i="2"/>
  <c r="T152" i="2"/>
  <c r="R152" i="2"/>
  <c r="P152" i="2"/>
  <c r="BI150" i="2"/>
  <c r="BH150" i="2"/>
  <c r="BG150" i="2"/>
  <c r="BF150" i="2"/>
  <c r="T150" i="2"/>
  <c r="R150" i="2"/>
  <c r="P150" i="2"/>
  <c r="BI148" i="2"/>
  <c r="BH148" i="2"/>
  <c r="BG148" i="2"/>
  <c r="BF148" i="2"/>
  <c r="T148" i="2"/>
  <c r="R148" i="2"/>
  <c r="P148" i="2"/>
  <c r="BI146" i="2"/>
  <c r="BH146" i="2"/>
  <c r="BG146" i="2"/>
  <c r="BF146" i="2"/>
  <c r="T146" i="2"/>
  <c r="R146" i="2"/>
  <c r="P146" i="2"/>
  <c r="BI144" i="2"/>
  <c r="BH144" i="2"/>
  <c r="BG144" i="2"/>
  <c r="BF144" i="2"/>
  <c r="T144" i="2"/>
  <c r="R144" i="2"/>
  <c r="P144" i="2"/>
  <c r="BI142" i="2"/>
  <c r="BH142" i="2"/>
  <c r="BG142" i="2"/>
  <c r="BF142" i="2"/>
  <c r="T142" i="2"/>
  <c r="R142" i="2"/>
  <c r="P142" i="2"/>
  <c r="BI139" i="2"/>
  <c r="BH139" i="2"/>
  <c r="BG139" i="2"/>
  <c r="BF139" i="2"/>
  <c r="T139" i="2"/>
  <c r="R139" i="2"/>
  <c r="P139" i="2"/>
  <c r="BI137" i="2"/>
  <c r="BH137" i="2"/>
  <c r="BG137" i="2"/>
  <c r="BF137" i="2"/>
  <c r="T137" i="2"/>
  <c r="R137" i="2"/>
  <c r="P137" i="2"/>
  <c r="BI135" i="2"/>
  <c r="BH135" i="2"/>
  <c r="BG135" i="2"/>
  <c r="BF135" i="2"/>
  <c r="T135" i="2"/>
  <c r="R135" i="2"/>
  <c r="P135" i="2"/>
  <c r="BI133" i="2"/>
  <c r="BH133" i="2"/>
  <c r="BG133" i="2"/>
  <c r="BF133" i="2"/>
  <c r="T133" i="2"/>
  <c r="R133" i="2"/>
  <c r="P133" i="2"/>
  <c r="F124" i="2"/>
  <c r="E122" i="2"/>
  <c r="F93" i="2"/>
  <c r="E91" i="2"/>
  <c r="J28" i="2"/>
  <c r="E28" i="2"/>
  <c r="J127" i="2"/>
  <c r="J27" i="2"/>
  <c r="J25" i="2"/>
  <c r="E25" i="2"/>
  <c r="J126" i="2"/>
  <c r="J24" i="2"/>
  <c r="J22" i="2"/>
  <c r="E22" i="2"/>
  <c r="F127" i="2"/>
  <c r="J21" i="2"/>
  <c r="J19" i="2"/>
  <c r="E19" i="2"/>
  <c r="F95" i="2"/>
  <c r="J18" i="2"/>
  <c r="J16" i="2"/>
  <c r="J124" i="2" s="1"/>
  <c r="E7" i="2"/>
  <c r="E116" i="2"/>
  <c r="L90" i="1"/>
  <c r="AM90" i="1"/>
  <c r="AM89" i="1"/>
  <c r="L89" i="1"/>
  <c r="AM87" i="1"/>
  <c r="L87" i="1"/>
  <c r="L85" i="1"/>
  <c r="L84" i="1"/>
  <c r="J157" i="33"/>
  <c r="BK153" i="33"/>
  <c r="BK182" i="33"/>
  <c r="J165" i="33"/>
  <c r="BK198" i="33"/>
  <c r="BK207" i="33"/>
  <c r="J195" i="33"/>
  <c r="J208" i="33"/>
  <c r="BK160" i="33"/>
  <c r="BK175" i="33"/>
  <c r="BK177" i="33"/>
  <c r="BK151" i="33"/>
  <c r="J190" i="33"/>
  <c r="BK172" i="33"/>
  <c r="J160" i="33"/>
  <c r="J155" i="33"/>
  <c r="J144" i="33"/>
  <c r="BK155" i="33"/>
  <c r="J145" i="33"/>
  <c r="BK145" i="33"/>
  <c r="J181" i="33"/>
  <c r="J151" i="33"/>
  <c r="BK137" i="33"/>
  <c r="J172" i="33"/>
  <c r="BK158" i="34"/>
  <c r="J149" i="34"/>
  <c r="J141" i="34"/>
  <c r="J158" i="34"/>
  <c r="J145" i="34"/>
  <c r="BK134" i="34"/>
  <c r="J131" i="34"/>
  <c r="BK133" i="34"/>
  <c r="J137" i="34"/>
  <c r="J163" i="35"/>
  <c r="J151" i="35"/>
  <c r="J160" i="35"/>
  <c r="J133" i="35"/>
  <c r="BK151" i="35"/>
  <c r="J142" i="35"/>
  <c r="BK140" i="35"/>
  <c r="J169" i="36"/>
  <c r="BK160" i="36"/>
  <c r="J173" i="36"/>
  <c r="BK161" i="36"/>
  <c r="BK144" i="36"/>
  <c r="BK128" i="36"/>
  <c r="J165" i="36"/>
  <c r="BK172" i="36"/>
  <c r="J158" i="36"/>
  <c r="BK150" i="36"/>
  <c r="BK142" i="36"/>
  <c r="BK158" i="36"/>
  <c r="BK148" i="36"/>
  <c r="J145" i="36"/>
  <c r="J136" i="37"/>
  <c r="BK137" i="37"/>
  <c r="J146" i="37"/>
  <c r="BK127" i="37"/>
  <c r="J137" i="37"/>
  <c r="BK126" i="37"/>
  <c r="BK153" i="38"/>
  <c r="BK133" i="38"/>
  <c r="BK142" i="38"/>
  <c r="J135" i="38"/>
  <c r="BK154" i="38"/>
  <c r="BK144" i="38"/>
  <c r="BK129" i="38"/>
  <c r="J130" i="38"/>
  <c r="BK161" i="39"/>
  <c r="BK159" i="39"/>
  <c r="J161" i="39"/>
  <c r="BK155" i="39"/>
  <c r="J148" i="39"/>
  <c r="BK151" i="39"/>
  <c r="BK141" i="39"/>
  <c r="BK145" i="39"/>
  <c r="BK130" i="39"/>
  <c r="BK146" i="40"/>
  <c r="BK150" i="40"/>
  <c r="BK147" i="40"/>
  <c r="BK154" i="40"/>
  <c r="BK144" i="40"/>
  <c r="BK149" i="40"/>
  <c r="J139" i="40"/>
  <c r="BK138" i="40"/>
  <c r="BK135" i="40"/>
  <c r="BK148" i="41"/>
  <c r="BK139" i="41"/>
  <c r="J133" i="41"/>
  <c r="BK152" i="41"/>
  <c r="J135" i="41"/>
  <c r="BK145" i="41"/>
  <c r="J140" i="41"/>
  <c r="BK132" i="41"/>
  <c r="J151" i="42"/>
  <c r="J143" i="42"/>
  <c r="BK135" i="42"/>
  <c r="J154" i="42"/>
  <c r="BK136" i="42"/>
  <c r="BK138" i="42"/>
  <c r="BK142" i="42"/>
  <c r="BK163" i="43"/>
  <c r="BK148" i="43"/>
  <c r="J170" i="43"/>
  <c r="J151" i="43"/>
  <c r="BK146" i="43"/>
  <c r="BK155" i="43"/>
  <c r="J140" i="43"/>
  <c r="J131" i="44"/>
  <c r="BK128" i="44"/>
  <c r="J126" i="44"/>
  <c r="J123" i="44"/>
  <c r="BK132" i="5"/>
  <c r="J218" i="6"/>
  <c r="BK183" i="6"/>
  <c r="J152" i="6"/>
  <c r="BK241" i="6"/>
  <c r="BK222" i="6"/>
  <c r="BK173" i="6"/>
  <c r="J224" i="6"/>
  <c r="BK185" i="6"/>
  <c r="BK215" i="6"/>
  <c r="J181" i="6"/>
  <c r="J183" i="6"/>
  <c r="BK154" i="6"/>
  <c r="BK193" i="6"/>
  <c r="J173" i="6"/>
  <c r="J169" i="6"/>
  <c r="J284" i="7"/>
  <c r="BK234" i="7"/>
  <c r="J277" i="7"/>
  <c r="J141" i="7"/>
  <c r="BK164" i="7"/>
  <c r="J234" i="7"/>
  <c r="BK162" i="7"/>
  <c r="J232" i="7"/>
  <c r="J268" i="7"/>
  <c r="BK179" i="7"/>
  <c r="J244" i="7"/>
  <c r="J236" i="7"/>
  <c r="BK230" i="7"/>
  <c r="BK149" i="7"/>
  <c r="BK216" i="7"/>
  <c r="BK212" i="7"/>
  <c r="J184" i="7"/>
  <c r="J216" i="7"/>
  <c r="J155" i="7"/>
  <c r="BK177" i="7"/>
  <c r="J206" i="7"/>
  <c r="J196" i="7"/>
  <c r="J153" i="8"/>
  <c r="BK153" i="8"/>
  <c r="J144" i="8"/>
  <c r="J136" i="8"/>
  <c r="BK138" i="8"/>
  <c r="J161" i="9"/>
  <c r="BK247" i="9"/>
  <c r="BK220" i="9"/>
  <c r="BK201" i="9"/>
  <c r="J229" i="9"/>
  <c r="J236" i="9"/>
  <c r="BK236" i="9"/>
  <c r="BK157" i="9"/>
  <c r="J218" i="9"/>
  <c r="J188" i="9"/>
  <c r="BK222" i="9"/>
  <c r="J195" i="9"/>
  <c r="BK195" i="9"/>
  <c r="J180" i="9"/>
  <c r="J168" i="9"/>
  <c r="J155" i="9"/>
  <c r="J143" i="9"/>
  <c r="J188" i="10"/>
  <c r="BK168" i="10"/>
  <c r="BK213" i="10"/>
  <c r="J186" i="10"/>
  <c r="J139" i="10"/>
  <c r="J155" i="10"/>
  <c r="BK157" i="10"/>
  <c r="J192" i="10"/>
  <c r="J135" i="10"/>
  <c r="BK155" i="10"/>
  <c r="J168" i="11"/>
  <c r="BK172" i="11"/>
  <c r="J166" i="11"/>
  <c r="J162" i="11"/>
  <c r="BK166" i="11"/>
  <c r="J157" i="11"/>
  <c r="J146" i="11"/>
  <c r="BK182" i="12"/>
  <c r="BK145" i="12"/>
  <c r="J142" i="12"/>
  <c r="J165" i="12"/>
  <c r="BK173" i="12"/>
  <c r="J154" i="12"/>
  <c r="BK142" i="12"/>
  <c r="J134" i="12"/>
  <c r="BK174" i="13"/>
  <c r="BK152" i="13"/>
  <c r="BK177" i="13"/>
  <c r="BK156" i="13"/>
  <c r="J180" i="13"/>
  <c r="J136" i="13"/>
  <c r="J152" i="13"/>
  <c r="J140" i="13"/>
  <c r="BK138" i="13"/>
  <c r="J228" i="14"/>
  <c r="J218" i="14"/>
  <c r="BK218" i="14"/>
  <c r="BK207" i="14"/>
  <c r="J212" i="14"/>
  <c r="BK137" i="14"/>
  <c r="BK225" i="14"/>
  <c r="J196" i="14"/>
  <c r="BK196" i="14"/>
  <c r="BK185" i="14"/>
  <c r="BK166" i="14"/>
  <c r="BK181" i="14"/>
  <c r="J149" i="14"/>
  <c r="J172" i="14"/>
  <c r="BK157" i="14"/>
  <c r="J199" i="15"/>
  <c r="J190" i="15"/>
  <c r="BK183" i="15"/>
  <c r="J176" i="15"/>
  <c r="BK169" i="15"/>
  <c r="BK163" i="15"/>
  <c r="J158" i="15"/>
  <c r="J149" i="15"/>
  <c r="J141" i="15"/>
  <c r="J153" i="15"/>
  <c r="BK143" i="15"/>
  <c r="J133" i="15"/>
  <c r="BK230" i="16"/>
  <c r="BK220" i="16"/>
  <c r="BK209" i="16"/>
  <c r="J200" i="16"/>
  <c r="BK189" i="16"/>
  <c r="J179" i="16"/>
  <c r="J164" i="16"/>
  <c r="BK149" i="16"/>
  <c r="J137" i="16"/>
  <c r="BK214" i="16"/>
  <c r="J187" i="16"/>
  <c r="BK166" i="16"/>
  <c r="J141" i="16"/>
  <c r="J211" i="16"/>
  <c r="BK176" i="16"/>
  <c r="J157" i="16"/>
  <c r="BK137" i="16"/>
  <c r="BK191" i="16"/>
  <c r="BK135" i="16"/>
  <c r="BK228" i="17"/>
  <c r="J225" i="17"/>
  <c r="BK214" i="17"/>
  <c r="J200" i="17"/>
  <c r="BK179" i="17"/>
  <c r="J204" i="17"/>
  <c r="BK190" i="17"/>
  <c r="BK200" i="17"/>
  <c r="J183" i="17"/>
  <c r="J202" i="17"/>
  <c r="BK185" i="17"/>
  <c r="BK153" i="17"/>
  <c r="J170" i="17"/>
  <c r="J159" i="17"/>
  <c r="BK164" i="17"/>
  <c r="BK151" i="17"/>
  <c r="BK143" i="17"/>
  <c r="J135" i="17"/>
  <c r="BK183" i="18"/>
  <c r="BK179" i="18"/>
  <c r="BK204" i="18"/>
  <c r="BK193" i="18"/>
  <c r="J190" i="18"/>
  <c r="J185" i="18"/>
  <c r="BK190" i="18"/>
  <c r="J143" i="18"/>
  <c r="BK170" i="18"/>
  <c r="BK153" i="18"/>
  <c r="BK157" i="18"/>
  <c r="BK159" i="18"/>
  <c r="BK137" i="18"/>
  <c r="J155" i="18"/>
  <c r="J133" i="18"/>
  <c r="BK203" i="19"/>
  <c r="BK181" i="19"/>
  <c r="BK144" i="19"/>
  <c r="BK189" i="19"/>
  <c r="J150" i="19"/>
  <c r="BK255" i="19"/>
  <c r="J251" i="19"/>
  <c r="BK243" i="19"/>
  <c r="BK233" i="19"/>
  <c r="BK164" i="19"/>
  <c r="BK166" i="19"/>
  <c r="BK228" i="19"/>
  <c r="J193" i="19"/>
  <c r="BK217" i="19"/>
  <c r="J235" i="19"/>
  <c r="BK237" i="19"/>
  <c r="J170" i="19"/>
  <c r="J181" i="19"/>
  <c r="J223" i="19"/>
  <c r="BK225" i="19"/>
  <c r="J166" i="19"/>
  <c r="J148" i="19"/>
  <c r="BK152" i="19"/>
  <c r="J174" i="2"/>
  <c r="BK167" i="2"/>
  <c r="J157" i="2"/>
  <c r="J144" i="2"/>
  <c r="BK159" i="2"/>
  <c r="BK144" i="2"/>
  <c r="AS100" i="1"/>
  <c r="AS126" i="1"/>
  <c r="BK169" i="3"/>
  <c r="J167" i="3"/>
  <c r="J133" i="5"/>
  <c r="BK145" i="5"/>
  <c r="BK140" i="5"/>
  <c r="BK136" i="5"/>
  <c r="J170" i="11"/>
  <c r="J155" i="11"/>
  <c r="J142" i="11"/>
  <c r="BK132" i="11"/>
  <c r="J161" i="12"/>
  <c r="J145" i="12"/>
  <c r="BK179" i="12"/>
  <c r="BK136" i="12"/>
  <c r="BK169" i="12"/>
  <c r="BK161" i="12"/>
  <c r="J140" i="12"/>
  <c r="J132" i="12"/>
  <c r="J156" i="13"/>
  <c r="J182" i="13"/>
  <c r="BK159" i="13"/>
  <c r="J142" i="13"/>
  <c r="J154" i="13"/>
  <c r="J159" i="13"/>
  <c r="J150" i="13"/>
  <c r="BK134" i="13"/>
  <c r="BK132" i="13"/>
  <c r="BK176" i="14"/>
  <c r="J230" i="14"/>
  <c r="J216" i="14"/>
  <c r="BK200" i="14"/>
  <c r="BK230" i="14"/>
  <c r="J209" i="14"/>
  <c r="J225" i="14"/>
  <c r="BK198" i="14"/>
  <c r="J170" i="14"/>
  <c r="BK209" i="14"/>
  <c r="BK221" i="14"/>
  <c r="BK204" i="14"/>
  <c r="J194" i="14"/>
  <c r="BK172" i="14"/>
  <c r="BK187" i="14"/>
  <c r="BK153" i="14"/>
  <c r="BK170" i="14"/>
  <c r="BK192" i="15"/>
  <c r="BK186" i="15"/>
  <c r="J180" i="15"/>
  <c r="J171" i="15"/>
  <c r="BK165" i="15"/>
  <c r="BK161" i="15"/>
  <c r="BK156" i="15"/>
  <c r="J151" i="15"/>
  <c r="BK137" i="15"/>
  <c r="BK149" i="15"/>
  <c r="J137" i="15"/>
  <c r="BK227" i="16"/>
  <c r="J214" i="16"/>
  <c r="J202" i="16"/>
  <c r="BK194" i="16"/>
  <c r="BK183" i="16"/>
  <c r="J168" i="16"/>
  <c r="BK157" i="16"/>
  <c r="BK145" i="16"/>
  <c r="BK232" i="16"/>
  <c r="BK204" i="16"/>
  <c r="J194" i="16"/>
  <c r="J176" i="16"/>
  <c r="J153" i="16"/>
  <c r="J194" i="33"/>
  <c r="J193" i="33"/>
  <c r="BK136" i="33"/>
  <c r="J146" i="33"/>
  <c r="BK190" i="33"/>
  <c r="BK196" i="33"/>
  <c r="BK166" i="33"/>
  <c r="J170" i="33"/>
  <c r="J140" i="33"/>
  <c r="J131" i="33"/>
  <c r="J173" i="33"/>
  <c r="J164" i="33"/>
  <c r="BK157" i="33"/>
  <c r="J147" i="33"/>
  <c r="BK161" i="33"/>
  <c r="BK144" i="33"/>
  <c r="BK131" i="33"/>
  <c r="J180" i="33"/>
  <c r="J175" i="33"/>
  <c r="J141" i="33"/>
  <c r="J183" i="33"/>
  <c r="BK159" i="34"/>
  <c r="BK150" i="34"/>
  <c r="J143" i="34"/>
  <c r="BK132" i="34"/>
  <c r="J154" i="34"/>
  <c r="J144" i="34"/>
  <c r="J132" i="34"/>
  <c r="J155" i="34"/>
  <c r="BK137" i="34"/>
  <c r="J136" i="34"/>
  <c r="J157" i="35"/>
  <c r="J168" i="35"/>
  <c r="BK168" i="35"/>
  <c r="J129" i="35"/>
  <c r="J148" i="35"/>
  <c r="BK135" i="35"/>
  <c r="BK159" i="36"/>
  <c r="BK143" i="36"/>
  <c r="J168" i="36"/>
  <c r="BK132" i="36"/>
  <c r="BK162" i="36"/>
  <c r="J154" i="36"/>
  <c r="J146" i="36"/>
  <c r="BK157" i="36"/>
  <c r="J171" i="36"/>
  <c r="J129" i="36"/>
  <c r="J133" i="36"/>
  <c r="BK129" i="36"/>
  <c r="BK143" i="37"/>
  <c r="BK128" i="37"/>
  <c r="J134" i="37"/>
  <c r="BK141" i="37"/>
  <c r="BK131" i="37"/>
  <c r="J132" i="37"/>
  <c r="BK150" i="38"/>
  <c r="J154" i="38"/>
  <c r="BK141" i="38"/>
  <c r="J132" i="38"/>
  <c r="J145" i="38"/>
  <c r="BK131" i="38"/>
  <c r="J137" i="38"/>
  <c r="J158" i="39"/>
  <c r="BK157" i="39"/>
  <c r="BK158" i="39"/>
  <c r="J153" i="39"/>
  <c r="J139" i="39"/>
  <c r="J140" i="39"/>
  <c r="J137" i="39"/>
  <c r="J130" i="39"/>
  <c r="J155" i="40"/>
  <c r="BK139" i="40"/>
  <c r="BK155" i="40"/>
  <c r="J158" i="40"/>
  <c r="BK148" i="40"/>
  <c r="J141" i="40"/>
  <c r="J136" i="40"/>
  <c r="J133" i="40"/>
  <c r="BK149" i="41"/>
  <c r="J147" i="41"/>
  <c r="J141" i="41"/>
  <c r="J134" i="41"/>
  <c r="BK153" i="41"/>
  <c r="J146" i="41"/>
  <c r="J152" i="41"/>
  <c r="J142" i="41"/>
  <c r="BK133" i="41"/>
  <c r="J153" i="42"/>
  <c r="J150" i="42"/>
  <c r="J142" i="42"/>
  <c r="J133" i="42"/>
  <c r="BK147" i="42"/>
  <c r="BK143" i="42"/>
  <c r="J135" i="42"/>
  <c r="J149" i="42"/>
  <c r="BK170" i="43"/>
  <c r="BK157" i="43"/>
  <c r="BK140" i="43"/>
  <c r="J157" i="43"/>
  <c r="BK142" i="43"/>
  <c r="BK129" i="43"/>
  <c r="BK127" i="44"/>
  <c r="BK123" i="44"/>
  <c r="BK172" i="2"/>
  <c r="BK169" i="2"/>
  <c r="BK161" i="2"/>
  <c r="BK148" i="2"/>
  <c r="BK139" i="2"/>
  <c r="BK157" i="2"/>
  <c r="BK146" i="2"/>
  <c r="AS124" i="1"/>
  <c r="AS150" i="1"/>
  <c r="J168" i="3"/>
  <c r="J166" i="3"/>
  <c r="J162" i="3"/>
  <c r="BK157" i="3"/>
  <c r="BK150" i="3"/>
  <c r="BK144" i="3"/>
  <c r="J137" i="3"/>
  <c r="BK164" i="3"/>
  <c r="J149" i="3"/>
  <c r="J139" i="3"/>
  <c r="J130" i="3"/>
  <c r="J149" i="4"/>
  <c r="J143" i="4"/>
  <c r="J137" i="4"/>
  <c r="BK131" i="4"/>
  <c r="J148" i="5"/>
  <c r="J146" i="5"/>
  <c r="J137" i="5"/>
  <c r="J142" i="5"/>
  <c r="BK134" i="5"/>
  <c r="BK236" i="6"/>
  <c r="BK158" i="6"/>
  <c r="BK199" i="6"/>
  <c r="J233" i="6"/>
  <c r="J206" i="6"/>
  <c r="J177" i="6"/>
  <c r="BK164" i="6"/>
  <c r="BK211" i="6"/>
  <c r="J154" i="6"/>
  <c r="BK148" i="6"/>
  <c r="BK240" i="7"/>
  <c r="BK284" i="7"/>
  <c r="J179" i="7"/>
  <c r="J161" i="7"/>
  <c r="BK242" i="7"/>
  <c r="BK255" i="7"/>
  <c r="J270" i="7"/>
  <c r="BK253" i="7"/>
  <c r="BK175" i="7"/>
  <c r="BK232" i="7"/>
  <c r="J218" i="7"/>
  <c r="BK161" i="7"/>
  <c r="BK143" i="7"/>
  <c r="J212" i="7"/>
  <c r="J192" i="7"/>
  <c r="J145" i="7"/>
  <c r="BK184" i="7"/>
  <c r="BK171" i="7"/>
  <c r="BK200" i="7"/>
  <c r="J137" i="7"/>
  <c r="BK164" i="8"/>
  <c r="J130" i="8"/>
  <c r="J149" i="8"/>
  <c r="J138" i="8"/>
  <c r="BK142" i="8"/>
  <c r="J243" i="9"/>
  <c r="BK234" i="9"/>
  <c r="J214" i="9"/>
  <c r="J252" i="9"/>
  <c r="BK216" i="9"/>
  <c r="BK168" i="9"/>
  <c r="J238" i="9"/>
  <c r="J197" i="9"/>
  <c r="BK229" i="9"/>
  <c r="BK208" i="9"/>
  <c r="J135" i="9"/>
  <c r="BK193" i="9"/>
  <c r="J199" i="9"/>
  <c r="BK176" i="9"/>
  <c r="J176" i="9"/>
  <c r="J170" i="9"/>
  <c r="J153" i="9"/>
  <c r="BK141" i="9"/>
  <c r="BK192" i="10"/>
  <c r="BK170" i="10"/>
  <c r="BK143" i="10"/>
  <c r="BK203" i="10"/>
  <c r="J180" i="10"/>
  <c r="BK208" i="10"/>
  <c r="BK147" i="10"/>
  <c r="J182" i="10"/>
  <c r="BK182" i="10"/>
  <c r="J170" i="10"/>
  <c r="BK153" i="10"/>
  <c r="J172" i="11"/>
  <c r="J144" i="11"/>
  <c r="BK170" i="11"/>
  <c r="J132" i="11"/>
  <c r="BK136" i="11"/>
  <c r="J160" i="11"/>
  <c r="BK151" i="11"/>
  <c r="BK138" i="11"/>
  <c r="J167" i="12"/>
  <c r="BK148" i="12"/>
  <c r="J173" i="12"/>
  <c r="BK159" i="12"/>
  <c r="BK156" i="12"/>
  <c r="BK140" i="12"/>
  <c r="BK132" i="12"/>
  <c r="BK150" i="13"/>
  <c r="J171" i="13"/>
  <c r="BK154" i="13"/>
  <c r="BK182" i="13"/>
  <c r="J163" i="13"/>
  <c r="BK136" i="13"/>
  <c r="BK148" i="13"/>
  <c r="J145" i="13"/>
  <c r="J132" i="13"/>
  <c r="J135" i="14"/>
  <c r="BK228" i="14"/>
  <c r="BK212" i="14"/>
  <c r="J198" i="14"/>
  <c r="BK214" i="14"/>
  <c r="J139" i="14"/>
  <c r="J207" i="14"/>
  <c r="BK139" i="14"/>
  <c r="BK135" i="14"/>
  <c r="BK143" i="14"/>
  <c r="J202" i="14"/>
  <c r="BK192" i="14"/>
  <c r="J174" i="14"/>
  <c r="J151" i="14"/>
  <c r="J155" i="14"/>
  <c r="J161" i="14"/>
  <c r="J159" i="14"/>
  <c r="BK199" i="15"/>
  <c r="BK195" i="15"/>
  <c r="BK188" i="15"/>
  <c r="BK180" i="15"/>
  <c r="BK173" i="15"/>
  <c r="BK167" i="15"/>
  <c r="J163" i="15"/>
  <c r="J155" i="15"/>
  <c r="J147" i="15"/>
  <c r="BK139" i="15"/>
  <c r="BK155" i="15"/>
  <c r="J145" i="15"/>
  <c r="BK133" i="15"/>
  <c r="BK225" i="16"/>
  <c r="J216" i="16"/>
  <c r="J206" i="16"/>
  <c r="J191" i="16"/>
  <c r="BK181" i="16"/>
  <c r="BK161" i="16"/>
  <c r="BK153" i="16"/>
  <c r="BK143" i="16"/>
  <c r="J220" i="16"/>
  <c r="BK196" i="16"/>
  <c r="J181" i="16"/>
  <c r="BK170" i="16"/>
  <c r="J143" i="16"/>
  <c r="BK216" i="16"/>
  <c r="J183" i="16"/>
  <c r="J159" i="16"/>
  <c r="BK141" i="16"/>
  <c r="J196" i="16"/>
  <c r="J147" i="16"/>
  <c r="BK230" i="17"/>
  <c r="BK223" i="17"/>
  <c r="J209" i="17"/>
  <c r="J153" i="17"/>
  <c r="J216" i="17"/>
  <c r="BK194" i="17"/>
  <c r="BK207" i="17"/>
  <c r="BK187" i="17"/>
  <c r="J176" i="17"/>
  <c r="J194" i="17"/>
  <c r="J174" i="17"/>
  <c r="BK183" i="17"/>
  <c r="J168" i="17"/>
  <c r="BK159" i="17"/>
  <c r="J143" i="17"/>
  <c r="BK149" i="17"/>
  <c r="BK139" i="17"/>
  <c r="BK141" i="17"/>
  <c r="J204" i="18"/>
  <c r="BK141" i="18"/>
  <c r="J177" i="18"/>
  <c r="J195" i="18"/>
  <c r="J206" i="18"/>
  <c r="BK164" i="18"/>
  <c r="J170" i="18"/>
  <c r="BK162" i="18"/>
  <c r="J157" i="18"/>
  <c r="BK133" i="18"/>
  <c r="J145" i="18"/>
  <c r="J195" i="19"/>
  <c r="BK160" i="19"/>
  <c r="J191" i="19"/>
  <c r="J156" i="19"/>
  <c r="J255" i="19"/>
  <c r="BK248" i="19"/>
  <c r="BK241" i="19"/>
  <c r="J231" i="19"/>
  <c r="J173" i="19"/>
  <c r="J214" i="19"/>
  <c r="BK191" i="19"/>
  <c r="BK150" i="19"/>
  <c r="J138" i="19"/>
  <c r="J228" i="19"/>
  <c r="BK219" i="19"/>
  <c r="J174" i="22"/>
  <c r="BK155" i="22"/>
  <c r="J146" i="22"/>
  <c r="BK210" i="22"/>
  <c r="BK201" i="22"/>
  <c r="BK189" i="22"/>
  <c r="J179" i="24"/>
  <c r="J164" i="24"/>
  <c r="J152" i="24"/>
  <c r="J230" i="24"/>
  <c r="BK239" i="24"/>
  <c r="J213" i="24"/>
  <c r="BK201" i="24"/>
  <c r="J187" i="24"/>
  <c r="BK157" i="24"/>
  <c r="BK212" i="24"/>
  <c r="J147" i="24"/>
  <c r="J177" i="25"/>
  <c r="J184" i="25"/>
  <c r="J174" i="25"/>
  <c r="BK160" i="25"/>
  <c r="BK151" i="25"/>
  <c r="J143" i="25"/>
  <c r="J129" i="25"/>
  <c r="BK177" i="25"/>
  <c r="BK152" i="25"/>
  <c r="J138" i="25"/>
  <c r="BK137" i="25"/>
  <c r="J174" i="26"/>
  <c r="J157" i="26"/>
  <c r="J172" i="26"/>
  <c r="BK169" i="26"/>
  <c r="BK148" i="26"/>
  <c r="J159" i="26"/>
  <c r="J143" i="27"/>
  <c r="BK139" i="27"/>
  <c r="J149" i="27"/>
  <c r="J148" i="27"/>
  <c r="BK142" i="27"/>
  <c r="J139" i="27"/>
  <c r="J130" i="27"/>
  <c r="BK150" i="28"/>
  <c r="BK149" i="28"/>
  <c r="J142" i="28"/>
  <c r="J132" i="28"/>
  <c r="J145" i="28"/>
  <c r="J136" i="28"/>
  <c r="BK130" i="28"/>
  <c r="BK159" i="29"/>
  <c r="BK172" i="29"/>
  <c r="J167" i="29"/>
  <c r="J144" i="29"/>
  <c r="BK135" i="29"/>
  <c r="J150" i="29"/>
  <c r="BK152" i="30"/>
  <c r="J144" i="30"/>
  <c r="BK155" i="30"/>
  <c r="BK140" i="30"/>
  <c r="BK137" i="30"/>
  <c r="J155" i="30"/>
  <c r="J236" i="31"/>
  <c r="J229" i="31"/>
  <c r="BK220" i="31"/>
  <c r="BK174" i="31"/>
  <c r="J231" i="31"/>
  <c r="J228" i="31"/>
  <c r="BK222" i="31"/>
  <c r="BK214" i="31"/>
  <c r="BK206" i="31"/>
  <c r="J195" i="31"/>
  <c r="BK182" i="31"/>
  <c r="J201" i="31"/>
  <c r="BK215" i="31"/>
  <c r="BK155" i="31"/>
  <c r="J208" i="31"/>
  <c r="BK193" i="31"/>
  <c r="J212" i="31"/>
  <c r="J198" i="31"/>
  <c r="J192" i="31"/>
  <c r="BK178" i="31"/>
  <c r="J155" i="31"/>
  <c r="BK164" i="31"/>
  <c r="BK186" i="31"/>
  <c r="BK167" i="31"/>
  <c r="BK163" i="31"/>
  <c r="BK162" i="31"/>
  <c r="J145" i="31"/>
  <c r="BK164" i="32"/>
  <c r="J150" i="32"/>
  <c r="J137" i="32"/>
  <c r="BK156" i="32"/>
  <c r="J156" i="32"/>
  <c r="BK143" i="32"/>
  <c r="BK163" i="32"/>
  <c r="J161" i="32"/>
  <c r="J149" i="32"/>
  <c r="J145" i="32"/>
  <c r="BK151" i="32"/>
  <c r="J131" i="32"/>
  <c r="J152" i="33"/>
  <c r="BK199" i="33"/>
  <c r="J130" i="33"/>
  <c r="J133" i="33"/>
  <c r="BK141" i="33"/>
  <c r="BK197" i="33"/>
  <c r="BK138" i="33"/>
  <c r="BK181" i="33"/>
  <c r="BK165" i="33"/>
  <c r="BK194" i="33"/>
  <c r="BK193" i="33"/>
  <c r="J148" i="33"/>
  <c r="J185" i="33"/>
  <c r="J134" i="33"/>
  <c r="BK143" i="33"/>
  <c r="BK173" i="33"/>
  <c r="BK156" i="34"/>
  <c r="J148" i="34"/>
  <c r="BK135" i="34"/>
  <c r="J157" i="34"/>
  <c r="J142" i="34"/>
  <c r="BK136" i="34"/>
  <c r="BK148" i="34"/>
  <c r="BK170" i="35"/>
  <c r="BK167" i="35"/>
  <c r="J165" i="35"/>
  <c r="J146" i="35"/>
  <c r="J135" i="35"/>
  <c r="J138" i="35"/>
  <c r="BK178" i="36"/>
  <c r="BK163" i="36"/>
  <c r="BK176" i="36"/>
  <c r="J157" i="36"/>
  <c r="BK140" i="36"/>
  <c r="J160" i="36"/>
  <c r="J163" i="36"/>
  <c r="BK153" i="36"/>
  <c r="J143" i="36"/>
  <c r="BK138" i="36"/>
  <c r="J130" i="36"/>
  <c r="J149" i="36"/>
  <c r="BK130" i="36"/>
  <c r="J132" i="36"/>
  <c r="BK142" i="37"/>
  <c r="J141" i="37"/>
  <c r="BK134" i="37"/>
  <c r="J138" i="37"/>
  <c r="J128" i="37"/>
  <c r="J156" i="38"/>
  <c r="BK152" i="38"/>
  <c r="BK139" i="38"/>
  <c r="BK130" i="38"/>
  <c r="BK146" i="38"/>
  <c r="BK132" i="38"/>
  <c r="J155" i="39"/>
  <c r="J156" i="39"/>
  <c r="BK150" i="39"/>
  <c r="BK152" i="39"/>
  <c r="BK142" i="39"/>
  <c r="BK140" i="39"/>
  <c r="BK138" i="39"/>
  <c r="J136" i="39"/>
  <c r="J160" i="40"/>
  <c r="J154" i="40"/>
  <c r="J157" i="40"/>
  <c r="J149" i="40"/>
  <c r="J143" i="40"/>
  <c r="BK142" i="40"/>
  <c r="BK133" i="40"/>
  <c r="J135" i="40"/>
  <c r="BK132" i="40"/>
  <c r="J151" i="41"/>
  <c r="J138" i="41"/>
  <c r="J132" i="41"/>
  <c r="BK147" i="41"/>
  <c r="BK134" i="41"/>
  <c r="J137" i="41"/>
  <c r="BK156" i="42"/>
  <c r="BK149" i="42"/>
  <c r="J138" i="42"/>
  <c r="J156" i="42"/>
  <c r="J139" i="42"/>
  <c r="J140" i="42"/>
  <c r="BK133" i="42"/>
  <c r="J165" i="43"/>
  <c r="BK151" i="43"/>
  <c r="J168" i="43"/>
  <c r="BK131" i="43"/>
  <c r="J163" i="43"/>
  <c r="J146" i="43"/>
  <c r="J132" i="44"/>
  <c r="BK126" i="44"/>
  <c r="BK193" i="22"/>
  <c r="J191" i="22"/>
  <c r="BK176" i="22"/>
  <c r="J172" i="22"/>
  <c r="J166" i="22"/>
  <c r="J155" i="22"/>
  <c r="BK146" i="22"/>
  <c r="BK157" i="22"/>
  <c r="BK140" i="22"/>
  <c r="J138" i="22"/>
  <c r="BK134" i="22"/>
  <c r="J132" i="22"/>
  <c r="J130" i="22"/>
  <c r="BK172" i="22"/>
  <c r="BK153" i="22"/>
  <c r="J149" i="22"/>
  <c r="J144" i="22"/>
  <c r="BK131" i="22"/>
  <c r="J165" i="23"/>
  <c r="BK159" i="23"/>
  <c r="BK161" i="23"/>
  <c r="J173" i="23"/>
  <c r="BK165" i="23"/>
  <c r="J159" i="23"/>
  <c r="J174" i="23"/>
  <c r="J166" i="23"/>
  <c r="J157" i="23"/>
  <c r="BK151" i="23"/>
  <c r="J148" i="23"/>
  <c r="J147" i="23"/>
  <c r="J135" i="23"/>
  <c r="J137" i="23"/>
  <c r="J142" i="23"/>
  <c r="BK137" i="23"/>
  <c r="J243" i="24"/>
  <c r="J227" i="24"/>
  <c r="J261" i="24"/>
  <c r="BK219" i="24"/>
  <c r="J150" i="24"/>
  <c r="J203" i="24"/>
  <c r="BK197" i="24"/>
  <c r="J189" i="24"/>
  <c r="BK174" i="24"/>
  <c r="J256" i="24"/>
  <c r="BK218" i="24"/>
  <c r="J207" i="24"/>
  <c r="BK205" i="24"/>
  <c r="J157" i="24"/>
  <c r="BK266" i="24"/>
  <c r="J258" i="24"/>
  <c r="BK213" i="24"/>
  <c r="BK262" i="24"/>
  <c r="J247" i="24"/>
  <c r="BK227" i="24"/>
  <c r="BK185" i="24"/>
  <c r="BK150" i="24"/>
  <c r="BK265" i="24"/>
  <c r="BK249" i="24"/>
  <c r="BK175" i="24"/>
  <c r="J148" i="24"/>
  <c r="BK246" i="24"/>
  <c r="BK192" i="24"/>
  <c r="BK186" i="24"/>
  <c r="BK177" i="24"/>
  <c r="BK240" i="24"/>
  <c r="J182" i="24"/>
  <c r="J165" i="24"/>
  <c r="J158" i="24"/>
  <c r="J245" i="24"/>
  <c r="BK237" i="24"/>
  <c r="BK169" i="24"/>
  <c r="J211" i="24"/>
  <c r="J212" i="24"/>
  <c r="J154" i="24"/>
  <c r="BK176" i="24"/>
  <c r="BK226" i="24"/>
  <c r="BK164" i="24"/>
  <c r="J205" i="24"/>
  <c r="J180" i="25"/>
  <c r="BK171" i="25"/>
  <c r="BK172" i="25"/>
  <c r="BK163" i="25"/>
  <c r="BK153" i="25"/>
  <c r="J140" i="25"/>
  <c r="BK179" i="25"/>
  <c r="BK169" i="25"/>
  <c r="BK131" i="25"/>
  <c r="J171" i="25"/>
  <c r="BK159" i="25"/>
  <c r="J162" i="25"/>
  <c r="J152" i="25"/>
  <c r="J137" i="25"/>
  <c r="BK129" i="25"/>
  <c r="BK141" i="25"/>
  <c r="BK130" i="25"/>
  <c r="BK172" i="26"/>
  <c r="BK135" i="26"/>
  <c r="BK171" i="26"/>
  <c r="BK155" i="26"/>
  <c r="J142" i="26"/>
  <c r="J161" i="26"/>
  <c r="J139" i="26"/>
  <c r="J137" i="27"/>
  <c r="BK147" i="27"/>
  <c r="BK140" i="27"/>
  <c r="J144" i="27"/>
  <c r="J134" i="27"/>
  <c r="J135" i="27"/>
  <c r="BK145" i="28"/>
  <c r="J152" i="28"/>
  <c r="BK144" i="28"/>
  <c r="BK140" i="28"/>
  <c r="BK136" i="28"/>
  <c r="J134" i="28"/>
  <c r="J155" i="29"/>
  <c r="J169" i="29"/>
  <c r="J174" i="29"/>
  <c r="BK146" i="29"/>
  <c r="J137" i="29"/>
  <c r="BK139" i="29"/>
  <c r="J147" i="30"/>
  <c r="BK133" i="30"/>
  <c r="BK147" i="30"/>
  <c r="J139" i="30"/>
  <c r="J137" i="30"/>
  <c r="BK234" i="31"/>
  <c r="BK221" i="31"/>
  <c r="BK204" i="31"/>
  <c r="J232" i="31"/>
  <c r="BK231" i="31"/>
  <c r="BK223" i="31"/>
  <c r="BK212" i="31"/>
  <c r="BK201" i="31"/>
  <c r="BK191" i="31"/>
  <c r="J180" i="31"/>
  <c r="BK170" i="31"/>
  <c r="J154" i="31"/>
  <c r="BK194" i="31"/>
  <c r="BK177" i="31"/>
  <c r="BK133" i="5"/>
  <c r="J183" i="22"/>
  <c r="BK168" i="22"/>
  <c r="BK161" i="22"/>
  <c r="J148" i="22"/>
  <c r="BK159" i="22"/>
  <c r="J142" i="22"/>
  <c r="BK138" i="22"/>
  <c r="J136" i="22"/>
  <c r="BK132" i="22"/>
  <c r="BK130" i="22"/>
  <c r="J128" i="22"/>
  <c r="J162" i="22"/>
  <c r="BK148" i="22"/>
  <c r="J129" i="22"/>
  <c r="BK129" i="22"/>
  <c r="BK169" i="23"/>
  <c r="J163" i="23"/>
  <c r="BK155" i="23"/>
  <c r="J170" i="23"/>
  <c r="J164" i="23"/>
  <c r="J154" i="23"/>
  <c r="BK171" i="23"/>
  <c r="J171" i="23"/>
  <c r="BK145" i="23"/>
  <c r="BK140" i="23"/>
  <c r="BK154" i="23"/>
  <c r="BK136" i="23"/>
  <c r="J145" i="23"/>
  <c r="BK149" i="23"/>
  <c r="J143" i="23"/>
  <c r="BK135" i="23"/>
  <c r="BK256" i="24"/>
  <c r="J236" i="24"/>
  <c r="BK222" i="24"/>
  <c r="J257" i="24"/>
  <c r="J218" i="24"/>
  <c r="J149" i="24"/>
  <c r="BK199" i="24"/>
  <c r="J192" i="24"/>
  <c r="BK178" i="24"/>
  <c r="BK253" i="24"/>
  <c r="J216" i="24"/>
  <c r="BK206" i="24"/>
  <c r="J175" i="24"/>
  <c r="J267" i="24"/>
  <c r="BK259" i="24"/>
  <c r="BK217" i="24"/>
  <c r="BK165" i="24"/>
  <c r="BK258" i="24"/>
  <c r="J240" i="24"/>
  <c r="BK191" i="24"/>
  <c r="BK155" i="24"/>
  <c r="BK198" i="24"/>
  <c r="J206" i="24"/>
  <c r="J170" i="24"/>
  <c r="J252" i="24"/>
  <c r="J219" i="24"/>
  <c r="BK189" i="24"/>
  <c r="BK161" i="24"/>
  <c r="J199" i="24"/>
  <c r="J185" i="24"/>
  <c r="J166" i="24"/>
  <c r="J163" i="24"/>
  <c r="J249" i="24"/>
  <c r="BK232" i="24"/>
  <c r="BK244" i="24"/>
  <c r="J239" i="24"/>
  <c r="J202" i="24"/>
  <c r="BK188" i="24"/>
  <c r="BK172" i="24"/>
  <c r="BK154" i="24"/>
  <c r="BK228" i="24"/>
  <c r="BK149" i="24"/>
  <c r="J204" i="24"/>
  <c r="J182" i="25"/>
  <c r="BK182" i="25"/>
  <c r="J169" i="25"/>
  <c r="J159" i="25"/>
  <c r="J155" i="25"/>
  <c r="J139" i="25"/>
  <c r="J183" i="25"/>
  <c r="J160" i="25"/>
  <c r="BK146" i="25"/>
  <c r="BK176" i="25"/>
  <c r="BK162" i="25"/>
  <c r="J150" i="25"/>
  <c r="BK155" i="25"/>
  <c r="BK138" i="25"/>
  <c r="J131" i="25"/>
  <c r="BK145" i="25"/>
  <c r="BK135" i="25"/>
  <c r="BK167" i="26"/>
  <c r="J146" i="26"/>
  <c r="BK174" i="26"/>
  <c r="BK157" i="26"/>
  <c r="BK133" i="26"/>
  <c r="BK137" i="26"/>
  <c r="J147" i="27"/>
  <c r="BK144" i="27"/>
  <c r="J151" i="27"/>
  <c r="BK134" i="27"/>
  <c r="BK181" i="31"/>
  <c r="BK168" i="31"/>
  <c r="J157" i="31"/>
  <c r="J143" i="31"/>
  <c r="J158" i="32"/>
  <c r="J146" i="32"/>
  <c r="BK149" i="32"/>
  <c r="BK158" i="32"/>
  <c r="J151" i="32"/>
  <c r="BK137" i="32"/>
  <c r="BK162" i="32"/>
  <c r="BK146" i="32"/>
  <c r="J139" i="32"/>
  <c r="J136" i="32"/>
  <c r="J171" i="33"/>
  <c r="J207" i="33"/>
  <c r="BK192" i="33"/>
  <c r="BK202" i="33"/>
  <c r="BK169" i="33"/>
  <c r="BK132" i="33"/>
  <c r="BK208" i="33"/>
  <c r="J200" i="33"/>
  <c r="BK187" i="33"/>
  <c r="J199" i="33"/>
  <c r="BK189" i="33"/>
  <c r="J177" i="33"/>
  <c r="BK179" i="33"/>
  <c r="J159" i="33"/>
  <c r="BK139" i="33"/>
  <c r="J192" i="33"/>
  <c r="BK180" i="33"/>
  <c r="BK168" i="33"/>
  <c r="J162" i="33"/>
  <c r="BK147" i="33"/>
  <c r="J187" i="33"/>
  <c r="J166" i="33"/>
  <c r="BK146" i="33"/>
  <c r="BK149" i="33"/>
  <c r="BK183" i="33"/>
  <c r="BK162" i="33"/>
  <c r="J139" i="33"/>
  <c r="J182" i="33"/>
  <c r="BK178" i="33"/>
  <c r="BK154" i="34"/>
  <c r="BK151" i="34"/>
  <c r="BK138" i="34"/>
  <c r="BK140" i="34"/>
  <c r="BK160" i="35"/>
  <c r="J170" i="35"/>
  <c r="BK148" i="35"/>
  <c r="BK172" i="35"/>
  <c r="BK129" i="35"/>
  <c r="BK144" i="35"/>
  <c r="J140" i="35"/>
  <c r="BK171" i="36"/>
  <c r="J162" i="36"/>
  <c r="J148" i="36"/>
  <c r="J172" i="36"/>
  <c r="BK145" i="36"/>
  <c r="J135" i="36"/>
  <c r="J167" i="36"/>
  <c r="BK135" i="36"/>
  <c r="J161" i="36"/>
  <c r="BK154" i="36"/>
  <c r="J144" i="36"/>
  <c r="BK139" i="36"/>
  <c r="J175" i="36"/>
  <c r="J166" i="36"/>
  <c r="BK131" i="36"/>
  <c r="J138" i="36"/>
  <c r="J128" i="36"/>
  <c r="BK138" i="37"/>
  <c r="BK133" i="37"/>
  <c r="J126" i="37"/>
  <c r="J133" i="37"/>
  <c r="J140" i="37"/>
  <c r="J129" i="37"/>
  <c r="BK145" i="38"/>
  <c r="J142" i="38"/>
  <c r="J129" i="38"/>
  <c r="BK148" i="38"/>
  <c r="BK137" i="38"/>
  <c r="J131" i="38"/>
  <c r="J148" i="38"/>
  <c r="BK134" i="38"/>
  <c r="J139" i="38"/>
  <c r="J165" i="39"/>
  <c r="J141" i="39"/>
  <c r="J164" i="39"/>
  <c r="J150" i="39"/>
  <c r="J154" i="39"/>
  <c r="J143" i="39"/>
  <c r="J132" i="39"/>
  <c r="BK131" i="39"/>
  <c r="J131" i="39"/>
  <c r="J133" i="39"/>
  <c r="BK152" i="40"/>
  <c r="J153" i="40"/>
  <c r="J156" i="40"/>
  <c r="J148" i="40"/>
  <c r="J142" i="40"/>
  <c r="J146" i="40"/>
  <c r="BK140" i="40"/>
  <c r="BK143" i="40"/>
  <c r="BK137" i="40"/>
  <c r="BK134" i="40"/>
  <c r="J149" i="41"/>
  <c r="BK146" i="41"/>
  <c r="BK140" i="41"/>
  <c r="BK135" i="41"/>
  <c r="BK151" i="41"/>
  <c r="BK142" i="41"/>
  <c r="J150" i="41"/>
  <c r="BK141" i="41"/>
  <c r="J131" i="41"/>
  <c r="J152" i="42"/>
  <c r="J144" i="42"/>
  <c r="BK139" i="42"/>
  <c r="BK134" i="42"/>
  <c r="BK151" i="42"/>
  <c r="J141" i="42"/>
  <c r="J134" i="42"/>
  <c r="J132" i="42"/>
  <c r="BK172" i="43"/>
  <c r="BK153" i="43"/>
  <c r="J138" i="43"/>
  <c r="BK165" i="43"/>
  <c r="J135" i="43"/>
  <c r="J133" i="43"/>
  <c r="J148" i="43"/>
  <c r="J130" i="44"/>
  <c r="J128" i="44"/>
  <c r="J125" i="44"/>
  <c r="BK174" i="2"/>
  <c r="BK164" i="2"/>
  <c r="BK155" i="2"/>
  <c r="AS154" i="1"/>
  <c r="J142" i="2"/>
  <c r="AS98" i="1"/>
  <c r="AS102" i="1"/>
  <c r="BK168" i="3"/>
  <c r="BK163" i="3"/>
  <c r="BK160" i="3"/>
  <c r="BK156" i="3"/>
  <c r="BK149" i="3"/>
  <c r="J140" i="3"/>
  <c r="BK133" i="3"/>
  <c r="J156" i="3"/>
  <c r="BK145" i="3"/>
  <c r="J146" i="3"/>
  <c r="J129" i="3"/>
  <c r="BK145" i="4"/>
  <c r="BK139" i="4"/>
  <c r="J133" i="4"/>
  <c r="BK127" i="4"/>
  <c r="BK142" i="5"/>
  <c r="BK141" i="5"/>
  <c r="J143" i="5"/>
  <c r="BK137" i="5"/>
  <c r="BK254" i="6"/>
  <c r="BK233" i="6"/>
  <c r="J199" i="6"/>
  <c r="BK181" i="6"/>
  <c r="J146" i="6"/>
  <c r="BK245" i="6"/>
  <c r="BK213" i="6"/>
  <c r="J164" i="6"/>
  <c r="J215" i="6"/>
  <c r="J235" i="6"/>
  <c r="J230" i="6"/>
  <c r="BK224" i="6"/>
  <c r="BK146" i="6"/>
  <c r="BK187" i="6"/>
  <c r="BK140" i="6"/>
  <c r="J261" i="7"/>
  <c r="BK202" i="7"/>
  <c r="BK270" i="7"/>
  <c r="J255" i="7"/>
  <c r="J162" i="7"/>
  <c r="BK236" i="7"/>
  <c r="J282" i="7"/>
  <c r="BK279" i="7"/>
  <c r="J242" i="7"/>
  <c r="BK257" i="7"/>
  <c r="J171" i="7"/>
  <c r="BK244" i="7"/>
  <c r="J157" i="7"/>
  <c r="BK210" i="7"/>
  <c r="J149" i="7"/>
  <c r="BK153" i="7"/>
  <c r="J177" i="7"/>
  <c r="BK192" i="7"/>
  <c r="J208" i="7"/>
  <c r="BK186" i="7"/>
  <c r="BK151" i="8"/>
  <c r="J140" i="8"/>
  <c r="BK147" i="8"/>
  <c r="BK130" i="8"/>
  <c r="BK132" i="8"/>
  <c r="J147" i="9"/>
  <c r="BK226" i="9"/>
  <c r="BK212" i="9"/>
  <c r="J226" i="9"/>
  <c r="J151" i="9"/>
  <c r="BK250" i="9"/>
  <c r="BK143" i="9"/>
  <c r="J212" i="9"/>
  <c r="BK191" i="9"/>
  <c r="BK165" i="9"/>
  <c r="J191" i="9"/>
  <c r="BK174" i="9"/>
  <c r="BK155" i="9"/>
  <c r="BK151" i="9"/>
  <c r="J208" i="10"/>
  <c r="J184" i="10"/>
  <c r="J157" i="10"/>
  <c r="J205" i="10"/>
  <c r="BK149" i="10"/>
  <c r="BK205" i="10"/>
  <c r="BK164" i="10"/>
  <c r="J196" i="10"/>
  <c r="J143" i="10"/>
  <c r="J133" i="10"/>
  <c r="J151" i="10"/>
  <c r="BK146" i="11"/>
  <c r="BK178" i="11"/>
  <c r="BK175" i="11"/>
  <c r="J181" i="11"/>
  <c r="J151" i="11"/>
  <c r="BK144" i="11"/>
  <c r="BK184" i="12"/>
  <c r="BK152" i="12"/>
  <c r="J144" i="12"/>
  <c r="J171" i="12"/>
  <c r="J179" i="12"/>
  <c r="BK171" i="12"/>
  <c r="BK154" i="12"/>
  <c r="J138" i="12"/>
  <c r="BK171" i="13"/>
  <c r="J138" i="13"/>
  <c r="BK163" i="13"/>
  <c r="BK139" i="5"/>
  <c r="BK250" i="6"/>
  <c r="BK220" i="6"/>
  <c r="BK188" i="6"/>
  <c r="BK150" i="6"/>
  <c r="J243" i="6"/>
  <c r="BK201" i="6"/>
  <c r="BK144" i="6"/>
  <c r="J193" i="6"/>
  <c r="J236" i="6"/>
  <c r="J220" i="6"/>
  <c r="J195" i="6"/>
  <c r="BK203" i="6"/>
  <c r="J138" i="6"/>
  <c r="BK177" i="6"/>
  <c r="J142" i="6"/>
  <c r="J158" i="6"/>
  <c r="BK266" i="7"/>
  <c r="BK224" i="7"/>
  <c r="J266" i="7"/>
  <c r="J253" i="7"/>
  <c r="BK157" i="7"/>
  <c r="J228" i="7"/>
  <c r="J182" i="7"/>
  <c r="BK204" i="7"/>
  <c r="J263" i="7"/>
  <c r="BK173" i="7"/>
  <c r="J230" i="7"/>
  <c r="J224" i="7"/>
  <c r="J226" i="7"/>
  <c r="BK222" i="7"/>
  <c r="BK220" i="7"/>
  <c r="J164" i="7"/>
  <c r="J210" i="7"/>
  <c r="J169" i="7"/>
  <c r="BK188" i="7"/>
  <c r="BK206" i="7"/>
  <c r="BK190" i="7"/>
  <c r="BK159" i="8"/>
  <c r="J161" i="8"/>
  <c r="BK140" i="8"/>
  <c r="BK149" i="8"/>
  <c r="BK134" i="8"/>
  <c r="J245" i="9"/>
  <c r="J208" i="9"/>
  <c r="BK245" i="9"/>
  <c r="BK163" i="9"/>
  <c r="J139" i="9"/>
  <c r="J203" i="9"/>
  <c r="J224" i="9"/>
  <c r="BK199" i="9"/>
  <c r="J137" i="9"/>
  <c r="BK197" i="9"/>
  <c r="BK210" i="9"/>
  <c r="J172" i="9"/>
  <c r="J165" i="9"/>
  <c r="BK137" i="9"/>
  <c r="J141" i="9"/>
  <c r="J200" i="10"/>
  <c r="BK175" i="10"/>
  <c r="J137" i="10"/>
  <c r="BK188" i="10"/>
  <c r="J145" i="10"/>
  <c r="J194" i="10"/>
  <c r="J198" i="10"/>
  <c r="J175" i="10"/>
  <c r="BK194" i="10"/>
  <c r="J176" i="2"/>
  <c r="J171" i="2"/>
  <c r="J164" i="2"/>
  <c r="BK150" i="2"/>
  <c r="BK133" i="2"/>
  <c r="J155" i="2"/>
  <c r="J137" i="2"/>
  <c r="J133" i="2"/>
  <c r="AS137" i="1"/>
  <c r="J164" i="3"/>
  <c r="BK159" i="3"/>
  <c r="BK153" i="3"/>
  <c r="J148" i="3"/>
  <c r="BK141" i="3"/>
  <c r="BK135" i="3"/>
  <c r="BK161" i="3"/>
  <c r="J153" i="3"/>
  <c r="J141" i="3"/>
  <c r="BK137" i="3"/>
  <c r="J134" i="3"/>
  <c r="BK143" i="4"/>
  <c r="BK135" i="4"/>
  <c r="BK129" i="4"/>
  <c r="BK148" i="5"/>
  <c r="J134" i="5"/>
  <c r="BK135" i="5"/>
  <c r="BK156" i="20"/>
  <c r="J156" i="20"/>
  <c r="BK133" i="20"/>
  <c r="J139" i="20"/>
  <c r="J149" i="21"/>
  <c r="BK132" i="21"/>
  <c r="J154" i="21"/>
  <c r="J161" i="21"/>
  <c r="BK152" i="21"/>
  <c r="J222" i="22"/>
  <c r="J218" i="22"/>
  <c r="BK211" i="22"/>
  <c r="J201" i="22"/>
  <c r="J194" i="22"/>
  <c r="J187" i="22"/>
  <c r="J176" i="22"/>
  <c r="BK162" i="22"/>
  <c r="J217" i="22"/>
  <c r="J206" i="22"/>
  <c r="BK195" i="22"/>
  <c r="BK250" i="24"/>
  <c r="J177" i="24"/>
  <c r="J188" i="24"/>
  <c r="J250" i="24"/>
  <c r="J228" i="24"/>
  <c r="BK236" i="24"/>
  <c r="J209" i="24"/>
  <c r="J237" i="24"/>
  <c r="J181" i="24"/>
  <c r="BK166" i="24"/>
  <c r="BK229" i="24"/>
  <c r="J151" i="24"/>
  <c r="J176" i="24"/>
  <c r="J176" i="25"/>
  <c r="BK181" i="25"/>
  <c r="BK166" i="25"/>
  <c r="J156" i="25"/>
  <c r="J142" i="25"/>
  <c r="BK180" i="25"/>
  <c r="BK175" i="25"/>
  <c r="J167" i="25"/>
  <c r="J163" i="25"/>
  <c r="BK147" i="25"/>
  <c r="BK154" i="25"/>
  <c r="J133" i="25"/>
  <c r="J148" i="25"/>
  <c r="BK140" i="25"/>
  <c r="J176" i="26"/>
  <c r="BK152" i="26"/>
  <c r="BK176" i="26"/>
  <c r="J137" i="26"/>
  <c r="BK144" i="26"/>
  <c r="BK130" i="27"/>
  <c r="BK135" i="27"/>
  <c r="J142" i="27"/>
  <c r="J141" i="27"/>
  <c r="BK133" i="27"/>
  <c r="BK129" i="27"/>
  <c r="J139" i="28"/>
  <c r="BK147" i="28"/>
  <c r="J146" i="28"/>
  <c r="BK137" i="28"/>
  <c r="J131" i="28"/>
  <c r="BK148" i="29"/>
  <c r="J164" i="29"/>
  <c r="J157" i="29"/>
  <c r="J148" i="29"/>
  <c r="J152" i="29"/>
  <c r="J151" i="30"/>
  <c r="J140" i="30"/>
  <c r="BK148" i="30"/>
  <c r="BK139" i="30"/>
  <c r="BK134" i="30"/>
  <c r="J144" i="31"/>
  <c r="J224" i="31"/>
  <c r="J206" i="31"/>
  <c r="BK233" i="31"/>
  <c r="J225" i="31"/>
  <c r="BK219" i="31"/>
  <c r="J203" i="31"/>
  <c r="BK189" i="31"/>
  <c r="J204" i="31"/>
  <c r="J188" i="31"/>
  <c r="BK143" i="31"/>
  <c r="J151" i="31"/>
  <c r="J214" i="31"/>
  <c r="J205" i="31"/>
  <c r="J190" i="31"/>
  <c r="BK159" i="31"/>
  <c r="BK152" i="31"/>
  <c r="BK175" i="31"/>
  <c r="BK149" i="31"/>
  <c r="BK165" i="31"/>
  <c r="J150" i="31"/>
  <c r="J163" i="32"/>
  <c r="J162" i="32"/>
  <c r="J165" i="32"/>
  <c r="BK161" i="32"/>
  <c r="BK144" i="32"/>
  <c r="J135" i="32"/>
  <c r="BK152" i="32"/>
  <c r="J132" i="32"/>
  <c r="BK139" i="32"/>
  <c r="BK171" i="2"/>
  <c r="J167" i="2"/>
  <c r="J159" i="2"/>
  <c r="J146" i="2"/>
  <c r="BK135" i="2"/>
  <c r="J152" i="2"/>
  <c r="J135" i="2"/>
  <c r="J172" i="2"/>
  <c r="AS106" i="1"/>
  <c r="J169" i="3"/>
  <c r="BK166" i="3"/>
  <c r="BK162" i="3"/>
  <c r="J157" i="3"/>
  <c r="J151" i="3"/>
  <c r="J145" i="3"/>
  <c r="BK138" i="3"/>
  <c r="BK130" i="3"/>
  <c r="J155" i="3"/>
  <c r="BK142" i="3"/>
  <c r="J138" i="3"/>
  <c r="J133" i="3"/>
  <c r="J131" i="3"/>
  <c r="J141" i="4"/>
  <c r="BK133" i="4"/>
  <c r="J241" i="6"/>
  <c r="J203" i="6"/>
  <c r="BK162" i="6"/>
  <c r="J254" i="6"/>
  <c r="BK238" i="6"/>
  <c r="J188" i="6"/>
  <c r="J185" i="14"/>
  <c r="BK155" i="14"/>
  <c r="J179" i="14"/>
  <c r="J190" i="14"/>
  <c r="J192" i="14"/>
  <c r="BK183" i="14"/>
  <c r="J157" i="14"/>
  <c r="BK161" i="14"/>
  <c r="BK174" i="14"/>
  <c r="BK164" i="14"/>
  <c r="J137" i="14"/>
  <c r="J195" i="15"/>
  <c r="J188" i="15"/>
  <c r="BK178" i="15"/>
  <c r="J173" i="15"/>
  <c r="J167" i="15"/>
  <c r="J161" i="15"/>
  <c r="BK153" i="15"/>
  <c r="J143" i="15"/>
  <c r="BK135" i="15"/>
  <c r="BK147" i="15"/>
  <c r="J135" i="15"/>
  <c r="J232" i="16"/>
  <c r="BK223" i="16"/>
  <c r="BK211" i="16"/>
  <c r="BK200" i="16"/>
  <c r="BK187" i="16"/>
  <c r="J170" i="16"/>
  <c r="BK159" i="16"/>
  <c r="J151" i="16"/>
  <c r="J230" i="16"/>
  <c r="BK218" i="16"/>
  <c r="J198" i="16"/>
  <c r="BK179" i="16"/>
  <c r="BK155" i="16"/>
  <c r="BK139" i="16"/>
  <c r="BK206" i="16"/>
  <c r="J174" i="16"/>
  <c r="J149" i="16"/>
  <c r="J209" i="16"/>
  <c r="BK172" i="16"/>
  <c r="J145" i="16"/>
  <c r="BK225" i="17"/>
  <c r="BK216" i="17"/>
  <c r="BK209" i="17"/>
  <c r="BK218" i="17"/>
  <c r="J223" i="17"/>
  <c r="BK198" i="17"/>
  <c r="BK212" i="17"/>
  <c r="J198" i="17"/>
  <c r="J181" i="17"/>
  <c r="BK196" i="17"/>
  <c r="BK176" i="17"/>
  <c r="J147" i="17"/>
  <c r="BK168" i="17"/>
  <c r="J161" i="17"/>
  <c r="BK147" i="17"/>
  <c r="BK155" i="17"/>
  <c r="J145" i="17"/>
  <c r="J149" i="17"/>
  <c r="J141" i="17"/>
  <c r="J162" i="18"/>
  <c r="J187" i="18"/>
  <c r="BK197" i="18"/>
  <c r="BK168" i="18"/>
  <c r="J202" i="18"/>
  <c r="BK181" i="18"/>
  <c r="J172" i="18"/>
  <c r="BK172" i="18"/>
  <c r="J174" i="18"/>
  <c r="BK166" i="18"/>
  <c r="J149" i="18"/>
  <c r="BK155" i="18"/>
  <c r="BK149" i="18"/>
  <c r="J151" i="18"/>
  <c r="J135" i="18"/>
  <c r="J201" i="19"/>
  <c r="BK175" i="19"/>
  <c r="J142" i="19"/>
  <c r="BK185" i="19"/>
  <c r="BK258" i="19"/>
  <c r="BK253" i="19"/>
  <c r="J248" i="19"/>
  <c r="BK239" i="19"/>
  <c r="J177" i="19"/>
  <c r="BK162" i="19"/>
  <c r="J243" i="19"/>
  <c r="J199" i="19"/>
  <c r="J219" i="19"/>
  <c r="J144" i="19"/>
  <c r="BK138" i="19"/>
  <c r="J225" i="19"/>
  <c r="BK201" i="19"/>
  <c r="J164" i="19"/>
  <c r="J221" i="19"/>
  <c r="BK158" i="19"/>
  <c r="BK212" i="19"/>
  <c r="BK207" i="19"/>
  <c r="J162" i="19"/>
  <c r="J152" i="19"/>
  <c r="J205" i="19"/>
  <c r="J189" i="19"/>
  <c r="BK179" i="19"/>
  <c r="BK170" i="19"/>
  <c r="BK171" i="20"/>
  <c r="J161" i="20"/>
  <c r="J171" i="20"/>
  <c r="BK153" i="20"/>
  <c r="BK145" i="20"/>
  <c r="J170" i="20"/>
  <c r="J151" i="20"/>
  <c r="BK135" i="20"/>
  <c r="BK151" i="20"/>
  <c r="J164" i="20"/>
  <c r="J145" i="20"/>
  <c r="BK158" i="20"/>
  <c r="J153" i="20"/>
  <c r="BK137" i="20"/>
  <c r="BK142" i="20"/>
  <c r="BK136" i="21"/>
  <c r="J151" i="21"/>
  <c r="J142" i="21"/>
  <c r="J150" i="21"/>
  <c r="BK151" i="21"/>
  <c r="BK149" i="21"/>
  <c r="BK147" i="21"/>
  <c r="BK154" i="21"/>
  <c r="J145" i="21"/>
  <c r="J132" i="21"/>
  <c r="J219" i="22"/>
  <c r="BK215" i="22"/>
  <c r="J214" i="22"/>
  <c r="J210" i="22"/>
  <c r="BK205" i="22"/>
  <c r="BK200" i="22"/>
  <c r="J195" i="22"/>
  <c r="BK191" i="22"/>
  <c r="BK183" i="22"/>
  <c r="BK178" i="22"/>
  <c r="J164" i="22"/>
  <c r="J153" i="22"/>
  <c r="J215" i="22"/>
  <c r="BK208" i="22"/>
  <c r="J199" i="22"/>
  <c r="BK192" i="22"/>
  <c r="J160" i="3"/>
  <c r="J152" i="3"/>
  <c r="BK143" i="3"/>
  <c r="BK136" i="3"/>
  <c r="J147" i="4"/>
  <c r="J131" i="5"/>
  <c r="BK150" i="32"/>
  <c r="BK131" i="32"/>
  <c r="BK206" i="33"/>
  <c r="J186" i="33"/>
  <c r="J163" i="33"/>
  <c r="J188" i="33"/>
  <c r="BK200" i="33"/>
  <c r="J138" i="33"/>
  <c r="BK164" i="33"/>
  <c r="J203" i="33"/>
  <c r="J132" i="33"/>
  <c r="J136" i="33"/>
  <c r="BK140" i="33"/>
  <c r="BK163" i="33"/>
  <c r="BK174" i="33"/>
  <c r="J167" i="33"/>
  <c r="BK156" i="33"/>
  <c r="BK188" i="33"/>
  <c r="BK167" i="33"/>
  <c r="J150" i="33"/>
  <c r="BK130" i="33"/>
  <c r="BK170" i="33"/>
  <c r="J135" i="33"/>
  <c r="BK171" i="33"/>
  <c r="BK157" i="34"/>
  <c r="BK145" i="34"/>
  <c r="J140" i="34"/>
  <c r="BK155" i="34"/>
  <c r="J139" i="34"/>
  <c r="BK131" i="34"/>
  <c r="BK146" i="34"/>
  <c r="J146" i="34"/>
  <c r="J167" i="35"/>
  <c r="BK155" i="35"/>
  <c r="BK163" i="35"/>
  <c r="J153" i="35"/>
  <c r="BK146" i="35"/>
  <c r="BK138" i="35"/>
  <c r="BK170" i="36"/>
  <c r="J153" i="36"/>
  <c r="BK165" i="36"/>
  <c r="BK146" i="36"/>
  <c r="BK141" i="36"/>
  <c r="BK166" i="36"/>
  <c r="J176" i="36"/>
  <c r="BK156" i="36"/>
  <c r="J147" i="36"/>
  <c r="BK169" i="36"/>
  <c r="BK137" i="36"/>
  <c r="BK134" i="36"/>
  <c r="J139" i="36"/>
  <c r="BK133" i="36"/>
  <c r="BK144" i="37"/>
  <c r="J139" i="37"/>
  <c r="J143" i="37"/>
  <c r="BK129" i="37"/>
  <c r="BK132" i="37"/>
  <c r="J142" i="37"/>
  <c r="J152" i="38"/>
  <c r="J140" i="38"/>
  <c r="J151" i="38"/>
  <c r="J136" i="38"/>
  <c r="J128" i="38"/>
  <c r="J143" i="38"/>
  <c r="BK128" i="38"/>
  <c r="J138" i="38"/>
  <c r="BK164" i="39"/>
  <c r="BK154" i="39"/>
  <c r="J157" i="39"/>
  <c r="J145" i="39"/>
  <c r="J142" i="39"/>
  <c r="BK137" i="39"/>
  <c r="BK134" i="39"/>
  <c r="BK135" i="39"/>
  <c r="BK157" i="40"/>
  <c r="J147" i="40"/>
  <c r="BK160" i="40"/>
  <c r="J152" i="40"/>
  <c r="BK153" i="40"/>
  <c r="J145" i="40"/>
  <c r="J137" i="40"/>
  <c r="J140" i="40"/>
  <c r="J132" i="40"/>
  <c r="J153" i="41"/>
  <c r="BK137" i="41"/>
  <c r="BK131" i="41"/>
  <c r="J148" i="41"/>
  <c r="BK138" i="41"/>
  <c r="J143" i="41"/>
  <c r="J136" i="41"/>
  <c r="BK154" i="42"/>
  <c r="BK148" i="42"/>
  <c r="BK137" i="42"/>
  <c r="BK153" i="42"/>
  <c r="BK150" i="42"/>
  <c r="J136" i="42"/>
  <c r="BK144" i="42"/>
  <c r="BK168" i="43"/>
  <c r="J155" i="43"/>
  <c r="BK135" i="43"/>
  <c r="J142" i="43"/>
  <c r="J131" i="43"/>
  <c r="J144" i="43"/>
  <c r="BK131" i="44"/>
  <c r="J129" i="44"/>
  <c r="BK125" i="44"/>
  <c r="BK221" i="17"/>
  <c r="BK204" i="17"/>
  <c r="J214" i="17"/>
  <c r="J207" i="17"/>
  <c r="J221" i="17"/>
  <c r="BK192" i="17"/>
  <c r="J179" i="17"/>
  <c r="BK170" i="17"/>
  <c r="J190" i="17"/>
  <c r="J187" i="17"/>
  <c r="BK181" i="17"/>
  <c r="J164" i="17"/>
  <c r="J151" i="17"/>
  <c r="BK161" i="17"/>
  <c r="J155" i="17"/>
  <c r="BK137" i="17"/>
  <c r="J137" i="17"/>
  <c r="BK185" i="18"/>
  <c r="J183" i="18"/>
  <c r="BK206" i="18"/>
  <c r="BK202" i="18"/>
  <c r="J197" i="18"/>
  <c r="J179" i="18"/>
  <c r="BK187" i="18"/>
  <c r="J166" i="18"/>
  <c r="J147" i="18"/>
  <c r="J164" i="18"/>
  <c r="J139" i="18"/>
  <c r="BK135" i="18"/>
  <c r="BK145" i="18"/>
  <c r="BK147" i="18"/>
  <c r="J137" i="18"/>
  <c r="BK199" i="19"/>
  <c r="BK177" i="19"/>
  <c r="BK196" i="19"/>
  <c r="BK142" i="19"/>
  <c r="BK146" i="19"/>
  <c r="J253" i="19"/>
  <c r="BK246" i="19"/>
  <c r="J239" i="19"/>
  <c r="BK173" i="19"/>
  <c r="J183" i="19"/>
  <c r="J237" i="19"/>
  <c r="BK221" i="19"/>
  <c r="BK148" i="19"/>
  <c r="J210" i="19"/>
  <c r="BK235" i="19"/>
  <c r="BK231" i="19"/>
  <c r="BK168" i="19"/>
  <c r="J160" i="19"/>
  <c r="BK214" i="19"/>
  <c r="BK156" i="19"/>
  <c r="BK210" i="19"/>
  <c r="J187" i="19"/>
  <c r="BK154" i="19"/>
  <c r="J217" i="19"/>
  <c r="J196" i="19"/>
  <c r="J185" i="19"/>
  <c r="J175" i="19"/>
  <c r="J168" i="19"/>
  <c r="J167" i="20"/>
  <c r="BK164" i="20"/>
  <c r="BK167" i="20"/>
  <c r="BK147" i="20"/>
  <c r="J133" i="20"/>
  <c r="J158" i="20"/>
  <c r="J141" i="20"/>
  <c r="J137" i="20"/>
  <c r="BK170" i="20"/>
  <c r="BK149" i="20"/>
  <c r="J147" i="20"/>
  <c r="BK139" i="20"/>
  <c r="BK161" i="20"/>
  <c r="J142" i="20"/>
  <c r="J135" i="20"/>
  <c r="BK141" i="20"/>
  <c r="BK159" i="21"/>
  <c r="J147" i="21"/>
  <c r="J157" i="21"/>
  <c r="BK161" i="21"/>
  <c r="BK150" i="21"/>
  <c r="BK139" i="21"/>
  <c r="J159" i="21"/>
  <c r="BK145" i="21"/>
  <c r="J136" i="21"/>
  <c r="BK222" i="22"/>
  <c r="BK218" i="22"/>
  <c r="BK214" i="22"/>
  <c r="J208" i="22"/>
  <c r="BK203" i="22"/>
  <c r="J197" i="22"/>
  <c r="J192" i="22"/>
  <c r="BK185" i="22"/>
  <c r="J179" i="22"/>
  <c r="J168" i="22"/>
  <c r="J161" i="22"/>
  <c r="BK149" i="22"/>
  <c r="J211" i="22"/>
  <c r="J200" i="22"/>
  <c r="BK187" i="22"/>
  <c r="J178" i="24"/>
  <c r="J232" i="24"/>
  <c r="J190" i="24"/>
  <c r="BK168" i="24"/>
  <c r="BK251" i="24"/>
  <c r="J251" i="24"/>
  <c r="BK242" i="24"/>
  <c r="J229" i="24"/>
  <c r="J234" i="24"/>
  <c r="J210" i="24"/>
  <c r="J208" i="24"/>
  <c r="J197" i="24"/>
  <c r="J183" i="24"/>
  <c r="BK170" i="24"/>
  <c r="J223" i="24"/>
  <c r="BK211" i="24"/>
  <c r="BK148" i="24"/>
  <c r="J181" i="25"/>
  <c r="BK170" i="25"/>
  <c r="BK167" i="25"/>
  <c r="J157" i="25"/>
  <c r="J145" i="25"/>
  <c r="J130" i="25"/>
  <c r="J166" i="25"/>
  <c r="BK173" i="25"/>
  <c r="BK136" i="25"/>
  <c r="J173" i="25"/>
  <c r="BK156" i="25"/>
  <c r="J161" i="25"/>
  <c r="BK144" i="25"/>
  <c r="J136" i="25"/>
  <c r="J153" i="25"/>
  <c r="BK143" i="25"/>
  <c r="BK133" i="25"/>
  <c r="J171" i="26"/>
  <c r="BK146" i="26"/>
  <c r="J164" i="26"/>
  <c r="J155" i="26"/>
  <c r="BK159" i="26"/>
  <c r="J144" i="26"/>
  <c r="BK150" i="27"/>
  <c r="J136" i="27"/>
  <c r="BK148" i="27"/>
  <c r="BK132" i="27"/>
  <c r="J140" i="27"/>
  <c r="J138" i="27"/>
  <c r="BK143" i="28"/>
  <c r="BK133" i="28"/>
  <c r="BK142" i="28"/>
  <c r="J147" i="28"/>
  <c r="J144" i="28"/>
  <c r="J135" i="28"/>
  <c r="BK174" i="29"/>
  <c r="J133" i="29"/>
  <c r="BK161" i="29"/>
  <c r="J172" i="29"/>
  <c r="BK152" i="29"/>
  <c r="J146" i="29"/>
  <c r="BK150" i="29"/>
  <c r="J148" i="30"/>
  <c r="BK141" i="30"/>
  <c r="J152" i="30"/>
  <c r="BK144" i="30"/>
  <c r="J138" i="30"/>
  <c r="J133" i="30"/>
  <c r="J222" i="31"/>
  <c r="BK229" i="31"/>
  <c r="J223" i="31"/>
  <c r="BK210" i="31"/>
  <c r="BK236" i="31"/>
  <c r="J227" i="31"/>
  <c r="BK224" i="31"/>
  <c r="J220" i="31"/>
  <c r="J211" i="31"/>
  <c r="BK198" i="31"/>
  <c r="BK185" i="31"/>
  <c r="BK173" i="31"/>
  <c r="J185" i="31"/>
  <c r="J142" i="31"/>
  <c r="BK158" i="31"/>
  <c r="J160" i="31"/>
  <c r="BK209" i="31"/>
  <c r="J194" i="31"/>
  <c r="BK188" i="31"/>
  <c r="J164" i="31"/>
  <c r="BK156" i="31"/>
  <c r="BK187" i="31"/>
  <c r="BK180" i="31"/>
  <c r="J168" i="31"/>
  <c r="J163" i="31"/>
  <c r="J156" i="31"/>
  <c r="BK142" i="31"/>
  <c r="J159" i="32"/>
  <c r="AS104" i="1"/>
  <c r="F40" i="2"/>
  <c r="BC97" i="1"/>
  <c r="BK139" i="3"/>
  <c r="BK129" i="3"/>
  <c r="BK151" i="3"/>
  <c r="BK148" i="3"/>
  <c r="BK134" i="3"/>
  <c r="BK149" i="4"/>
  <c r="BK141" i="4"/>
  <c r="J135" i="4"/>
  <c r="J127" i="4"/>
  <c r="J145" i="5"/>
  <c r="J140" i="5"/>
  <c r="BK131" i="5"/>
  <c r="J149" i="20"/>
  <c r="J152" i="21"/>
  <c r="J134" i="21"/>
  <c r="BK157" i="21"/>
  <c r="BK142" i="21"/>
  <c r="J139" i="21"/>
  <c r="BK134" i="21"/>
  <c r="BK219" i="22"/>
  <c r="BK217" i="22"/>
  <c r="BK212" i="22"/>
  <c r="BK206" i="22"/>
  <c r="BK197" i="22"/>
  <c r="J193" i="22"/>
  <c r="J181" i="22"/>
  <c r="BK170" i="22"/>
  <c r="J151" i="22"/>
  <c r="J212" i="22"/>
  <c r="J203" i="22"/>
  <c r="J185" i="22"/>
  <c r="BK179" i="22"/>
  <c r="BK174" i="22"/>
  <c r="BK166" i="22"/>
  <c r="J159" i="22"/>
  <c r="J205" i="22"/>
  <c r="BK199" i="22"/>
  <c r="BK194" i="22"/>
  <c r="BK181" i="22"/>
  <c r="J189" i="22"/>
  <c r="J170" i="22"/>
  <c r="J157" i="22"/>
  <c r="BK164" i="22"/>
  <c r="BK142" i="22"/>
  <c r="J140" i="22"/>
  <c r="BK136" i="22"/>
  <c r="J134" i="22"/>
  <c r="J131" i="22"/>
  <c r="J178" i="22"/>
  <c r="BK151" i="22"/>
  <c r="BK144" i="22"/>
  <c r="BK128" i="22"/>
  <c r="BK170" i="23"/>
  <c r="BK164" i="23"/>
  <c r="BK174" i="23"/>
  <c r="BK166" i="23"/>
  <c r="BK163" i="23"/>
  <c r="BK173" i="23"/>
  <c r="J161" i="23"/>
  <c r="BK148" i="23"/>
  <c r="BK157" i="23"/>
  <c r="J149" i="23"/>
  <c r="J139" i="23"/>
  <c r="BK147" i="23"/>
  <c r="J136" i="23"/>
  <c r="BK267" i="24"/>
  <c r="BK238" i="24"/>
  <c r="J226" i="24"/>
  <c r="BK220" i="24"/>
  <c r="BK156" i="24"/>
  <c r="BK202" i="24"/>
  <c r="BK196" i="24"/>
  <c r="BK187" i="24"/>
  <c r="J266" i="24"/>
  <c r="J220" i="24"/>
  <c r="BK209" i="24"/>
  <c r="BK204" i="24"/>
  <c r="J168" i="24"/>
  <c r="J265" i="24"/>
  <c r="BK255" i="24"/>
  <c r="BK210" i="24"/>
  <c r="J253" i="24"/>
  <c r="BK230" i="24"/>
  <c r="BK163" i="24"/>
  <c r="J255" i="24"/>
  <c r="J259" i="24"/>
  <c r="BK182" i="24"/>
  <c r="BK261" i="24"/>
  <c r="BK245" i="24"/>
  <c r="BK190" i="24"/>
  <c r="BK181" i="24"/>
  <c r="BK193" i="24"/>
  <c r="J174" i="24"/>
  <c r="BK180" i="24"/>
  <c r="J246" i="24"/>
  <c r="BK225" i="24"/>
  <c r="BK234" i="24"/>
  <c r="J217" i="24"/>
  <c r="J193" i="24"/>
  <c r="BK179" i="24"/>
  <c r="J155" i="24"/>
  <c r="BK221" i="24"/>
  <c r="J146" i="24"/>
  <c r="BK183" i="25"/>
  <c r="J172" i="25"/>
  <c r="J175" i="25"/>
  <c r="BK161" i="25"/>
  <c r="J154" i="25"/>
  <c r="J134" i="25"/>
  <c r="J164" i="25"/>
  <c r="J147" i="25"/>
  <c r="BK168" i="25"/>
  <c r="J170" i="25"/>
  <c r="J151" i="25"/>
  <c r="BK157" i="25"/>
  <c r="BK139" i="25"/>
  <c r="BK132" i="25"/>
  <c r="J144" i="25"/>
  <c r="J132" i="25"/>
  <c r="BK164" i="26"/>
  <c r="BK142" i="26"/>
  <c r="J167" i="26"/>
  <c r="J152" i="26"/>
  <c r="J148" i="26"/>
  <c r="BK150" i="26"/>
  <c r="J145" i="27"/>
  <c r="J150" i="27"/>
  <c r="BK141" i="27"/>
  <c r="BK138" i="27"/>
  <c r="BK137" i="27"/>
  <c r="BK152" i="28"/>
  <c r="J137" i="28"/>
  <c r="BK135" i="28"/>
  <c r="BK139" i="28"/>
  <c r="BK134" i="28"/>
  <c r="J171" i="29"/>
  <c r="BK167" i="29"/>
  <c r="BK169" i="29"/>
  <c r="J139" i="29"/>
  <c r="J135" i="29"/>
  <c r="BK142" i="30"/>
  <c r="BK153" i="30"/>
  <c r="BK145" i="30"/>
  <c r="J134" i="30"/>
  <c r="J165" i="31"/>
  <c r="BK237" i="31"/>
  <c r="J218" i="31"/>
  <c r="BK157" i="31"/>
  <c r="BK232" i="31"/>
  <c r="J226" i="31"/>
  <c r="BK218" i="31"/>
  <c r="J209" i="31"/>
  <c r="BK192" i="31"/>
  <c r="J176" i="31"/>
  <c r="J170" i="31"/>
  <c r="J215" i="31"/>
  <c r="BK196" i="31"/>
  <c r="J213" i="31"/>
  <c r="BK203" i="31"/>
  <c r="J191" i="31"/>
  <c r="J162" i="31"/>
  <c r="BK145" i="31"/>
  <c r="BK183" i="31"/>
  <c r="J178" i="31"/>
  <c r="J167" i="31"/>
  <c r="J153" i="31"/>
  <c r="J154" i="32"/>
  <c r="J134" i="32"/>
  <c r="BK159" i="32"/>
  <c r="J164" i="32"/>
  <c r="BK148" i="32"/>
  <c r="J160" i="32"/>
  <c r="J153" i="32"/>
  <c r="BK147" i="32"/>
  <c r="BK142" i="32"/>
  <c r="J252" i="6"/>
  <c r="J227" i="6"/>
  <c r="J197" i="6"/>
  <c r="BK175" i="6"/>
  <c r="J250" i="6"/>
  <c r="BK235" i="6"/>
  <c r="BK209" i="6"/>
  <c r="J245" i="6"/>
  <c r="BK197" i="6"/>
  <c r="BK227" i="6"/>
  <c r="J209" i="6"/>
  <c r="BK156" i="6"/>
  <c r="J162" i="6"/>
  <c r="J175" i="6"/>
  <c r="BK138" i="6"/>
  <c r="J160" i="6"/>
  <c r="J257" i="7"/>
  <c r="J204" i="7"/>
  <c r="BK272" i="7"/>
  <c r="J258" i="7"/>
  <c r="J167" i="7"/>
  <c r="BK139" i="7"/>
  <c r="J38" i="2"/>
  <c r="J150" i="2"/>
  <c r="BK137" i="2"/>
  <c r="AS110" i="1"/>
  <c r="J161" i="3"/>
  <c r="BK155" i="3"/>
  <c r="BK147" i="3"/>
  <c r="J143" i="3"/>
  <c r="BK132" i="3"/>
  <c r="J159" i="3"/>
  <c r="J147" i="3"/>
  <c r="BK140" i="3"/>
  <c r="J136" i="3"/>
  <c r="J132" i="3"/>
  <c r="J145" i="4"/>
  <c r="BK137" i="4"/>
  <c r="J131" i="4"/>
  <c r="J132" i="5"/>
  <c r="J141" i="5"/>
  <c r="BK143" i="5"/>
  <c r="J135" i="5"/>
  <c r="BK252" i="6"/>
  <c r="J238" i="6"/>
  <c r="J187" i="6"/>
  <c r="BK169" i="6"/>
  <c r="BK248" i="6"/>
  <c r="BK218" i="6"/>
  <c r="BK171" i="6"/>
  <c r="BK206" i="6"/>
  <c r="J232" i="6"/>
  <c r="J211" i="6"/>
  <c r="J179" i="6"/>
  <c r="J166" i="6"/>
  <c r="J156" i="6"/>
  <c r="J201" i="6"/>
  <c r="BK166" i="6"/>
  <c r="BK152" i="6"/>
  <c r="BK160" i="6"/>
  <c r="BK251" i="7"/>
  <c r="J279" i="7"/>
  <c r="J147" i="7"/>
  <c r="J175" i="7"/>
  <c r="BK155" i="7"/>
  <c r="BK263" i="7"/>
  <c r="J272" i="7"/>
  <c r="BK275" i="7"/>
  <c r="BK182" i="7"/>
  <c r="BK268" i="7"/>
  <c r="BK218" i="7"/>
  <c r="J238" i="7"/>
  <c r="BK147" i="7"/>
  <c r="J135" i="7"/>
  <c r="BK214" i="7"/>
  <c r="J198" i="7"/>
  <c r="BK167" i="7"/>
  <c r="BK208" i="7"/>
  <c r="BK196" i="7"/>
  <c r="BK169" i="7"/>
  <c r="BK151" i="7"/>
  <c r="J153" i="7"/>
  <c r="BK155" i="8"/>
  <c r="J159" i="8"/>
  <c r="J147" i="8"/>
  <c r="J132" i="8"/>
  <c r="J250" i="9"/>
  <c r="J216" i="9"/>
  <c r="J247" i="9"/>
  <c r="BK205" i="9"/>
  <c r="BK182" i="9"/>
  <c r="J240" i="9"/>
  <c r="BK224" i="9"/>
  <c r="J222" i="9"/>
  <c r="J193" i="9"/>
  <c r="BK184" i="9"/>
  <c r="J182" i="9"/>
  <c r="BK149" i="9"/>
  <c r="J174" i="9"/>
  <c r="BK172" i="9"/>
  <c r="BK153" i="9"/>
  <c r="J145" i="9"/>
  <c r="J211" i="10"/>
  <c r="J177" i="10"/>
  <c r="BK139" i="10"/>
  <c r="BK200" i="10"/>
  <c r="BK184" i="10"/>
  <c r="BK137" i="10"/>
  <c r="BK166" i="10"/>
  <c r="J149" i="10"/>
  <c r="J173" i="10"/>
  <c r="BK162" i="10"/>
  <c r="J159" i="10"/>
  <c r="J178" i="11"/>
  <c r="J183" i="11"/>
  <c r="BK157" i="11"/>
  <c r="BK142" i="11"/>
  <c r="BK183" i="11"/>
  <c r="BK162" i="11"/>
  <c r="BK153" i="11"/>
  <c r="J134" i="11"/>
  <c r="BK165" i="12"/>
  <c r="BK144" i="12"/>
  <c r="J184" i="12"/>
  <c r="J156" i="12"/>
  <c r="J159" i="12"/>
  <c r="J152" i="12"/>
  <c r="BK134" i="12"/>
  <c r="J177" i="13"/>
  <c r="BK167" i="13"/>
  <c r="BK180" i="13"/>
  <c r="BK145" i="13"/>
  <c r="J169" i="13"/>
  <c r="J165" i="13"/>
  <c r="BK161" i="13"/>
  <c r="BK140" i="13"/>
  <c r="J134" i="13"/>
  <c r="J166" i="14"/>
  <c r="BK190" i="14"/>
  <c r="BK223" i="14"/>
  <c r="BK202" i="14"/>
  <c r="J214" i="14"/>
  <c r="J187" i="14"/>
  <c r="BK179" i="14"/>
  <c r="BK147" i="14"/>
  <c r="BK194" i="14"/>
  <c r="J200" i="14"/>
  <c r="J181" i="14"/>
  <c r="BK149" i="14"/>
  <c r="BK141" i="14"/>
  <c r="J164" i="14"/>
  <c r="BK151" i="14"/>
  <c r="J197" i="15"/>
  <c r="J192" i="15"/>
  <c r="J183" i="15"/>
  <c r="BK176" i="15"/>
  <c r="BK171" i="15"/>
  <c r="J169" i="23"/>
  <c r="BK152" i="23"/>
  <c r="J155" i="23"/>
  <c r="J140" i="23"/>
  <c r="J151" i="23"/>
  <c r="J152" i="23"/>
  <c r="BK143" i="23"/>
  <c r="BK142" i="23"/>
  <c r="BK139" i="23"/>
  <c r="BK254" i="24"/>
  <c r="BK233" i="24"/>
  <c r="BK264" i="24"/>
  <c r="J221" i="24"/>
  <c r="BK158" i="24"/>
  <c r="BK207" i="24"/>
  <c r="J201" i="24"/>
  <c r="J194" i="24"/>
  <c r="J186" i="24"/>
  <c r="J262" i="24"/>
  <c r="J222" i="24"/>
  <c r="BK208" i="24"/>
  <c r="BK160" i="24"/>
  <c r="J264" i="24"/>
  <c r="BK257" i="24"/>
  <c r="BK216" i="24"/>
  <c r="BK152" i="24"/>
  <c r="J242" i="24"/>
  <c r="J196" i="24"/>
  <c r="J161" i="24"/>
  <c r="BK147" i="24"/>
  <c r="J254" i="24"/>
  <c r="J198" i="24"/>
  <c r="J160" i="24"/>
  <c r="BK247" i="24"/>
  <c r="BK223" i="24"/>
  <c r="J191" i="24"/>
  <c r="BK183" i="24"/>
  <c r="J244" i="24"/>
  <c r="BK252" i="24"/>
  <c r="J172" i="24"/>
  <c r="J156" i="24"/>
  <c r="BK146" i="24"/>
  <c r="BK243" i="24"/>
  <c r="J233" i="24"/>
  <c r="J238" i="24"/>
  <c r="J169" i="24"/>
  <c r="BK203" i="24"/>
  <c r="BK194" i="24"/>
  <c r="J180" i="24"/>
  <c r="J171" i="24"/>
  <c r="BK151" i="24"/>
  <c r="BK171" i="24"/>
  <c r="J225" i="24"/>
  <c r="BK184" i="25"/>
  <c r="BK174" i="25"/>
  <c r="J179" i="25"/>
  <c r="J165" i="25"/>
  <c r="J146" i="25"/>
  <c r="J135" i="25"/>
  <c r="J168" i="25"/>
  <c r="BK149" i="25"/>
  <c r="BK164" i="25"/>
  <c r="BK165" i="25"/>
  <c r="BK148" i="25"/>
  <c r="BK150" i="25"/>
  <c r="BK134" i="25"/>
  <c r="J149" i="25"/>
  <c r="BK142" i="25"/>
  <c r="J141" i="25"/>
  <c r="J169" i="26"/>
  <c r="J133" i="26"/>
  <c r="BK161" i="26"/>
  <c r="BK139" i="26"/>
  <c r="J135" i="26"/>
  <c r="J150" i="26"/>
  <c r="BK149" i="27"/>
  <c r="BK151" i="27"/>
  <c r="BK143" i="27"/>
  <c r="BK145" i="27"/>
  <c r="J129" i="27"/>
  <c r="J132" i="27"/>
  <c r="BK136" i="27"/>
  <c r="J140" i="28"/>
  <c r="J150" i="28"/>
  <c r="BK141" i="28"/>
  <c r="J141" i="28"/>
  <c r="BK132" i="28"/>
  <c r="BK164" i="29"/>
  <c r="J176" i="29"/>
  <c r="BK176" i="29"/>
  <c r="BK155" i="29"/>
  <c r="BK157" i="29"/>
  <c r="BK142" i="29"/>
  <c r="J153" i="30"/>
  <c r="J145" i="30"/>
  <c r="BK138" i="30"/>
  <c r="BK151" i="30"/>
  <c r="J142" i="30"/>
  <c r="J135" i="30"/>
  <c r="BK135" i="30"/>
  <c r="J147" i="31"/>
  <c r="BK228" i="31"/>
  <c r="J217" i="31"/>
  <c r="J200" i="31"/>
  <c r="J233" i="31"/>
  <c r="BK227" i="31"/>
  <c r="J221" i="31"/>
  <c r="BK213" i="31"/>
  <c r="BK205" i="31"/>
  <c r="BK190" i="31"/>
  <c r="J177" i="31"/>
  <c r="J161" i="31"/>
  <c r="J175" i="31"/>
  <c r="BK154" i="31"/>
  <c r="BK147" i="31"/>
  <c r="BK208" i="31"/>
  <c r="BK195" i="31"/>
  <c r="J189" i="31"/>
  <c r="J173" i="31"/>
  <c r="BK150" i="31"/>
  <c r="BK161" i="31"/>
  <c r="J182" i="31"/>
  <c r="J183" i="31"/>
  <c r="BK153" i="31"/>
  <c r="J158" i="31"/>
  <c r="J146" i="31"/>
  <c r="J155" i="32"/>
  <c r="BK145" i="32"/>
  <c r="J133" i="32"/>
  <c r="BK165" i="32"/>
  <c r="J152" i="32"/>
  <c r="BK138" i="32"/>
  <c r="J143" i="32"/>
  <c r="BK141" i="32"/>
  <c r="BK155" i="32"/>
  <c r="J147" i="32"/>
  <c r="BK133" i="32"/>
  <c r="J197" i="33"/>
  <c r="J189" i="33"/>
  <c r="BK203" i="33"/>
  <c r="BK152" i="33"/>
  <c r="BK176" i="33"/>
  <c r="BK159" i="33"/>
  <c r="J206" i="33"/>
  <c r="J184" i="33"/>
  <c r="J202" i="33"/>
  <c r="BK186" i="33"/>
  <c r="BK133" i="33"/>
  <c r="J153" i="33"/>
  <c r="BK195" i="33"/>
  <c r="J178" i="33"/>
  <c r="J161" i="33"/>
  <c r="BK150" i="33"/>
  <c r="J142" i="33"/>
  <c r="J154" i="33"/>
  <c r="BK142" i="33"/>
  <c r="J176" i="33"/>
  <c r="J149" i="33"/>
  <c r="BK134" i="33"/>
  <c r="J158" i="33"/>
  <c r="J151" i="34"/>
  <c r="BK144" i="34"/>
  <c r="J159" i="34"/>
  <c r="J147" i="34"/>
  <c r="J138" i="34"/>
  <c r="BK149" i="34"/>
  <c r="BK143" i="34"/>
  <c r="BK142" i="34"/>
  <c r="BK157" i="35"/>
  <c r="J144" i="35"/>
  <c r="BK142" i="35"/>
  <c r="BK131" i="35"/>
  <c r="BK133" i="35"/>
  <c r="BK175" i="36"/>
  <c r="J174" i="36"/>
  <c r="BK149" i="36"/>
  <c r="J142" i="36"/>
  <c r="BK173" i="36"/>
  <c r="J178" i="36"/>
  <c r="J159" i="36"/>
  <c r="J151" i="36"/>
  <c r="J141" i="36"/>
  <c r="J156" i="36"/>
  <c r="J136" i="36"/>
  <c r="J140" i="36"/>
  <c r="J137" i="36"/>
  <c r="BK146" i="37"/>
  <c r="J131" i="37"/>
  <c r="BK140" i="37"/>
  <c r="BK139" i="37"/>
  <c r="BK130" i="37"/>
  <c r="BK143" i="38"/>
  <c r="J141" i="38"/>
  <c r="BK156" i="38"/>
  <c r="BK138" i="38"/>
  <c r="J153" i="38"/>
  <c r="BK136" i="38"/>
  <c r="BK135" i="38"/>
  <c r="BK165" i="39"/>
  <c r="J152" i="39"/>
  <c r="J138" i="39"/>
  <c r="J159" i="39"/>
  <c r="J149" i="39"/>
  <c r="J147" i="39"/>
  <c r="BK147" i="39"/>
  <c r="BK139" i="39"/>
  <c r="BK133" i="39"/>
  <c r="BK136" i="39"/>
  <c r="BK156" i="40"/>
  <c r="BK158" i="40"/>
  <c r="BK131" i="40"/>
  <c r="BK145" i="40"/>
  <c r="J150" i="40"/>
  <c r="J144" i="40"/>
  <c r="BK141" i="40"/>
  <c r="J134" i="40"/>
  <c r="BK155" i="41"/>
  <c r="J145" i="41"/>
  <c r="BK136" i="41"/>
  <c r="J155" i="41"/>
  <c r="BK143" i="41"/>
  <c r="J139" i="41"/>
  <c r="BK152" i="42"/>
  <c r="J147" i="42"/>
  <c r="BK141" i="42"/>
  <c r="BK132" i="42"/>
  <c r="J148" i="42"/>
  <c r="J137" i="42"/>
  <c r="BK140" i="42"/>
  <c r="J160" i="43"/>
  <c r="J172" i="43"/>
  <c r="BK160" i="43"/>
  <c r="J167" i="43"/>
  <c r="BK144" i="43"/>
  <c r="BK133" i="43"/>
  <c r="BK132" i="44"/>
  <c r="BK129" i="44"/>
  <c r="BK124" i="44"/>
  <c r="J130" i="5"/>
  <c r="BK142" i="6"/>
  <c r="J275" i="7"/>
  <c r="BK226" i="7"/>
  <c r="BK261" i="7"/>
  <c r="J251" i="7"/>
  <c r="BK258" i="7"/>
  <c r="J247" i="7"/>
  <c r="J222" i="7"/>
  <c r="BK249" i="7"/>
  <c r="J249" i="7"/>
  <c r="J139" i="7"/>
  <c r="J240" i="7"/>
  <c r="BK228" i="7"/>
  <c r="J220" i="7"/>
  <c r="J200" i="7"/>
  <c r="J159" i="7"/>
  <c r="J186" i="7"/>
  <c r="BK194" i="7"/>
  <c r="BK145" i="7"/>
  <c r="BK198" i="7"/>
  <c r="J164" i="8"/>
  <c r="BK161" i="8"/>
  <c r="J157" i="8"/>
  <c r="BK157" i="8"/>
  <c r="J134" i="8"/>
  <c r="J157" i="9"/>
  <c r="BK243" i="9"/>
  <c r="BK218" i="9"/>
  <c r="BK203" i="9"/>
  <c r="BK231" i="9"/>
  <c r="BK135" i="9"/>
  <c r="BK252" i="9"/>
  <c r="J163" i="9"/>
  <c r="BK214" i="9"/>
  <c r="BK186" i="9"/>
  <c r="J220" i="9"/>
  <c r="J178" i="9"/>
  <c r="BK180" i="9"/>
  <c r="BK178" i="9"/>
  <c r="J149" i="9"/>
  <c r="BK139" i="9"/>
  <c r="J213" i="10"/>
  <c r="BK180" i="10"/>
  <c r="J164" i="10"/>
  <c r="BK211" i="10"/>
  <c r="BK198" i="10"/>
  <c r="BK177" i="10"/>
  <c r="BK133" i="10"/>
  <c r="J153" i="10"/>
  <c r="J203" i="10"/>
  <c r="J166" i="10"/>
  <c r="J168" i="10"/>
  <c r="BK173" i="10"/>
  <c r="J147" i="10"/>
  <c r="BK160" i="11"/>
  <c r="J175" i="11"/>
  <c r="BK168" i="11"/>
  <c r="BK140" i="11"/>
  <c r="J164" i="11"/>
  <c r="BK155" i="11"/>
  <c r="J149" i="11"/>
  <c r="J136" i="11"/>
  <c r="BK163" i="12"/>
  <c r="J148" i="12"/>
  <c r="J136" i="12"/>
  <c r="BK176" i="12"/>
  <c r="J163" i="12"/>
  <c r="BK150" i="12"/>
  <c r="BK138" i="12"/>
  <c r="BK169" i="13"/>
  <c r="J148" i="13"/>
  <c r="BK165" i="13"/>
  <c r="BK144" i="13"/>
  <c r="J161" i="13"/>
  <c r="J167" i="13"/>
  <c r="J174" i="13"/>
  <c r="J144" i="13"/>
  <c r="BK142" i="13"/>
  <c r="J183" i="14"/>
  <c r="J221" i="14"/>
  <c r="J223" i="14"/>
  <c r="J204" i="14"/>
  <c r="BK216" i="14"/>
  <c r="J168" i="14"/>
  <c r="J153" i="14"/>
  <c r="J141" i="14"/>
  <c r="BK145" i="14"/>
  <c r="J176" i="14"/>
  <c r="BK168" i="14"/>
  <c r="J147" i="14"/>
  <c r="J143" i="14"/>
  <c r="BK159" i="14"/>
  <c r="J145" i="14"/>
  <c r="BK197" i="15"/>
  <c r="BK190" i="15"/>
  <c r="J186" i="15"/>
  <c r="J178" i="15"/>
  <c r="J169" i="15"/>
  <c r="J165" i="15"/>
  <c r="BK158" i="15"/>
  <c r="BK151" i="15"/>
  <c r="BK145" i="15"/>
  <c r="J156" i="15"/>
  <c r="J139" i="15"/>
  <c r="BK141" i="15"/>
  <c r="J227" i="16"/>
  <c r="J218" i="16"/>
  <c r="J204" i="16"/>
  <c r="BK198" i="16"/>
  <c r="BK185" i="16"/>
  <c r="BK174" i="16"/>
  <c r="J166" i="16"/>
  <c r="J155" i="16"/>
  <c r="J139" i="16"/>
  <c r="J225" i="16"/>
  <c r="BK202" i="16"/>
  <c r="J189" i="16"/>
  <c r="J172" i="16"/>
  <c r="BK151" i="16"/>
  <c r="J223" i="16"/>
  <c r="J185" i="16"/>
  <c r="BK168" i="16"/>
  <c r="BK147" i="16"/>
  <c r="J135" i="16"/>
  <c r="J161" i="16"/>
  <c r="BK164" i="16"/>
  <c r="J230" i="17"/>
  <c r="J218" i="17"/>
  <c r="J212" i="17"/>
  <c r="J166" i="17"/>
  <c r="J228" i="17"/>
  <c r="J196" i="17"/>
  <c r="BK202" i="17"/>
  <c r="J185" i="17"/>
  <c r="BK174" i="17"/>
  <c r="J192" i="17"/>
  <c r="J172" i="17"/>
  <c r="BK172" i="17"/>
  <c r="BK166" i="17"/>
  <c r="BK157" i="17"/>
  <c r="J157" i="17"/>
  <c r="BK135" i="17"/>
  <c r="BK145" i="17"/>
  <c r="J139" i="17"/>
  <c r="BK195" i="18"/>
  <c r="J181" i="18"/>
  <c r="BK199" i="18"/>
  <c r="J199" i="18"/>
  <c r="J193" i="18"/>
  <c r="BK177" i="18"/>
  <c r="J168" i="18"/>
  <c r="BK139" i="18"/>
  <c r="BK174" i="18"/>
  <c r="BK151" i="18"/>
  <c r="J141" i="18"/>
  <c r="J153" i="18"/>
  <c r="J159" i="18"/>
  <c r="BK143" i="18"/>
  <c r="J259" i="19"/>
  <c r="BK183" i="19"/>
  <c r="J154" i="19"/>
  <c r="BK187" i="19"/>
  <c r="BK259" i="19"/>
  <c r="J258" i="19"/>
  <c r="BK251" i="19"/>
  <c r="J246" i="19"/>
  <c r="J203" i="19"/>
  <c r="J158" i="19"/>
  <c r="J212" i="19"/>
  <c r="BK223" i="19"/>
  <c r="J146" i="19"/>
  <c r="J241" i="19"/>
  <c r="J233" i="19"/>
  <c r="BK205" i="19"/>
  <c r="J179" i="19"/>
  <c r="BK193" i="19"/>
  <c r="J207" i="19"/>
  <c r="J140" i="19"/>
  <c r="BK140" i="19"/>
  <c r="BK195" i="19"/>
  <c r="BK176" i="2"/>
  <c r="J169" i="2"/>
  <c r="J161" i="2"/>
  <c r="BK152" i="2"/>
  <c r="BK142" i="2"/>
  <c r="AS134" i="1"/>
  <c r="J148" i="2"/>
  <c r="J139" i="2"/>
  <c r="AS132" i="1"/>
  <c r="AS108" i="1"/>
  <c r="BK167" i="3"/>
  <c r="J163" i="3"/>
  <c r="BK158" i="3"/>
  <c r="BK152" i="3"/>
  <c r="BK146" i="3"/>
  <c r="J142" i="3"/>
  <c r="BK131" i="3"/>
  <c r="J158" i="3"/>
  <c r="J144" i="3"/>
  <c r="J150" i="3"/>
  <c r="J135" i="3"/>
  <c r="BK147" i="4"/>
  <c r="J139" i="4"/>
  <c r="J129" i="4"/>
  <c r="BK146" i="5"/>
  <c r="J139" i="5"/>
  <c r="J136" i="5"/>
  <c r="BK130" i="5"/>
  <c r="J248" i="6"/>
  <c r="J213" i="6"/>
  <c r="BK191" i="6"/>
  <c r="J171" i="6"/>
  <c r="J140" i="6"/>
  <c r="BK232" i="6"/>
  <c r="BK195" i="6"/>
  <c r="BK243" i="6"/>
  <c r="J191" i="6"/>
  <c r="BK230" i="6"/>
  <c r="J185" i="6"/>
  <c r="J222" i="6"/>
  <c r="J150" i="6"/>
  <c r="BK179" i="6"/>
  <c r="J144" i="6"/>
  <c r="J148" i="6"/>
  <c r="BK277" i="7"/>
  <c r="BK238" i="7"/>
  <c r="BK282" i="7"/>
  <c r="J151" i="7"/>
  <c r="J173" i="7"/>
  <c r="BK137" i="7"/>
  <c r="BK141" i="7"/>
  <c r="J143" i="7"/>
  <c r="J214" i="7"/>
  <c r="J188" i="7"/>
  <c r="BK247" i="7"/>
  <c r="BK135" i="7"/>
  <c r="BK159" i="7"/>
  <c r="J190" i="7"/>
  <c r="J202" i="7"/>
  <c r="J194" i="7"/>
  <c r="BK136" i="8"/>
  <c r="BK144" i="8"/>
  <c r="J155" i="8"/>
  <c r="J151" i="8"/>
  <c r="J142" i="8"/>
  <c r="J231" i="9"/>
  <c r="BK240" i="9"/>
  <c r="J205" i="9"/>
  <c r="BK238" i="9"/>
  <c r="J159" i="9"/>
  <c r="BK161" i="9"/>
  <c r="J201" i="9"/>
  <c r="J234" i="9"/>
  <c r="BK188" i="9"/>
  <c r="J210" i="9"/>
  <c r="BK159" i="9"/>
  <c r="J184" i="9"/>
  <c r="J186" i="9"/>
  <c r="BK170" i="9"/>
  <c r="BK145" i="9"/>
  <c r="BK147" i="9"/>
  <c r="BK186" i="10"/>
  <c r="BK151" i="10"/>
  <c r="BK135" i="10"/>
  <c r="J190" i="10"/>
  <c r="BK141" i="10"/>
  <c r="BK190" i="10"/>
  <c r="BK196" i="10"/>
  <c r="BK145" i="10"/>
  <c r="BK159" i="10"/>
  <c r="J162" i="10"/>
  <c r="J141" i="10"/>
  <c r="BK149" i="11"/>
  <c r="BK181" i="11"/>
  <c r="J153" i="11"/>
  <c r="J138" i="11"/>
  <c r="BK164" i="11"/>
  <c r="BK134" i="11"/>
  <c r="J140" i="11"/>
  <c r="J169" i="12"/>
  <c r="J150" i="12"/>
  <c r="J176" i="12"/>
  <c r="J182" i="12"/>
  <c r="BK167" i="12"/>
  <c r="J133" i="27"/>
  <c r="J149" i="28"/>
  <c r="BK131" i="28"/>
  <c r="J143" i="28"/>
  <c r="J130" i="28"/>
  <c r="BK146" i="28"/>
  <c r="J133" i="28"/>
  <c r="BK137" i="29"/>
  <c r="BK171" i="29"/>
  <c r="J159" i="29"/>
  <c r="J161" i="29"/>
  <c r="BK133" i="29"/>
  <c r="J142" i="29"/>
  <c r="BK144" i="29"/>
  <c r="J146" i="30"/>
  <c r="J136" i="30"/>
  <c r="BK146" i="30"/>
  <c r="BK136" i="30"/>
  <c r="J141" i="30"/>
  <c r="J234" i="31"/>
  <c r="J219" i="31"/>
  <c r="BK144" i="31"/>
  <c r="J237" i="31"/>
  <c r="BK225" i="31"/>
  <c r="BK217" i="31"/>
  <c r="J210" i="31"/>
  <c r="J196" i="31"/>
  <c r="J186" i="31"/>
  <c r="BK176" i="31"/>
  <c r="BK226" i="31"/>
  <c r="BK151" i="31"/>
  <c r="J199" i="31"/>
  <c r="J181" i="31"/>
  <c r="BK211" i="31"/>
  <c r="BK199" i="31"/>
  <c r="J193" i="31"/>
  <c r="J187" i="31"/>
  <c r="BK160" i="31"/>
  <c r="BK200" i="31"/>
  <c r="J149" i="31"/>
  <c r="J174" i="31"/>
  <c r="BK146" i="31"/>
  <c r="J159" i="31"/>
  <c r="J152" i="31"/>
  <c r="BK160" i="32"/>
  <c r="BK135" i="32"/>
  <c r="BK132" i="32"/>
  <c r="J144" i="32"/>
  <c r="BK153" i="32"/>
  <c r="J142" i="32"/>
  <c r="BK136" i="32"/>
  <c r="BK154" i="32"/>
  <c r="J138" i="32"/>
  <c r="J141" i="32"/>
  <c r="J148" i="32"/>
  <c r="BK134" i="32"/>
  <c r="BK201" i="33"/>
  <c r="J198" i="33"/>
  <c r="J168" i="33"/>
  <c r="J201" i="33"/>
  <c r="BK185" i="33"/>
  <c r="J174" i="33"/>
  <c r="BK154" i="33"/>
  <c r="J204" i="33"/>
  <c r="BK204" i="33"/>
  <c r="J196" i="33"/>
  <c r="J137" i="33"/>
  <c r="BK191" i="33"/>
  <c r="J169" i="33"/>
  <c r="BK158" i="33"/>
  <c r="J191" i="33"/>
  <c r="J156" i="33"/>
  <c r="J143" i="33"/>
  <c r="BK184" i="33"/>
  <c r="BK135" i="33"/>
  <c r="BK148" i="33"/>
  <c r="J179" i="33"/>
  <c r="J156" i="34"/>
  <c r="BK147" i="34"/>
  <c r="J134" i="34"/>
  <c r="J150" i="34"/>
  <c r="J135" i="34"/>
  <c r="J133" i="34"/>
  <c r="BK141" i="34"/>
  <c r="BK139" i="34"/>
  <c r="BK165" i="35"/>
  <c r="J172" i="35"/>
  <c r="J155" i="35"/>
  <c r="BK153" i="35"/>
  <c r="J131" i="35"/>
  <c r="BK174" i="36"/>
  <c r="J164" i="36"/>
  <c r="J131" i="36"/>
  <c r="BK147" i="36"/>
  <c r="J134" i="36"/>
  <c r="BK164" i="36"/>
  <c r="J170" i="36"/>
  <c r="BK151" i="36"/>
  <c r="BK167" i="36"/>
  <c r="BK168" i="36"/>
  <c r="J150" i="36"/>
  <c r="BK136" i="36"/>
  <c r="J144" i="37"/>
  <c r="J130" i="37"/>
  <c r="BK135" i="37"/>
  <c r="J135" i="37"/>
  <c r="BK136" i="37"/>
  <c r="J127" i="37"/>
  <c r="J144" i="38"/>
  <c r="BK151" i="38"/>
  <c r="BK140" i="38"/>
  <c r="J134" i="38"/>
  <c r="J150" i="38"/>
  <c r="J133" i="38"/>
  <c r="J146" i="38"/>
  <c r="BK149" i="39"/>
  <c r="BK153" i="39"/>
  <c r="J151" i="39"/>
  <c r="BK156" i="39"/>
  <c r="BK148" i="39"/>
  <c r="J134" i="39"/>
  <c r="BK143" i="39"/>
  <c r="J135" i="39"/>
  <c r="BK132" i="39"/>
  <c r="J138" i="40"/>
  <c r="BK136" i="40"/>
  <c r="J131" i="40"/>
  <c r="BK150" i="41"/>
  <c r="BK167" i="43"/>
  <c r="J153" i="43"/>
  <c r="J129" i="43"/>
  <c r="BK138" i="43"/>
  <c r="BK130" i="44"/>
  <c r="J127" i="44"/>
  <c r="J124" i="44"/>
  <c r="F41" i="5" l="1"/>
  <c r="BD103" i="1" s="1"/>
  <c r="BD102" i="1" s="1"/>
  <c r="P132" i="2"/>
  <c r="T154" i="2"/>
  <c r="P166" i="2"/>
  <c r="BK154" i="3"/>
  <c r="J154" i="3" s="1"/>
  <c r="J102" i="3" s="1"/>
  <c r="P165" i="3"/>
  <c r="R126" i="4"/>
  <c r="R125" i="4" s="1"/>
  <c r="BK129" i="5"/>
  <c r="J129" i="5"/>
  <c r="J101" i="5"/>
  <c r="P144" i="5"/>
  <c r="P168" i="6"/>
  <c r="BK208" i="6"/>
  <c r="J208" i="6" s="1"/>
  <c r="J105" i="6" s="1"/>
  <c r="T217" i="6"/>
  <c r="P240" i="6"/>
  <c r="BK181" i="7"/>
  <c r="J181" i="7" s="1"/>
  <c r="J103" i="7" s="1"/>
  <c r="T246" i="7"/>
  <c r="T265" i="7"/>
  <c r="R274" i="7"/>
  <c r="P146" i="8"/>
  <c r="R167" i="9"/>
  <c r="R207" i="9"/>
  <c r="BK233" i="9"/>
  <c r="J233" i="9" s="1"/>
  <c r="J106" i="9" s="1"/>
  <c r="P249" i="9"/>
  <c r="T132" i="10"/>
  <c r="BK172" i="10"/>
  <c r="J172" i="10" s="1"/>
  <c r="J103" i="10" s="1"/>
  <c r="T172" i="10"/>
  <c r="P202" i="10"/>
  <c r="P210" i="10"/>
  <c r="T131" i="11"/>
  <c r="P148" i="11"/>
  <c r="R131" i="12"/>
  <c r="BK147" i="12"/>
  <c r="J147" i="12"/>
  <c r="J102" i="12" s="1"/>
  <c r="P181" i="12"/>
  <c r="T131" i="13"/>
  <c r="R147" i="13"/>
  <c r="T134" i="23"/>
  <c r="T141" i="23"/>
  <c r="R153" i="23"/>
  <c r="R168" i="23"/>
  <c r="BK145" i="24"/>
  <c r="J145" i="24"/>
  <c r="J102" i="24"/>
  <c r="P153" i="24"/>
  <c r="T162" i="24"/>
  <c r="P173" i="24"/>
  <c r="BK195" i="24"/>
  <c r="J195" i="24" s="1"/>
  <c r="J109" i="24" s="1"/>
  <c r="BK215" i="24"/>
  <c r="J215" i="24"/>
  <c r="J112" i="24" s="1"/>
  <c r="R224" i="24"/>
  <c r="T235" i="24"/>
  <c r="R260" i="24"/>
  <c r="P158" i="25"/>
  <c r="BK141" i="26"/>
  <c r="J141" i="26"/>
  <c r="J103" i="26" s="1"/>
  <c r="T166" i="26"/>
  <c r="P128" i="27"/>
  <c r="P127" i="27" s="1"/>
  <c r="AU133" i="1" s="1"/>
  <c r="AU132" i="1" s="1"/>
  <c r="BK129" i="28"/>
  <c r="J129" i="28" s="1"/>
  <c r="J101" i="28" s="1"/>
  <c r="R148" i="28"/>
  <c r="R141" i="29"/>
  <c r="BK166" i="29"/>
  <c r="J166" i="29" s="1"/>
  <c r="J106" i="29" s="1"/>
  <c r="BK150" i="30"/>
  <c r="T128" i="25"/>
  <c r="P178" i="25"/>
  <c r="P127" i="25" s="1"/>
  <c r="AU129" i="1" s="1"/>
  <c r="P132" i="26"/>
  <c r="P154" i="26"/>
  <c r="R128" i="27"/>
  <c r="P146" i="27"/>
  <c r="BK137" i="35"/>
  <c r="J137" i="35" s="1"/>
  <c r="J101" i="35" s="1"/>
  <c r="T150" i="35"/>
  <c r="R127" i="36"/>
  <c r="BK152" i="36"/>
  <c r="J152" i="36"/>
  <c r="J101" i="36" s="1"/>
  <c r="T152" i="36"/>
  <c r="R132" i="2"/>
  <c r="BK154" i="2"/>
  <c r="J154" i="2"/>
  <c r="J104" i="2" s="1"/>
  <c r="R166" i="2"/>
  <c r="T154" i="3"/>
  <c r="P126" i="4"/>
  <c r="P125" i="4" s="1"/>
  <c r="AU101" i="1" s="1"/>
  <c r="AU100" i="1" s="1"/>
  <c r="R129" i="5"/>
  <c r="BK144" i="5"/>
  <c r="J144" i="5" s="1"/>
  <c r="J103" i="5" s="1"/>
  <c r="BK168" i="6"/>
  <c r="J168" i="6" s="1"/>
  <c r="J102" i="6" s="1"/>
  <c r="P208" i="6"/>
  <c r="P217" i="6"/>
  <c r="T240" i="6"/>
  <c r="BK134" i="7"/>
  <c r="J134" i="7" s="1"/>
  <c r="J101" i="7" s="1"/>
  <c r="BK166" i="7"/>
  <c r="J166" i="7" s="1"/>
  <c r="J102" i="7" s="1"/>
  <c r="BK281" i="7"/>
  <c r="J281" i="7" s="1"/>
  <c r="J109" i="7" s="1"/>
  <c r="BK129" i="8"/>
  <c r="J129" i="8" s="1"/>
  <c r="J101" i="8" s="1"/>
  <c r="P139" i="8"/>
  <c r="BK134" i="9"/>
  <c r="BK207" i="9"/>
  <c r="J207" i="9"/>
  <c r="J104" i="9" s="1"/>
  <c r="T249" i="9"/>
  <c r="P161" i="10"/>
  <c r="R179" i="10"/>
  <c r="R202" i="10"/>
  <c r="R210" i="10"/>
  <c r="BK159" i="11"/>
  <c r="J159" i="11" s="1"/>
  <c r="J103" i="11" s="1"/>
  <c r="T180" i="11"/>
  <c r="P158" i="12"/>
  <c r="BK131" i="13"/>
  <c r="J131" i="13" s="1"/>
  <c r="J101" i="13" s="1"/>
  <c r="P158" i="13"/>
  <c r="BK179" i="13"/>
  <c r="J179" i="13" s="1"/>
  <c r="J106" i="13" s="1"/>
  <c r="R134" i="14"/>
  <c r="R189" i="14"/>
  <c r="T211" i="14"/>
  <c r="R220" i="14"/>
  <c r="BK132" i="15"/>
  <c r="BK175" i="15"/>
  <c r="J175" i="15"/>
  <c r="J103" i="15"/>
  <c r="P185" i="15"/>
  <c r="T194" i="15"/>
  <c r="T163" i="16"/>
  <c r="T193" i="16"/>
  <c r="R213" i="16"/>
  <c r="T229" i="16"/>
  <c r="P163" i="17"/>
  <c r="BK178" i="17"/>
  <c r="J178" i="17" s="1"/>
  <c r="J103" i="17" s="1"/>
  <c r="BK206" i="17"/>
  <c r="J206" i="17"/>
  <c r="J105" i="17" s="1"/>
  <c r="R220" i="17"/>
  <c r="BK161" i="18"/>
  <c r="J161" i="18" s="1"/>
  <c r="J102" i="18" s="1"/>
  <c r="T137" i="19"/>
  <c r="BK198" i="19"/>
  <c r="J198" i="19" s="1"/>
  <c r="J103" i="19" s="1"/>
  <c r="BK204" i="19"/>
  <c r="J204" i="19" s="1"/>
  <c r="J104" i="19" s="1"/>
  <c r="P209" i="19"/>
  <c r="T132" i="20"/>
  <c r="R155" i="20"/>
  <c r="BK169" i="20"/>
  <c r="J169" i="20" s="1"/>
  <c r="J107" i="20" s="1"/>
  <c r="R131" i="21"/>
  <c r="T156" i="21"/>
  <c r="R127" i="22"/>
  <c r="R126" i="22"/>
  <c r="BK134" i="23"/>
  <c r="J134" i="23"/>
  <c r="J101" i="23"/>
  <c r="BK141" i="23"/>
  <c r="J141" i="23" s="1"/>
  <c r="J102" i="23" s="1"/>
  <c r="R141" i="23"/>
  <c r="P153" i="23"/>
  <c r="BK162" i="23"/>
  <c r="J162" i="23"/>
  <c r="J107" i="23" s="1"/>
  <c r="BK172" i="23"/>
  <c r="J172" i="23"/>
  <c r="J109" i="23" s="1"/>
  <c r="BK153" i="24"/>
  <c r="R162" i="24"/>
  <c r="BK173" i="24"/>
  <c r="J173" i="24"/>
  <c r="J107" i="24" s="1"/>
  <c r="R200" i="24"/>
  <c r="BK224" i="24"/>
  <c r="J224" i="24"/>
  <c r="J113" i="24" s="1"/>
  <c r="BK231" i="24"/>
  <c r="J231" i="24"/>
  <c r="J114" i="24" s="1"/>
  <c r="P235" i="24"/>
  <c r="T241" i="24"/>
  <c r="P260" i="24"/>
  <c r="P128" i="25"/>
  <c r="BK178" i="25"/>
  <c r="J178" i="25"/>
  <c r="J103" i="25"/>
  <c r="R132" i="26"/>
  <c r="T154" i="26"/>
  <c r="R129" i="28"/>
  <c r="T138" i="28"/>
  <c r="P141" i="29"/>
  <c r="R166" i="29"/>
  <c r="R132" i="30"/>
  <c r="R150" i="30"/>
  <c r="R149" i="30"/>
  <c r="BK148" i="31"/>
  <c r="J148" i="31"/>
  <c r="J103" i="31"/>
  <c r="T166" i="31"/>
  <c r="P172" i="31"/>
  <c r="R184" i="31"/>
  <c r="P202" i="31"/>
  <c r="BK216" i="31"/>
  <c r="J216" i="31"/>
  <c r="J113" i="31"/>
  <c r="R230" i="31"/>
  <c r="P130" i="32"/>
  <c r="T130" i="32"/>
  <c r="T157" i="32"/>
  <c r="P127" i="36"/>
  <c r="R155" i="36"/>
  <c r="T161" i="10"/>
  <c r="R172" i="10"/>
  <c r="R134" i="17"/>
  <c r="T189" i="17"/>
  <c r="R211" i="17"/>
  <c r="P227" i="17"/>
  <c r="P161" i="18"/>
  <c r="P137" i="19"/>
  <c r="BK230" i="19"/>
  <c r="J230" i="19" s="1"/>
  <c r="J109" i="19" s="1"/>
  <c r="T245" i="19"/>
  <c r="BK257" i="19"/>
  <c r="J257" i="19" s="1"/>
  <c r="J112" i="19" s="1"/>
  <c r="BK159" i="24"/>
  <c r="J159" i="24" s="1"/>
  <c r="J104" i="24" s="1"/>
  <c r="R159" i="24"/>
  <c r="P184" i="24"/>
  <c r="BK200" i="24"/>
  <c r="J200" i="24"/>
  <c r="J110" i="24" s="1"/>
  <c r="R215" i="24"/>
  <c r="P231" i="24"/>
  <c r="P241" i="24"/>
  <c r="T248" i="24"/>
  <c r="BK263" i="24"/>
  <c r="J263" i="24" s="1"/>
  <c r="J119" i="24" s="1"/>
  <c r="R158" i="25"/>
  <c r="R141" i="26"/>
  <c r="R166" i="26"/>
  <c r="BK125" i="37"/>
  <c r="R168" i="6"/>
  <c r="BK217" i="6"/>
  <c r="J217" i="6"/>
  <c r="J107" i="6"/>
  <c r="R229" i="6"/>
  <c r="R247" i="6"/>
  <c r="R134" i="9"/>
  <c r="P190" i="9"/>
  <c r="R228" i="9"/>
  <c r="BK242" i="9"/>
  <c r="J242" i="9" s="1"/>
  <c r="J108" i="9" s="1"/>
  <c r="P132" i="10"/>
  <c r="R132" i="15"/>
  <c r="R175" i="15"/>
  <c r="R185" i="15"/>
  <c r="P194" i="15"/>
  <c r="P172" i="19"/>
  <c r="T198" i="19"/>
  <c r="BK216" i="19"/>
  <c r="J216" i="19" s="1"/>
  <c r="J106" i="19" s="1"/>
  <c r="BK250" i="19"/>
  <c r="J250" i="19" s="1"/>
  <c r="J111" i="19" s="1"/>
  <c r="R257" i="19"/>
  <c r="BK144" i="20"/>
  <c r="J144" i="20"/>
  <c r="J102" i="20"/>
  <c r="P144" i="21"/>
  <c r="P156" i="21"/>
  <c r="R128" i="25"/>
  <c r="T178" i="25"/>
  <c r="R128" i="3"/>
  <c r="R165" i="3"/>
  <c r="BK126" i="4"/>
  <c r="J126" i="4"/>
  <c r="J101" i="4"/>
  <c r="BK138" i="5"/>
  <c r="J138" i="5"/>
  <c r="J102" i="5" s="1"/>
  <c r="T137" i="6"/>
  <c r="T190" i="6"/>
  <c r="T208" i="6"/>
  <c r="P212" i="6"/>
  <c r="P229" i="6"/>
  <c r="T247" i="6"/>
  <c r="BK167" i="9"/>
  <c r="J167" i="9" s="1"/>
  <c r="J102" i="9" s="1"/>
  <c r="BK190" i="9"/>
  <c r="J190" i="9" s="1"/>
  <c r="J103" i="9" s="1"/>
  <c r="BK228" i="9"/>
  <c r="J228" i="9" s="1"/>
  <c r="J105" i="9" s="1"/>
  <c r="P233" i="9"/>
  <c r="R242" i="9"/>
  <c r="R134" i="16"/>
  <c r="BK193" i="16"/>
  <c r="J193" i="16" s="1"/>
  <c r="J104" i="16" s="1"/>
  <c r="R208" i="16"/>
  <c r="BK229" i="16"/>
  <c r="J229" i="16" s="1"/>
  <c r="J109" i="16" s="1"/>
  <c r="R163" i="17"/>
  <c r="R178" i="17"/>
  <c r="P206" i="17"/>
  <c r="BK220" i="17"/>
  <c r="J220" i="17"/>
  <c r="J108" i="17" s="1"/>
  <c r="T161" i="18"/>
  <c r="BK192" i="18"/>
  <c r="J192" i="18" s="1"/>
  <c r="J105" i="18" s="1"/>
  <c r="BK201" i="18"/>
  <c r="J201" i="18"/>
  <c r="J107" i="18"/>
  <c r="T141" i="29"/>
  <c r="R143" i="30"/>
  <c r="BK127" i="36"/>
  <c r="J127" i="36" s="1"/>
  <c r="J100" i="36" s="1"/>
  <c r="P155" i="36"/>
  <c r="P137" i="6"/>
  <c r="R190" i="6"/>
  <c r="R212" i="6"/>
  <c r="BK229" i="6"/>
  <c r="J229" i="6" s="1"/>
  <c r="J109" i="6" s="1"/>
  <c r="P247" i="6"/>
  <c r="BK161" i="10"/>
  <c r="J161" i="10" s="1"/>
  <c r="J102" i="10" s="1"/>
  <c r="P179" i="10"/>
  <c r="T202" i="10"/>
  <c r="T210" i="10"/>
  <c r="BK148" i="11"/>
  <c r="BK130" i="11" s="1"/>
  <c r="J130" i="11" s="1"/>
  <c r="J100" i="11" s="1"/>
  <c r="J148" i="11"/>
  <c r="J102" i="11"/>
  <c r="T148" i="11"/>
  <c r="R180" i="11"/>
  <c r="R158" i="12"/>
  <c r="P131" i="13"/>
  <c r="T158" i="13"/>
  <c r="P179" i="13"/>
  <c r="BK138" i="28"/>
  <c r="J138" i="28" s="1"/>
  <c r="J102" i="28" s="1"/>
  <c r="BK148" i="28"/>
  <c r="J148" i="28" s="1"/>
  <c r="J103" i="28" s="1"/>
  <c r="P132" i="29"/>
  <c r="BK154" i="29"/>
  <c r="J154" i="29" s="1"/>
  <c r="J104" i="29" s="1"/>
  <c r="P166" i="29"/>
  <c r="R148" i="31"/>
  <c r="R172" i="31"/>
  <c r="R171" i="31" s="1"/>
  <c r="P179" i="31"/>
  <c r="P197" i="31"/>
  <c r="T202" i="31"/>
  <c r="T207" i="31"/>
  <c r="P230" i="31"/>
  <c r="BK130" i="32"/>
  <c r="J130" i="32" s="1"/>
  <c r="J102" i="32" s="1"/>
  <c r="BK140" i="32"/>
  <c r="J140" i="32" s="1"/>
  <c r="J103" i="32" s="1"/>
  <c r="R157" i="32"/>
  <c r="R129" i="33"/>
  <c r="BK153" i="34"/>
  <c r="J153" i="34"/>
  <c r="J104" i="34"/>
  <c r="T128" i="35"/>
  <c r="P150" i="35"/>
  <c r="BK162" i="35"/>
  <c r="J162" i="35" s="1"/>
  <c r="J104" i="35" s="1"/>
  <c r="T127" i="36"/>
  <c r="P152" i="36"/>
  <c r="R152" i="36"/>
  <c r="T125" i="37"/>
  <c r="T124" i="37" s="1"/>
  <c r="T123" i="37" s="1"/>
  <c r="T163" i="14"/>
  <c r="T189" i="14"/>
  <c r="R211" i="14"/>
  <c r="BK220" i="14"/>
  <c r="J220" i="14" s="1"/>
  <c r="J108" i="14" s="1"/>
  <c r="P227" i="14"/>
  <c r="T132" i="15"/>
  <c r="T175" i="15"/>
  <c r="T185" i="15"/>
  <c r="BK194" i="15"/>
  <c r="J194" i="15"/>
  <c r="J107" i="15" s="1"/>
  <c r="P131" i="21"/>
  <c r="P130" i="21" s="1"/>
  <c r="AU123" i="1" s="1"/>
  <c r="BK132" i="26"/>
  <c r="J132" i="26"/>
  <c r="J102" i="26"/>
  <c r="BK154" i="26"/>
  <c r="J154" i="26" s="1"/>
  <c r="J104" i="26" s="1"/>
  <c r="P166" i="26"/>
  <c r="R131" i="27"/>
  <c r="P130" i="34"/>
  <c r="P153" i="34"/>
  <c r="P152" i="34" s="1"/>
  <c r="P129" i="34" s="1"/>
  <c r="P128" i="34" s="1"/>
  <c r="AU143" i="1" s="1"/>
  <c r="BK128" i="35"/>
  <c r="J128" i="35"/>
  <c r="J100" i="35"/>
  <c r="P137" i="35"/>
  <c r="P127" i="35" s="1"/>
  <c r="P126" i="35" s="1"/>
  <c r="AU145" i="1" s="1"/>
  <c r="R150" i="35"/>
  <c r="P162" i="35"/>
  <c r="BK155" i="36"/>
  <c r="J155" i="36" s="1"/>
  <c r="J102" i="36" s="1"/>
  <c r="P125" i="37"/>
  <c r="P124" i="37"/>
  <c r="P123" i="37"/>
  <c r="AU147" i="1" s="1"/>
  <c r="P134" i="7"/>
  <c r="T166" i="7"/>
  <c r="BK246" i="7"/>
  <c r="J246" i="7" s="1"/>
  <c r="J104" i="7" s="1"/>
  <c r="P260" i="7"/>
  <c r="P281" i="7"/>
  <c r="T129" i="8"/>
  <c r="T146" i="8"/>
  <c r="T134" i="17"/>
  <c r="BK189" i="17"/>
  <c r="J189" i="17"/>
  <c r="J104" i="17"/>
  <c r="P211" i="17"/>
  <c r="T220" i="17"/>
  <c r="BK132" i="18"/>
  <c r="R176" i="18"/>
  <c r="P192" i="18"/>
  <c r="P201" i="18"/>
  <c r="P144" i="23"/>
  <c r="BK156" i="23"/>
  <c r="J156" i="23" s="1"/>
  <c r="J105" i="23" s="1"/>
  <c r="BK168" i="23"/>
  <c r="J168" i="23" s="1"/>
  <c r="J108" i="23" s="1"/>
  <c r="T172" i="23"/>
  <c r="T145" i="24"/>
  <c r="P159" i="24"/>
  <c r="T167" i="24"/>
  <c r="T184" i="24"/>
  <c r="R195" i="24"/>
  <c r="P215" i="24"/>
  <c r="BK235" i="24"/>
  <c r="J235" i="24"/>
  <c r="J115" i="24" s="1"/>
  <c r="P248" i="24"/>
  <c r="T260" i="24"/>
  <c r="P129" i="28"/>
  <c r="R138" i="28"/>
  <c r="BK132" i="29"/>
  <c r="J132" i="29"/>
  <c r="J102" i="29"/>
  <c r="P154" i="29"/>
  <c r="T166" i="29"/>
  <c r="BK132" i="30"/>
  <c r="J132" i="30" s="1"/>
  <c r="J102" i="30" s="1"/>
  <c r="T143" i="30"/>
  <c r="P129" i="33"/>
  <c r="BK130" i="34"/>
  <c r="J130" i="34" s="1"/>
  <c r="J102" i="34" s="1"/>
  <c r="R125" i="37"/>
  <c r="R124" i="37"/>
  <c r="R123" i="37"/>
  <c r="BK149" i="38"/>
  <c r="J149" i="38" s="1"/>
  <c r="J102" i="38" s="1"/>
  <c r="BK129" i="39"/>
  <c r="J129" i="39" s="1"/>
  <c r="J100" i="39" s="1"/>
  <c r="R146" i="39"/>
  <c r="R163" i="39"/>
  <c r="R162" i="39"/>
  <c r="BK158" i="25"/>
  <c r="J158" i="25"/>
  <c r="J102" i="25"/>
  <c r="T132" i="26"/>
  <c r="R154" i="26"/>
  <c r="BK131" i="27"/>
  <c r="J131" i="27" s="1"/>
  <c r="J102" i="27" s="1"/>
  <c r="R146" i="27"/>
  <c r="P132" i="30"/>
  <c r="P150" i="30"/>
  <c r="P149" i="30"/>
  <c r="T148" i="31"/>
  <c r="BK172" i="31"/>
  <c r="T184" i="31"/>
  <c r="BK207" i="31"/>
  <c r="J207" i="31" s="1"/>
  <c r="J112" i="31" s="1"/>
  <c r="R207" i="31"/>
  <c r="BK235" i="31"/>
  <c r="J235" i="31"/>
  <c r="J115" i="31"/>
  <c r="T127" i="38"/>
  <c r="R129" i="39"/>
  <c r="R128" i="39"/>
  <c r="R127" i="39" s="1"/>
  <c r="BK131" i="12"/>
  <c r="J131" i="12"/>
  <c r="J101" i="12" s="1"/>
  <c r="R147" i="12"/>
  <c r="T147" i="13"/>
  <c r="BK134" i="17"/>
  <c r="J134" i="17" s="1"/>
  <c r="J101" i="17" s="1"/>
  <c r="R189" i="17"/>
  <c r="BK211" i="17"/>
  <c r="J211" i="17" s="1"/>
  <c r="J106" i="17" s="1"/>
  <c r="BK227" i="17"/>
  <c r="J227" i="17" s="1"/>
  <c r="J109" i="17" s="1"/>
  <c r="P132" i="18"/>
  <c r="P176" i="18"/>
  <c r="R192" i="18"/>
  <c r="R201" i="18"/>
  <c r="P145" i="24"/>
  <c r="T153" i="24"/>
  <c r="P162" i="24"/>
  <c r="T173" i="24"/>
  <c r="P200" i="24"/>
  <c r="P224" i="24"/>
  <c r="BK241" i="24"/>
  <c r="J241" i="24" s="1"/>
  <c r="J116" i="24" s="1"/>
  <c r="R241" i="24"/>
  <c r="R263" i="24"/>
  <c r="BK128" i="25"/>
  <c r="J128" i="25"/>
  <c r="J101" i="25" s="1"/>
  <c r="R178" i="25"/>
  <c r="T141" i="26"/>
  <c r="BK166" i="26"/>
  <c r="J166" i="26"/>
  <c r="J106" i="26"/>
  <c r="BK128" i="27"/>
  <c r="T128" i="27"/>
  <c r="BK146" i="27"/>
  <c r="J146" i="27"/>
  <c r="J103" i="27" s="1"/>
  <c r="T129" i="28"/>
  <c r="P148" i="28"/>
  <c r="R132" i="29"/>
  <c r="R154" i="29"/>
  <c r="BK146" i="39"/>
  <c r="J146" i="39" s="1"/>
  <c r="J102" i="39" s="1"/>
  <c r="P141" i="2"/>
  <c r="BK128" i="3"/>
  <c r="J128" i="3"/>
  <c r="J101" i="3"/>
  <c r="BK165" i="3"/>
  <c r="J165" i="3"/>
  <c r="J103" i="3" s="1"/>
  <c r="T138" i="5"/>
  <c r="BK131" i="11"/>
  <c r="J131" i="11"/>
  <c r="J101" i="11"/>
  <c r="R159" i="11"/>
  <c r="T158" i="12"/>
  <c r="BK181" i="12"/>
  <c r="J181" i="12" s="1"/>
  <c r="J106" i="12" s="1"/>
  <c r="BK147" i="13"/>
  <c r="J147" i="13"/>
  <c r="J102" i="13" s="1"/>
  <c r="R134" i="23"/>
  <c r="BK153" i="23"/>
  <c r="J153" i="23" s="1"/>
  <c r="J104" i="23" s="1"/>
  <c r="P162" i="23"/>
  <c r="P143" i="30"/>
  <c r="P141" i="31"/>
  <c r="R166" i="31"/>
  <c r="BK179" i="31"/>
  <c r="J179" i="31" s="1"/>
  <c r="J108" i="31" s="1"/>
  <c r="T179" i="31"/>
  <c r="R197" i="31"/>
  <c r="R216" i="31"/>
  <c r="R235" i="31"/>
  <c r="T140" i="32"/>
  <c r="T129" i="32"/>
  <c r="T128" i="32" s="1"/>
  <c r="BK129" i="33"/>
  <c r="R205" i="33"/>
  <c r="P129" i="8"/>
  <c r="R139" i="8"/>
  <c r="T167" i="9"/>
  <c r="T207" i="9"/>
  <c r="T233" i="9"/>
  <c r="T242" i="9"/>
  <c r="BK132" i="10"/>
  <c r="J132" i="10"/>
  <c r="J101" i="10"/>
  <c r="BK179" i="10"/>
  <c r="J179" i="10"/>
  <c r="J104" i="10" s="1"/>
  <c r="P134" i="14"/>
  <c r="P189" i="14"/>
  <c r="BK211" i="14"/>
  <c r="J211" i="14"/>
  <c r="J106" i="14"/>
  <c r="R227" i="14"/>
  <c r="R160" i="15"/>
  <c r="T134" i="16"/>
  <c r="R193" i="16"/>
  <c r="P213" i="16"/>
  <c r="R222" i="16"/>
  <c r="T131" i="27"/>
  <c r="R141" i="2"/>
  <c r="R163" i="14"/>
  <c r="P178" i="14"/>
  <c r="P206" i="14"/>
  <c r="T227" i="14"/>
  <c r="P160" i="15"/>
  <c r="R132" i="20"/>
  <c r="T155" i="20"/>
  <c r="P169" i="20"/>
  <c r="T144" i="21"/>
  <c r="BK127" i="22"/>
  <c r="J127" i="22"/>
  <c r="J101" i="22"/>
  <c r="R144" i="23"/>
  <c r="R156" i="23"/>
  <c r="R162" i="23"/>
  <c r="P172" i="23"/>
  <c r="P205" i="33"/>
  <c r="R153" i="34"/>
  <c r="R152" i="34" s="1"/>
  <c r="R129" i="34" s="1"/>
  <c r="R128" i="34" s="1"/>
  <c r="R138" i="5"/>
  <c r="R137" i="6"/>
  <c r="P190" i="6"/>
  <c r="R208" i="6"/>
  <c r="T212" i="6"/>
  <c r="T229" i="6"/>
  <c r="BK247" i="6"/>
  <c r="J247" i="6"/>
  <c r="J111" i="6"/>
  <c r="P181" i="7"/>
  <c r="BK260" i="7"/>
  <c r="J260" i="7" s="1"/>
  <c r="J105" i="7" s="1"/>
  <c r="R265" i="7"/>
  <c r="P274" i="7"/>
  <c r="T139" i="8"/>
  <c r="BK134" i="14"/>
  <c r="BK189" i="14"/>
  <c r="J189" i="14"/>
  <c r="J104" i="14" s="1"/>
  <c r="P211" i="14"/>
  <c r="T220" i="14"/>
  <c r="T160" i="15"/>
  <c r="BK163" i="16"/>
  <c r="J163" i="16"/>
  <c r="J102" i="16" s="1"/>
  <c r="BK178" i="16"/>
  <c r="J178" i="16" s="1"/>
  <c r="J103" i="16" s="1"/>
  <c r="P208" i="16"/>
  <c r="P229" i="16"/>
  <c r="BK144" i="23"/>
  <c r="J144" i="23"/>
  <c r="J103" i="23" s="1"/>
  <c r="P156" i="23"/>
  <c r="T162" i="23"/>
  <c r="R172" i="23"/>
  <c r="T132" i="29"/>
  <c r="BK127" i="38"/>
  <c r="P149" i="38"/>
  <c r="T129" i="39"/>
  <c r="P163" i="39"/>
  <c r="P162" i="39" s="1"/>
  <c r="P131" i="11"/>
  <c r="P159" i="11"/>
  <c r="BK180" i="11"/>
  <c r="J180" i="11"/>
  <c r="J106" i="11" s="1"/>
  <c r="T131" i="12"/>
  <c r="T130" i="12" s="1"/>
  <c r="T147" i="12"/>
  <c r="T181" i="12"/>
  <c r="R131" i="13"/>
  <c r="R158" i="13"/>
  <c r="T179" i="13"/>
  <c r="P163" i="16"/>
  <c r="P133" i="16" s="1"/>
  <c r="AU118" i="1" s="1"/>
  <c r="T178" i="16"/>
  <c r="T213" i="16"/>
  <c r="T222" i="16"/>
  <c r="P134" i="23"/>
  <c r="P141" i="23"/>
  <c r="T153" i="23"/>
  <c r="T168" i="23"/>
  <c r="R153" i="24"/>
  <c r="BK167" i="24"/>
  <c r="J167" i="24" s="1"/>
  <c r="J106" i="24" s="1"/>
  <c r="BK184" i="24"/>
  <c r="J184" i="24"/>
  <c r="J108" i="24" s="1"/>
  <c r="T200" i="24"/>
  <c r="T231" i="24"/>
  <c r="BK248" i="24"/>
  <c r="J248" i="24"/>
  <c r="J117" i="24"/>
  <c r="P148" i="31"/>
  <c r="BK184" i="31"/>
  <c r="J184" i="31" s="1"/>
  <c r="J109" i="31" s="1"/>
  <c r="BK202" i="31"/>
  <c r="J202" i="31"/>
  <c r="J111" i="31"/>
  <c r="T216" i="31"/>
  <c r="T235" i="31"/>
  <c r="R140" i="32"/>
  <c r="T205" i="33"/>
  <c r="T130" i="34"/>
  <c r="P128" i="35"/>
  <c r="T137" i="35"/>
  <c r="R162" i="35"/>
  <c r="T155" i="36"/>
  <c r="R149" i="38"/>
  <c r="BK151" i="40"/>
  <c r="J151" i="40"/>
  <c r="J103" i="40" s="1"/>
  <c r="T144" i="41"/>
  <c r="T129" i="41" s="1"/>
  <c r="T128" i="41" s="1"/>
  <c r="R131" i="42"/>
  <c r="BK132" i="2"/>
  <c r="J132" i="2"/>
  <c r="J102" i="2"/>
  <c r="T141" i="2"/>
  <c r="T128" i="3"/>
  <c r="T127" i="3" s="1"/>
  <c r="T165" i="3"/>
  <c r="P138" i="5"/>
  <c r="BK137" i="6"/>
  <c r="J137" i="6" s="1"/>
  <c r="J101" i="6" s="1"/>
  <c r="BK190" i="6"/>
  <c r="J190" i="6"/>
  <c r="J103" i="6" s="1"/>
  <c r="R217" i="6"/>
  <c r="BK240" i="6"/>
  <c r="J240" i="6"/>
  <c r="J110" i="6"/>
  <c r="T181" i="7"/>
  <c r="R260" i="7"/>
  <c r="BK146" i="8"/>
  <c r="J146" i="8" s="1"/>
  <c r="J103" i="8" s="1"/>
  <c r="T134" i="9"/>
  <c r="R190" i="9"/>
  <c r="P228" i="9"/>
  <c r="R249" i="9"/>
  <c r="R132" i="10"/>
  <c r="T179" i="10"/>
  <c r="BK210" i="10"/>
  <c r="J210" i="10" s="1"/>
  <c r="J107" i="10" s="1"/>
  <c r="T159" i="11"/>
  <c r="P131" i="12"/>
  <c r="P130" i="12"/>
  <c r="AU114" i="1" s="1"/>
  <c r="P147" i="12"/>
  <c r="R181" i="12"/>
  <c r="BK158" i="13"/>
  <c r="J158" i="13"/>
  <c r="J103" i="13"/>
  <c r="R179" i="13"/>
  <c r="P163" i="14"/>
  <c r="T178" i="14"/>
  <c r="R206" i="14"/>
  <c r="BK227" i="14"/>
  <c r="J227" i="14"/>
  <c r="J109" i="14"/>
  <c r="BK160" i="15"/>
  <c r="J160" i="15" s="1"/>
  <c r="J102" i="15" s="1"/>
  <c r="R163" i="16"/>
  <c r="P178" i="16"/>
  <c r="BK208" i="16"/>
  <c r="J208" i="16"/>
  <c r="J105" i="16" s="1"/>
  <c r="P222" i="16"/>
  <c r="T163" i="17"/>
  <c r="T178" i="17"/>
  <c r="T206" i="17"/>
  <c r="T227" i="17"/>
  <c r="T132" i="18"/>
  <c r="T131" i="18"/>
  <c r="T176" i="18"/>
  <c r="T192" i="18"/>
  <c r="T201" i="18"/>
  <c r="R137" i="19"/>
  <c r="P198" i="19"/>
  <c r="R204" i="19"/>
  <c r="T209" i="19"/>
  <c r="P230" i="19"/>
  <c r="R245" i="19"/>
  <c r="P257" i="19"/>
  <c r="P144" i="20"/>
  <c r="R144" i="21"/>
  <c r="BK156" i="21"/>
  <c r="J156" i="21"/>
  <c r="J106" i="21" s="1"/>
  <c r="R145" i="24"/>
  <c r="BK162" i="24"/>
  <c r="J162" i="24" s="1"/>
  <c r="J105" i="24" s="1"/>
  <c r="R167" i="24"/>
  <c r="R184" i="24"/>
  <c r="T195" i="24"/>
  <c r="R231" i="24"/>
  <c r="BK260" i="24"/>
  <c r="J260" i="24" s="1"/>
  <c r="J118" i="24" s="1"/>
  <c r="T263" i="24"/>
  <c r="T158" i="25"/>
  <c r="P141" i="26"/>
  <c r="P131" i="27"/>
  <c r="T146" i="27"/>
  <c r="P138" i="28"/>
  <c r="T148" i="28"/>
  <c r="BK141" i="29"/>
  <c r="J141" i="29" s="1"/>
  <c r="J103" i="29" s="1"/>
  <c r="T154" i="29"/>
  <c r="T132" i="30"/>
  <c r="T131" i="30" s="1"/>
  <c r="T150" i="30"/>
  <c r="T149" i="30"/>
  <c r="BK141" i="31"/>
  <c r="J141" i="31" s="1"/>
  <c r="J102" i="31" s="1"/>
  <c r="T141" i="31"/>
  <c r="BK166" i="31"/>
  <c r="J166" i="31"/>
  <c r="J104" i="31"/>
  <c r="T172" i="31"/>
  <c r="R179" i="31"/>
  <c r="BK197" i="31"/>
  <c r="J197" i="31" s="1"/>
  <c r="J110" i="31" s="1"/>
  <c r="R202" i="31"/>
  <c r="P216" i="31"/>
  <c r="T230" i="31"/>
  <c r="P140" i="32"/>
  <c r="P157" i="32"/>
  <c r="P129" i="39"/>
  <c r="BK163" i="39"/>
  <c r="J163" i="39"/>
  <c r="J105" i="39"/>
  <c r="R130" i="40"/>
  <c r="R130" i="41"/>
  <c r="P137" i="43"/>
  <c r="R154" i="3"/>
  <c r="T126" i="4"/>
  <c r="T125" i="4"/>
  <c r="BK163" i="17"/>
  <c r="J163" i="17"/>
  <c r="J102" i="17"/>
  <c r="P178" i="17"/>
  <c r="R206" i="17"/>
  <c r="R227" i="17"/>
  <c r="R161" i="18"/>
  <c r="P216" i="19"/>
  <c r="BK245" i="19"/>
  <c r="J245" i="19" s="1"/>
  <c r="J110" i="19" s="1"/>
  <c r="R250" i="19"/>
  <c r="BK132" i="20"/>
  <c r="J132" i="20" s="1"/>
  <c r="J101" i="20" s="1"/>
  <c r="P155" i="20"/>
  <c r="R169" i="20"/>
  <c r="BK144" i="41"/>
  <c r="T131" i="42"/>
  <c r="R150" i="43"/>
  <c r="T132" i="2"/>
  <c r="R154" i="2"/>
  <c r="T166" i="2"/>
  <c r="P128" i="3"/>
  <c r="P129" i="5"/>
  <c r="P128" i="5" s="1"/>
  <c r="AU103" i="1" s="1"/>
  <c r="AU102" i="1" s="1"/>
  <c r="R144" i="5"/>
  <c r="T168" i="6"/>
  <c r="BK212" i="6"/>
  <c r="J212" i="6"/>
  <c r="J106" i="6" s="1"/>
  <c r="R240" i="6"/>
  <c r="R134" i="7"/>
  <c r="P166" i="7"/>
  <c r="R246" i="7"/>
  <c r="P265" i="7"/>
  <c r="T274" i="7"/>
  <c r="BK137" i="19"/>
  <c r="J137" i="19" s="1"/>
  <c r="J101" i="19" s="1"/>
  <c r="T172" i="19"/>
  <c r="T204" i="19"/>
  <c r="T216" i="19"/>
  <c r="P245" i="19"/>
  <c r="T257" i="19"/>
  <c r="P132" i="20"/>
  <c r="BK155" i="20"/>
  <c r="J155" i="20"/>
  <c r="J103" i="20" s="1"/>
  <c r="T169" i="20"/>
  <c r="BK143" i="30"/>
  <c r="J143" i="30"/>
  <c r="J103" i="30" s="1"/>
  <c r="T129" i="33"/>
  <c r="T128" i="33" s="1"/>
  <c r="T127" i="33" s="1"/>
  <c r="R130" i="34"/>
  <c r="R137" i="35"/>
  <c r="T151" i="40"/>
  <c r="P144" i="41"/>
  <c r="R146" i="42"/>
  <c r="P128" i="43"/>
  <c r="P127" i="43" s="1"/>
  <c r="P126" i="43" s="1"/>
  <c r="AU155" i="1" s="1"/>
  <c r="T137" i="43"/>
  <c r="P162" i="43"/>
  <c r="P167" i="9"/>
  <c r="T190" i="9"/>
  <c r="T228" i="9"/>
  <c r="BK249" i="9"/>
  <c r="J249" i="9" s="1"/>
  <c r="J109" i="9" s="1"/>
  <c r="R161" i="10"/>
  <c r="P172" i="10"/>
  <c r="BK202" i="10"/>
  <c r="J202" i="10" s="1"/>
  <c r="J105" i="10" s="1"/>
  <c r="R131" i="11"/>
  <c r="R148" i="11"/>
  <c r="R130" i="11" s="1"/>
  <c r="P180" i="11"/>
  <c r="BK158" i="12"/>
  <c r="J158" i="12"/>
  <c r="J103" i="12" s="1"/>
  <c r="P147" i="13"/>
  <c r="BK163" i="14"/>
  <c r="J163" i="14"/>
  <c r="J102" i="14"/>
  <c r="BK178" i="14"/>
  <c r="J178" i="14" s="1"/>
  <c r="J103" i="14" s="1"/>
  <c r="BK206" i="14"/>
  <c r="J206" i="14" s="1"/>
  <c r="J105" i="14" s="1"/>
  <c r="R172" i="19"/>
  <c r="P204" i="19"/>
  <c r="R216" i="19"/>
  <c r="T230" i="19"/>
  <c r="P250" i="19"/>
  <c r="R144" i="20"/>
  <c r="T131" i="21"/>
  <c r="T130" i="21"/>
  <c r="BK144" i="21"/>
  <c r="J144" i="21" s="1"/>
  <c r="J104" i="21" s="1"/>
  <c r="BK130" i="40"/>
  <c r="J130" i="40" s="1"/>
  <c r="J102" i="40" s="1"/>
  <c r="P151" i="40"/>
  <c r="P130" i="41"/>
  <c r="P129" i="41"/>
  <c r="P128" i="41" s="1"/>
  <c r="AU152" i="1" s="1"/>
  <c r="P131" i="42"/>
  <c r="T146" i="42"/>
  <c r="T128" i="43"/>
  <c r="P150" i="43"/>
  <c r="BK162" i="43"/>
  <c r="J162" i="43" s="1"/>
  <c r="J104" i="43" s="1"/>
  <c r="T134" i="7"/>
  <c r="R166" i="7"/>
  <c r="P246" i="7"/>
  <c r="BK265" i="7"/>
  <c r="J265" i="7"/>
  <c r="J106" i="7" s="1"/>
  <c r="BK274" i="7"/>
  <c r="J274" i="7" s="1"/>
  <c r="J108" i="7" s="1"/>
  <c r="T281" i="7"/>
  <c r="BK139" i="8"/>
  <c r="J139" i="8"/>
  <c r="J102" i="8"/>
  <c r="P134" i="9"/>
  <c r="P133" i="9"/>
  <c r="AU111" i="1"/>
  <c r="P207" i="9"/>
  <c r="R233" i="9"/>
  <c r="P242" i="9"/>
  <c r="BK134" i="16"/>
  <c r="BK133" i="16" s="1"/>
  <c r="J133" i="16" s="1"/>
  <c r="J100" i="16" s="1"/>
  <c r="J134" i="16"/>
  <c r="J101" i="16" s="1"/>
  <c r="R178" i="16"/>
  <c r="T208" i="16"/>
  <c r="T127" i="22"/>
  <c r="T126" i="22"/>
  <c r="P127" i="38"/>
  <c r="P126" i="38" s="1"/>
  <c r="P125" i="38" s="1"/>
  <c r="AU148" i="1" s="1"/>
  <c r="T149" i="38"/>
  <c r="P146" i="39"/>
  <c r="T163" i="39"/>
  <c r="T162" i="39"/>
  <c r="P130" i="40"/>
  <c r="P129" i="40" s="1"/>
  <c r="P128" i="40" s="1"/>
  <c r="AU151" i="1" s="1"/>
  <c r="R151" i="40"/>
  <c r="BK130" i="41"/>
  <c r="J130" i="41"/>
  <c r="J102" i="41" s="1"/>
  <c r="R144" i="41"/>
  <c r="P146" i="42"/>
  <c r="R128" i="43"/>
  <c r="R137" i="43"/>
  <c r="T150" i="43"/>
  <c r="T162" i="43"/>
  <c r="BK141" i="2"/>
  <c r="J141" i="2" s="1"/>
  <c r="J103" i="2" s="1"/>
  <c r="P154" i="2"/>
  <c r="BK166" i="2"/>
  <c r="J166" i="2"/>
  <c r="J106" i="2"/>
  <c r="P154" i="3"/>
  <c r="T129" i="5"/>
  <c r="T128" i="5" s="1"/>
  <c r="T144" i="5"/>
  <c r="R181" i="7"/>
  <c r="T260" i="7"/>
  <c r="R281" i="7"/>
  <c r="R129" i="8"/>
  <c r="R146" i="8"/>
  <c r="T134" i="14"/>
  <c r="T133" i="14" s="1"/>
  <c r="R178" i="14"/>
  <c r="T206" i="14"/>
  <c r="P220" i="14"/>
  <c r="P132" i="15"/>
  <c r="P175" i="15"/>
  <c r="BK185" i="15"/>
  <c r="J185" i="15"/>
  <c r="J105" i="15"/>
  <c r="R194" i="15"/>
  <c r="P134" i="16"/>
  <c r="P193" i="16"/>
  <c r="BK213" i="16"/>
  <c r="J213" i="16"/>
  <c r="J106" i="16"/>
  <c r="BK222" i="16"/>
  <c r="J222" i="16" s="1"/>
  <c r="J108" i="16" s="1"/>
  <c r="R229" i="16"/>
  <c r="P134" i="17"/>
  <c r="P133" i="17" s="1"/>
  <c r="AU119" i="1" s="1"/>
  <c r="P189" i="17"/>
  <c r="T211" i="17"/>
  <c r="P220" i="17"/>
  <c r="R132" i="18"/>
  <c r="R131" i="18" s="1"/>
  <c r="BK176" i="18"/>
  <c r="J176" i="18"/>
  <c r="J103" i="18" s="1"/>
  <c r="BK172" i="19"/>
  <c r="J172" i="19"/>
  <c r="J102" i="19"/>
  <c r="R198" i="19"/>
  <c r="BK209" i="19"/>
  <c r="J209" i="19"/>
  <c r="J105" i="19"/>
  <c r="R209" i="19"/>
  <c r="R230" i="19"/>
  <c r="T250" i="19"/>
  <c r="T144" i="20"/>
  <c r="BK131" i="21"/>
  <c r="J131" i="21" s="1"/>
  <c r="J101" i="21" s="1"/>
  <c r="R156" i="21"/>
  <c r="P127" i="22"/>
  <c r="P126" i="22"/>
  <c r="AU125" i="1"/>
  <c r="T144" i="23"/>
  <c r="T156" i="23"/>
  <c r="P168" i="23"/>
  <c r="T159" i="24"/>
  <c r="P167" i="24"/>
  <c r="R173" i="24"/>
  <c r="P195" i="24"/>
  <c r="T215" i="24"/>
  <c r="T224" i="24"/>
  <c r="T214" i="24"/>
  <c r="R235" i="24"/>
  <c r="R248" i="24"/>
  <c r="P263" i="24"/>
  <c r="R141" i="31"/>
  <c r="R140" i="31" s="1"/>
  <c r="R139" i="31" s="1"/>
  <c r="P166" i="31"/>
  <c r="P184" i="31"/>
  <c r="T197" i="31"/>
  <c r="P207" i="31"/>
  <c r="BK230" i="31"/>
  <c r="J230" i="31"/>
  <c r="J114" i="31"/>
  <c r="P235" i="31"/>
  <c r="R130" i="32"/>
  <c r="R129" i="32"/>
  <c r="R128" i="32" s="1"/>
  <c r="BK157" i="32"/>
  <c r="J157" i="32"/>
  <c r="J104" i="32"/>
  <c r="BK205" i="33"/>
  <c r="J205" i="33" s="1"/>
  <c r="J103" i="33" s="1"/>
  <c r="T153" i="34"/>
  <c r="T152" i="34" s="1"/>
  <c r="R128" i="35"/>
  <c r="R127" i="35"/>
  <c r="R126" i="35" s="1"/>
  <c r="BK150" i="35"/>
  <c r="J150" i="35" s="1"/>
  <c r="J102" i="35" s="1"/>
  <c r="T162" i="35"/>
  <c r="R127" i="38"/>
  <c r="R126" i="38"/>
  <c r="R125" i="38"/>
  <c r="T146" i="39"/>
  <c r="T130" i="40"/>
  <c r="T129" i="40"/>
  <c r="T128" i="40" s="1"/>
  <c r="T130" i="41"/>
  <c r="BK131" i="42"/>
  <c r="J131" i="42" s="1"/>
  <c r="J102" i="42" s="1"/>
  <c r="BK146" i="42"/>
  <c r="J146" i="42" s="1"/>
  <c r="J104" i="42" s="1"/>
  <c r="BK128" i="43"/>
  <c r="J128" i="43" s="1"/>
  <c r="J100" i="43" s="1"/>
  <c r="BK137" i="43"/>
  <c r="J137" i="43"/>
  <c r="J101" i="43" s="1"/>
  <c r="BK150" i="43"/>
  <c r="J150" i="43"/>
  <c r="J102" i="43"/>
  <c r="R162" i="43"/>
  <c r="BK122" i="44"/>
  <c r="J122" i="44"/>
  <c r="J99" i="44" s="1"/>
  <c r="P122" i="44"/>
  <c r="P121" i="44"/>
  <c r="AU156" i="1"/>
  <c r="R122" i="44"/>
  <c r="R121" i="44" s="1"/>
  <c r="T122" i="44"/>
  <c r="T121" i="44"/>
  <c r="BK174" i="11"/>
  <c r="J174" i="11" s="1"/>
  <c r="J104" i="11" s="1"/>
  <c r="BK173" i="13"/>
  <c r="BK130" i="13" s="1"/>
  <c r="J130" i="13" s="1"/>
  <c r="J34" i="13" s="1"/>
  <c r="BK177" i="36"/>
  <c r="J177" i="36" s="1"/>
  <c r="J103" i="36" s="1"/>
  <c r="BK217" i="17"/>
  <c r="J217" i="17"/>
  <c r="J107" i="17" s="1"/>
  <c r="BK224" i="19"/>
  <c r="J224" i="19"/>
  <c r="J107" i="19" s="1"/>
  <c r="BK227" i="19"/>
  <c r="J227" i="19"/>
  <c r="J108" i="19"/>
  <c r="BK141" i="21"/>
  <c r="J141" i="21" s="1"/>
  <c r="J103" i="21" s="1"/>
  <c r="BK151" i="28"/>
  <c r="J151" i="28" s="1"/>
  <c r="J104" i="28" s="1"/>
  <c r="BK163" i="29"/>
  <c r="J163" i="29" s="1"/>
  <c r="J105" i="29" s="1"/>
  <c r="BK154" i="30"/>
  <c r="J154" i="30"/>
  <c r="J106" i="30" s="1"/>
  <c r="BK189" i="18"/>
  <c r="J189" i="18"/>
  <c r="J104" i="18"/>
  <c r="BK198" i="18"/>
  <c r="J198" i="18"/>
  <c r="J106" i="18"/>
  <c r="BK138" i="21"/>
  <c r="J138" i="21"/>
  <c r="J102" i="21"/>
  <c r="BK176" i="13"/>
  <c r="J176" i="13"/>
  <c r="J105" i="13" s="1"/>
  <c r="BK145" i="37"/>
  <c r="J145" i="37"/>
  <c r="J101" i="37" s="1"/>
  <c r="BK155" i="38"/>
  <c r="J155" i="38"/>
  <c r="J103" i="38" s="1"/>
  <c r="BK147" i="38"/>
  <c r="J147" i="38" s="1"/>
  <c r="J101" i="38" s="1"/>
  <c r="BK144" i="39"/>
  <c r="J144" i="39"/>
  <c r="J101" i="39"/>
  <c r="BK160" i="39"/>
  <c r="J160" i="39" s="1"/>
  <c r="J103" i="39" s="1"/>
  <c r="BK178" i="12"/>
  <c r="J178" i="12" s="1"/>
  <c r="J105" i="12" s="1"/>
  <c r="BK163" i="2"/>
  <c r="J163" i="2"/>
  <c r="J105" i="2"/>
  <c r="BK147" i="5"/>
  <c r="J147" i="5"/>
  <c r="J104" i="5"/>
  <c r="BK217" i="14"/>
  <c r="J217" i="14" s="1"/>
  <c r="J107" i="14" s="1"/>
  <c r="BK191" i="15"/>
  <c r="J191" i="15" s="1"/>
  <c r="J106" i="15" s="1"/>
  <c r="BK160" i="23"/>
  <c r="J160" i="23" s="1"/>
  <c r="J106" i="23" s="1"/>
  <c r="BK221" i="22"/>
  <c r="BK126" i="22" s="1"/>
  <c r="J126" i="22" s="1"/>
  <c r="J100" i="22" s="1"/>
  <c r="J221" i="22"/>
  <c r="J102" i="22" s="1"/>
  <c r="BK159" i="35"/>
  <c r="J159" i="35"/>
  <c r="J103" i="35" s="1"/>
  <c r="BK239" i="9"/>
  <c r="J239" i="9"/>
  <c r="J107" i="9"/>
  <c r="BK207" i="10"/>
  <c r="J207" i="10" s="1"/>
  <c r="J106" i="10" s="1"/>
  <c r="BK182" i="15"/>
  <c r="J182" i="15" s="1"/>
  <c r="J104" i="15" s="1"/>
  <c r="BK219" i="16"/>
  <c r="J219" i="16" s="1"/>
  <c r="J107" i="16" s="1"/>
  <c r="BK160" i="20"/>
  <c r="J160" i="20"/>
  <c r="J104" i="20" s="1"/>
  <c r="BK166" i="20"/>
  <c r="J166" i="20"/>
  <c r="J106" i="20"/>
  <c r="BK163" i="26"/>
  <c r="J163" i="26"/>
  <c r="J105" i="26"/>
  <c r="BK169" i="31"/>
  <c r="J169" i="31"/>
  <c r="J105" i="31"/>
  <c r="BK159" i="40"/>
  <c r="J159" i="40"/>
  <c r="J104" i="40" s="1"/>
  <c r="BK163" i="20"/>
  <c r="BK131" i="20" s="1"/>
  <c r="J131" i="20" s="1"/>
  <c r="J34" i="20" s="1"/>
  <c r="J163" i="20"/>
  <c r="J105" i="20" s="1"/>
  <c r="BK205" i="6"/>
  <c r="J205" i="6"/>
  <c r="J104" i="6" s="1"/>
  <c r="BK226" i="6"/>
  <c r="J226" i="6" s="1"/>
  <c r="J108" i="6" s="1"/>
  <c r="BK154" i="41"/>
  <c r="J154" i="41"/>
  <c r="J104" i="41"/>
  <c r="BK177" i="11"/>
  <c r="J177" i="11" s="1"/>
  <c r="J105" i="11" s="1"/>
  <c r="BK175" i="12"/>
  <c r="J175" i="12" s="1"/>
  <c r="J104" i="12" s="1"/>
  <c r="BK163" i="8"/>
  <c r="J163" i="8"/>
  <c r="J104" i="8"/>
  <c r="BK271" i="7"/>
  <c r="J271" i="7"/>
  <c r="J107" i="7"/>
  <c r="BK153" i="21"/>
  <c r="J153" i="21" s="1"/>
  <c r="J105" i="21" s="1"/>
  <c r="BK155" i="42"/>
  <c r="J155" i="42" s="1"/>
  <c r="J105" i="42" s="1"/>
  <c r="BK159" i="43"/>
  <c r="J159" i="43" s="1"/>
  <c r="J103" i="43" s="1"/>
  <c r="E85" i="44"/>
  <c r="J91" i="44"/>
  <c r="F93" i="44"/>
  <c r="J93" i="44"/>
  <c r="F94" i="44"/>
  <c r="J94" i="44"/>
  <c r="BE123" i="44"/>
  <c r="BE124" i="44"/>
  <c r="BE125" i="44"/>
  <c r="BE126" i="44"/>
  <c r="BE127" i="44"/>
  <c r="BE128" i="44"/>
  <c r="BE129" i="44"/>
  <c r="BE130" i="44"/>
  <c r="BE131" i="44"/>
  <c r="BE132" i="44"/>
  <c r="F93" i="43"/>
  <c r="J93" i="43"/>
  <c r="F94" i="43"/>
  <c r="E114" i="43"/>
  <c r="J120" i="43"/>
  <c r="BE131" i="43"/>
  <c r="BE135" i="43"/>
  <c r="BE138" i="43"/>
  <c r="BE144" i="43"/>
  <c r="BE146" i="43"/>
  <c r="BE151" i="43"/>
  <c r="BE140" i="43"/>
  <c r="BE157" i="43"/>
  <c r="BE167" i="43"/>
  <c r="BE168" i="43"/>
  <c r="BE172" i="43"/>
  <c r="J94" i="43"/>
  <c r="BE142" i="43"/>
  <c r="BE148" i="43"/>
  <c r="BE153" i="43"/>
  <c r="BE155" i="43"/>
  <c r="BE163" i="43"/>
  <c r="BE170" i="43"/>
  <c r="BE129" i="43"/>
  <c r="BE133" i="43"/>
  <c r="BE160" i="43"/>
  <c r="BE165" i="43"/>
  <c r="J144" i="41"/>
  <c r="J103" i="41"/>
  <c r="E85" i="42"/>
  <c r="BE143" i="42"/>
  <c r="F96" i="42"/>
  <c r="BE139" i="42"/>
  <c r="BE140" i="42"/>
  <c r="BE151" i="42"/>
  <c r="BE132" i="42"/>
  <c r="BE133" i="42"/>
  <c r="BE138" i="42"/>
  <c r="BE148" i="42"/>
  <c r="BE149" i="42"/>
  <c r="BE150" i="42"/>
  <c r="J93" i="42"/>
  <c r="BE134" i="42"/>
  <c r="BE135" i="42"/>
  <c r="BE136" i="42"/>
  <c r="BE137" i="42"/>
  <c r="BE141" i="42"/>
  <c r="BE142" i="42"/>
  <c r="BE144" i="42"/>
  <c r="BE147" i="42"/>
  <c r="BE152" i="42"/>
  <c r="BE153" i="42"/>
  <c r="BE154" i="42"/>
  <c r="BE156" i="42"/>
  <c r="E114" i="41"/>
  <c r="BE133" i="41"/>
  <c r="BE146" i="41"/>
  <c r="BE147" i="41"/>
  <c r="BE152" i="41"/>
  <c r="BE155" i="41"/>
  <c r="J93" i="41"/>
  <c r="F125" i="41"/>
  <c r="BE134" i="41"/>
  <c r="BE135" i="41"/>
  <c r="BE136" i="41"/>
  <c r="BE138" i="41"/>
  <c r="BE139" i="41"/>
  <c r="BE140" i="41"/>
  <c r="BE142" i="41"/>
  <c r="BE143" i="41"/>
  <c r="BE151" i="41"/>
  <c r="BE131" i="41"/>
  <c r="BE132" i="41"/>
  <c r="BE137" i="41"/>
  <c r="BE141" i="41"/>
  <c r="BE145" i="41"/>
  <c r="BE148" i="41"/>
  <c r="BE149" i="41"/>
  <c r="BE150" i="41"/>
  <c r="BE153" i="41"/>
  <c r="BE133" i="40"/>
  <c r="BK128" i="39"/>
  <c r="E85" i="40"/>
  <c r="J122" i="40"/>
  <c r="BE132" i="40"/>
  <c r="BE137" i="40"/>
  <c r="BE139" i="40"/>
  <c r="BE134" i="40"/>
  <c r="F125" i="40"/>
  <c r="BE140" i="40"/>
  <c r="BE145" i="40"/>
  <c r="BE142" i="40"/>
  <c r="BE147" i="40"/>
  <c r="BE148" i="40"/>
  <c r="BE154" i="40"/>
  <c r="BE131" i="40"/>
  <c r="BE141" i="40"/>
  <c r="BE156" i="40"/>
  <c r="BE157" i="40"/>
  <c r="BE158" i="40"/>
  <c r="BE135" i="40"/>
  <c r="BE138" i="40"/>
  <c r="BE143" i="40"/>
  <c r="BE152" i="40"/>
  <c r="BE136" i="40"/>
  <c r="BE144" i="40"/>
  <c r="BE150" i="40"/>
  <c r="BE153" i="40"/>
  <c r="BE155" i="40"/>
  <c r="BE160" i="40"/>
  <c r="BE146" i="40"/>
  <c r="BE149" i="40"/>
  <c r="E85" i="39"/>
  <c r="BE130" i="39"/>
  <c r="J127" i="38"/>
  <c r="J100" i="38" s="1"/>
  <c r="BE133" i="39"/>
  <c r="BE131" i="39"/>
  <c r="J91" i="39"/>
  <c r="BE132" i="39"/>
  <c r="BE136" i="39"/>
  <c r="BE139" i="39"/>
  <c r="BE141" i="39"/>
  <c r="BE142" i="39"/>
  <c r="BE137" i="39"/>
  <c r="F94" i="39"/>
  <c r="BE134" i="39"/>
  <c r="BE135" i="39"/>
  <c r="BE138" i="39"/>
  <c r="BE143" i="39"/>
  <c r="BE147" i="39"/>
  <c r="BE145" i="39"/>
  <c r="BE150" i="39"/>
  <c r="BE158" i="39"/>
  <c r="BE153" i="39"/>
  <c r="BE156" i="39"/>
  <c r="BE159" i="39"/>
  <c r="BE164" i="39"/>
  <c r="BE154" i="39"/>
  <c r="BE149" i="39"/>
  <c r="BE140" i="39"/>
  <c r="BE157" i="39"/>
  <c r="BE165" i="39"/>
  <c r="BE148" i="39"/>
  <c r="BE151" i="39"/>
  <c r="BE155" i="39"/>
  <c r="BE161" i="39"/>
  <c r="BE152" i="39"/>
  <c r="J125" i="37"/>
  <c r="J100" i="37" s="1"/>
  <c r="J119" i="38"/>
  <c r="E85" i="38"/>
  <c r="BE130" i="38"/>
  <c r="BE131" i="38"/>
  <c r="BE139" i="38"/>
  <c r="BE135" i="38"/>
  <c r="BE141" i="38"/>
  <c r="BE152" i="38"/>
  <c r="BE128" i="38"/>
  <c r="BE129" i="38"/>
  <c r="BE132" i="38"/>
  <c r="BE133" i="38"/>
  <c r="BE134" i="38"/>
  <c r="BE137" i="38"/>
  <c r="BE142" i="38"/>
  <c r="BE145" i="38"/>
  <c r="BE146" i="38"/>
  <c r="BE148" i="38"/>
  <c r="BE153" i="38"/>
  <c r="BE154" i="38"/>
  <c r="BE156" i="38"/>
  <c r="F94" i="38"/>
  <c r="BE136" i="38"/>
  <c r="BE138" i="38"/>
  <c r="BE140" i="38"/>
  <c r="BE143" i="38"/>
  <c r="BE144" i="38"/>
  <c r="BE150" i="38"/>
  <c r="BE151" i="38"/>
  <c r="BK126" i="36"/>
  <c r="J126" i="36"/>
  <c r="J99" i="36" s="1"/>
  <c r="E85" i="37"/>
  <c r="F94" i="37"/>
  <c r="J117" i="37"/>
  <c r="BE128" i="37"/>
  <c r="BE133" i="37"/>
  <c r="BE137" i="37"/>
  <c r="BE141" i="37"/>
  <c r="BE129" i="37"/>
  <c r="BE131" i="37"/>
  <c r="BE136" i="37"/>
  <c r="BE138" i="37"/>
  <c r="BE142" i="37"/>
  <c r="BE127" i="37"/>
  <c r="BE132" i="37"/>
  <c r="BE135" i="37"/>
  <c r="BE143" i="37"/>
  <c r="BE146" i="37"/>
  <c r="BE139" i="37"/>
  <c r="BE144" i="37"/>
  <c r="BE126" i="37"/>
  <c r="BE130" i="37"/>
  <c r="BE134" i="37"/>
  <c r="BE140" i="37"/>
  <c r="E113" i="36"/>
  <c r="BE128" i="36"/>
  <c r="BE130" i="36"/>
  <c r="J91" i="36"/>
  <c r="BE132" i="36"/>
  <c r="BK127" i="35"/>
  <c r="J127" i="35" s="1"/>
  <c r="J99" i="35" s="1"/>
  <c r="BE134" i="36"/>
  <c r="BE140" i="36"/>
  <c r="BE142" i="36"/>
  <c r="BE147" i="36"/>
  <c r="BE148" i="36"/>
  <c r="BE137" i="36"/>
  <c r="BE153" i="36"/>
  <c r="BE131" i="36"/>
  <c r="BE133" i="36"/>
  <c r="BE135" i="36"/>
  <c r="BE145" i="36"/>
  <c r="BE136" i="36"/>
  <c r="BE138" i="36"/>
  <c r="BE158" i="36"/>
  <c r="BE143" i="36"/>
  <c r="BE144" i="36"/>
  <c r="BE150" i="36"/>
  <c r="BE151" i="36"/>
  <c r="BE157" i="36"/>
  <c r="BE161" i="36"/>
  <c r="BE162" i="36"/>
  <c r="BE167" i="36"/>
  <c r="BE173" i="36"/>
  <c r="BE174" i="36"/>
  <c r="BE165" i="36"/>
  <c r="BE176" i="36"/>
  <c r="BE178" i="36"/>
  <c r="F94" i="36"/>
  <c r="BE149" i="36"/>
  <c r="BE156" i="36"/>
  <c r="BE160" i="36"/>
  <c r="BE163" i="36"/>
  <c r="BE164" i="36"/>
  <c r="BE169" i="36"/>
  <c r="BE171" i="36"/>
  <c r="BE175" i="36"/>
  <c r="BE129" i="36"/>
  <c r="BE139" i="36"/>
  <c r="BE141" i="36"/>
  <c r="BE146" i="36"/>
  <c r="BE154" i="36"/>
  <c r="BE159" i="36"/>
  <c r="BE166" i="36"/>
  <c r="BE170" i="36"/>
  <c r="BE168" i="36"/>
  <c r="BE172" i="36"/>
  <c r="BK152" i="34"/>
  <c r="J152" i="34" s="1"/>
  <c r="J103" i="34" s="1"/>
  <c r="E85" i="35"/>
  <c r="F93" i="35"/>
  <c r="J122" i="35"/>
  <c r="BE129" i="35"/>
  <c r="BE131" i="35"/>
  <c r="F94" i="35"/>
  <c r="J123" i="35"/>
  <c r="J120" i="35"/>
  <c r="BE142" i="35"/>
  <c r="BE155" i="35"/>
  <c r="BE140" i="35"/>
  <c r="BE157" i="35"/>
  <c r="BE133" i="35"/>
  <c r="BE163" i="35"/>
  <c r="BE135" i="35"/>
  <c r="BE144" i="35"/>
  <c r="BE146" i="35"/>
  <c r="BE148" i="35"/>
  <c r="BE165" i="35"/>
  <c r="BE172" i="35"/>
  <c r="BE160" i="35"/>
  <c r="BE167" i="35"/>
  <c r="BE168" i="35"/>
  <c r="BE138" i="35"/>
  <c r="BE151" i="35"/>
  <c r="BE153" i="35"/>
  <c r="BE170" i="35"/>
  <c r="J129" i="33"/>
  <c r="J102" i="33"/>
  <c r="F96" i="34"/>
  <c r="BE136" i="34"/>
  <c r="BE131" i="34"/>
  <c r="BE138" i="34"/>
  <c r="BE143" i="34"/>
  <c r="BE133" i="34"/>
  <c r="E114" i="34"/>
  <c r="BE147" i="34"/>
  <c r="J93" i="34"/>
  <c r="BE135" i="34"/>
  <c r="BE150" i="34"/>
  <c r="BE154" i="34"/>
  <c r="BE156" i="34"/>
  <c r="BE134" i="34"/>
  <c r="BE141" i="34"/>
  <c r="BE144" i="34"/>
  <c r="BE132" i="34"/>
  <c r="BE137" i="34"/>
  <c r="BE140" i="34"/>
  <c r="BE148" i="34"/>
  <c r="BE151" i="34"/>
  <c r="BE139" i="34"/>
  <c r="BE142" i="34"/>
  <c r="BE145" i="34"/>
  <c r="BE146" i="34"/>
  <c r="BE149" i="34"/>
  <c r="BE155" i="34"/>
  <c r="BE157" i="34"/>
  <c r="BE158" i="34"/>
  <c r="BE159" i="34"/>
  <c r="BE169" i="33"/>
  <c r="BE171" i="33"/>
  <c r="BE179" i="33"/>
  <c r="BE168" i="33"/>
  <c r="BE176" i="33"/>
  <c r="BE178" i="33"/>
  <c r="E85" i="33"/>
  <c r="F124" i="33"/>
  <c r="BE136" i="33"/>
  <c r="BE142" i="33"/>
  <c r="BE147" i="33"/>
  <c r="BE164" i="33"/>
  <c r="BE170" i="33"/>
  <c r="BE187" i="33"/>
  <c r="BE137" i="33"/>
  <c r="BE144" i="33"/>
  <c r="BE133" i="33"/>
  <c r="BE150" i="33"/>
  <c r="BE185" i="33"/>
  <c r="BE143" i="33"/>
  <c r="BE145" i="33"/>
  <c r="BE149" i="33"/>
  <c r="BE156" i="33"/>
  <c r="BE162" i="33"/>
  <c r="BE166" i="33"/>
  <c r="BE146" i="33"/>
  <c r="BE148" i="33"/>
  <c r="BE141" i="33"/>
  <c r="BE152" i="33"/>
  <c r="BE153" i="33"/>
  <c r="BE158" i="33"/>
  <c r="BE159" i="33"/>
  <c r="BE160" i="33"/>
  <c r="BE163" i="33"/>
  <c r="BE167" i="33"/>
  <c r="BE186" i="33"/>
  <c r="BE173" i="33"/>
  <c r="BE138" i="33"/>
  <c r="BE151" i="33"/>
  <c r="BE154" i="33"/>
  <c r="BE161" i="33"/>
  <c r="BE199" i="33"/>
  <c r="BE130" i="33"/>
  <c r="BE181" i="33"/>
  <c r="BE191" i="33"/>
  <c r="BE140" i="33"/>
  <c r="BE193" i="33"/>
  <c r="BE192" i="33"/>
  <c r="J93" i="33"/>
  <c r="BE131" i="33"/>
  <c r="BE180" i="33"/>
  <c r="BE188" i="33"/>
  <c r="BE194" i="33"/>
  <c r="BE195" i="33"/>
  <c r="BE196" i="33"/>
  <c r="BE198" i="33"/>
  <c r="BE200" i="33"/>
  <c r="BE203" i="33"/>
  <c r="BE204" i="33"/>
  <c r="BE132" i="33"/>
  <c r="BE157" i="33"/>
  <c r="BE155" i="33"/>
  <c r="BE135" i="33"/>
  <c r="BE139" i="33"/>
  <c r="BE174" i="33"/>
  <c r="BE177" i="33"/>
  <c r="BE183" i="33"/>
  <c r="BE184" i="33"/>
  <c r="BE190" i="33"/>
  <c r="BE197" i="33"/>
  <c r="BE189" i="33"/>
  <c r="BE206" i="33"/>
  <c r="BE207" i="33"/>
  <c r="BE208" i="33"/>
  <c r="BE165" i="33"/>
  <c r="BE172" i="33"/>
  <c r="BE175" i="33"/>
  <c r="BE182" i="33"/>
  <c r="BE134" i="33"/>
  <c r="BE201" i="33"/>
  <c r="BE202" i="33"/>
  <c r="J172" i="31"/>
  <c r="J107" i="31" s="1"/>
  <c r="E114" i="32"/>
  <c r="F125" i="32"/>
  <c r="BE133" i="32"/>
  <c r="BE141" i="32"/>
  <c r="BE143" i="32"/>
  <c r="BE147" i="32"/>
  <c r="BE154" i="32"/>
  <c r="BE138" i="32"/>
  <c r="BE132" i="32"/>
  <c r="BE134" i="32"/>
  <c r="BE137" i="32"/>
  <c r="BE139" i="32"/>
  <c r="BE148" i="32"/>
  <c r="BE156" i="32"/>
  <c r="BE159" i="32"/>
  <c r="BE160" i="32"/>
  <c r="BE158" i="32"/>
  <c r="BE136" i="32"/>
  <c r="BE144" i="32"/>
  <c r="BE145" i="32"/>
  <c r="BE149" i="32"/>
  <c r="BE153" i="32"/>
  <c r="BE155" i="32"/>
  <c r="BE164" i="32"/>
  <c r="BE142" i="32"/>
  <c r="BE146" i="32"/>
  <c r="BE151" i="32"/>
  <c r="BE161" i="32"/>
  <c r="J93" i="32"/>
  <c r="BE131" i="32"/>
  <c r="BE135" i="32"/>
  <c r="BE150" i="32"/>
  <c r="BE152" i="32"/>
  <c r="BE162" i="32"/>
  <c r="BE163" i="32"/>
  <c r="BE165" i="32"/>
  <c r="E85" i="31"/>
  <c r="F136" i="31"/>
  <c r="BE144" i="31"/>
  <c r="BE152" i="31"/>
  <c r="BE143" i="31"/>
  <c r="BE153" i="31"/>
  <c r="BE160" i="31"/>
  <c r="BE161" i="31"/>
  <c r="BE157" i="31"/>
  <c r="BK131" i="30"/>
  <c r="BE145" i="31"/>
  <c r="BE162" i="31"/>
  <c r="BE164" i="31"/>
  <c r="BE165" i="31"/>
  <c r="BE167" i="31"/>
  <c r="BE182" i="31"/>
  <c r="BE181" i="31"/>
  <c r="BE150" i="31"/>
  <c r="BE173" i="31"/>
  <c r="BE186" i="31"/>
  <c r="BE196" i="31"/>
  <c r="J150" i="30"/>
  <c r="J105" i="30"/>
  <c r="BE142" i="31"/>
  <c r="BE146" i="31"/>
  <c r="BE151" i="31"/>
  <c r="BE154" i="31"/>
  <c r="BE183" i="31"/>
  <c r="BE187" i="31"/>
  <c r="BE192" i="31"/>
  <c r="BE198" i="31"/>
  <c r="BE199" i="31"/>
  <c r="BE200" i="31"/>
  <c r="BE209" i="31"/>
  <c r="BE205" i="31"/>
  <c r="BE213" i="31"/>
  <c r="BE214" i="31"/>
  <c r="J133" i="31"/>
  <c r="BE149" i="31"/>
  <c r="BE174" i="31"/>
  <c r="BE175" i="31"/>
  <c r="BE204" i="31"/>
  <c r="BE189" i="31"/>
  <c r="BE211" i="31"/>
  <c r="BE156" i="31"/>
  <c r="BE176" i="31"/>
  <c r="BE195" i="31"/>
  <c r="BE201" i="31"/>
  <c r="BE158" i="31"/>
  <c r="BE210" i="31"/>
  <c r="BE212" i="31"/>
  <c r="BE215" i="31"/>
  <c r="BE226" i="31"/>
  <c r="BE178" i="31"/>
  <c r="BE180" i="31"/>
  <c r="BE188" i="31"/>
  <c r="BE190" i="31"/>
  <c r="BE191" i="31"/>
  <c r="BE194" i="31"/>
  <c r="BE206" i="31"/>
  <c r="BE208" i="31"/>
  <c r="BE217" i="31"/>
  <c r="BE218" i="31"/>
  <c r="BE220" i="31"/>
  <c r="BE223" i="31"/>
  <c r="BE224" i="31"/>
  <c r="BE227" i="31"/>
  <c r="BE231" i="31"/>
  <c r="BE236" i="31"/>
  <c r="BE237" i="31"/>
  <c r="BE221" i="31"/>
  <c r="BE229" i="31"/>
  <c r="BE234" i="31"/>
  <c r="BE147" i="31"/>
  <c r="BE168" i="31"/>
  <c r="BE193" i="31"/>
  <c r="BE203" i="31"/>
  <c r="BE219" i="31"/>
  <c r="BE222" i="31"/>
  <c r="BE225" i="31"/>
  <c r="BE232" i="31"/>
  <c r="BE228" i="31"/>
  <c r="BE233" i="31"/>
  <c r="BE155" i="31"/>
  <c r="BE159" i="31"/>
  <c r="BE163" i="31"/>
  <c r="BE170" i="31"/>
  <c r="BE177" i="31"/>
  <c r="BE185" i="31"/>
  <c r="BE134" i="30"/>
  <c r="J124" i="30"/>
  <c r="BE138" i="30"/>
  <c r="BE141" i="30"/>
  <c r="BE145" i="30"/>
  <c r="BE153" i="30"/>
  <c r="E116" i="30"/>
  <c r="BE133" i="30"/>
  <c r="BE140" i="30"/>
  <c r="BE151" i="30"/>
  <c r="BE152" i="30"/>
  <c r="BE155" i="30"/>
  <c r="F96" i="30"/>
  <c r="BE135" i="30"/>
  <c r="BE136" i="30"/>
  <c r="BE137" i="30"/>
  <c r="BE139" i="30"/>
  <c r="BE142" i="30"/>
  <c r="BE144" i="30"/>
  <c r="BE146" i="30"/>
  <c r="BE147" i="30"/>
  <c r="BE148" i="30"/>
  <c r="J127" i="29"/>
  <c r="BE135" i="29"/>
  <c r="E85" i="29"/>
  <c r="F96" i="29"/>
  <c r="J124" i="29"/>
  <c r="BE137" i="29"/>
  <c r="BE144" i="29"/>
  <c r="BE146" i="29"/>
  <c r="BK128" i="28"/>
  <c r="J128" i="28" s="1"/>
  <c r="J100" i="28" s="1"/>
  <c r="F95" i="29"/>
  <c r="BE150" i="29"/>
  <c r="J95" i="29"/>
  <c r="BE155" i="29"/>
  <c r="BE142" i="29"/>
  <c r="BE148" i="29"/>
  <c r="BE152" i="29"/>
  <c r="BE159" i="29"/>
  <c r="BE133" i="29"/>
  <c r="BE157" i="29"/>
  <c r="BE161" i="29"/>
  <c r="BE167" i="29"/>
  <c r="BE172" i="29"/>
  <c r="BE176" i="29"/>
  <c r="BE174" i="29"/>
  <c r="BE139" i="29"/>
  <c r="BE164" i="29"/>
  <c r="BE169" i="29"/>
  <c r="BE171" i="29"/>
  <c r="E85" i="28"/>
  <c r="J122" i="28"/>
  <c r="BE133" i="28"/>
  <c r="BE137" i="28"/>
  <c r="BE134" i="28"/>
  <c r="BE132" i="28"/>
  <c r="BE136" i="28"/>
  <c r="BE135" i="28"/>
  <c r="BE143" i="28"/>
  <c r="F125" i="28"/>
  <c r="BE141" i="28"/>
  <c r="BE131" i="28"/>
  <c r="BE145" i="28"/>
  <c r="BE147" i="28"/>
  <c r="BE142" i="28"/>
  <c r="BE139" i="28"/>
  <c r="BE144" i="28"/>
  <c r="BE149" i="28"/>
  <c r="BE146" i="28"/>
  <c r="BE152" i="28"/>
  <c r="BE130" i="28"/>
  <c r="BE140" i="28"/>
  <c r="BE150" i="28"/>
  <c r="J93" i="27"/>
  <c r="F124" i="27"/>
  <c r="BE134" i="27"/>
  <c r="E113" i="27"/>
  <c r="BE133" i="27"/>
  <c r="BE145" i="27"/>
  <c r="BE141" i="27"/>
  <c r="BE142" i="27"/>
  <c r="BE144" i="27"/>
  <c r="BE147" i="27"/>
  <c r="BE129" i="27"/>
  <c r="BE137" i="27"/>
  <c r="BE148" i="27"/>
  <c r="BE135" i="27"/>
  <c r="BE136" i="27"/>
  <c r="BE140" i="27"/>
  <c r="BE143" i="27"/>
  <c r="BE149" i="27"/>
  <c r="BE151" i="27"/>
  <c r="BE130" i="27"/>
  <c r="BE138" i="27"/>
  <c r="BE139" i="27"/>
  <c r="BE150" i="27"/>
  <c r="BE132" i="27"/>
  <c r="BK127" i="25"/>
  <c r="J127" i="25"/>
  <c r="J100" i="25" s="1"/>
  <c r="F96" i="26"/>
  <c r="J127" i="26"/>
  <c r="BE142" i="26"/>
  <c r="BE157" i="26"/>
  <c r="J93" i="26"/>
  <c r="BE172" i="26"/>
  <c r="E85" i="26"/>
  <c r="J95" i="26"/>
  <c r="BE155" i="26"/>
  <c r="BE164" i="26"/>
  <c r="BE174" i="26"/>
  <c r="BE146" i="26"/>
  <c r="BE150" i="26"/>
  <c r="BE159" i="26"/>
  <c r="BE144" i="26"/>
  <c r="BE148" i="26"/>
  <c r="BE167" i="26"/>
  <c r="BE169" i="26"/>
  <c r="BE176" i="26"/>
  <c r="F95" i="26"/>
  <c r="BE133" i="26"/>
  <c r="BE135" i="26"/>
  <c r="BE137" i="26"/>
  <c r="BE139" i="26"/>
  <c r="BE152" i="26"/>
  <c r="BE161" i="26"/>
  <c r="BE171" i="26"/>
  <c r="J153" i="24"/>
  <c r="J103" i="24" s="1"/>
  <c r="F96" i="25"/>
  <c r="J121" i="25"/>
  <c r="BE130" i="25"/>
  <c r="BE135" i="25"/>
  <c r="BE136" i="25"/>
  <c r="BE142" i="25"/>
  <c r="BE145" i="25"/>
  <c r="BE152" i="25"/>
  <c r="BE134" i="25"/>
  <c r="E85" i="25"/>
  <c r="BE133" i="25"/>
  <c r="BE139" i="25"/>
  <c r="BE143" i="25"/>
  <c r="BE144" i="25"/>
  <c r="BE154" i="25"/>
  <c r="BE155" i="25"/>
  <c r="BE159" i="25"/>
  <c r="BE160" i="25"/>
  <c r="BE161" i="25"/>
  <c r="BE148" i="25"/>
  <c r="BE150" i="25"/>
  <c r="BE156" i="25"/>
  <c r="BE165" i="25"/>
  <c r="BE166" i="25"/>
  <c r="BE170" i="25"/>
  <c r="BE172" i="25"/>
  <c r="BK214" i="24"/>
  <c r="J214" i="24"/>
  <c r="J111" i="24" s="1"/>
  <c r="BE140" i="25"/>
  <c r="BE151" i="25"/>
  <c r="BE153" i="25"/>
  <c r="BE162" i="25"/>
  <c r="BE137" i="25"/>
  <c r="BE146" i="25"/>
  <c r="BE168" i="25"/>
  <c r="BE138" i="25"/>
  <c r="BE164" i="25"/>
  <c r="BE131" i="25"/>
  <c r="BE149" i="25"/>
  <c r="BE163" i="25"/>
  <c r="BE173" i="25"/>
  <c r="BE180" i="25"/>
  <c r="BE181" i="25"/>
  <c r="BE182" i="25"/>
  <c r="BE129" i="25"/>
  <c r="BE132" i="25"/>
  <c r="BE141" i="25"/>
  <c r="BE147" i="25"/>
  <c r="BE157" i="25"/>
  <c r="BE167" i="25"/>
  <c r="BE174" i="25"/>
  <c r="BE176" i="25"/>
  <c r="BE169" i="25"/>
  <c r="BE171" i="25"/>
  <c r="BE175" i="25"/>
  <c r="BE177" i="25"/>
  <c r="BE179" i="25"/>
  <c r="BE183" i="25"/>
  <c r="BE184" i="25"/>
  <c r="E129" i="24"/>
  <c r="BE187" i="24"/>
  <c r="BE194" i="24"/>
  <c r="BK133" i="23"/>
  <c r="J133" i="23"/>
  <c r="F140" i="24"/>
  <c r="BE160" i="24"/>
  <c r="BE174" i="24"/>
  <c r="BE216" i="24"/>
  <c r="BE217" i="24"/>
  <c r="BE223" i="24"/>
  <c r="BE230" i="24"/>
  <c r="BE233" i="24"/>
  <c r="BE239" i="24"/>
  <c r="J93" i="24"/>
  <c r="BE149" i="24"/>
  <c r="BE175" i="24"/>
  <c r="BE183" i="24"/>
  <c r="BE188" i="24"/>
  <c r="BE190" i="24"/>
  <c r="BE191" i="24"/>
  <c r="BE237" i="24"/>
  <c r="BE240" i="24"/>
  <c r="BE204" i="24"/>
  <c r="BE211" i="24"/>
  <c r="BE234" i="24"/>
  <c r="BE165" i="24"/>
  <c r="BE213" i="24"/>
  <c r="BE243" i="24"/>
  <c r="BE189" i="24"/>
  <c r="BE193" i="24"/>
  <c r="BE154" i="24"/>
  <c r="BE228" i="24"/>
  <c r="BE229" i="24"/>
  <c r="BE236" i="24"/>
  <c r="BE150" i="24"/>
  <c r="BE155" i="24"/>
  <c r="BE176" i="24"/>
  <c r="BE177" i="24"/>
  <c r="BE179" i="24"/>
  <c r="BE181" i="24"/>
  <c r="BE226" i="24"/>
  <c r="BE198" i="24"/>
  <c r="BE245" i="24"/>
  <c r="BE246" i="24"/>
  <c r="BE250" i="24"/>
  <c r="BE253" i="24"/>
  <c r="BE238" i="24"/>
  <c r="BE158" i="24"/>
  <c r="BE169" i="24"/>
  <c r="BE180" i="24"/>
  <c r="BE185" i="24"/>
  <c r="BE199" i="24"/>
  <c r="BE249" i="24"/>
  <c r="BE251" i="24"/>
  <c r="BE255" i="24"/>
  <c r="BE257" i="24"/>
  <c r="BE161" i="24"/>
  <c r="BE164" i="24"/>
  <c r="BE166" i="24"/>
  <c r="BE196" i="24"/>
  <c r="BE242" i="24"/>
  <c r="BE256" i="24"/>
  <c r="BE208" i="24"/>
  <c r="BE265" i="24"/>
  <c r="BE146" i="24"/>
  <c r="BE156" i="24"/>
  <c r="BE168" i="24"/>
  <c r="BE178" i="24"/>
  <c r="BE182" i="24"/>
  <c r="BE186" i="24"/>
  <c r="BE192" i="24"/>
  <c r="BE218" i="24"/>
  <c r="BE220" i="24"/>
  <c r="BE221" i="24"/>
  <c r="BE222" i="24"/>
  <c r="BE225" i="24"/>
  <c r="BE232" i="24"/>
  <c r="BE244" i="24"/>
  <c r="BE210" i="24"/>
  <c r="BE264" i="24"/>
  <c r="BE266" i="24"/>
  <c r="BE267" i="24"/>
  <c r="BE163" i="24"/>
  <c r="BE197" i="24"/>
  <c r="BE201" i="24"/>
  <c r="BE202" i="24"/>
  <c r="BE203" i="24"/>
  <c r="BE207" i="24"/>
  <c r="BE254" i="24"/>
  <c r="BE259" i="24"/>
  <c r="BE261" i="24"/>
  <c r="BE170" i="24"/>
  <c r="BE171" i="24"/>
  <c r="BE172" i="24"/>
  <c r="BE205" i="24"/>
  <c r="BE206" i="24"/>
  <c r="BE209" i="24"/>
  <c r="BE212" i="24"/>
  <c r="BE258" i="24"/>
  <c r="BE262" i="24"/>
  <c r="BE147" i="24"/>
  <c r="BE148" i="24"/>
  <c r="BE151" i="24"/>
  <c r="BE152" i="24"/>
  <c r="BE157" i="24"/>
  <c r="BE252" i="24"/>
  <c r="BE219" i="24"/>
  <c r="BE227" i="24"/>
  <c r="BE247" i="24"/>
  <c r="J95" i="23"/>
  <c r="F129" i="23"/>
  <c r="BE137" i="23"/>
  <c r="BE139" i="23"/>
  <c r="BE136" i="23"/>
  <c r="F96" i="23"/>
  <c r="J130" i="23"/>
  <c r="BE135" i="23"/>
  <c r="BE145" i="23"/>
  <c r="J127" i="23"/>
  <c r="E85" i="23"/>
  <c r="BE142" i="23"/>
  <c r="BE147" i="23"/>
  <c r="BE149" i="23"/>
  <c r="BE151" i="23"/>
  <c r="BE154" i="23"/>
  <c r="BE157" i="23"/>
  <c r="BE143" i="23"/>
  <c r="BE140" i="23"/>
  <c r="BE148" i="23"/>
  <c r="BE163" i="23"/>
  <c r="BE152" i="23"/>
  <c r="BE155" i="23"/>
  <c r="BE165" i="23"/>
  <c r="BE166" i="23"/>
  <c r="BE174" i="23"/>
  <c r="BE159" i="23"/>
  <c r="BE161" i="23"/>
  <c r="BE171" i="23"/>
  <c r="BE164" i="23"/>
  <c r="BE169" i="23"/>
  <c r="BE170" i="23"/>
  <c r="BE173" i="23"/>
  <c r="F123" i="22"/>
  <c r="E85" i="22"/>
  <c r="J120" i="22"/>
  <c r="BE146" i="22"/>
  <c r="BE159" i="22"/>
  <c r="BE151" i="22"/>
  <c r="BE153" i="22"/>
  <c r="BE164" i="22"/>
  <c r="BE128" i="22"/>
  <c r="BE129" i="22"/>
  <c r="BE130" i="22"/>
  <c r="BE131" i="22"/>
  <c r="BE132" i="22"/>
  <c r="BE134" i="22"/>
  <c r="BE136" i="22"/>
  <c r="BE138" i="22"/>
  <c r="BE140" i="22"/>
  <c r="BE142" i="22"/>
  <c r="BE148" i="22"/>
  <c r="BE161" i="22"/>
  <c r="BE168" i="22"/>
  <c r="BE172" i="22"/>
  <c r="BE176" i="22"/>
  <c r="BE149" i="22"/>
  <c r="BE155" i="22"/>
  <c r="BE157" i="22"/>
  <c r="BE162" i="22"/>
  <c r="BE174" i="22"/>
  <c r="BE178" i="22"/>
  <c r="BE181" i="22"/>
  <c r="BE195" i="22"/>
  <c r="BE200" i="22"/>
  <c r="BE189" i="22"/>
  <c r="BE191" i="22"/>
  <c r="BE193" i="22"/>
  <c r="BE199" i="22"/>
  <c r="BE205" i="22"/>
  <c r="BE206" i="22"/>
  <c r="BE144" i="22"/>
  <c r="BE166" i="22"/>
  <c r="BE170" i="22"/>
  <c r="BE179" i="22"/>
  <c r="BE183" i="22"/>
  <c r="BE185" i="22"/>
  <c r="BE187" i="22"/>
  <c r="BE192" i="22"/>
  <c r="BE194" i="22"/>
  <c r="BE197" i="22"/>
  <c r="BE201" i="22"/>
  <c r="BE203" i="22"/>
  <c r="BE208" i="22"/>
  <c r="BE210" i="22"/>
  <c r="BE211" i="22"/>
  <c r="BE212" i="22"/>
  <c r="BE214" i="22"/>
  <c r="BE215" i="22"/>
  <c r="BE217" i="22"/>
  <c r="BE218" i="22"/>
  <c r="BE219" i="22"/>
  <c r="BE222" i="22"/>
  <c r="F96" i="21"/>
  <c r="J124" i="21"/>
  <c r="BE139" i="21"/>
  <c r="BE136" i="21"/>
  <c r="BE145" i="21"/>
  <c r="BE147" i="21"/>
  <c r="E85" i="21"/>
  <c r="BE154" i="21"/>
  <c r="BE132" i="21"/>
  <c r="BE142" i="21"/>
  <c r="BE149" i="21"/>
  <c r="BE150" i="21"/>
  <c r="BE152" i="21"/>
  <c r="BE159" i="21"/>
  <c r="BE134" i="21"/>
  <c r="BE151" i="21"/>
  <c r="BE157" i="21"/>
  <c r="BE161" i="21"/>
  <c r="F128" i="20"/>
  <c r="BE137" i="20"/>
  <c r="BE145" i="20"/>
  <c r="BE153" i="20"/>
  <c r="BE158" i="20"/>
  <c r="J93" i="20"/>
  <c r="BE164" i="20"/>
  <c r="BE133" i="20"/>
  <c r="BE142" i="20"/>
  <c r="BE156" i="20"/>
  <c r="BE171" i="20"/>
  <c r="E85" i="20"/>
  <c r="BE135" i="20"/>
  <c r="BE139" i="20"/>
  <c r="BE141" i="20"/>
  <c r="BE149" i="20"/>
  <c r="BE151" i="20"/>
  <c r="BE161" i="20"/>
  <c r="BE170" i="20"/>
  <c r="BE147" i="20"/>
  <c r="BE167" i="20"/>
  <c r="BE175" i="19"/>
  <c r="BE187" i="19"/>
  <c r="BE196" i="19"/>
  <c r="BE201" i="19"/>
  <c r="BE210" i="19"/>
  <c r="BE214" i="19"/>
  <c r="BE164" i="19"/>
  <c r="BE212" i="19"/>
  <c r="BE154" i="19"/>
  <c r="BE162" i="19"/>
  <c r="BE199" i="19"/>
  <c r="BE219" i="19"/>
  <c r="BE217" i="19"/>
  <c r="BE221" i="19"/>
  <c r="F133" i="19"/>
  <c r="J93" i="19"/>
  <c r="BE138" i="19"/>
  <c r="BE140" i="19"/>
  <c r="BE148" i="19"/>
  <c r="BE150" i="19"/>
  <c r="BE156" i="19"/>
  <c r="BE189" i="19"/>
  <c r="BE195" i="19"/>
  <c r="J132" i="18"/>
  <c r="J101" i="18"/>
  <c r="BE160" i="19"/>
  <c r="BE191" i="19"/>
  <c r="BE203" i="19"/>
  <c r="BE146" i="19"/>
  <c r="BE168" i="19"/>
  <c r="BE207" i="19"/>
  <c r="BE166" i="19"/>
  <c r="BE173" i="19"/>
  <c r="BE152" i="19"/>
  <c r="BE237" i="19"/>
  <c r="E122" i="19"/>
  <c r="BE142" i="19"/>
  <c r="BE225" i="19"/>
  <c r="BE231" i="19"/>
  <c r="BE235" i="19"/>
  <c r="BE223" i="19"/>
  <c r="BE177" i="19"/>
  <c r="BE185" i="19"/>
  <c r="BE170" i="19"/>
  <c r="BE179" i="19"/>
  <c r="BE181" i="19"/>
  <c r="BE183" i="19"/>
  <c r="BE193" i="19"/>
  <c r="BE205" i="19"/>
  <c r="BE228" i="19"/>
  <c r="BE233" i="19"/>
  <c r="BE239" i="19"/>
  <c r="BE241" i="19"/>
  <c r="BE243" i="19"/>
  <c r="BE246" i="19"/>
  <c r="BE248" i="19"/>
  <c r="BE251" i="19"/>
  <c r="BE253" i="19"/>
  <c r="BE255" i="19"/>
  <c r="BE258" i="19"/>
  <c r="BE144" i="19"/>
  <c r="BE158" i="19"/>
  <c r="BE259" i="19"/>
  <c r="BK133" i="17"/>
  <c r="J133" i="17"/>
  <c r="J34" i="17" s="1"/>
  <c r="BE139" i="18"/>
  <c r="BE141" i="18"/>
  <c r="BE151" i="18"/>
  <c r="BE153" i="18"/>
  <c r="E85" i="18"/>
  <c r="J93" i="18"/>
  <c r="BE145" i="18"/>
  <c r="BE137" i="18"/>
  <c r="BE147" i="18"/>
  <c r="BE155" i="18"/>
  <c r="BE166" i="18"/>
  <c r="BE133" i="18"/>
  <c r="BE149" i="18"/>
  <c r="F128" i="18"/>
  <c r="BE162" i="18"/>
  <c r="BE135" i="18"/>
  <c r="BE159" i="18"/>
  <c r="BE164" i="18"/>
  <c r="BE168" i="18"/>
  <c r="BE181" i="18"/>
  <c r="BE177" i="18"/>
  <c r="BE179" i="18"/>
  <c r="BE183" i="18"/>
  <c r="BE190" i="18"/>
  <c r="BE193" i="18"/>
  <c r="BE202" i="18"/>
  <c r="BE157" i="18"/>
  <c r="BE172" i="18"/>
  <c r="BE199" i="18"/>
  <c r="BE187" i="18"/>
  <c r="BE197" i="18"/>
  <c r="BE204" i="18"/>
  <c r="BE206" i="18"/>
  <c r="BE195" i="18"/>
  <c r="BE170" i="18"/>
  <c r="BE174" i="18"/>
  <c r="BE185" i="18"/>
  <c r="BE143" i="18"/>
  <c r="J127" i="17"/>
  <c r="BE137" i="17"/>
  <c r="BE143" i="17"/>
  <c r="BE145" i="17"/>
  <c r="BE147" i="17"/>
  <c r="E85" i="17"/>
  <c r="BE135" i="17"/>
  <c r="BE141" i="17"/>
  <c r="BE139" i="17"/>
  <c r="BE151" i="17"/>
  <c r="BE155" i="17"/>
  <c r="BE157" i="17"/>
  <c r="BE161" i="17"/>
  <c r="BE168" i="17"/>
  <c r="BE176" i="17"/>
  <c r="BE166" i="17"/>
  <c r="BE159" i="17"/>
  <c r="BE170" i="17"/>
  <c r="BE181" i="17"/>
  <c r="BE183" i="17"/>
  <c r="BE187" i="17"/>
  <c r="BE172" i="17"/>
  <c r="BE179" i="17"/>
  <c r="BE192" i="17"/>
  <c r="BE198" i="17"/>
  <c r="BE214" i="17"/>
  <c r="BE185" i="17"/>
  <c r="BE194" i="17"/>
  <c r="BE196" i="17"/>
  <c r="BE200" i="17"/>
  <c r="BE202" i="17"/>
  <c r="BE204" i="17"/>
  <c r="BE209" i="17"/>
  <c r="F96" i="17"/>
  <c r="BE149" i="17"/>
  <c r="BE153" i="17"/>
  <c r="BE164" i="17"/>
  <c r="BE174" i="17"/>
  <c r="BE190" i="17"/>
  <c r="BE225" i="17"/>
  <c r="BE207" i="17"/>
  <c r="BE212" i="17"/>
  <c r="BE216" i="17"/>
  <c r="BE218" i="17"/>
  <c r="BE221" i="17"/>
  <c r="BE223" i="17"/>
  <c r="BE228" i="17"/>
  <c r="BE230" i="17"/>
  <c r="J132" i="15"/>
  <c r="J101" i="15"/>
  <c r="BE137" i="16"/>
  <c r="E85" i="16"/>
  <c r="BE155" i="16"/>
  <c r="BE168" i="16"/>
  <c r="J93" i="16"/>
  <c r="BE143" i="16"/>
  <c r="BE159" i="16"/>
  <c r="BE161" i="16"/>
  <c r="BE164" i="16"/>
  <c r="BE166" i="16"/>
  <c r="BE179" i="16"/>
  <c r="BE187" i="16"/>
  <c r="BE209" i="16"/>
  <c r="BE211" i="16"/>
  <c r="BE223" i="16"/>
  <c r="BE230" i="16"/>
  <c r="BE153" i="16"/>
  <c r="BE172" i="16"/>
  <c r="BE176" i="16"/>
  <c r="BE181" i="16"/>
  <c r="BE183" i="16"/>
  <c r="BE194" i="16"/>
  <c r="BE216" i="16"/>
  <c r="BE227" i="16"/>
  <c r="F96" i="16"/>
  <c r="BE135" i="16"/>
  <c r="BE139" i="16"/>
  <c r="BE141" i="16"/>
  <c r="BE145" i="16"/>
  <c r="BE147" i="16"/>
  <c r="BE149" i="16"/>
  <c r="BE151" i="16"/>
  <c r="BE157" i="16"/>
  <c r="BE170" i="16"/>
  <c r="BE174" i="16"/>
  <c r="BE185" i="16"/>
  <c r="BE189" i="16"/>
  <c r="BE191" i="16"/>
  <c r="BE196" i="16"/>
  <c r="BE198" i="16"/>
  <c r="BE200" i="16"/>
  <c r="BE202" i="16"/>
  <c r="BE204" i="16"/>
  <c r="BE206" i="16"/>
  <c r="BE214" i="16"/>
  <c r="BE218" i="16"/>
  <c r="BE220" i="16"/>
  <c r="BE225" i="16"/>
  <c r="BE232" i="16"/>
  <c r="J134" i="14"/>
  <c r="J101" i="14" s="1"/>
  <c r="J93" i="15"/>
  <c r="F96" i="15"/>
  <c r="E85" i="15"/>
  <c r="BE133" i="15"/>
  <c r="BE139" i="15"/>
  <c r="BE141" i="15"/>
  <c r="BE151" i="15"/>
  <c r="BE135" i="15"/>
  <c r="BE137" i="15"/>
  <c r="BE143" i="15"/>
  <c r="BE145" i="15"/>
  <c r="BE147" i="15"/>
  <c r="BE149" i="15"/>
  <c r="BE153" i="15"/>
  <c r="BE155" i="15"/>
  <c r="BE156" i="15"/>
  <c r="BE158" i="15"/>
  <c r="BE161" i="15"/>
  <c r="BE163" i="15"/>
  <c r="BE165" i="15"/>
  <c r="BE167" i="15"/>
  <c r="BE169" i="15"/>
  <c r="BE171" i="15"/>
  <c r="BE173" i="15"/>
  <c r="BE176" i="15"/>
  <c r="BE178" i="15"/>
  <c r="BE180" i="15"/>
  <c r="BE183" i="15"/>
  <c r="BE186" i="15"/>
  <c r="BE188" i="15"/>
  <c r="BE190" i="15"/>
  <c r="BE192" i="15"/>
  <c r="BE195" i="15"/>
  <c r="BE197" i="15"/>
  <c r="BE199" i="15"/>
  <c r="E119" i="14"/>
  <c r="J127" i="14"/>
  <c r="BE143" i="14"/>
  <c r="BE135" i="14"/>
  <c r="BE149" i="14"/>
  <c r="BE145" i="14"/>
  <c r="BE153" i="14"/>
  <c r="BE166" i="14"/>
  <c r="F130" i="14"/>
  <c r="BE151" i="14"/>
  <c r="BE174" i="14"/>
  <c r="BE183" i="14"/>
  <c r="BE147" i="14"/>
  <c r="BE164" i="14"/>
  <c r="BE170" i="14"/>
  <c r="BE179" i="14"/>
  <c r="BE176" i="14"/>
  <c r="BE181" i="14"/>
  <c r="BE185" i="14"/>
  <c r="BE194" i="14"/>
  <c r="BE202" i="14"/>
  <c r="BE207" i="14"/>
  <c r="BE192" i="14"/>
  <c r="BE198" i="14"/>
  <c r="BE137" i="14"/>
  <c r="BE172" i="14"/>
  <c r="BE187" i="14"/>
  <c r="BE221" i="14"/>
  <c r="BE223" i="14"/>
  <c r="BE228" i="14"/>
  <c r="BE159" i="14"/>
  <c r="BE161" i="14"/>
  <c r="BE190" i="14"/>
  <c r="BE204" i="14"/>
  <c r="BE216" i="14"/>
  <c r="BE200" i="14"/>
  <c r="BE209" i="14"/>
  <c r="BE141" i="14"/>
  <c r="BE196" i="14"/>
  <c r="BE212" i="14"/>
  <c r="BE214" i="14"/>
  <c r="BE218" i="14"/>
  <c r="BE225" i="14"/>
  <c r="BE230" i="14"/>
  <c r="BE139" i="14"/>
  <c r="BE155" i="14"/>
  <c r="BE157" i="14"/>
  <c r="BE168" i="14"/>
  <c r="BK130" i="12"/>
  <c r="J130" i="12"/>
  <c r="J100" i="12" s="1"/>
  <c r="E85" i="13"/>
  <c r="F127" i="13"/>
  <c r="BE136" i="13"/>
  <c r="BE138" i="13"/>
  <c r="J93" i="13"/>
  <c r="BE134" i="13"/>
  <c r="BE154" i="13"/>
  <c r="BE167" i="13"/>
  <c r="BE145" i="13"/>
  <c r="BE152" i="13"/>
  <c r="BE161" i="13"/>
  <c r="BE165" i="13"/>
  <c r="BE142" i="13"/>
  <c r="BE177" i="13"/>
  <c r="BE132" i="13"/>
  <c r="BE140" i="13"/>
  <c r="BE144" i="13"/>
  <c r="BE171" i="13"/>
  <c r="BE159" i="13"/>
  <c r="BE163" i="13"/>
  <c r="BE174" i="13"/>
  <c r="BE169" i="13"/>
  <c r="BE180" i="13"/>
  <c r="BE148" i="13"/>
  <c r="BE150" i="13"/>
  <c r="BE156" i="13"/>
  <c r="BE182" i="13"/>
  <c r="E85" i="12"/>
  <c r="BE134" i="12"/>
  <c r="J93" i="12"/>
  <c r="BE140" i="12"/>
  <c r="F96" i="12"/>
  <c r="BE132" i="12"/>
  <c r="BE142" i="12"/>
  <c r="BE145" i="12"/>
  <c r="BE169" i="12"/>
  <c r="BE156" i="12"/>
  <c r="BE154" i="12"/>
  <c r="BE163" i="12"/>
  <c r="BE173" i="12"/>
  <c r="BE152" i="12"/>
  <c r="BE179" i="12"/>
  <c r="BE182" i="12"/>
  <c r="BE136" i="12"/>
  <c r="BE138" i="12"/>
  <c r="BE165" i="12"/>
  <c r="BE167" i="12"/>
  <c r="BE184" i="12"/>
  <c r="BE144" i="12"/>
  <c r="BE148" i="12"/>
  <c r="BE159" i="12"/>
  <c r="BE161" i="12"/>
  <c r="BE150" i="12"/>
  <c r="BE171" i="12"/>
  <c r="BE176" i="12"/>
  <c r="BE132" i="11"/>
  <c r="E85" i="11"/>
  <c r="BK131" i="10"/>
  <c r="J131" i="10"/>
  <c r="J100" i="10" s="1"/>
  <c r="BE136" i="11"/>
  <c r="J93" i="11"/>
  <c r="BE134" i="11"/>
  <c r="BE151" i="11"/>
  <c r="BE142" i="11"/>
  <c r="BE149" i="11"/>
  <c r="BE153" i="11"/>
  <c r="BE160" i="11"/>
  <c r="BE166" i="11"/>
  <c r="F96" i="11"/>
  <c r="BE138" i="11"/>
  <c r="BE140" i="11"/>
  <c r="BE155" i="11"/>
  <c r="BE168" i="11"/>
  <c r="BE178" i="11"/>
  <c r="BE144" i="11"/>
  <c r="BE164" i="11"/>
  <c r="BE146" i="11"/>
  <c r="BE162" i="11"/>
  <c r="BE181" i="11"/>
  <c r="BE170" i="11"/>
  <c r="BE172" i="11"/>
  <c r="BE183" i="11"/>
  <c r="BE157" i="11"/>
  <c r="BE175" i="11"/>
  <c r="BE133" i="10"/>
  <c r="BE184" i="10"/>
  <c r="J134" i="9"/>
  <c r="J101" i="9" s="1"/>
  <c r="BE145" i="10"/>
  <c r="BE170" i="10"/>
  <c r="BE180" i="10"/>
  <c r="BE188" i="10"/>
  <c r="BE173" i="10"/>
  <c r="E117" i="10"/>
  <c r="BE135" i="10"/>
  <c r="BE139" i="10"/>
  <c r="BE143" i="10"/>
  <c r="BE149" i="10"/>
  <c r="BE151" i="10"/>
  <c r="BE155" i="10"/>
  <c r="BE190" i="10"/>
  <c r="BE192" i="10"/>
  <c r="F128" i="10"/>
  <c r="BE137" i="10"/>
  <c r="BE198" i="10"/>
  <c r="J93" i="10"/>
  <c r="BE141" i="10"/>
  <c r="BE153" i="10"/>
  <c r="BE175" i="10"/>
  <c r="BE177" i="10"/>
  <c r="BE182" i="10"/>
  <c r="BE186" i="10"/>
  <c r="BE194" i="10"/>
  <c r="BE196" i="10"/>
  <c r="BE200" i="10"/>
  <c r="BE208" i="10"/>
  <c r="BE211" i="10"/>
  <c r="BE147" i="10"/>
  <c r="BE157" i="10"/>
  <c r="BE159" i="10"/>
  <c r="BE162" i="10"/>
  <c r="BE164" i="10"/>
  <c r="BE166" i="10"/>
  <c r="BE168" i="10"/>
  <c r="BE203" i="10"/>
  <c r="BE205" i="10"/>
  <c r="BE213" i="10"/>
  <c r="BK128" i="8"/>
  <c r="J128" i="8" s="1"/>
  <c r="J34" i="8" s="1"/>
  <c r="E119" i="9"/>
  <c r="BE135" i="9"/>
  <c r="BE141" i="9"/>
  <c r="BE147" i="9"/>
  <c r="BE161" i="9"/>
  <c r="BE165" i="9"/>
  <c r="BE174" i="9"/>
  <c r="BE182" i="9"/>
  <c r="BE176" i="9"/>
  <c r="BE178" i="9"/>
  <c r="BE199" i="9"/>
  <c r="BE201" i="9"/>
  <c r="BE191" i="9"/>
  <c r="BE234" i="9"/>
  <c r="BE139" i="9"/>
  <c r="BE143" i="9"/>
  <c r="BE157" i="9"/>
  <c r="BE159" i="9"/>
  <c r="BE184" i="9"/>
  <c r="BE186" i="9"/>
  <c r="BE188" i="9"/>
  <c r="BE193" i="9"/>
  <c r="BE205" i="9"/>
  <c r="BE218" i="9"/>
  <c r="BE240" i="9"/>
  <c r="F130" i="9"/>
  <c r="BE145" i="9"/>
  <c r="BE149" i="9"/>
  <c r="BE168" i="9"/>
  <c r="BE180" i="9"/>
  <c r="BE220" i="9"/>
  <c r="BE226" i="9"/>
  <c r="BE247" i="9"/>
  <c r="J93" i="9"/>
  <c r="BE155" i="9"/>
  <c r="BE163" i="9"/>
  <c r="BE170" i="9"/>
  <c r="BE137" i="9"/>
  <c r="BE153" i="9"/>
  <c r="BE208" i="9"/>
  <c r="BE229" i="9"/>
  <c r="BE231" i="9"/>
  <c r="BE245" i="9"/>
  <c r="BE252" i="9"/>
  <c r="BE203" i="9"/>
  <c r="BE210" i="9"/>
  <c r="BE214" i="9"/>
  <c r="BE224" i="9"/>
  <c r="BE238" i="9"/>
  <c r="BE243" i="9"/>
  <c r="BE250" i="9"/>
  <c r="BE236" i="9"/>
  <c r="BE151" i="9"/>
  <c r="BE172" i="9"/>
  <c r="BE195" i="9"/>
  <c r="BE197" i="9"/>
  <c r="BE212" i="9"/>
  <c r="BE216" i="9"/>
  <c r="BE222" i="9"/>
  <c r="J122" i="8"/>
  <c r="BE136" i="8"/>
  <c r="BE144" i="8"/>
  <c r="BK133" i="7"/>
  <c r="J133" i="7"/>
  <c r="J100" i="7" s="1"/>
  <c r="BE134" i="8"/>
  <c r="E114" i="8"/>
  <c r="BE132" i="8"/>
  <c r="BE142" i="8"/>
  <c r="BE153" i="8"/>
  <c r="BE155" i="8"/>
  <c r="BE159" i="8"/>
  <c r="F125" i="8"/>
  <c r="BE138" i="8"/>
  <c r="BE140" i="8"/>
  <c r="BE157" i="8"/>
  <c r="BE151" i="8"/>
  <c r="BE164" i="8"/>
  <c r="BE130" i="8"/>
  <c r="BE147" i="8"/>
  <c r="BE149" i="8"/>
  <c r="BE161" i="8"/>
  <c r="BE135" i="7"/>
  <c r="BE143" i="7"/>
  <c r="BE145" i="7"/>
  <c r="BE192" i="7"/>
  <c r="BE208" i="7"/>
  <c r="BE151" i="7"/>
  <c r="BE159" i="7"/>
  <c r="BE179" i="7"/>
  <c r="BE198" i="7"/>
  <c r="BE149" i="7"/>
  <c r="BE188" i="7"/>
  <c r="BE200" i="7"/>
  <c r="E85" i="7"/>
  <c r="J93" i="7"/>
  <c r="BE137" i="7"/>
  <c r="BE161" i="7"/>
  <c r="BE162" i="7"/>
  <c r="BE184" i="7"/>
  <c r="BE204" i="7"/>
  <c r="BE214" i="7"/>
  <c r="BE210" i="7"/>
  <c r="BE206" i="7"/>
  <c r="BE216" i="7"/>
  <c r="BK136" i="6"/>
  <c r="J136" i="6"/>
  <c r="J100" i="6"/>
  <c r="BE141" i="7"/>
  <c r="BE226" i="7"/>
  <c r="BE153" i="7"/>
  <c r="BE155" i="7"/>
  <c r="BE164" i="7"/>
  <c r="BE228" i="7"/>
  <c r="BE234" i="7"/>
  <c r="BE236" i="7"/>
  <c r="BE224" i="7"/>
  <c r="BE186" i="7"/>
  <c r="BE232" i="7"/>
  <c r="BE175" i="7"/>
  <c r="BE196" i="7"/>
  <c r="BE212" i="7"/>
  <c r="BE220" i="7"/>
  <c r="BE238" i="7"/>
  <c r="BE255" i="7"/>
  <c r="BE202" i="7"/>
  <c r="BE222" i="7"/>
  <c r="BE253" i="7"/>
  <c r="BE277" i="7"/>
  <c r="BE173" i="7"/>
  <c r="BE177" i="7"/>
  <c r="BE242" i="7"/>
  <c r="BE268" i="7"/>
  <c r="BE270" i="7"/>
  <c r="BE279" i="7"/>
  <c r="BE282" i="7"/>
  <c r="BE284" i="7"/>
  <c r="BE190" i="7"/>
  <c r="BE194" i="7"/>
  <c r="BE240" i="7"/>
  <c r="BE244" i="7"/>
  <c r="BE261" i="7"/>
  <c r="BE139" i="7"/>
  <c r="BE249" i="7"/>
  <c r="F96" i="7"/>
  <c r="BE230" i="7"/>
  <c r="BE266" i="7"/>
  <c r="BE147" i="7"/>
  <c r="BE167" i="7"/>
  <c r="BE169" i="7"/>
  <c r="BE171" i="7"/>
  <c r="BE251" i="7"/>
  <c r="BE263" i="7"/>
  <c r="BE157" i="7"/>
  <c r="BE182" i="7"/>
  <c r="BE257" i="7"/>
  <c r="BE275" i="7"/>
  <c r="BE218" i="7"/>
  <c r="BE247" i="7"/>
  <c r="BE258" i="7"/>
  <c r="BE272" i="7"/>
  <c r="F96" i="6"/>
  <c r="BE140" i="6"/>
  <c r="BE138" i="6"/>
  <c r="J130" i="6"/>
  <c r="BK128" i="5"/>
  <c r="J128" i="5" s="1"/>
  <c r="J34" i="5" s="1"/>
  <c r="BE158" i="6"/>
  <c r="BE160" i="6"/>
  <c r="BE173" i="6"/>
  <c r="BE171" i="6"/>
  <c r="E85" i="6"/>
  <c r="BE152" i="6"/>
  <c r="BE154" i="6"/>
  <c r="BE181" i="6"/>
  <c r="BE175" i="6"/>
  <c r="BE188" i="6"/>
  <c r="BE197" i="6"/>
  <c r="BE209" i="6"/>
  <c r="BE142" i="6"/>
  <c r="BE144" i="6"/>
  <c r="BE162" i="6"/>
  <c r="BE164" i="6"/>
  <c r="BE166" i="6"/>
  <c r="BE191" i="6"/>
  <c r="BE211" i="6"/>
  <c r="BE213" i="6"/>
  <c r="BE218" i="6"/>
  <c r="BE220" i="6"/>
  <c r="BE224" i="6"/>
  <c r="BE241" i="6"/>
  <c r="BE215" i="6"/>
  <c r="BE227" i="6"/>
  <c r="BE232" i="6"/>
  <c r="BE236" i="6"/>
  <c r="BE148" i="6"/>
  <c r="BE150" i="6"/>
  <c r="BE156" i="6"/>
  <c r="BE169" i="6"/>
  <c r="BE183" i="6"/>
  <c r="BE187" i="6"/>
  <c r="BE199" i="6"/>
  <c r="BE206" i="6"/>
  <c r="BE230" i="6"/>
  <c r="BE233" i="6"/>
  <c r="BE243" i="6"/>
  <c r="BE250" i="6"/>
  <c r="BE146" i="6"/>
  <c r="BE177" i="6"/>
  <c r="BE179" i="6"/>
  <c r="BE185" i="6"/>
  <c r="BE193" i="6"/>
  <c r="BE195" i="6"/>
  <c r="BE201" i="6"/>
  <c r="BE203" i="6"/>
  <c r="BE222" i="6"/>
  <c r="BE235" i="6"/>
  <c r="BE238" i="6"/>
  <c r="BE245" i="6"/>
  <c r="BE248" i="6"/>
  <c r="BE252" i="6"/>
  <c r="BE254" i="6"/>
  <c r="BK125" i="4"/>
  <c r="J125" i="4" s="1"/>
  <c r="J34" i="4" s="1"/>
  <c r="J122" i="5"/>
  <c r="BE142" i="5"/>
  <c r="F125" i="5"/>
  <c r="BE131" i="5"/>
  <c r="BE132" i="5"/>
  <c r="E114" i="5"/>
  <c r="BE134" i="5"/>
  <c r="BE136" i="5"/>
  <c r="BE145" i="5"/>
  <c r="BE130" i="5"/>
  <c r="BE133" i="5"/>
  <c r="BE135" i="5"/>
  <c r="BE137" i="5"/>
  <c r="BE139" i="5"/>
  <c r="BE143" i="5"/>
  <c r="BE140" i="5"/>
  <c r="BE141" i="5"/>
  <c r="BE146" i="5"/>
  <c r="BE148" i="5"/>
  <c r="BK127" i="3"/>
  <c r="J127" i="3" s="1"/>
  <c r="J100" i="3" s="1"/>
  <c r="J93" i="4"/>
  <c r="BE133" i="4"/>
  <c r="E85" i="4"/>
  <c r="F96" i="4"/>
  <c r="BE127" i="4"/>
  <c r="BE129" i="4"/>
  <c r="BE131" i="4"/>
  <c r="BE135" i="4"/>
  <c r="BE137" i="4"/>
  <c r="BE139" i="4"/>
  <c r="BE141" i="4"/>
  <c r="BE143" i="4"/>
  <c r="BE145" i="4"/>
  <c r="BE147" i="4"/>
  <c r="BE149" i="4"/>
  <c r="F96" i="3"/>
  <c r="BE134" i="3"/>
  <c r="E85" i="3"/>
  <c r="BE129" i="3"/>
  <c r="BE131" i="3"/>
  <c r="BE132" i="3"/>
  <c r="BE139" i="3"/>
  <c r="BE140" i="3"/>
  <c r="BE144" i="3"/>
  <c r="BE133" i="3"/>
  <c r="BE135" i="3"/>
  <c r="BE137" i="3"/>
  <c r="BE138" i="3"/>
  <c r="BE141" i="3"/>
  <c r="BE146" i="3"/>
  <c r="BE155" i="3"/>
  <c r="BE157" i="3"/>
  <c r="J93" i="3"/>
  <c r="BE130" i="3"/>
  <c r="BE136" i="3"/>
  <c r="BE142" i="3"/>
  <c r="BE143" i="3"/>
  <c r="BE145" i="3"/>
  <c r="BE147" i="3"/>
  <c r="BE148" i="3"/>
  <c r="BE149" i="3"/>
  <c r="BE150" i="3"/>
  <c r="BE151" i="3"/>
  <c r="BE152" i="3"/>
  <c r="BE153" i="3"/>
  <c r="BE156" i="3"/>
  <c r="BE158" i="3"/>
  <c r="BE159" i="3"/>
  <c r="BE160" i="3"/>
  <c r="BE161" i="3"/>
  <c r="BE162" i="3"/>
  <c r="BE163" i="3"/>
  <c r="BE164" i="3"/>
  <c r="BE166" i="3"/>
  <c r="BE167" i="3"/>
  <c r="BE168" i="3"/>
  <c r="BE169" i="3"/>
  <c r="J93" i="2"/>
  <c r="F96" i="2"/>
  <c r="E85" i="2"/>
  <c r="J95" i="2"/>
  <c r="F126" i="2"/>
  <c r="BE135" i="2"/>
  <c r="BE146" i="2"/>
  <c r="BE133" i="2"/>
  <c r="BE139" i="2"/>
  <c r="J96" i="2"/>
  <c r="BE137" i="2"/>
  <c r="BE142" i="2"/>
  <c r="BE144" i="2"/>
  <c r="BE148" i="2"/>
  <c r="BE150" i="2"/>
  <c r="BE152" i="2"/>
  <c r="BE155" i="2"/>
  <c r="BE157" i="2"/>
  <c r="BE159" i="2"/>
  <c r="BE161" i="2"/>
  <c r="BE164" i="2"/>
  <c r="BE167" i="2"/>
  <c r="BE169" i="2"/>
  <c r="BE171" i="2"/>
  <c r="BE172" i="2"/>
  <c r="BE174" i="2"/>
  <c r="BE176" i="2"/>
  <c r="AW97" i="1"/>
  <c r="F38" i="9"/>
  <c r="BA111" i="1" s="1"/>
  <c r="F39" i="10"/>
  <c r="BB112" i="1"/>
  <c r="F38" i="11"/>
  <c r="BA113" i="1"/>
  <c r="F40" i="12"/>
  <c r="BC114" i="1"/>
  <c r="F38" i="13"/>
  <c r="BA115" i="1"/>
  <c r="F39" i="14"/>
  <c r="BB116" i="1" s="1"/>
  <c r="F41" i="15"/>
  <c r="BD117" i="1"/>
  <c r="F40" i="16"/>
  <c r="BC118" i="1"/>
  <c r="F39" i="17"/>
  <c r="BB119" i="1"/>
  <c r="F39" i="18"/>
  <c r="BB120" i="1" s="1"/>
  <c r="F40" i="19"/>
  <c r="BC121" i="1"/>
  <c r="J38" i="20"/>
  <c r="AW122" i="1" s="1"/>
  <c r="F40" i="21"/>
  <c r="BC123" i="1" s="1"/>
  <c r="F39" i="23"/>
  <c r="BB127" i="1"/>
  <c r="BB126" i="1"/>
  <c r="AX126" i="1"/>
  <c r="J38" i="23"/>
  <c r="AW127" i="1"/>
  <c r="F38" i="23"/>
  <c r="BA127" i="1"/>
  <c r="BA126" i="1"/>
  <c r="AW126" i="1"/>
  <c r="F38" i="24"/>
  <c r="BA128" i="1" s="1"/>
  <c r="F38" i="25"/>
  <c r="BA129" i="1"/>
  <c r="F40" i="26"/>
  <c r="BC131" i="1" s="1"/>
  <c r="F39" i="28"/>
  <c r="BB135" i="1"/>
  <c r="BB134" i="1" s="1"/>
  <c r="AX134" i="1" s="1"/>
  <c r="F38" i="29"/>
  <c r="BA138" i="1" s="1"/>
  <c r="J38" i="31"/>
  <c r="AW140" i="1"/>
  <c r="F40" i="33"/>
  <c r="BC142" i="1"/>
  <c r="AS136" i="1"/>
  <c r="F38" i="3"/>
  <c r="BA99" i="1"/>
  <c r="BA98" i="1"/>
  <c r="AW98" i="1"/>
  <c r="F41" i="9"/>
  <c r="BD111" i="1" s="1"/>
  <c r="J38" i="11"/>
  <c r="AW113" i="1"/>
  <c r="F41" i="12"/>
  <c r="BD114" i="1" s="1"/>
  <c r="F40" i="13"/>
  <c r="BC115" i="1"/>
  <c r="F38" i="15"/>
  <c r="BA117" i="1"/>
  <c r="F41" i="16"/>
  <c r="BD118" i="1"/>
  <c r="J38" i="17"/>
  <c r="AW119" i="1"/>
  <c r="J38" i="18"/>
  <c r="AW120" i="1"/>
  <c r="F39" i="19"/>
  <c r="BB121" i="1"/>
  <c r="F38" i="21"/>
  <c r="BA123" i="1"/>
  <c r="F39" i="22"/>
  <c r="BB125" i="1" s="1"/>
  <c r="BB124" i="1" s="1"/>
  <c r="AX124" i="1" s="1"/>
  <c r="J34" i="23"/>
  <c r="F39" i="25"/>
  <c r="BB129" i="1"/>
  <c r="F40" i="25"/>
  <c r="BC129" i="1" s="1"/>
  <c r="J38" i="26"/>
  <c r="AW131" i="1"/>
  <c r="F39" i="27"/>
  <c r="BB133" i="1"/>
  <c r="BB132" i="1"/>
  <c r="AX132" i="1"/>
  <c r="F40" i="28"/>
  <c r="BC135" i="1"/>
  <c r="BC134" i="1" s="1"/>
  <c r="AY134" i="1" s="1"/>
  <c r="F41" i="29"/>
  <c r="BD138" i="1"/>
  <c r="F39" i="30"/>
  <c r="BB139" i="1"/>
  <c r="F39" i="31"/>
  <c r="BB140" i="1"/>
  <c r="F39" i="33"/>
  <c r="BB142" i="1" s="1"/>
  <c r="F39" i="4"/>
  <c r="BB101" i="1"/>
  <c r="BB100" i="1"/>
  <c r="AX100" i="1" s="1"/>
  <c r="F38" i="5"/>
  <c r="BA103" i="1"/>
  <c r="BA102" i="1" s="1"/>
  <c r="AW102" i="1" s="1"/>
  <c r="F40" i="5"/>
  <c r="BC103" i="1"/>
  <c r="BC102" i="1" s="1"/>
  <c r="AY102" i="1" s="1"/>
  <c r="F40" i="6"/>
  <c r="BC105" i="1" s="1"/>
  <c r="BC104" i="1" s="1"/>
  <c r="AY104" i="1" s="1"/>
  <c r="F39" i="7"/>
  <c r="BB107" i="1" s="1"/>
  <c r="BB106" i="1" s="1"/>
  <c r="AX106" i="1" s="1"/>
  <c r="F41" i="7"/>
  <c r="BD107" i="1" s="1"/>
  <c r="BD106" i="1" s="1"/>
  <c r="J38" i="9"/>
  <c r="AW111" i="1" s="1"/>
  <c r="F40" i="10"/>
  <c r="BC112" i="1"/>
  <c r="F39" i="12"/>
  <c r="BB114" i="1"/>
  <c r="J38" i="13"/>
  <c r="AW115" i="1"/>
  <c r="F40" i="14"/>
  <c r="BC116" i="1"/>
  <c r="J38" i="15"/>
  <c r="AW117" i="1" s="1"/>
  <c r="F38" i="16"/>
  <c r="BA118" i="1"/>
  <c r="F41" i="18"/>
  <c r="BD120" i="1"/>
  <c r="J38" i="19"/>
  <c r="AW121" i="1"/>
  <c r="F39" i="21"/>
  <c r="BB123" i="1" s="1"/>
  <c r="J38" i="22"/>
  <c r="AW125" i="1"/>
  <c r="F40" i="23"/>
  <c r="BC127" i="1" s="1"/>
  <c r="BC126" i="1" s="1"/>
  <c r="AY126" i="1" s="1"/>
  <c r="F40" i="24"/>
  <c r="BC128" i="1"/>
  <c r="F39" i="26"/>
  <c r="BB131" i="1"/>
  <c r="F41" i="27"/>
  <c r="BD133" i="1"/>
  <c r="BD132" i="1"/>
  <c r="F40" i="30"/>
  <c r="BC139" i="1"/>
  <c r="F40" i="31"/>
  <c r="BC140" i="1"/>
  <c r="F40" i="34"/>
  <c r="BC143" i="1" s="1"/>
  <c r="J38" i="34"/>
  <c r="AW143" i="1"/>
  <c r="F39" i="34"/>
  <c r="BB143" i="1" s="1"/>
  <c r="F38" i="35"/>
  <c r="BC145" i="1"/>
  <c r="F37" i="36"/>
  <c r="BB146" i="1" s="1"/>
  <c r="F39" i="37"/>
  <c r="BD147" i="1" s="1"/>
  <c r="F39" i="38"/>
  <c r="BD148" i="1"/>
  <c r="J36" i="39"/>
  <c r="AW149" i="1"/>
  <c r="F38" i="40"/>
  <c r="BA151" i="1"/>
  <c r="F39" i="41"/>
  <c r="BB152" i="1"/>
  <c r="J38" i="42"/>
  <c r="AW153" i="1"/>
  <c r="F36" i="43"/>
  <c r="BA155" i="1" s="1"/>
  <c r="F38" i="2"/>
  <c r="BA97" i="1"/>
  <c r="F38" i="4"/>
  <c r="BA101" i="1" s="1"/>
  <c r="BA100" i="1" s="1"/>
  <c r="AW100" i="1" s="1"/>
  <c r="J38" i="4"/>
  <c r="AW101" i="1" s="1"/>
  <c r="F39" i="5"/>
  <c r="BB103" i="1" s="1"/>
  <c r="BB102" i="1" s="1"/>
  <c r="AX102" i="1" s="1"/>
  <c r="J38" i="6"/>
  <c r="AW105" i="1"/>
  <c r="F41" i="6"/>
  <c r="BD105" i="1" s="1"/>
  <c r="BD104" i="1" s="1"/>
  <c r="F40" i="7"/>
  <c r="BC107" i="1"/>
  <c r="BC106" i="1"/>
  <c r="AY106" i="1" s="1"/>
  <c r="J38" i="7"/>
  <c r="AW107" i="1"/>
  <c r="F39" i="8"/>
  <c r="BB109" i="1" s="1"/>
  <c r="BB108" i="1" s="1"/>
  <c r="AX108" i="1" s="1"/>
  <c r="F40" i="8"/>
  <c r="BC109" i="1" s="1"/>
  <c r="BC108" i="1" s="1"/>
  <c r="AY108" i="1" s="1"/>
  <c r="F39" i="9"/>
  <c r="BB111" i="1"/>
  <c r="F41" i="10"/>
  <c r="BD112" i="1"/>
  <c r="F39" i="11"/>
  <c r="BB113" i="1"/>
  <c r="J38" i="12"/>
  <c r="AW114" i="1"/>
  <c r="F38" i="14"/>
  <c r="BA116" i="1"/>
  <c r="F40" i="15"/>
  <c r="BC117" i="1" s="1"/>
  <c r="F39" i="16"/>
  <c r="BB118" i="1"/>
  <c r="F41" i="17"/>
  <c r="BD119" i="1" s="1"/>
  <c r="F38" i="19"/>
  <c r="BA121" i="1"/>
  <c r="F41" i="21"/>
  <c r="BD123" i="1" s="1"/>
  <c r="F41" i="22"/>
  <c r="BD125" i="1" s="1"/>
  <c r="BD124" i="1" s="1"/>
  <c r="J38" i="24"/>
  <c r="AW128" i="1"/>
  <c r="J38" i="25"/>
  <c r="AW129" i="1"/>
  <c r="J38" i="27"/>
  <c r="AW133" i="1" s="1"/>
  <c r="J38" i="28"/>
  <c r="AW135" i="1"/>
  <c r="F39" i="2"/>
  <c r="BB97" i="1"/>
  <c r="F40" i="29"/>
  <c r="BC138" i="1"/>
  <c r="F38" i="30"/>
  <c r="BA139" i="1" s="1"/>
  <c r="F39" i="32"/>
  <c r="BB141" i="1"/>
  <c r="F41" i="32"/>
  <c r="BD141" i="1" s="1"/>
  <c r="F38" i="33"/>
  <c r="BA142" i="1"/>
  <c r="F37" i="35"/>
  <c r="BB145" i="1"/>
  <c r="F36" i="36"/>
  <c r="BA146" i="1"/>
  <c r="F36" i="37"/>
  <c r="BA147" i="1"/>
  <c r="F36" i="38"/>
  <c r="BA148" i="1" s="1"/>
  <c r="F36" i="39"/>
  <c r="BA149" i="1"/>
  <c r="F41" i="40"/>
  <c r="BD151" i="1"/>
  <c r="F40" i="41"/>
  <c r="BC152" i="1"/>
  <c r="J36" i="43"/>
  <c r="AW155" i="1" s="1"/>
  <c r="F40" i="4"/>
  <c r="BC101" i="1"/>
  <c r="BC100" i="1" s="1"/>
  <c r="AY100" i="1" s="1"/>
  <c r="F41" i="4"/>
  <c r="BD101" i="1" s="1"/>
  <c r="BD100" i="1" s="1"/>
  <c r="J38" i="5"/>
  <c r="AW103" i="1"/>
  <c r="F38" i="6"/>
  <c r="BA105" i="1"/>
  <c r="BA104" i="1"/>
  <c r="AW104" i="1" s="1"/>
  <c r="F39" i="6"/>
  <c r="BB105" i="1"/>
  <c r="BB104" i="1"/>
  <c r="AX104" i="1"/>
  <c r="F38" i="7"/>
  <c r="BA107" i="1"/>
  <c r="BA106" i="1"/>
  <c r="AW106" i="1" s="1"/>
  <c r="J38" i="8"/>
  <c r="AW109" i="1"/>
  <c r="F38" i="8"/>
  <c r="BA109" i="1" s="1"/>
  <c r="BA108" i="1" s="1"/>
  <c r="AW108" i="1" s="1"/>
  <c r="F41" i="8"/>
  <c r="BD109" i="1"/>
  <c r="BD108" i="1"/>
  <c r="F40" i="9"/>
  <c r="BC111" i="1"/>
  <c r="J38" i="10"/>
  <c r="AW112" i="1"/>
  <c r="F41" i="11"/>
  <c r="BD113" i="1"/>
  <c r="F38" i="12"/>
  <c r="BA114" i="1"/>
  <c r="F41" i="13"/>
  <c r="BD115" i="1" s="1"/>
  <c r="F41" i="14"/>
  <c r="BD116" i="1"/>
  <c r="J38" i="16"/>
  <c r="AW118" i="1" s="1"/>
  <c r="F40" i="17"/>
  <c r="BC119" i="1"/>
  <c r="F40" i="18"/>
  <c r="BC120" i="1" s="1"/>
  <c r="F39" i="20"/>
  <c r="BB122" i="1" s="1"/>
  <c r="F38" i="20"/>
  <c r="BA122" i="1"/>
  <c r="F40" i="20"/>
  <c r="BC122" i="1"/>
  <c r="J38" i="21"/>
  <c r="AW123" i="1"/>
  <c r="F40" i="22"/>
  <c r="BC125" i="1"/>
  <c r="BC124" i="1"/>
  <c r="AY124" i="1"/>
  <c r="F39" i="24"/>
  <c r="BB128" i="1" s="1"/>
  <c r="F41" i="25"/>
  <c r="BD129" i="1"/>
  <c r="F41" i="26"/>
  <c r="BD131" i="1" s="1"/>
  <c r="F40" i="27"/>
  <c r="BC133" i="1"/>
  <c r="BC132" i="1" s="1"/>
  <c r="AY132" i="1" s="1"/>
  <c r="F38" i="28"/>
  <c r="BA135" i="1" s="1"/>
  <c r="BA134" i="1" s="1"/>
  <c r="AW134" i="1" s="1"/>
  <c r="F39" i="29"/>
  <c r="BB138" i="1"/>
  <c r="J38" i="32"/>
  <c r="AW141" i="1" s="1"/>
  <c r="F38" i="32"/>
  <c r="BA141" i="1"/>
  <c r="F40" i="32"/>
  <c r="BC141" i="1"/>
  <c r="F38" i="34"/>
  <c r="BA143" i="1"/>
  <c r="F41" i="34"/>
  <c r="BD143" i="1" s="1"/>
  <c r="F39" i="35"/>
  <c r="BD145" i="1"/>
  <c r="F39" i="36"/>
  <c r="BD146" i="1" s="1"/>
  <c r="F37" i="37"/>
  <c r="BB147" i="1"/>
  <c r="F37" i="38"/>
  <c r="BB148" i="1"/>
  <c r="F38" i="39"/>
  <c r="BC149" i="1"/>
  <c r="F40" i="42"/>
  <c r="BC153" i="1"/>
  <c r="F36" i="44"/>
  <c r="BA156" i="1" s="1"/>
  <c r="F37" i="44"/>
  <c r="BB156" i="1"/>
  <c r="J38" i="30"/>
  <c r="AW139" i="1"/>
  <c r="F41" i="31"/>
  <c r="BD140" i="1"/>
  <c r="J38" i="33"/>
  <c r="AW142" i="1" s="1"/>
  <c r="F36" i="35"/>
  <c r="BA145" i="1"/>
  <c r="J36" i="36"/>
  <c r="AW146" i="1" s="1"/>
  <c r="F38" i="37"/>
  <c r="BC147" i="1"/>
  <c r="F38" i="38"/>
  <c r="BC148" i="1"/>
  <c r="F37" i="39"/>
  <c r="BB149" i="1"/>
  <c r="J38" i="40"/>
  <c r="AW151" i="1"/>
  <c r="AU124" i="1"/>
  <c r="F41" i="2"/>
  <c r="BD97" i="1"/>
  <c r="F41" i="3"/>
  <c r="BD99" i="1"/>
  <c r="BD98" i="1"/>
  <c r="F41" i="41"/>
  <c r="BD152" i="1"/>
  <c r="F38" i="42"/>
  <c r="BA153" i="1" s="1"/>
  <c r="F37" i="43"/>
  <c r="BB155" i="1"/>
  <c r="F39" i="44"/>
  <c r="BD156" i="1" s="1"/>
  <c r="AS96" i="1"/>
  <c r="J38" i="3"/>
  <c r="AW99" i="1" s="1"/>
  <c r="AS144" i="1"/>
  <c r="F40" i="3"/>
  <c r="BC99" i="1"/>
  <c r="BC98" i="1"/>
  <c r="J36" i="35"/>
  <c r="AW145" i="1"/>
  <c r="F38" i="36"/>
  <c r="BC146" i="1"/>
  <c r="J36" i="37"/>
  <c r="AW147" i="1"/>
  <c r="J36" i="38"/>
  <c r="AW148" i="1" s="1"/>
  <c r="F39" i="40"/>
  <c r="BB151" i="1"/>
  <c r="F40" i="40"/>
  <c r="BC151" i="1" s="1"/>
  <c r="F38" i="41"/>
  <c r="BA152" i="1"/>
  <c r="F39" i="42"/>
  <c r="BB153" i="1" s="1"/>
  <c r="F39" i="43"/>
  <c r="BD155" i="1" s="1"/>
  <c r="F38" i="44"/>
  <c r="BC156" i="1"/>
  <c r="F38" i="10"/>
  <c r="BA112" i="1"/>
  <c r="F40" i="11"/>
  <c r="BC113" i="1" s="1"/>
  <c r="F39" i="13"/>
  <c r="BB115" i="1"/>
  <c r="J38" i="14"/>
  <c r="AW116" i="1"/>
  <c r="F39" i="15"/>
  <c r="BB117" i="1"/>
  <c r="F38" i="17"/>
  <c r="BA119" i="1" s="1"/>
  <c r="F38" i="18"/>
  <c r="BA120" i="1"/>
  <c r="F41" i="19"/>
  <c r="BD121" i="1" s="1"/>
  <c r="F41" i="20"/>
  <c r="BD122" i="1"/>
  <c r="F38" i="22"/>
  <c r="BA125" i="1"/>
  <c r="BA124" i="1"/>
  <c r="AW124" i="1"/>
  <c r="F41" i="23"/>
  <c r="BD127" i="1"/>
  <c r="BD126" i="1"/>
  <c r="F41" i="24"/>
  <c r="BD128" i="1"/>
  <c r="F38" i="26"/>
  <c r="BA131" i="1"/>
  <c r="F38" i="27"/>
  <c r="BA133" i="1" s="1"/>
  <c r="BA132" i="1" s="1"/>
  <c r="AW132" i="1" s="1"/>
  <c r="F41" i="28"/>
  <c r="BD135" i="1" s="1"/>
  <c r="BD134" i="1" s="1"/>
  <c r="J38" i="29"/>
  <c r="AW138" i="1" s="1"/>
  <c r="F41" i="30"/>
  <c r="BD139" i="1"/>
  <c r="F38" i="31"/>
  <c r="BA140" i="1"/>
  <c r="F41" i="33"/>
  <c r="BD142" i="1"/>
  <c r="AS130" i="1"/>
  <c r="F39" i="3"/>
  <c r="BB99" i="1"/>
  <c r="BB98" i="1" s="1"/>
  <c r="AX98" i="1" s="1"/>
  <c r="F39" i="39"/>
  <c r="BD149" i="1"/>
  <c r="J38" i="41"/>
  <c r="AW152" i="1" s="1"/>
  <c r="F41" i="42"/>
  <c r="BD153" i="1"/>
  <c r="F38" i="43"/>
  <c r="BC155" i="1" s="1"/>
  <c r="J36" i="44"/>
  <c r="AW156" i="1"/>
  <c r="J173" i="13" l="1"/>
  <c r="J104" i="13" s="1"/>
  <c r="BK130" i="42"/>
  <c r="J130" i="42" s="1"/>
  <c r="J101" i="42" s="1"/>
  <c r="BK129" i="40"/>
  <c r="J129" i="40" s="1"/>
  <c r="J101" i="40" s="1"/>
  <c r="BK136" i="19"/>
  <c r="J136" i="19" s="1"/>
  <c r="J100" i="19" s="1"/>
  <c r="T133" i="7"/>
  <c r="R128" i="8"/>
  <c r="R127" i="43"/>
  <c r="R126" i="43" s="1"/>
  <c r="P127" i="3"/>
  <c r="AU99" i="1"/>
  <c r="AU98" i="1" s="1"/>
  <c r="R133" i="7"/>
  <c r="T131" i="2"/>
  <c r="T130" i="2"/>
  <c r="T140" i="31"/>
  <c r="T133" i="9"/>
  <c r="BK129" i="41"/>
  <c r="BK128" i="41"/>
  <c r="J128" i="41"/>
  <c r="J100" i="41"/>
  <c r="R129" i="40"/>
  <c r="R128" i="40" s="1"/>
  <c r="T130" i="30"/>
  <c r="R136" i="19"/>
  <c r="R144" i="24"/>
  <c r="R130" i="13"/>
  <c r="BK126" i="38"/>
  <c r="J126" i="38"/>
  <c r="J99" i="38"/>
  <c r="T133" i="16"/>
  <c r="BK128" i="33"/>
  <c r="J128" i="33"/>
  <c r="J101" i="33"/>
  <c r="BK127" i="27"/>
  <c r="J127" i="27"/>
  <c r="J100" i="27"/>
  <c r="P131" i="18"/>
  <c r="AU120" i="1" s="1"/>
  <c r="R129" i="41"/>
  <c r="R128" i="41"/>
  <c r="R131" i="10"/>
  <c r="R130" i="42"/>
  <c r="R129" i="42"/>
  <c r="T129" i="34"/>
  <c r="T128" i="34"/>
  <c r="T131" i="29"/>
  <c r="T130" i="29"/>
  <c r="BK133" i="14"/>
  <c r="J133" i="14" s="1"/>
  <c r="J34" i="14" s="1"/>
  <c r="AG116" i="1" s="1"/>
  <c r="AN116" i="1" s="1"/>
  <c r="R133" i="23"/>
  <c r="T126" i="38"/>
  <c r="T125" i="38"/>
  <c r="P131" i="15"/>
  <c r="AU117" i="1"/>
  <c r="P130" i="42"/>
  <c r="P129" i="42"/>
  <c r="AU153" i="1"/>
  <c r="AU150" i="1" s="1"/>
  <c r="P130" i="11"/>
  <c r="AU113" i="1"/>
  <c r="T128" i="28"/>
  <c r="P128" i="28"/>
  <c r="AU135" i="1"/>
  <c r="AU134" i="1" s="1"/>
  <c r="T127" i="43"/>
  <c r="T126" i="43"/>
  <c r="P128" i="39"/>
  <c r="P127" i="39" s="1"/>
  <c r="AU149" i="1" s="1"/>
  <c r="T171" i="31"/>
  <c r="P131" i="20"/>
  <c r="AU122" i="1"/>
  <c r="P133" i="23"/>
  <c r="AU127" i="1"/>
  <c r="R136" i="6"/>
  <c r="R131" i="29"/>
  <c r="R130" i="29"/>
  <c r="P144" i="24"/>
  <c r="P128" i="33"/>
  <c r="P127" i="33"/>
  <c r="AU142" i="1"/>
  <c r="BK131" i="18"/>
  <c r="J131" i="18"/>
  <c r="J100" i="18" s="1"/>
  <c r="T127" i="35"/>
  <c r="T126" i="35"/>
  <c r="P131" i="10"/>
  <c r="AU112" i="1"/>
  <c r="P136" i="19"/>
  <c r="AU121" i="1" s="1"/>
  <c r="P171" i="31"/>
  <c r="P139" i="31" s="1"/>
  <c r="AU140" i="1" s="1"/>
  <c r="R128" i="28"/>
  <c r="R133" i="14"/>
  <c r="T130" i="42"/>
  <c r="T129" i="42" s="1"/>
  <c r="T127" i="27"/>
  <c r="T131" i="15"/>
  <c r="R133" i="9"/>
  <c r="R131" i="26"/>
  <c r="R130" i="26"/>
  <c r="R130" i="21"/>
  <c r="BK133" i="9"/>
  <c r="J133" i="9"/>
  <c r="J100" i="9"/>
  <c r="P131" i="26"/>
  <c r="P130" i="26" s="1"/>
  <c r="AU131" i="1" s="1"/>
  <c r="T133" i="23"/>
  <c r="T128" i="39"/>
  <c r="T127" i="39"/>
  <c r="R131" i="20"/>
  <c r="P133" i="14"/>
  <c r="AU116" i="1"/>
  <c r="P140" i="31"/>
  <c r="T131" i="26"/>
  <c r="T130" i="26"/>
  <c r="P214" i="24"/>
  <c r="P133" i="7"/>
  <c r="AU107" i="1"/>
  <c r="R127" i="25"/>
  <c r="R214" i="24"/>
  <c r="P126" i="36"/>
  <c r="P125" i="36"/>
  <c r="AU146" i="1"/>
  <c r="R131" i="30"/>
  <c r="R130" i="30" s="1"/>
  <c r="R128" i="5"/>
  <c r="R131" i="2"/>
  <c r="R130" i="2"/>
  <c r="R127" i="27"/>
  <c r="T130" i="11"/>
  <c r="P128" i="8"/>
  <c r="AU109" i="1"/>
  <c r="T144" i="24"/>
  <c r="T143" i="24"/>
  <c r="T133" i="17"/>
  <c r="P130" i="13"/>
  <c r="AU115" i="1"/>
  <c r="T136" i="6"/>
  <c r="T136" i="19"/>
  <c r="R130" i="12"/>
  <c r="T126" i="36"/>
  <c r="T125" i="36"/>
  <c r="P136" i="6"/>
  <c r="AU105" i="1"/>
  <c r="AU104" i="1" s="1"/>
  <c r="R131" i="15"/>
  <c r="BK124" i="37"/>
  <c r="J124" i="37" s="1"/>
  <c r="J99" i="37" s="1"/>
  <c r="BK144" i="24"/>
  <c r="BK143" i="24" s="1"/>
  <c r="J143" i="24" s="1"/>
  <c r="J100" i="24" s="1"/>
  <c r="J144" i="24"/>
  <c r="J101" i="24"/>
  <c r="T131" i="20"/>
  <c r="T127" i="25"/>
  <c r="T130" i="13"/>
  <c r="T131" i="10"/>
  <c r="BK171" i="31"/>
  <c r="P131" i="30"/>
  <c r="P130" i="30" s="1"/>
  <c r="AU139" i="1" s="1"/>
  <c r="T128" i="8"/>
  <c r="R128" i="33"/>
  <c r="R127" i="33"/>
  <c r="P131" i="29"/>
  <c r="P130" i="29"/>
  <c r="AU138" i="1"/>
  <c r="R133" i="16"/>
  <c r="R127" i="3"/>
  <c r="R133" i="17"/>
  <c r="P129" i="32"/>
  <c r="P128" i="32"/>
  <c r="AU141" i="1"/>
  <c r="BK131" i="15"/>
  <c r="J131" i="15"/>
  <c r="J100" i="15"/>
  <c r="R126" i="36"/>
  <c r="R125" i="36"/>
  <c r="BK149" i="30"/>
  <c r="J149" i="30"/>
  <c r="J104" i="30"/>
  <c r="P131" i="2"/>
  <c r="P130" i="2"/>
  <c r="AU97" i="1"/>
  <c r="BK131" i="26"/>
  <c r="J131" i="26"/>
  <c r="J101" i="26"/>
  <c r="BK131" i="29"/>
  <c r="J131" i="29"/>
  <c r="J101" i="29"/>
  <c r="BK162" i="39"/>
  <c r="J162" i="39"/>
  <c r="J104" i="39" s="1"/>
  <c r="J128" i="27"/>
  <c r="J101" i="27"/>
  <c r="BK130" i="21"/>
  <c r="J130" i="21"/>
  <c r="J100" i="21"/>
  <c r="BK129" i="32"/>
  <c r="J129" i="32"/>
  <c r="J101" i="32" s="1"/>
  <c r="BK127" i="43"/>
  <c r="J127" i="43"/>
  <c r="J99" i="43" s="1"/>
  <c r="BK131" i="2"/>
  <c r="J131" i="2"/>
  <c r="J101" i="2"/>
  <c r="BK140" i="31"/>
  <c r="J140" i="31"/>
  <c r="J101" i="31"/>
  <c r="BK121" i="44"/>
  <c r="J121" i="44"/>
  <c r="J98" i="44" s="1"/>
  <c r="BK129" i="42"/>
  <c r="J129" i="42" s="1"/>
  <c r="J100" i="42" s="1"/>
  <c r="BK128" i="40"/>
  <c r="J128" i="40"/>
  <c r="J34" i="40" s="1"/>
  <c r="AG151" i="1" s="1"/>
  <c r="J128" i="39"/>
  <c r="J99" i="39"/>
  <c r="BK125" i="36"/>
  <c r="J125" i="36"/>
  <c r="J98" i="36" s="1"/>
  <c r="BK126" i="35"/>
  <c r="J126" i="35"/>
  <c r="J32" i="35" s="1"/>
  <c r="AG145" i="1" s="1"/>
  <c r="BK129" i="34"/>
  <c r="J129" i="34"/>
  <c r="J101" i="34"/>
  <c r="J131" i="30"/>
  <c r="J101" i="30"/>
  <c r="AG127" i="1"/>
  <c r="J100" i="23"/>
  <c r="AG122" i="1"/>
  <c r="AN122" i="1" s="1"/>
  <c r="J100" i="20"/>
  <c r="AG119" i="1"/>
  <c r="AN119" i="1" s="1"/>
  <c r="J100" i="17"/>
  <c r="AG115" i="1"/>
  <c r="J100" i="13"/>
  <c r="AG109" i="1"/>
  <c r="AG108" i="1" s="1"/>
  <c r="J100" i="8"/>
  <c r="AG103" i="1"/>
  <c r="J100" i="5"/>
  <c r="AG101" i="1"/>
  <c r="J100" i="4"/>
  <c r="AS95" i="1"/>
  <c r="AU126" i="1"/>
  <c r="AU106" i="1"/>
  <c r="J37" i="3"/>
  <c r="AV99" i="1"/>
  <c r="AT99" i="1"/>
  <c r="F37" i="7"/>
  <c r="AZ107" i="1"/>
  <c r="AZ106" i="1"/>
  <c r="AV106" i="1"/>
  <c r="AT106" i="1"/>
  <c r="J34" i="11"/>
  <c r="AG113" i="1" s="1"/>
  <c r="J34" i="12"/>
  <c r="AG114" i="1" s="1"/>
  <c r="F37" i="13"/>
  <c r="AZ115" i="1"/>
  <c r="F37" i="16"/>
  <c r="AZ118" i="1"/>
  <c r="J37" i="20"/>
  <c r="AV122" i="1"/>
  <c r="AT122" i="1"/>
  <c r="F37" i="22"/>
  <c r="AZ125" i="1"/>
  <c r="AZ124" i="1"/>
  <c r="AV124" i="1"/>
  <c r="AT124" i="1"/>
  <c r="F37" i="27"/>
  <c r="AZ133" i="1"/>
  <c r="AZ132" i="1"/>
  <c r="AV132" i="1"/>
  <c r="AT132" i="1"/>
  <c r="BC130" i="1"/>
  <c r="AY130" i="1" s="1"/>
  <c r="BB130" i="1"/>
  <c r="AX130" i="1" s="1"/>
  <c r="J37" i="30"/>
  <c r="AV139" i="1"/>
  <c r="AT139" i="1" s="1"/>
  <c r="F37" i="33"/>
  <c r="AZ142" i="1"/>
  <c r="F35" i="38"/>
  <c r="AZ148" i="1"/>
  <c r="J37" i="41"/>
  <c r="AV152" i="1"/>
  <c r="AT152" i="1"/>
  <c r="AY98" i="1"/>
  <c r="J37" i="4"/>
  <c r="AV101" i="1" s="1"/>
  <c r="AT101" i="1" s="1"/>
  <c r="AN101" i="1" s="1"/>
  <c r="J37" i="5"/>
  <c r="AV103" i="1"/>
  <c r="AT103" i="1"/>
  <c r="F37" i="8"/>
  <c r="AZ109" i="1" s="1"/>
  <c r="AZ108" i="1" s="1"/>
  <c r="AV108" i="1" s="1"/>
  <c r="AT108" i="1" s="1"/>
  <c r="J37" i="9"/>
  <c r="AV111" i="1"/>
  <c r="AT111" i="1"/>
  <c r="J37" i="12"/>
  <c r="AV114" i="1"/>
  <c r="AT114" i="1"/>
  <c r="J37" i="16"/>
  <c r="AV118" i="1"/>
  <c r="AT118" i="1"/>
  <c r="F37" i="20"/>
  <c r="AZ122" i="1" s="1"/>
  <c r="BB110" i="1"/>
  <c r="AX110" i="1"/>
  <c r="AG126" i="1"/>
  <c r="J37" i="25"/>
  <c r="AV129" i="1"/>
  <c r="AT129" i="1" s="1"/>
  <c r="J37" i="28"/>
  <c r="AV135" i="1" s="1"/>
  <c r="AT135" i="1" s="1"/>
  <c r="F37" i="31"/>
  <c r="AZ140" i="1" s="1"/>
  <c r="J35" i="37"/>
  <c r="AV147" i="1"/>
  <c r="AT147" i="1"/>
  <c r="F37" i="40"/>
  <c r="AZ151" i="1"/>
  <c r="BA154" i="1"/>
  <c r="AW154" i="1"/>
  <c r="AU108" i="1"/>
  <c r="F37" i="2"/>
  <c r="AZ97" i="1"/>
  <c r="AG100" i="1"/>
  <c r="F37" i="5"/>
  <c r="AZ103" i="1"/>
  <c r="AZ102" i="1"/>
  <c r="AV102" i="1"/>
  <c r="AT102" i="1"/>
  <c r="J34" i="7"/>
  <c r="AG107" i="1"/>
  <c r="AG106" i="1" s="1"/>
  <c r="F37" i="9"/>
  <c r="AZ111" i="1" s="1"/>
  <c r="F37" i="12"/>
  <c r="AZ114" i="1"/>
  <c r="J37" i="15"/>
  <c r="AV117" i="1"/>
  <c r="AT117" i="1"/>
  <c r="F37" i="18"/>
  <c r="AZ120" i="1" s="1"/>
  <c r="J37" i="21"/>
  <c r="AV123" i="1"/>
  <c r="AT123" i="1"/>
  <c r="J37" i="24"/>
  <c r="AV128" i="1"/>
  <c r="AT128" i="1"/>
  <c r="F37" i="32"/>
  <c r="AZ141" i="1"/>
  <c r="BA137" i="1"/>
  <c r="AW137" i="1" s="1"/>
  <c r="BD137" i="1"/>
  <c r="BD136" i="1" s="1"/>
  <c r="F35" i="36"/>
  <c r="AZ146" i="1"/>
  <c r="F37" i="41"/>
  <c r="AZ152" i="1"/>
  <c r="BD154" i="1"/>
  <c r="AU154" i="1"/>
  <c r="J37" i="2"/>
  <c r="AV97" i="1"/>
  <c r="AT97" i="1"/>
  <c r="F37" i="4"/>
  <c r="AZ101" i="1"/>
  <c r="AZ100" i="1" s="1"/>
  <c r="AV100" i="1" s="1"/>
  <c r="AT100" i="1" s="1"/>
  <c r="J37" i="6"/>
  <c r="AV105" i="1"/>
  <c r="AT105" i="1"/>
  <c r="J34" i="10"/>
  <c r="AG112" i="1"/>
  <c r="F37" i="11"/>
  <c r="AZ113" i="1"/>
  <c r="J37" i="14"/>
  <c r="AV116" i="1" s="1"/>
  <c r="AT116" i="1" s="1"/>
  <c r="F37" i="19"/>
  <c r="AZ121" i="1"/>
  <c r="F37" i="24"/>
  <c r="AZ128" i="1"/>
  <c r="J37" i="32"/>
  <c r="AV141" i="1"/>
  <c r="AT141" i="1"/>
  <c r="BC137" i="1"/>
  <c r="BC136" i="1" s="1"/>
  <c r="AY136" i="1" s="1"/>
  <c r="BB137" i="1"/>
  <c r="AX137" i="1"/>
  <c r="J35" i="36"/>
  <c r="AV146" i="1"/>
  <c r="AT146" i="1" s="1"/>
  <c r="F37" i="42"/>
  <c r="AZ153" i="1" s="1"/>
  <c r="BB154" i="1"/>
  <c r="AX154" i="1"/>
  <c r="F37" i="3"/>
  <c r="AZ99" i="1"/>
  <c r="AZ98" i="1"/>
  <c r="AV98" i="1"/>
  <c r="AT98" i="1"/>
  <c r="J34" i="3"/>
  <c r="AG99" i="1"/>
  <c r="AG98" i="1"/>
  <c r="F37" i="6"/>
  <c r="AZ105" i="1"/>
  <c r="AZ104" i="1"/>
  <c r="AV104" i="1" s="1"/>
  <c r="AT104" i="1" s="1"/>
  <c r="J37" i="11"/>
  <c r="AV113" i="1"/>
  <c r="AT113" i="1"/>
  <c r="J37" i="13"/>
  <c r="AV115" i="1" s="1"/>
  <c r="AT115" i="1" s="1"/>
  <c r="J34" i="16"/>
  <c r="AG118" i="1"/>
  <c r="J37" i="17"/>
  <c r="AV119" i="1"/>
  <c r="AT119" i="1"/>
  <c r="J34" i="19"/>
  <c r="AG121" i="1"/>
  <c r="BD110" i="1"/>
  <c r="BA110" i="1"/>
  <c r="AW110" i="1"/>
  <c r="F37" i="23"/>
  <c r="AZ127" i="1"/>
  <c r="AZ126" i="1" s="1"/>
  <c r="AV126" i="1" s="1"/>
  <c r="AT126" i="1" s="1"/>
  <c r="J34" i="25"/>
  <c r="AG129" i="1"/>
  <c r="F37" i="26"/>
  <c r="AZ131" i="1" s="1"/>
  <c r="J37" i="31"/>
  <c r="AV140" i="1" s="1"/>
  <c r="AT140" i="1" s="1"/>
  <c r="F35" i="37"/>
  <c r="AZ147" i="1" s="1"/>
  <c r="J37" i="40"/>
  <c r="AV151" i="1"/>
  <c r="AT151" i="1"/>
  <c r="BD150" i="1"/>
  <c r="J35" i="43"/>
  <c r="AV155" i="1"/>
  <c r="AT155" i="1"/>
  <c r="AG102" i="1"/>
  <c r="J34" i="6"/>
  <c r="AG105" i="1"/>
  <c r="AG104" i="1" s="1"/>
  <c r="J37" i="7"/>
  <c r="AV107" i="1"/>
  <c r="AT107" i="1"/>
  <c r="F37" i="17"/>
  <c r="AZ119" i="1" s="1"/>
  <c r="F37" i="21"/>
  <c r="AZ123" i="1"/>
  <c r="J37" i="22"/>
  <c r="AV125" i="1"/>
  <c r="AT125" i="1"/>
  <c r="J37" i="29"/>
  <c r="AV138" i="1"/>
  <c r="AT138" i="1"/>
  <c r="J37" i="34"/>
  <c r="AV143" i="1"/>
  <c r="AT143" i="1"/>
  <c r="F35" i="35"/>
  <c r="AZ145" i="1"/>
  <c r="F35" i="39"/>
  <c r="AZ149" i="1"/>
  <c r="BB150" i="1"/>
  <c r="AX150" i="1" s="1"/>
  <c r="F35" i="43"/>
  <c r="AZ155" i="1"/>
  <c r="J37" i="8"/>
  <c r="AV109" i="1"/>
  <c r="AT109" i="1"/>
  <c r="J37" i="10"/>
  <c r="AV112" i="1" s="1"/>
  <c r="AT112" i="1" s="1"/>
  <c r="F37" i="14"/>
  <c r="AZ116" i="1" s="1"/>
  <c r="J37" i="19"/>
  <c r="AV121" i="1"/>
  <c r="AT121" i="1"/>
  <c r="F37" i="25"/>
  <c r="AZ129" i="1"/>
  <c r="BD130" i="1"/>
  <c r="F37" i="28"/>
  <c r="AZ135" i="1"/>
  <c r="AZ134" i="1"/>
  <c r="AV134" i="1"/>
  <c r="AT134" i="1" s="1"/>
  <c r="F37" i="30"/>
  <c r="AZ139" i="1"/>
  <c r="J37" i="33"/>
  <c r="AV142" i="1"/>
  <c r="AT142" i="1"/>
  <c r="J35" i="38"/>
  <c r="AV148" i="1"/>
  <c r="AT148" i="1" s="1"/>
  <c r="J37" i="42"/>
  <c r="AV153" i="1"/>
  <c r="AT153" i="1"/>
  <c r="J35" i="44"/>
  <c r="AV156" i="1" s="1"/>
  <c r="AT156" i="1" s="1"/>
  <c r="F37" i="10"/>
  <c r="AZ112" i="1"/>
  <c r="F37" i="15"/>
  <c r="AZ117" i="1"/>
  <c r="J37" i="18"/>
  <c r="AV120" i="1" s="1"/>
  <c r="AT120" i="1" s="1"/>
  <c r="BC110" i="1"/>
  <c r="AY110" i="1"/>
  <c r="J34" i="22"/>
  <c r="AG125" i="1"/>
  <c r="AG124" i="1" s="1"/>
  <c r="J37" i="23"/>
  <c r="AV127" i="1" s="1"/>
  <c r="AT127" i="1" s="1"/>
  <c r="J37" i="26"/>
  <c r="AV131" i="1"/>
  <c r="AT131" i="1"/>
  <c r="J37" i="27"/>
  <c r="AV133" i="1"/>
  <c r="AT133" i="1"/>
  <c r="BA130" i="1"/>
  <c r="AW130" i="1"/>
  <c r="J34" i="28"/>
  <c r="AG135" i="1"/>
  <c r="AG134" i="1"/>
  <c r="F37" i="29"/>
  <c r="AZ138" i="1"/>
  <c r="F37" i="34"/>
  <c r="AZ143" i="1"/>
  <c r="J35" i="35"/>
  <c r="AV145" i="1"/>
  <c r="AT145" i="1" s="1"/>
  <c r="J35" i="39"/>
  <c r="AV149" i="1" s="1"/>
  <c r="AT149" i="1" s="1"/>
  <c r="BC150" i="1"/>
  <c r="AY150" i="1" s="1"/>
  <c r="BA150" i="1"/>
  <c r="AW150" i="1"/>
  <c r="BC154" i="1"/>
  <c r="AY154" i="1"/>
  <c r="F35" i="44"/>
  <c r="AZ156" i="1"/>
  <c r="AN103" i="1" l="1"/>
  <c r="AN115" i="1"/>
  <c r="AN127" i="1"/>
  <c r="AN109" i="1"/>
  <c r="BK139" i="31"/>
  <c r="J139" i="31"/>
  <c r="J100" i="31"/>
  <c r="P143" i="24"/>
  <c r="AU128" i="1" s="1"/>
  <c r="R143" i="24"/>
  <c r="T139" i="31"/>
  <c r="BK130" i="2"/>
  <c r="J130" i="2"/>
  <c r="J100" i="2"/>
  <c r="J129" i="41"/>
  <c r="J101" i="41"/>
  <c r="BK130" i="29"/>
  <c r="J130" i="29"/>
  <c r="J100" i="29"/>
  <c r="BK130" i="30"/>
  <c r="J130" i="30"/>
  <c r="J100" i="30"/>
  <c r="BK123" i="37"/>
  <c r="J123" i="37" s="1"/>
  <c r="J98" i="37" s="1"/>
  <c r="BK127" i="39"/>
  <c r="J127" i="39"/>
  <c r="J100" i="14"/>
  <c r="BK125" i="38"/>
  <c r="J125" i="38"/>
  <c r="J98" i="38" s="1"/>
  <c r="BK127" i="33"/>
  <c r="J127" i="33"/>
  <c r="J100" i="33"/>
  <c r="BK128" i="32"/>
  <c r="J128" i="32"/>
  <c r="J100" i="32"/>
  <c r="J171" i="31"/>
  <c r="J106" i="31"/>
  <c r="BK130" i="26"/>
  <c r="J130" i="26"/>
  <c r="BK126" i="43"/>
  <c r="J126" i="43"/>
  <c r="J98" i="43"/>
  <c r="AN151" i="1"/>
  <c r="J100" i="40"/>
  <c r="J43" i="40"/>
  <c r="AN145" i="1"/>
  <c r="J98" i="35"/>
  <c r="BK128" i="34"/>
  <c r="J128" i="34"/>
  <c r="J34" i="34" s="1"/>
  <c r="AG143" i="1" s="1"/>
  <c r="AN143" i="1" s="1"/>
  <c r="J41" i="35"/>
  <c r="AN135" i="1"/>
  <c r="AN134" i="1"/>
  <c r="J43" i="28"/>
  <c r="AN129" i="1"/>
  <c r="J43" i="25"/>
  <c r="AN126" i="1"/>
  <c r="AN125" i="1"/>
  <c r="AN124" i="1"/>
  <c r="J43" i="23"/>
  <c r="J43" i="22"/>
  <c r="AN121" i="1"/>
  <c r="J43" i="20"/>
  <c r="J43" i="19"/>
  <c r="AN118" i="1"/>
  <c r="J43" i="17"/>
  <c r="J43" i="16"/>
  <c r="J43" i="14"/>
  <c r="AN114" i="1"/>
  <c r="J43" i="13"/>
  <c r="AN113" i="1"/>
  <c r="J43" i="12"/>
  <c r="AN112" i="1"/>
  <c r="J43" i="11"/>
  <c r="J43" i="10"/>
  <c r="AN108" i="1"/>
  <c r="AN107" i="1"/>
  <c r="AN106" i="1"/>
  <c r="J43" i="8"/>
  <c r="AN105" i="1"/>
  <c r="AN104" i="1"/>
  <c r="J43" i="7"/>
  <c r="AN102" i="1"/>
  <c r="J43" i="6"/>
  <c r="AN100" i="1"/>
  <c r="J43" i="5"/>
  <c r="AN98" i="1"/>
  <c r="AN99" i="1"/>
  <c r="J43" i="4"/>
  <c r="J43" i="3"/>
  <c r="AU130" i="1"/>
  <c r="AU110" i="1"/>
  <c r="AU137" i="1"/>
  <c r="AU136" i="1"/>
  <c r="AS94" i="1"/>
  <c r="J34" i="18"/>
  <c r="AG120" i="1"/>
  <c r="J34" i="9"/>
  <c r="AG111" i="1"/>
  <c r="J34" i="21"/>
  <c r="AG123" i="1"/>
  <c r="J34" i="15"/>
  <c r="AG117" i="1"/>
  <c r="J32" i="44"/>
  <c r="AG156" i="1"/>
  <c r="J34" i="26"/>
  <c r="AG131" i="1"/>
  <c r="AU144" i="1"/>
  <c r="AZ110" i="1"/>
  <c r="AV110" i="1"/>
  <c r="AT110" i="1" s="1"/>
  <c r="BA144" i="1"/>
  <c r="AW144" i="1"/>
  <c r="J32" i="39"/>
  <c r="AG149" i="1" s="1"/>
  <c r="J34" i="41"/>
  <c r="AG152" i="1"/>
  <c r="J34" i="27"/>
  <c r="AG133" i="1"/>
  <c r="AG132" i="1"/>
  <c r="AN132" i="1"/>
  <c r="BD96" i="1"/>
  <c r="BA136" i="1"/>
  <c r="AW136" i="1"/>
  <c r="J32" i="36"/>
  <c r="AG146" i="1"/>
  <c r="J34" i="42"/>
  <c r="AG153" i="1"/>
  <c r="AG150" i="1"/>
  <c r="AZ154" i="1"/>
  <c r="AV154" i="1"/>
  <c r="AT154" i="1"/>
  <c r="BB96" i="1"/>
  <c r="AX96" i="1"/>
  <c r="AZ150" i="1"/>
  <c r="AV150" i="1"/>
  <c r="AT150" i="1" s="1"/>
  <c r="BC96" i="1"/>
  <c r="AY96" i="1" s="1"/>
  <c r="BB136" i="1"/>
  <c r="AX136" i="1"/>
  <c r="BB144" i="1"/>
  <c r="AX144" i="1"/>
  <c r="J34" i="24"/>
  <c r="AG128" i="1"/>
  <c r="AN128" i="1"/>
  <c r="AZ130" i="1"/>
  <c r="AV130" i="1"/>
  <c r="AT130" i="1"/>
  <c r="AZ137" i="1"/>
  <c r="AZ136" i="1"/>
  <c r="AV136" i="1" s="1"/>
  <c r="BC144" i="1"/>
  <c r="AY144" i="1"/>
  <c r="BA96" i="1"/>
  <c r="AY137" i="1"/>
  <c r="BD144" i="1"/>
  <c r="J43" i="26" l="1"/>
  <c r="J43" i="27"/>
  <c r="J41" i="44"/>
  <c r="J43" i="15"/>
  <c r="J43" i="21"/>
  <c r="J43" i="41"/>
  <c r="J43" i="18"/>
  <c r="J43" i="9"/>
  <c r="J41" i="39"/>
  <c r="J100" i="26"/>
  <c r="J98" i="39"/>
  <c r="AN150" i="1"/>
  <c r="J43" i="42"/>
  <c r="AN153" i="1"/>
  <c r="J41" i="36"/>
  <c r="AN146" i="1"/>
  <c r="J43" i="34"/>
  <c r="J100" i="34"/>
  <c r="J43" i="24"/>
  <c r="AN152" i="1"/>
  <c r="AN111" i="1"/>
  <c r="AN117" i="1"/>
  <c r="AN123" i="1"/>
  <c r="AN156" i="1"/>
  <c r="AN120" i="1"/>
  <c r="AN131" i="1"/>
  <c r="AN133" i="1"/>
  <c r="AN149" i="1"/>
  <c r="AG130" i="1"/>
  <c r="AU96" i="1"/>
  <c r="AU95" i="1"/>
  <c r="AU94" i="1"/>
  <c r="J34" i="30"/>
  <c r="AG139" i="1"/>
  <c r="AN139" i="1"/>
  <c r="J32" i="38"/>
  <c r="AG148" i="1"/>
  <c r="AN148" i="1"/>
  <c r="J34" i="29"/>
  <c r="AG138" i="1"/>
  <c r="J34" i="33"/>
  <c r="AG142" i="1"/>
  <c r="AN142" i="1"/>
  <c r="J32" i="43"/>
  <c r="AG155" i="1" s="1"/>
  <c r="AG154" i="1" s="1"/>
  <c r="AG110" i="1"/>
  <c r="AW96" i="1"/>
  <c r="BB95" i="1"/>
  <c r="AX95" i="1"/>
  <c r="AV137" i="1"/>
  <c r="AT137" i="1"/>
  <c r="J32" i="37"/>
  <c r="AG147" i="1"/>
  <c r="AN147" i="1"/>
  <c r="AZ96" i="1"/>
  <c r="AV96" i="1"/>
  <c r="AZ144" i="1"/>
  <c r="AV144" i="1"/>
  <c r="AT144" i="1"/>
  <c r="J34" i="31"/>
  <c r="AG140" i="1"/>
  <c r="J34" i="32"/>
  <c r="AG141" i="1"/>
  <c r="BC95" i="1"/>
  <c r="AT136" i="1"/>
  <c r="J34" i="2"/>
  <c r="AG97" i="1" s="1"/>
  <c r="AG96" i="1" s="1"/>
  <c r="BD95" i="1"/>
  <c r="BA95" i="1"/>
  <c r="AN130" i="1" l="1"/>
  <c r="J43" i="30"/>
  <c r="J43" i="2"/>
  <c r="J43" i="31"/>
  <c r="J43" i="29"/>
  <c r="J41" i="37"/>
  <c r="J41" i="43"/>
  <c r="J43" i="32"/>
  <c r="J43" i="33"/>
  <c r="J41" i="38"/>
  <c r="AN97" i="1"/>
  <c r="AN141" i="1"/>
  <c r="AN140" i="1"/>
  <c r="AN155" i="1"/>
  <c r="AN138" i="1"/>
  <c r="AN110" i="1"/>
  <c r="AG144" i="1"/>
  <c r="AN144" i="1" s="1"/>
  <c r="AN154" i="1"/>
  <c r="AG137" i="1"/>
  <c r="AG136" i="1"/>
  <c r="AN136" i="1" s="1"/>
  <c r="BC94" i="1"/>
  <c r="W32" i="1" s="1"/>
  <c r="BA94" i="1"/>
  <c r="W30" i="1" s="1"/>
  <c r="BD94" i="1"/>
  <c r="W33" i="1"/>
  <c r="AT96" i="1"/>
  <c r="AN96" i="1"/>
  <c r="AY95" i="1"/>
  <c r="AZ95" i="1"/>
  <c r="AW95" i="1"/>
  <c r="AG95" i="1"/>
  <c r="BB94" i="1"/>
  <c r="W31" i="1"/>
  <c r="AN137" i="1" l="1"/>
  <c r="AZ94" i="1"/>
  <c r="W29" i="1"/>
  <c r="AW94" i="1"/>
  <c r="AK30" i="1" s="1"/>
  <c r="AY94" i="1"/>
  <c r="AG94" i="1"/>
  <c r="AK26" i="1" s="1"/>
  <c r="AV95" i="1"/>
  <c r="AT95" i="1" s="1"/>
  <c r="AN95" i="1" s="1"/>
  <c r="AX94" i="1"/>
  <c r="AV94" i="1" l="1"/>
  <c r="AK29" i="1"/>
  <c r="AK35" i="1"/>
  <c r="AT94" i="1" l="1"/>
  <c r="AN94" i="1"/>
</calcChain>
</file>

<file path=xl/sharedStrings.xml><?xml version="1.0" encoding="utf-8"?>
<sst xmlns="http://schemas.openxmlformats.org/spreadsheetml/2006/main" count="31916" uniqueCount="4192">
  <si>
    <t>Export Komplet</t>
  </si>
  <si>
    <t/>
  </si>
  <si>
    <t>2.0</t>
  </si>
  <si>
    <t>False</t>
  </si>
  <si>
    <t>{a1d4587b-8a68-4dd8-9128-110236b23262}</t>
  </si>
  <si>
    <t>&gt;&gt;  skryté sloupce  &lt;&lt;</t>
  </si>
  <si>
    <t>0,01</t>
  </si>
  <si>
    <t>21</t>
  </si>
  <si>
    <t>12</t>
  </si>
  <si>
    <t>REKAPITULACE STAVBY</t>
  </si>
  <si>
    <t>v ---  níže se nacházejí doplnkové a pomocné údaje k sestavám  --- v</t>
  </si>
  <si>
    <t>Návod na vyplnění</t>
  </si>
  <si>
    <t>0,001</t>
  </si>
  <si>
    <t>Kód:</t>
  </si>
  <si>
    <t>MPDZPE</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</si>
  <si>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</si>
  <si>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</si>
  <si>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Městský park -Děkanská zahrada Pelhřimov - kompletní provedení</t>
  </si>
  <si>
    <t>KSO:</t>
  </si>
  <si>
    <t>CC-CZ:</t>
  </si>
  <si>
    <t>Místo:</t>
  </si>
  <si>
    <t xml:space="preserve"> </t>
  </si>
  <si>
    <t>Datum:</t>
  </si>
  <si>
    <t>5. 12. 2024</t>
  </si>
  <si>
    <t>Zadavatel:</t>
  </si>
  <si>
    <t>IČ:</t>
  </si>
  <si>
    <t>DIČ:</t>
  </si>
  <si>
    <t>Uchazeč:</t>
  </si>
  <si>
    <t>Vyplň údaj</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</si>
  <si>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</si>
  <si>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</si>
  <si>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</si>
  <si>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</si>
  <si>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</si>
  <si>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</si>
  <si>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</si>
  <si>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</si>
  <si>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</si>
  <si>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</si>
  <si>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</si>
  <si>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</si>
  <si>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</si>
  <si>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</si>
  <si>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</si>
  <si>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</si>
  <si>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</si>
  <si>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</si>
  <si>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</si>
  <si>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</si>
  <si>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</si>
  <si>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</si>
  <si>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</si>
  <si>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</si>
  <si>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</si>
  <si>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</si>
  <si>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</si>
  <si>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</si>
  <si>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</si>
  <si>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</si>
  <si>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</si>
  <si>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</si>
  <si>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</si>
  <si>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</si>
  <si>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</si>
  <si>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</si>
  <si>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</si>
  <si>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</si>
  <si>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</si>
  <si>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</si>
  <si>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</si>
  <si>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</si>
  <si>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</si>
  <si>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</si>
  <si>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</si>
  <si>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</si>
  <si>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</si>
  <si>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</si>
  <si>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SO01</t>
  </si>
  <si>
    <t>Městský park  - Děkanská zahrada  Pelhřimov</t>
  </si>
  <si>
    <t>STA</t>
  </si>
  <si>
    <t>1</t>
  </si>
  <si>
    <t>{0e001247-b1d4-43df-b317-647012b77f24}</t>
  </si>
  <si>
    <t>2</t>
  </si>
  <si>
    <t>UZN</t>
  </si>
  <si>
    <t>Uznatelné náklady</t>
  </si>
  <si>
    <t>Soupis</t>
  </si>
  <si>
    <t>{c6f2602f-13a2-4452-8cd0-9ea73719668f}</t>
  </si>
  <si>
    <t>/</t>
  </si>
  <si>
    <t>D.0.0.1</t>
  </si>
  <si>
    <t>Vedlejší rozpočtové náklady</t>
  </si>
  <si>
    <t>3</t>
  </si>
  <si>
    <t>{17d90c03-bed0-4086-8bd6-802238247bb7}</t>
  </si>
  <si>
    <t>D.1.3.1.</t>
  </si>
  <si>
    <t>Sanace - uznatelné náklady</t>
  </si>
  <si>
    <t>{405b5780-9eb7-4534-99a0-527ad95849c7}</t>
  </si>
  <si>
    <t>Objekt4</t>
  </si>
  <si>
    <t>Sanace</t>
  </si>
  <si>
    <t>4</t>
  </si>
  <si>
    <t>{a07b0bb5-5e6e-4173-a18e-c0ab45844838}</t>
  </si>
  <si>
    <t>D.2.3</t>
  </si>
  <si>
    <t>Terénní úpravy</t>
  </si>
  <si>
    <t>{bf169835-7e9f-4c1d-b7f0-b5e45d0a31a7}</t>
  </si>
  <si>
    <t xml:space="preserve">HTÚ </t>
  </si>
  <si>
    <t>{80689acb-ee63-4996-a2b6-553d5dd45f91}</t>
  </si>
  <si>
    <t>D.3.3.1.1</t>
  </si>
  <si>
    <t>Zpevněné plochy</t>
  </si>
  <si>
    <t>{9ee38263-20cf-4dd3-ad53-165dc6547506}</t>
  </si>
  <si>
    <t>{05a287c6-9b18-41bb-bf23-083f616dabc2}</t>
  </si>
  <si>
    <t>D.3.3.2</t>
  </si>
  <si>
    <t>Oválná kašna a kaskády</t>
  </si>
  <si>
    <t>{b14e6973-0e10-4fa3-a842-b3d7bf7e536c}</t>
  </si>
  <si>
    <t>{c673dca0-ff24-4c62-a264-8512806b9823}</t>
  </si>
  <si>
    <t>D.3.3.3</t>
  </si>
  <si>
    <t>Amfiteátr</t>
  </si>
  <si>
    <t>{f70c49ff-5046-4c35-97ce-30c88e64c180}</t>
  </si>
  <si>
    <t>{ee1d1274-1a25-4251-83dc-e817f2302321}</t>
  </si>
  <si>
    <t>D.3.3.4</t>
  </si>
  <si>
    <t>Mobiliář</t>
  </si>
  <si>
    <t>{d8b334f1-fca3-42dc-b157-0a6194527610}</t>
  </si>
  <si>
    <t>{0ad524e7-8dd1-4380-b63a-8948ee998fbd}</t>
  </si>
  <si>
    <t>D.3.3.5</t>
  </si>
  <si>
    <t>Drobné stavby</t>
  </si>
  <si>
    <t>{554b458c-b103-446f-985d-ad588733ae9f}</t>
  </si>
  <si>
    <t>Schodiště 01, Zídka 07 a 08</t>
  </si>
  <si>
    <t>{26b5d483-6921-4c7d-8ece-8dd37caae05e}</t>
  </si>
  <si>
    <t>Objekt5</t>
  </si>
  <si>
    <t>Schodiště 02, Zídka 09</t>
  </si>
  <si>
    <t>{592e036f-54fe-4da0-a84e-5915be8b7dd5}</t>
  </si>
  <si>
    <t>Objekt6</t>
  </si>
  <si>
    <t>Schodiště 03, 04</t>
  </si>
  <si>
    <t>{b81fc15a-f3e3-4bb4-a8d0-2b4483112b5f}</t>
  </si>
  <si>
    <t>Objekt7</t>
  </si>
  <si>
    <t>Schodiště 05 a 06</t>
  </si>
  <si>
    <t>{74a34164-9f12-4e0f-82e5-ff14f4985f72}</t>
  </si>
  <si>
    <t>Objekt8</t>
  </si>
  <si>
    <t>Schodiště 10</t>
  </si>
  <si>
    <t>{1a8144a8-0dcb-41f5-9a11-921bac8454eb}</t>
  </si>
  <si>
    <t>Objekt9</t>
  </si>
  <si>
    <t>Schodiště 11, Zídka 11</t>
  </si>
  <si>
    <t>{ae9b9b5b-eacf-4ed1-b5e7-34a1029b91f7}</t>
  </si>
  <si>
    <t>Objekt10</t>
  </si>
  <si>
    <t xml:space="preserve"> Zídka 01</t>
  </si>
  <si>
    <t>{6fcdde9e-edf5-4680-982f-62daf2cf1fe7}</t>
  </si>
  <si>
    <t>Objekt11</t>
  </si>
  <si>
    <t>Zídka Z 03, schodiště  07</t>
  </si>
  <si>
    <t>{02d06427-3793-4821-97f0-560b310ecf40}</t>
  </si>
  <si>
    <t>Objekt12</t>
  </si>
  <si>
    <t>Zídka Z 04, schodistě  08 a 09</t>
  </si>
  <si>
    <t>{7a89a90c-0564-4dfb-96e9-d971fba4abcb}</t>
  </si>
  <si>
    <t>Objekt13</t>
  </si>
  <si>
    <t>Zídka Z 05</t>
  </si>
  <si>
    <t>{74b7e4e6-5d06-43e9-bd2b-ada2037d59de}</t>
  </si>
  <si>
    <t>Objekt14</t>
  </si>
  <si>
    <t>Zídka Z 06</t>
  </si>
  <si>
    <t>{4c0464f6-295f-4a1b-ac7a-66afb7a7e789}</t>
  </si>
  <si>
    <t>Objekt15</t>
  </si>
  <si>
    <t>Zídka Z10</t>
  </si>
  <si>
    <t>{43099d5f-474b-44e9-87fa-9a2a687c4064}</t>
  </si>
  <si>
    <t>Objekt16</t>
  </si>
  <si>
    <t>Oprava stávající kamenné zídky</t>
  </si>
  <si>
    <t>{1caff8e6-8c01-43e6-b834-029d361432c5}</t>
  </si>
  <si>
    <t>D.4.3</t>
  </si>
  <si>
    <t>Sadové úpravy</t>
  </si>
  <si>
    <t>{93ce4c88-03e8-49c0-bfc6-de528d618a4a}</t>
  </si>
  <si>
    <t>Objekt3</t>
  </si>
  <si>
    <t>{22b3c805-95e4-411f-8514-ff7f6601565a}</t>
  </si>
  <si>
    <t>D.5.3</t>
  </si>
  <si>
    <t>Oplocení</t>
  </si>
  <si>
    <t>{cdcc05bd-04d0-4a0d-852c-2ffc88be1f3e}</t>
  </si>
  <si>
    <t>{09ecda8b-ba9f-439f-b08a-a90df3b5bdd8}</t>
  </si>
  <si>
    <t>D.6.3</t>
  </si>
  <si>
    <t>Elektroinstalace</t>
  </si>
  <si>
    <t>{10ceaed1-6d4c-45cd-9f5c-c5abf3c38f54}</t>
  </si>
  <si>
    <t>D.8.3</t>
  </si>
  <si>
    <t>Závlaha</t>
  </si>
  <si>
    <t>{9beb4cba-65d6-46e5-9000-151cfd0f9130}</t>
  </si>
  <si>
    <t>NEUZN</t>
  </si>
  <si>
    <t>Neuznatelné náklady</t>
  </si>
  <si>
    <t>{d78c4e43-3b5d-4658-ab9d-6dcb37e6b926}</t>
  </si>
  <si>
    <t>D.1.3.0</t>
  </si>
  <si>
    <t>{a7232d21-7fa6-4623-9aec-0b95d599f5e3}</t>
  </si>
  <si>
    <t>D.1.3.2</t>
  </si>
  <si>
    <t>Sanace -  neuznatelné náklady</t>
  </si>
  <si>
    <t>{c9655381-6165-4bec-a4bb-cbbf32b4bf0c}</t>
  </si>
  <si>
    <t>{04e3a80d-0980-4bd2-bb56-c49ac62d0e19}</t>
  </si>
  <si>
    <t>D.3.3.1.2</t>
  </si>
  <si>
    <t>{1cf23fab-0c61-4b32-a9c8-0589cca36d2c}</t>
  </si>
  <si>
    <t>{44024f10-3142-4a8f-b591-079bbbc01efc}</t>
  </si>
  <si>
    <t>SO02</t>
  </si>
  <si>
    <t>STAVEBNÍ ÚPRAVY OBJEKTU č.p. 2259 v Děkanské zahradě v Pelhřimově</t>
  </si>
  <si>
    <t>{77e1c9f6-b07e-42e7-875e-191e19aea02d}</t>
  </si>
  <si>
    <t>SO-01</t>
  </si>
  <si>
    <t>Objekt č.p. 2259</t>
  </si>
  <si>
    <t>{8448b996-d506-4b70-8e25-1844862d5ced}</t>
  </si>
  <si>
    <t>00-0</t>
  </si>
  <si>
    <t>{2b982edd-274a-4966-a29f-07b6c8142a12}</t>
  </si>
  <si>
    <t>01-0</t>
  </si>
  <si>
    <t>Bourání</t>
  </si>
  <si>
    <t>{db7ec15e-fe8e-43e3-b08f-d742dd9a7d77}</t>
  </si>
  <si>
    <t>01-1</t>
  </si>
  <si>
    <t>Návrh</t>
  </si>
  <si>
    <t>{bd2c0788-469c-4e8e-a2bf-0322ab29e348}</t>
  </si>
  <si>
    <t>01-2</t>
  </si>
  <si>
    <t>ZTI</t>
  </si>
  <si>
    <t>{3d856176-a15d-4e2e-9609-d7ba50b534ff}</t>
  </si>
  <si>
    <t>01-3</t>
  </si>
  <si>
    <t>Elektroinstalace a vytápění</t>
  </si>
  <si>
    <t>{7ec4932a-b736-4e42-98db-fd0588efa90b}</t>
  </si>
  <si>
    <t>01-4</t>
  </si>
  <si>
    <t>Vzduchotechnika</t>
  </si>
  <si>
    <t>{fb34c9b8-9036-4863-ab98-19d7cfeee6f8}</t>
  </si>
  <si>
    <t>SO03</t>
  </si>
  <si>
    <t>Děkanská zahrada-přivaděč a areálový rozvod pitné a užitkové vody</t>
  </si>
  <si>
    <t>{3e2c3b90-3c55-410c-99b0-ac25f5c761bd}</t>
  </si>
  <si>
    <t>SO0</t>
  </si>
  <si>
    <t>{a712a606-f495-4d35-acee-5c45f10a0dac}</t>
  </si>
  <si>
    <t>SO1</t>
  </si>
  <si>
    <t>Přívod a rozvod vody ze Strachovského rybníka - řad V1</t>
  </si>
  <si>
    <t>{5d18d7b3-d868-40c6-a1b2-454fe0b2df38}</t>
  </si>
  <si>
    <t>SO3</t>
  </si>
  <si>
    <t>Rozvod pitné vody - řad V3a a V3b</t>
  </si>
  <si>
    <t>{f5fc2d66-b94c-4aef-aae9-5f6f0ea7cedf}</t>
  </si>
  <si>
    <t>SO4</t>
  </si>
  <si>
    <t>Akumulační nádrž</t>
  </si>
  <si>
    <t>{7ac35e48-8db7-4eff-baf6-66d77473ab52}</t>
  </si>
  <si>
    <t>SO5</t>
  </si>
  <si>
    <t>Armaturní šachta</t>
  </si>
  <si>
    <t>{4e03f393-22d0-4122-be63-49da530ad065}</t>
  </si>
  <si>
    <t>SO6</t>
  </si>
  <si>
    <t>Odpad užitkové vody</t>
  </si>
  <si>
    <t>{b38dae92-2066-4fa7-9e52-40907c972779}</t>
  </si>
  <si>
    <t>SO6-1</t>
  </si>
  <si>
    <t>Odpad užitkové vody S1</t>
  </si>
  <si>
    <t>{24964987-5dbf-471f-a3ac-22736b69d00f}</t>
  </si>
  <si>
    <t>SO6-2</t>
  </si>
  <si>
    <t>Odpad užitkové vody S2</t>
  </si>
  <si>
    <t>{d3a6725b-67fb-4319-bf87-34945385c50d}</t>
  </si>
  <si>
    <t>SO6-3</t>
  </si>
  <si>
    <t>Odpad užitkové vody S3</t>
  </si>
  <si>
    <t>{79976bfe-9df8-4848-a5d1-72ae1ee010ce}</t>
  </si>
  <si>
    <t>SO04</t>
  </si>
  <si>
    <t>Dětské hřište</t>
  </si>
  <si>
    <t>{977e9943-2c67-43bb-ae5d-685a272d227c}</t>
  </si>
  <si>
    <t>D.7.3.0.</t>
  </si>
  <si>
    <t>{5113e934-98c5-4fbd-87a8-bf23c054478f}</t>
  </si>
  <si>
    <t>D.7.3.1.</t>
  </si>
  <si>
    <t>Dětské hřiště ...</t>
  </si>
  <si>
    <t>{cbc43059-afdd-4a7c-9de6-2e9d3ef9ca3b}</t>
  </si>
  <si>
    <t>KRYCÍ LIST SOUPISU PRACÍ</t>
  </si>
  <si>
    <t>Objekt:</t>
  </si>
  <si>
    <t>SO01 - Městský park  - Děkanská zahrada  Pelhřimov</t>
  </si>
  <si>
    <t>Soupis:</t>
  </si>
  <si>
    <t>UZN - Uznatelné náklady</t>
  </si>
  <si>
    <t>Úroveň 3:</t>
  </si>
  <si>
    <t>D.0.0.1 - Vedlejší rozpočtové náklady</t>
  </si>
  <si>
    <t>REKAPITULACE ČLENĚNÍ SOUPISU PRACÍ</t>
  </si>
  <si>
    <t>Kód dílu - Popis</t>
  </si>
  <si>
    <t>Cena celkem [CZK]</t>
  </si>
  <si>
    <t>Náklady ze soupisu prací</t>
  </si>
  <si>
    <t>-1</t>
  </si>
  <si>
    <t>VRN - Vedlejší rozpočtové náklady</t>
  </si>
  <si>
    <t xml:space="preserve">    VRN1 - Průzkumné, zeměměřičské a projektové práce</t>
  </si>
  <si>
    <t xml:space="preserve">    VRN3 - Zařízení staveniště</t>
  </si>
  <si>
    <t xml:space="preserve">    VRN4 - Inženýrská činnost</t>
  </si>
  <si>
    <t xml:space="preserve">    VRN6 - Územní vlivy</t>
  </si>
  <si>
    <t xml:space="preserve">    VRN7 - Provozní vlivy</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</si>
  <si>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</si>
  <si>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</si>
  <si>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</si>
  <si>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</si>
  <si>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</si>
  <si>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</si>
  <si>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</si>
  <si>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</si>
  <si>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</si>
  <si>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</si>
  <si>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</si>
  <si>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</si>
  <si>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</si>
  <si>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</si>
  <si>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5</t>
  </si>
  <si>
    <t>ROZPOCET</t>
  </si>
  <si>
    <t>VRN1</t>
  </si>
  <si>
    <t>Průzkumné, zeměměřičské a projektové práce</t>
  </si>
  <si>
    <t>K</t>
  </si>
  <si>
    <t>012103000</t>
  </si>
  <si>
    <t>Přípravné zeměměřičské práce</t>
  </si>
  <si>
    <t>%</t>
  </si>
  <si>
    <t>1024</t>
  </si>
  <si>
    <t>543103673</t>
  </si>
  <si>
    <t>P</t>
  </si>
  <si>
    <t xml:space="preserve">Poznámka k položce:_x000D_
1215_x000D_
Vytyčení hranice pozemku_x000D_
_x000D_
Vytyčení hranice pozemku přímo v terénu. Součástí prací je úřední protokol o vytyčení hranice pozemku, který zeměměřič předává objednateli, tak na katastrální úřad. Vytyčení se provádí za účasti vlastníků vytyčovaných i sousedních pozemků._x000D_
_x000D_
_x000D_
01216_x000D_
Vytyčení a zaměření inženýrských sítí_x000D_
_x000D_
stanoviska všech správců inženýrských sítí v dané lokalitě,_x000D_
vyhledání podzemních inženýrských sítí detektorem (pokud je to technicky možné),_x000D_
zaměření vyhledaného vedení,_x000D_
vytvoření dokumentace vyhledaných inženýrských sítí._x000D_
</t>
  </si>
  <si>
    <t>012203000</t>
  </si>
  <si>
    <t>Zeměměřičské práce před výstavbou</t>
  </si>
  <si>
    <t>-1734638508</t>
  </si>
  <si>
    <t>Poznámka k položce:_x000D_
0122_x000D_
Práce prováděné před výstavbou_x000D_
_x000D_
01221_x000D_
Zřízení bodu základní vytyčovací sítě stavby (ZVS)_x000D_
_x000D_
_x000D_
01222_x000D_
Ověření a kontrolní zaměření původního stavu terénu, jeho aktualizace a doměření v návaznosti na zřízenou ZVS_x000D_
_x000D_
01223_x000D_
Vytyčení obvodu stavby_x000D_
_x000D_
_x000D_
Poznámka: tato položka může být realizována i v dalších fázích stavby především při obnově obvodu stavby v případě jeho zničení._x000D_
_x000D_
protokol o vytyčení s odkazem na dokumentaci obvodu stavby,_x000D_
stabilizace vytyčeného bodu vhodným stabilizačním materiálem (trn, kolík, roxor, hřeb, mezník, ap.)._x000D_
_x000D_
_x000D_
Poznámka: tato položka může být realizována i v dalších fázích stavby především při obnově obvodu stavby v případě jeho zničení.</t>
  </si>
  <si>
    <t>012303000</t>
  </si>
  <si>
    <t>Zeměměřičské práce při provádění stavby</t>
  </si>
  <si>
    <t>-303449404</t>
  </si>
  <si>
    <t xml:space="preserve">Poznámka k položce:_x000D_
01231_x000D_
Funkce AZI-Z (autorizovaného zeměměřičského inženýra - zhotovitele)_x000D_
_x000D_
zřízení a správa datového úložiště,_x000D_
účast na kontrolních dnech,_x000D_
koordinace geodetických prací v návaznosti na průběh výstavby a požadavky investora a zhotovitele stavby,_x000D_
projekt bodů lokálních vytyčovacích sítí (mikrosítí) stavby,_x000D_
asistence zhotoviteli ve věci geodetických prací,_x000D_
činnosti spojené s moderním sběrem a zpracováním dat (úprava a kontrola mračen bodů ap.)._x000D_
_x000D_
01232_x000D_
Funkce AZI-O (autorizovaného zeměměřičského inženýra - objednatele)_x000D_
_x000D_
koordinace veškerých geodetických prací na stavbě za účelem dodržení kvality a podmínek výstavby,_x000D_
kontrola geodetických prací zhotovitele,_x000D_
účast na kontrolních dnech,_x000D_
asistence technického dozoru investora správci stavby ve věci geodetických prací._x000D_
_x000D_
_x000D_
01233_x000D_
Kontrola vytyčovacích sítí_x000D_
_x000D_
Pravidelná kontrola všech vytyčovacích sítí v průběhu výstavby (po zimním období, při doplnění nového bodu, při pohybu bodů, po kolizi s výstavbou apod.) včetně vytvoření dokumentace změn._x000D_
_x000D_
_x000D_
01234_x000D_
Vytyčovací práce _x000D_
_x000D_
protokol o vytyčení s odkazem na odpovídající část platné projektové dokumentace,_x000D_
stabilizace a případně i signalizace vytyčeného bodu vhodným stabilizačním materiálem (trn, kolík, roxor, hřeb, mezník, ap.)_x000D_
_x000D_
01235_x000D_
Zaměření a výpočet kubatur stavebních (zemních) prací_x000D_
_x000D_
_x000D_
01236_x000D_
Určení bodů lokálních vytyčovacích sítí a mikrosítí_x000D_
_x000D_
_x000D_
01237_x000D_
Automatizované prostorové řízení a navádění stavebních strojů_x000D_
_x000D_
_x000D_
01238_x000D_
Ověřovací geodetická měření a měření fyzikálních veličin_x000D_
_x000D_
_x000D_
01239_x000D_
Měření posunů a přetvoření_x000D_
_x000D_
0123a_x000D_
Kontrolní měření geometrických parametrů stavby_x000D_
_x000D_
</t>
  </si>
  <si>
    <t>012403000</t>
  </si>
  <si>
    <t>Zeměměřičské práce po výstavbě</t>
  </si>
  <si>
    <t>-248258952</t>
  </si>
  <si>
    <t xml:space="preserve">Poznámka k položce:_x000D_
01241_x000D_
Geometrický plán_x000D_
_x000D_
Vyhotovení geometrického plánu jako neoddělitelné součásti právních listin, podle nichž má být proveden zápis do katastru nemovitostí, je-li třeba předmět zápisu nově zobrazit do katastrální mapy._x000D_
_x000D_
01242_x000D_
Záznam podrobného měření změn (ZPMZ)_x000D_
_x000D_
Dokumentace pro potřebu zápisu změn do SPI (soupisu popisných informací) a SGI (soupisu geodetických informací), které nevyžadují geometrický plán._x000D_
_x000D_
01243_x000D_
Geodetická aktualizační dokumentace (GAD DTM)_x000D_
_x000D_
01244_x000D_
Geodetické měření skutečného provedení stavby_x000D_
_x000D_
technická zpráva,_x000D_
geodetické zaměření objektů stavby v rozsahu a přesnosti dle předpisů investora nebo budoucího správce těchto objektů._x000D_
_x000D_
01245_x000D_
Monitoring vybraných stavebních objektů_x000D_
_x000D_
_x000D_
</t>
  </si>
  <si>
    <t>VRN3</t>
  </si>
  <si>
    <t>Zařízení staveniště</t>
  </si>
  <si>
    <t>6</t>
  </si>
  <si>
    <t>031002000</t>
  </si>
  <si>
    <t>Související (přípravné) práce pro zařízení staveniště</t>
  </si>
  <si>
    <t>99375784</t>
  </si>
  <si>
    <t xml:space="preserve">Poznámka k položce:_x000D_
Mezi tyto činnosti lze zahrnout:_x000D_
_x000D_
projektové práce pro zařízení staveniště,_x000D_
terénní úpravy pro zařízení staveniště,_x000D_
náklady na zábor._x000D_
0311_x000D_
Projektové práce pro zařízení staveniště_x000D_
_x000D_
V případech zřízení rozsáhlejšího zařízení staveniště se vypracovává projekt zařízení staveniště. Náklady na jeho vypracování se přidružují k nákladům na zařízení staveniště._x000D_
_x000D_
0312_x000D_
Terénní úpravy pro zařízení staveniště_x000D_
_x000D_
Jsou to např. náklady na hlavní terénní úpravy (přípravu základové roviny pro uložení mobilních buněk, terénní úpravy pro zřízení provizorních komunikací apod.)._x000D_
_x000D_
Nejedná se o zemní práce pro chystanou stavbu._x000D_
_x000D_
Zábor_x000D_
_x000D_
Zábor může být z důvodů zřízení skladovací plochy, parkovacího stání, zajištění bezpečnosti apod._x000D_
_x000D_
 </t>
  </si>
  <si>
    <t>7</t>
  </si>
  <si>
    <t>032002000</t>
  </si>
  <si>
    <t>Vybavení staveniště</t>
  </si>
  <si>
    <t>1882800500</t>
  </si>
  <si>
    <t xml:space="preserve">Poznámka k položce:_x000D_
0321_x000D_
Náklady na stavební buňky, úpravu stávajících objektů_x000D_
_x000D_
Náklady na zřízení a opotřebení nebo pronájem stavebních buněk (na kanceláře, stavební sklady, mobilní WC, umývárny a sprchy, mobilní dekontaminační komory, jídelnu, garáže, čistírnu odpadních vod apod.). Náleží sem i případy, kdy jsou pro tyto účely přizpůsobeny stávající objekty._x000D_
_x000D_
_x000D_
0323_x000D_
Počítačové sítě, WIFI připojení apod._x000D_
_x000D_
Náklady na zřízení a připojení počítačové sítě, WIFI připojení apod., včetně souvisejících stavebních prací._x000D_
_x000D_
_x000D_
0324_x000D_
Provizorní komunikace_x000D_
_x000D_
Jedná se o náklady související se zřízením provizorních silnic, chodníků, popř. jeřábových drah, zřízení provizorních lávek, můstků, schodišť, ramp apod. sloužících k vybavení staveniště, a to v jakémkoliv materiálovém provedení a přes jakékoliv konstrukce či překážky._x000D_
_x000D_
Nepatří sem náklady na zřizování provizorních komunikací, chodníků, lávek apod., zajišťující externí dopravní provoz (tj. dopravu jdoucí kolem staveniště) - viz kód 022 Přeložení konstrukcí._x000D_
_x000D_
_x000D_
0325_x000D_
Skládky na staveništi_x000D_
_x000D_
Případné náklady související se zřízením skládek na staveništi._x000D_
_x000D_
0326_x000D_
Mycí centrum_x000D_
_x000D_
Náklady na zřízení mycího centra._x000D_
_x000D_
0328_x000D_
Náklady na ostatní vybavení staveniště_x000D_
_x000D_
Do titulu lze zahrnout veškeré další potřebné náklady na další vybavení staveniště (např. zásobníky)._x000D_
_x000D_
Oceňování_x000D_
_x000D_
_x000D_
0329_x000D_
Náklady na provoz a údržbu vybavení staveniště_x000D_
_x000D_
Zahrnuje náklady na provoz a údržbu veškerého vybavení staveniště (vyjma zimní údržby komunikací, viz titul 061 Vlivy klimatických podmínek)._x000D_
_x000D_
</t>
  </si>
  <si>
    <t>8</t>
  </si>
  <si>
    <t>033002000</t>
  </si>
  <si>
    <t>Připojení a spotřeba energií pro zařízení staveniště</t>
  </si>
  <si>
    <t>285145485</t>
  </si>
  <si>
    <t>Poznámka k položce:_x000D_
0331_x000D_
Náklady na připojení zařízení staveniště na energie. Na inženýrské sítě (elektro, voda, plyn, kanalizace apod.) včetně elektroměrů, vodoměrů aj.) a zřízení požadovaných odběrných míst, včetně nákladů na případné související výkopy. Náleží sem i náklady na případné připojení na jiné zdroje energií (agregáty, plynové lahve, nádrže s vodou apod.)._x000D_
_x000D_
l_x000D_
0332_x000D_
Energie pro zařízení staveniště_x000D_
_x000D_
Náklady na energii (energo, plyn, voda…) jsou řešeny podle rozsahu a charakteru staveniště._x000D_
_x000D_
Nepatří sem náklady na spotřebu energií související s výstavbou; tyto náklady jsou započteny ve výrobní režii.</t>
  </si>
  <si>
    <t>9</t>
  </si>
  <si>
    <t>034002000</t>
  </si>
  <si>
    <t>Zabezpečení staveniště</t>
  </si>
  <si>
    <t>27306651</t>
  </si>
  <si>
    <t xml:space="preserve">Poznámka k položce:_x000D_
Náklady na zabezpečení staveniště mohou zahrnovat:_x000D_
_x000D_
oplocení staveniště,_x000D_
opatření na ochranu sousedních pozemků,_x000D_
dopravní značení na staveništi,_x000D_
osvětlení staveniště,_x000D_
informační tabule stavby,_x000D_
alarm,_x000D_
ochranné konstrukce._x000D_
0341_x000D_
Oplocení staveniště_x000D_
_x000D_
Zahrnuje náklady na oplocení staveniště (jako celku)._x000D_
_x000D_
0342_x000D_
Opatření na ochranu sousedních pozemků_x000D_
_x000D_
Náklady na případná opatření na ochranu sousedních pozemků proti poškození a znečištění._x000D_
_x000D_
0343_x000D_
Dopravní značení na staveništi_x000D_
_x000D_
Jedná se o dopravní značení na staveništi a v jeho bezprostředním okolí, včetně značení staveniště pro probíhající provoz investora nebo třetích osob._x000D_
_x000D_
0344_x000D_
Osvětlení staveniště_x000D_
_x000D_
Náklady na osvětlení staveniště (stabilní, mobilní) včetně rozvodných skříní. Nepatří sem osvětlení v místnostech budov (tyto náklady jsou započteny ve výrobní režii)._x000D_
_x000D_
0345_x000D_
Informační tabule stavby_x000D_
_x000D_
Zohledňuje náklady na vyrobení a osazení informačních tabulí (označení) stavby, vymezení a označení pracovního prostoru (např. kontrolovaného pásma pro práci s materiály s obsahem nebezpečných látek)._x000D_
_x000D_
0346_x000D_
Alarm_x000D_
_x000D_
Člení se na náklady:_x000D_
_x000D_
na technická opatření,_x000D_
na další zabezpečující opatření (přístup do skladů apod.)._x000D_
_x000D_
0347_x000D_
Ochranné konstrukce_x000D_
_x000D_
Jedná se o další ochranné konstrukce související se zabezpečením staveniště (které není možno ocenit příslušnými směrnými položkami v databázi)._x000D_
_x000D_
Oceňování_x000D_
_x000D_
</t>
  </si>
  <si>
    <t>10</t>
  </si>
  <si>
    <t>035002000</t>
  </si>
  <si>
    <t>Pronájem ploch, objektů</t>
  </si>
  <si>
    <t>913121046</t>
  </si>
  <si>
    <t>Poznámka k položce:_x000D_
0351_x000D_
Pronájem ploch_x000D_
_x000D_
Spadají sem náklady za pronájmy obecního či jiného pozemku (např. plochy staveniště, parkovací plochy mimo staveniště, komunikace aj.)._x000D_
_x000D_
_x000D_
0352_x000D_
Pronájem objektů_x000D_
_x000D_
Patří sem náklady za pronájem objektů souvisejících se stavbou.</t>
  </si>
  <si>
    <t>11</t>
  </si>
  <si>
    <t>039002000</t>
  </si>
  <si>
    <t>Zrušení zařízení staveniště</t>
  </si>
  <si>
    <t>1298615359</t>
  </si>
  <si>
    <t>Poznámka k položce:_x000D_
Rozlišuje se na:_x000D_
_x000D_
rozebrání, bourání a odvoz zařízení staveniště_x000D_
úpravu terénu._x000D_
Oceňování_x000D_
_x000D_
Náklady na zrušení zařízení staveniště lze oceňovat:_x000D_
_x000D_
_x000D_
0391_x000D_
Rozebrání, bourání a odvoz zařízení staveniště_x000D_
_x000D_
Postihuje náklady na rozebrání, bourání a odvoz veškerého zařízení staveniště (jsou zde zahrnuty veškeré náklady této povahy mimo úpravu terénu do původního stavu), včetně úklidu staveniště (průběžného i závěrečného)._x000D_
_x000D_
_x000D_
0392_x000D_
Úprava terénu_x000D_
_x000D_
Jedná se o náklady za práce na uvedení místa zařízení staveniště do původního stavu._x000D_
_x000D_
Pokud je požadováno uvedení místa do kvalitativně nového stavu, pak je toto řešeno oceněním příslušných stavebních činností ve stavebním rozpočtu jako nedílná součást stavebních prací.</t>
  </si>
  <si>
    <t>VRN4</t>
  </si>
  <si>
    <t>Inženýrská činnost</t>
  </si>
  <si>
    <t>041403000</t>
  </si>
  <si>
    <t>Bezpečnost a ochrana zdraví při práci na staveništi</t>
  </si>
  <si>
    <t>-918849999</t>
  </si>
  <si>
    <t>Poznámka k položce:_x000D_
Činnost odborně způsobilých osob BOZP vymezuje zákon č. 309/2006 Sb., kterým se upravují další požadavky bezpečnosti a ochrany zdraví při práci v pracovněprávních vztazích a zajištění bezpečnosti a ochrany zdraví při činnosti nebo poskytování služeb mimo pracovněprávní vztahy.</t>
  </si>
  <si>
    <t>14</t>
  </si>
  <si>
    <t>044002000</t>
  </si>
  <si>
    <t>Revize revize dočasných objektů nebo zařízení staveniště</t>
  </si>
  <si>
    <t>1772859024</t>
  </si>
  <si>
    <t>Poznámka k položce:_x000D_
Náleží sem náklady na revize dočasných objektů nebo zařízení staveniště._x000D_
_x000D_
Revize zařízení pevně spojeného s budovou (např. tlakových nádob, kotlů, elektroinstalace, rozvodu plynu apod.) nebo revize určitých stavebních konstrukcí (např. komínů) se oceňují samostatnými položkami v rozpočtu a nejsou předmětem tohoto titulu.</t>
  </si>
  <si>
    <t>15</t>
  </si>
  <si>
    <t>045002000</t>
  </si>
  <si>
    <t>Kompletační a koordinační činnost</t>
  </si>
  <si>
    <t>485597956</t>
  </si>
  <si>
    <t>Poznámka k položce:_x000D_
0452_x000D_
Kompletační činnost_x000D_
_x000D_
Jedná se o zajišťování:_x000D_
_x000D_
činností souvisejících se zakázkou - tj. účasti všech zainteresovaných stran ve všech fázích přípravy, realizace i dokončení zakázky, komplexního vyzkoušení a měření, odstranění vad díla podléhajících záruční lhůtě,_x000D_
dodávek stavebních výrobků a materiálů, lešení, bednění, montážních strojů a zařízení, případně dalších pomocných konstrukcí apod.,_x000D_
poradenství (technická pomoc aj.),_x000D_
podkladů (výkresů, rozpočtů, posudků, zkoušek, protokolů apod.), včetně zakreslování změn do výkresů, ke kterým došlo v průběhu výstavby,_x000D_
provozu potřebných zařízení (např. provozu zařízení staveniště),_x000D_
účasti zástupců zainteresovaných stran na jednáních, zkouškách, odevzdávání a přebírání konstrukcí, objektů a celků, účast na uvedení do zkušebního provozu,_x000D_
kontroly činností na staveništi, výše uvedených činností i souvisejících správních činností (kontroly plnění náležitostí smlouvy o dílo, cenové kontroly, kontroly včasnosti i kontroly proplácení fakturace aj.), vedení stavebního deníku._x000D_
0453_x000D_
Koordinační činnost_x000D_
_x000D_
Do tohoto titulu náleží část pracovní náplně správce (inženýra) stavby. Koordinační činnost spočívá především:_x000D_
_x000D_
v koordinaci prací a dodávek mezi dodavateli,_x000D_
stanovení pořadí případně souběžného provádění prací a doby realizace._x000D_
Týká se veškerých činností souvisejících se zakázkou (např. předávání zařízení staveniště jednotlivým subdodavatelům)_x000D_
_x000D_
v zajištění souvisejících potřeb účastníků procesu. Jejich náplň by měla být vymezena smlouvou o dílo respektive subdodavatelskými smlouvami, popř. vyplynout ze situace během stavebního nebo montážního procesu,_x000D_
v předávání informací (výkresů a dalších podkladů) o změnách, ke kterým došlo v průběhu realizace, dotyčným účastníkům,_x000D_
ve vyřešení vazeb na okolí staveniště. Týká se především působení hluku, otřesů, vzniklé dopravy apod. vůči okolí. Jedná se o zátěž mající svůj původ v provádění výstavby nebo v montáži technologického celku. Jde o minimalizaci (někdy i kompenzaci) této zátěže, upravení harmonogramu zátěže v průběhu dne a týdne.</t>
  </si>
  <si>
    <t>16</t>
  </si>
  <si>
    <t>049002000</t>
  </si>
  <si>
    <t>Inženýrská činnost ostatní</t>
  </si>
  <si>
    <t>-1446504707</t>
  </si>
  <si>
    <t>Poznámka k položce:_x000D_
0491_x000D_
Náklady vzniklé v souvislosti s realizací stavby_x000D_
_x000D_
Jedná se o náklady na inženýrskou činnost, které nelze zařadit do předcházejících titulů inženýrské činnosti a které vznikají v souvislosti s prováděním výstavby._x000D_
_x000D_
0492_x000D_
Náklady stanovené zvláštními předpisy_x000D_
_x000D_
Jedná se např. o náklady vzniklé se zpracováním hlášení prací s demontáží a likvidací azbestu či jiné kontaminace a jeho předložením orgánu ochrany veřejného zdraví._x000D_
_x000D_
0493_x000D_
Náklady vzniklé v souvislosti s předáním a kolaudací stavby_x000D_
_x000D_
Jedná se o náklady na předání a kolaudaci. Nepatří sem náklady_x000D_
_x000D_
na opravu závad,_x000D_
ostatní náklady související s provozem – viz titul 092.</t>
  </si>
  <si>
    <t>VRN6</t>
  </si>
  <si>
    <t>Územní vlivy</t>
  </si>
  <si>
    <t>17</t>
  </si>
  <si>
    <t>062002000</t>
  </si>
  <si>
    <t>Ztížené dopravní podmínky</t>
  </si>
  <si>
    <t>-106166881</t>
  </si>
  <si>
    <t xml:space="preserve">Poznámka k položce:_x000D_
Nenáleží sem obvyklé náklady na dopravu materiálů a výrobků na stavbu (tyto se oceňují v rámci stavebního rozpočtu)._x000D_
_x000D_
Jedná se o následující dopravní vícenáklady:_x000D_
_x000D_
překládání nákladu,_x000D_
odlehčování automobilů nebo vagonů,_x000D_
použití neobvyklých dopravních prostředků,_x000D_
složitý terén staveniště._x000D_
 _x000D_
_x000D_
_x000D_
0621_x000D_
Překládání nákladu_x000D_
_x000D_
Jedná se o překládání nákladů např. na jiný rozchod kolejí, na jiný dopravní prostředek._x000D_
_x000D_
0622_x000D_
Odlehčování automobilů nebo vagonů_x000D_
_x000D_
Zahrnuje se i nevyužívání jejich plné kapacity (např. z důvodu nižší únosnosti mostu)._x000D_
_x000D_
Netýká se přepravy lehkých materiálů, které vyplní objemově nákladový prostor, ale tonáž vozidla plně nevyužijí._x000D_
_x000D_
0623_x000D_
Použití neobvyklých dopravních prostředků_x000D_
_x000D_
Jedná se o pásové traktory, vrtulníky, lanovky, pontony, prámy, drážní vozíky, zvířecí potahy, nosiče apod.). Použití nosičů v rámci staveniště je možné pouze za podmínek, které neumožňují použít k ocenění položek přesunu hmot za ruční přesun._x000D_
_x000D_
_x000D_
_x000D_
</t>
  </si>
  <si>
    <t>VRN7</t>
  </si>
  <si>
    <t>Provozní vlivy</t>
  </si>
  <si>
    <t>19</t>
  </si>
  <si>
    <t>071002000</t>
  </si>
  <si>
    <t>Provoz investora, třetích osob</t>
  </si>
  <si>
    <t>1193439598</t>
  </si>
  <si>
    <t>Poznámka k položce:_x000D_
0711_x000D_
Provoz investora_x000D_
_x000D_
Provozem investora se rozumí taková činnost investora (může se jednat např. o průmyslovou výrobu v hale, plánovaný odstřel v lomu apod.), která ruší hladký průběh stavební činnosti (výstavby, rekonstrukce apod.)._x000D_
_x000D_
_x000D_
_x000D_
Může to být např. pohyb jiných osob v areálu se souhlasem investora (exkurze, kontrolní činnost jiného subjektu) nebo vyvolané náklady jako např. zajištění osobní dopravy přes opravovaný úsek apod. Podmínkou je, že tyto činnosti ruší plynulou stavební činnost.</t>
  </si>
  <si>
    <t>20</t>
  </si>
  <si>
    <t>072002000</t>
  </si>
  <si>
    <t>Silniční provoz</t>
  </si>
  <si>
    <t>1055456921</t>
  </si>
  <si>
    <t xml:space="preserve">Poznámka k položce:_x000D_
hrnuje zvýšené náklady tam, kde silniční provoz zasahuje do provádění prací, při pracích na železničních přejezdech, na křižovatkách, mostech aj._x000D_
_x000D_
Náleží sem náklady na dopravně inženýrská opatření (DIO) a dopravně inženýrská rozhodnutí (DIR), tj. projednání, vytyčení a zrušení objížďky, náklady na omezení nebo přerušení provozu (použití značek, semaforů, zábran, kuželů, světelné signalizace apod.), náklady na křížení elektrického vedení s komunikaci (DIO, DIR). </t>
  </si>
  <si>
    <t>072103000</t>
  </si>
  <si>
    <t>Silniční provoz - projednání DIO a zajištění DIR</t>
  </si>
  <si>
    <t>-2086402330</t>
  </si>
  <si>
    <t>22</t>
  </si>
  <si>
    <t>072203000</t>
  </si>
  <si>
    <t>Silniční provoz - zajištění DIO (dopravní značení)</t>
  </si>
  <si>
    <t>1823800672</t>
  </si>
  <si>
    <t>Poznámka k položce:_x000D_
Zahrnuje zvýšené náklady tam, kde silniční provoz zasahuje do provádění prací, při pracích na železničních přejezdech, na křižovatkách, mostech aj._x000D_
_x000D_
Náleží sem náklady na dopravně inženýrská opatření (DIO) a dopravně inženýrská rozhodnutí (DIR), tj. projednání, vytyčení a zrušení objížďky, náklady na omezení nebo přerušení provozu (použití značek, semaforů, zábran, kuželů, světelné signalizace apod.), náklady na křížení elektrického vedení s komunikaci (DIO, DIR). _x000D_
_x000D_
Nepatří sem omezení dopravy z titulu omezeného pohybu vozidel v centrech měst - viz kód 073 Ztížený pohyb vozidel v centrech měst.</t>
  </si>
  <si>
    <t>23</t>
  </si>
  <si>
    <t>073002000</t>
  </si>
  <si>
    <t>Ztížený pohyb vozidel v centrech měst</t>
  </si>
  <si>
    <t>-42102683</t>
  </si>
  <si>
    <t>Poznámka k položce:_x000D_
Náklady vznikají z důvodů ztíženého pohybu vozidel při husté dopravě ve městech nebo omezeného vjezdu vozidel do center velkoměst, historických center apod. O</t>
  </si>
  <si>
    <t>24</t>
  </si>
  <si>
    <t>075002000</t>
  </si>
  <si>
    <t>Ochranná pásma</t>
  </si>
  <si>
    <t>-1983676546</t>
  </si>
  <si>
    <t>Poznámka k položce:_x000D_
_x000D_
K ochranným pásmům viz zákon č.183/2006 Sb. „O územním plánování a stavebním řádu“_x000D_
_x000D_
(stanovení a specifikace ochranných pásem)._x000D_
_x000D_
V některých ochranných pásmech:_x000D_
_x000D_
nelze požadovat standardní rychlost provedení prací,_x000D_
práce lze provádět pouze určenou technologií,_x000D_
nelze používat zdraví škodlivé matriály,_x000D_
je nutné používat pouze nehlučné technologie,_x000D_
je nutné práce provádět bez použití hořlavin,_x000D_
nelze použít těžké techniky apod._x000D_
Nejčastěji se vyskytují tato ochranná pásma:_x000D_
_x000D_
elektrického vedení,_x000D_
vodárenská,_x000D_
plynovodů, teplovodů, ropovodů,_x000D_
technických provozů,_x000D_
přírodních hodnot,_x000D_
památkových objektů,_x000D_
jiná._x000D_
_x000D_
_x000D_
Ochranná pásma elektrického vedení_x000D_
_x000D_
Jedná se o náklady související se zákazem, omezením nebo výkonem stavebních prací prováděných v blízkosti nadzemních elektrických vedení, křížení elektrického vedení, podzemních kabelových vedení, měníren proudu, trafostanic, apod.._x000D_
_x000D_
0752_x000D_
Ochranná pásma vodárenská_x000D_
_x000D_
Jedná se o náklady související se zákazem, omezením nebo výkonem stavebních prací prováděných v blízkosti vodovodních vedení, ochranných pásem vodních zdrojů, vodáren, čistíren vod, apod._x000D_
_x000D_
0753_x000D_
Ochranná pásma plynovodů, teplovodů, ropovodů _x000D_
_x000D_
Jedná se o náklady související se zákazem, omezením nebo výkonem stavebních prací prováděných v blízkosti vedení plynu, teplovodů, ropovodů, plynáren, plynojemů, skladů plynových lahví apod._x000D_
_x000D_
0754_x000D_
Ochranná pásma technických provozů_x000D_
_x000D_
Náklady vyvolané zátěží prostředí hlukem, nebezpečím výbuchu, nebezpečím ohně, zářením apod. (továrny, benzínové pumpy, telekomunikační zařízení apod._x000D_
_x000D_
0755_x000D_
Ochranná pásma přírodních hodnot_x000D_
_x000D_
Náklady související se zákazem, omezením nebo výkonem stavebních prací v blízkosti rezervací, přírodních památek, jednotlivých dřevin apod._x000D_
_x000D_
Viz dále zákon č.114/1992 Sb. „O ochraně přírody a krajiny; v oblasti vegetačních úprav – urbánní (sídelní, městské) a krajinné zeleně“ a příslušné normy._x000D_
_x000D_
0756_x000D_
Ochranná pásma památkových objektů_x000D_
_x000D_
U památkových objektů jsou vymezena ochranná pásma v návaznosti na velikost a významnost objektu._x000D_
_x000D_
_x000D_
_x000D_
Náklady související s prováděním stavebních prací zasahujících do silnic, mostů, hromadných garáží, železničních tratí, letišť, leteckých koridorů v blízkosti letišť apod. Dále náklady vyvolané existencí ochranných pásem hřbitovů, krematorií, krajinného horizontu aj.</t>
  </si>
  <si>
    <t>Úroveň 4:</t>
  </si>
  <si>
    <t>Objekt4 - Sanace</t>
  </si>
  <si>
    <t>1 - Zemní práce</t>
  </si>
  <si>
    <t>96 - Bourání konstrukcí</t>
  </si>
  <si>
    <t>979 - Likvidace suti a vybouraných hmot</t>
  </si>
  <si>
    <t>Zemní práce</t>
  </si>
  <si>
    <t>111201102R00</t>
  </si>
  <si>
    <t>Odstranění křovin i s kořeny na ploše do 10000 m2</t>
  </si>
  <si>
    <t>m2</t>
  </si>
  <si>
    <t>-993783681</t>
  </si>
  <si>
    <t>111201401R00</t>
  </si>
  <si>
    <t>Spálení křovin a stromů o průměru do 100 mm</t>
  </si>
  <si>
    <t>-1704569202</t>
  </si>
  <si>
    <t>111201501R00</t>
  </si>
  <si>
    <t>Spálení větví stromů o průměru nad 100 mm</t>
  </si>
  <si>
    <t>kus</t>
  </si>
  <si>
    <t>390705098</t>
  </si>
  <si>
    <t>112103131R00</t>
  </si>
  <si>
    <t>Kácení ve ztíž.podmínkách prům. do 20 cm, svah 1:2</t>
  </si>
  <si>
    <t>1235889714</t>
  </si>
  <si>
    <t>112103132R00</t>
  </si>
  <si>
    <t>Kácení ve ztíž.podmínkách prům. do 30 cm, svah 1:2</t>
  </si>
  <si>
    <t>941298426</t>
  </si>
  <si>
    <t>112103133R00</t>
  </si>
  <si>
    <t>Kácení ve ztíž.podmínkách prům. do 40 cm, svah 1:2</t>
  </si>
  <si>
    <t>-1634123246</t>
  </si>
  <si>
    <t>112103134R00</t>
  </si>
  <si>
    <t>Kácení ve ztíž.podmínkách prům. do 50 cm, svah 1:2</t>
  </si>
  <si>
    <t>-713510901</t>
  </si>
  <si>
    <t>112103135R00</t>
  </si>
  <si>
    <t>Kácení ve ztíž.podmínkách prům. do 60 cm, svah 1:2</t>
  </si>
  <si>
    <t>-491693946</t>
  </si>
  <si>
    <t>112103136R00</t>
  </si>
  <si>
    <t>Kácení ve ztíž.podmínkách prům. do 70 cm, svah 1:2</t>
  </si>
  <si>
    <t>1070471070</t>
  </si>
  <si>
    <t>112203221R00</t>
  </si>
  <si>
    <t>Odstranění pařezů, ztíž. pod.,D do 20 cm, svah 1:2</t>
  </si>
  <si>
    <t>1074927359</t>
  </si>
  <si>
    <t>112203222R00</t>
  </si>
  <si>
    <t>Odstranění pařezů, ztíž. pod.,D do 30 cm, svah 1:2</t>
  </si>
  <si>
    <t>-1320778029</t>
  </si>
  <si>
    <t>112203223R00</t>
  </si>
  <si>
    <t>Odstranění pařezů, ztíž. pod.,D do 40 cm, svah 1:2</t>
  </si>
  <si>
    <t>1881511733</t>
  </si>
  <si>
    <t>13</t>
  </si>
  <si>
    <t>112203224R00</t>
  </si>
  <si>
    <t>Odstranění pařezů, ztíž. pod.,D do 50 cm, svah 1:2</t>
  </si>
  <si>
    <t>-942285379</t>
  </si>
  <si>
    <t>112203225R00</t>
  </si>
  <si>
    <t>Odstranění pařezů, ztíž. pod.,D do 60 cm, svah 1:2</t>
  </si>
  <si>
    <t>-1184884953</t>
  </si>
  <si>
    <t>112203226R00</t>
  </si>
  <si>
    <t>Odstranění pařezů, ztíž. pod.,D do 70 cm, svah 1:2</t>
  </si>
  <si>
    <t>-1509521534</t>
  </si>
  <si>
    <t>162301401R00</t>
  </si>
  <si>
    <t>Vod.přemístění větví listnatých, D 30cm  do 5000 m</t>
  </si>
  <si>
    <t>-477770413</t>
  </si>
  <si>
    <t>162301402R00</t>
  </si>
  <si>
    <t>Vod.přemístění větví listnatých, D 50cm  do 5000 m</t>
  </si>
  <si>
    <t>138981159</t>
  </si>
  <si>
    <t>18</t>
  </si>
  <si>
    <t>162301403R00</t>
  </si>
  <si>
    <t>Vod.přemístění větví listnatých, D 70cm  do 5000 m</t>
  </si>
  <si>
    <t>-1718735052</t>
  </si>
  <si>
    <t>162301415R00</t>
  </si>
  <si>
    <t>Vod.přemístění kmenů jehlič., D 30cm  do 5000 m</t>
  </si>
  <si>
    <t>-393115459</t>
  </si>
  <si>
    <t>162301416R00</t>
  </si>
  <si>
    <t>Vod.přemístění kmenů jehlič., D 50cm  do 5000 m</t>
  </si>
  <si>
    <t>-1423464790</t>
  </si>
  <si>
    <t>162301417R00</t>
  </si>
  <si>
    <t>Vod.přemístění kmenů jehlič., D 70cm  do 5000 m</t>
  </si>
  <si>
    <t>1356874491</t>
  </si>
  <si>
    <t>162301421R00</t>
  </si>
  <si>
    <t>Vodorovné přemístění pařezů  D 30 cm do 5000 m</t>
  </si>
  <si>
    <t>-829911307</t>
  </si>
  <si>
    <t>162301422R00</t>
  </si>
  <si>
    <t>Vodorovné přemístění pařezů  D 50 cm do 5000 m</t>
  </si>
  <si>
    <t>554477246</t>
  </si>
  <si>
    <t>162301423R00</t>
  </si>
  <si>
    <t>Vodorovné přemístění pařezů  D 70 cm do 5000 m</t>
  </si>
  <si>
    <t>-735904298</t>
  </si>
  <si>
    <t>25</t>
  </si>
  <si>
    <t>162301501R00</t>
  </si>
  <si>
    <t>Vodorovné přemístění křovin do  5000 m</t>
  </si>
  <si>
    <t>2024971678</t>
  </si>
  <si>
    <t>96</t>
  </si>
  <si>
    <t>Bourání konstrukcí</t>
  </si>
  <si>
    <t>28</t>
  </si>
  <si>
    <t>113106231R00</t>
  </si>
  <si>
    <t>Rozebrání dlažeb ze zámkové dlažby v kamenivu</t>
  </si>
  <si>
    <t>1996913931</t>
  </si>
  <si>
    <t>29</t>
  </si>
  <si>
    <t>113107325R00</t>
  </si>
  <si>
    <t>Odstranění podkladu pl. 50 m2,kam.těžené tl.25 cm</t>
  </si>
  <si>
    <t>868426720</t>
  </si>
  <si>
    <t>30</t>
  </si>
  <si>
    <t>113107615R00</t>
  </si>
  <si>
    <t>Odstranění podkladu nad 50 m2,kam.drcené tl.15 cm</t>
  </si>
  <si>
    <t>-1374638988</t>
  </si>
  <si>
    <t>31</t>
  </si>
  <si>
    <t>113108410R00</t>
  </si>
  <si>
    <t>Odstranění asfaltové vrstvy pl.nad 50 m2, tl.10 cm</t>
  </si>
  <si>
    <t>2142657034</t>
  </si>
  <si>
    <t>32</t>
  </si>
  <si>
    <t>113201111R00</t>
  </si>
  <si>
    <t>Vytrhání obrubníků chodníkových a parkových</t>
  </si>
  <si>
    <t>m</t>
  </si>
  <si>
    <t>137617434</t>
  </si>
  <si>
    <t>33</t>
  </si>
  <si>
    <t>960321271R00</t>
  </si>
  <si>
    <t>Bourání konstrukcí ze železobetonu</t>
  </si>
  <si>
    <t>m3</t>
  </si>
  <si>
    <t>95313918</t>
  </si>
  <si>
    <t>38</t>
  </si>
  <si>
    <t>979081111R00</t>
  </si>
  <si>
    <t>Odvoz suti a vybour. hmot na skládku do 1 km</t>
  </si>
  <si>
    <t>t</t>
  </si>
  <si>
    <t>39999213</t>
  </si>
  <si>
    <t>39</t>
  </si>
  <si>
    <t>979081121R00</t>
  </si>
  <si>
    <t>Příplatek k odvozu za každý další 1 km</t>
  </si>
  <si>
    <t>303291147</t>
  </si>
  <si>
    <t>40</t>
  </si>
  <si>
    <t>979082111R00</t>
  </si>
  <si>
    <t>Vnitrostaveništní doprava suti do 10 m</t>
  </si>
  <si>
    <t>742117579</t>
  </si>
  <si>
    <t>41</t>
  </si>
  <si>
    <t>979082121R00</t>
  </si>
  <si>
    <t>Příplatek k vnitrost. dopravě suti za dalších 5 m</t>
  </si>
  <si>
    <t>-255224260</t>
  </si>
  <si>
    <t>979</t>
  </si>
  <si>
    <t>Likvidace suti a vybouraných hmot</t>
  </si>
  <si>
    <t>420</t>
  </si>
  <si>
    <t>979990103R00</t>
  </si>
  <si>
    <t>Poplatek za uložení suti - beton, skupina odpadu 170101</t>
  </si>
  <si>
    <t>253353434</t>
  </si>
  <si>
    <t>44</t>
  </si>
  <si>
    <t>979990108R00</t>
  </si>
  <si>
    <t>Poplatek za uložení suti - železobeton, skupina odpadu 170101</t>
  </si>
  <si>
    <t>263373401</t>
  </si>
  <si>
    <t>45</t>
  </si>
  <si>
    <t>979990112R00</t>
  </si>
  <si>
    <t>Poplatek za uložení suti - obal. kamenivo, asfalt, skupina odpadu 170302</t>
  </si>
  <si>
    <t>2109519882</t>
  </si>
  <si>
    <t>46</t>
  </si>
  <si>
    <t>979999973R00</t>
  </si>
  <si>
    <t>Poplatek za uložení, zemina a kamení, (skup.170504)</t>
  </si>
  <si>
    <t>398025389</t>
  </si>
  <si>
    <t xml:space="preserve">Objekt4 - HTÚ </t>
  </si>
  <si>
    <t>121101102R00</t>
  </si>
  <si>
    <t>Sejmutí ornice s přemístěním na vzdálenost přes 50 do 100 m</t>
  </si>
  <si>
    <t>813612058</t>
  </si>
  <si>
    <t>Poznámka k položce:_x000D_
nebo lesní půdy, s vodorovným přemístěním na hromady v místě upotřebení nebo na dočasné či trvalé skládky se složením_x000D_
č.v.D.2.2-01 : 328</t>
  </si>
  <si>
    <t>122201101R00</t>
  </si>
  <si>
    <t>Odkopávky a  prokopávky nezapažené v hornině 3  do 100 m3</t>
  </si>
  <si>
    <t>-479814833</t>
  </si>
  <si>
    <t>Poznámka k položce:_x000D_
s přehozením výkopku na vzdálenost do 3 m nebo s naložením na dopravní prostředek,_x000D_
č.v.D.2.2-01 : 58,9</t>
  </si>
  <si>
    <t>122201109R00</t>
  </si>
  <si>
    <t>Odkopávky a  prokopávky nezapažené v hornině 3  příplatek k cenám za lepivost horniny</t>
  </si>
  <si>
    <t>383078289</t>
  </si>
  <si>
    <t>Poznámka k položce:_x000D_
s přehozením výkopku na vzdálenost do 3 m nebo s naložením na dopravní prostředek,_x000D_
č.v.D.2.2-01 : 58,9/2</t>
  </si>
  <si>
    <t>162301101R00</t>
  </si>
  <si>
    <t>Vodorovné přemístění výkopku z horniny 1 až 4, na vzdálenost přes 50  do 500 m</t>
  </si>
  <si>
    <t>1453655981</t>
  </si>
  <si>
    <t>Poznámka k položce:_x000D_
po suchu, bez naložení výkopku, avšak se složením bez rozhrnutí, zpáteční cesta vozidla._x000D_
č.v.D.2.2-01 - ornice pro zpětné použití : 328_x000D_
zemina pro zpětné použití : 208</t>
  </si>
  <si>
    <t>167101102R00</t>
  </si>
  <si>
    <t>Nakládání, skládání, překládání neulehlého výkopku nakládání výkopku  přes 100 m3, z horniny 1 až 4</t>
  </si>
  <si>
    <t>-912857616</t>
  </si>
  <si>
    <t>Poznámka k položce:_x000D_
č.v.D.2.2-01 - ornice pro zpětné použití : 328_x000D_
zemina pro zpětné použití : 208</t>
  </si>
  <si>
    <t>171101105R00</t>
  </si>
  <si>
    <t>Uložení sypaniny do násypů zhutněných s uzavřením povrchu násypu z hornin soudržných s předepsanou mírou zhutnění v procentech výsledků zkoušek Proctor-Standard                 na 103 % PS</t>
  </si>
  <si>
    <t>-447231279</t>
  </si>
  <si>
    <t>Poznámka k položce:_x000D_
s rozprostřením sypaniny ve vrstvách a s hrubým urovnáním,_x000D_
č.v.D.2.2-01 : 208</t>
  </si>
  <si>
    <t>182001121R00</t>
  </si>
  <si>
    <t>Plošná úprava terénu při nerovnostech terénu přes 100 do 150 mm, v rovině nebo na svahu do 1:5</t>
  </si>
  <si>
    <t>410398783</t>
  </si>
  <si>
    <t>Poznámka k položce:_x000D_
s urovnáním povrchu, bez doplnění ornice, v hornině 1 až 4,_x000D_
č.v.D.2.2-01 : 11*1,5+20*2,5+45*2+20*3,5+20*2,5+18*12_x000D_
č.v.D.2.2-01 : 2,5*20+3*16+13*3/2</t>
  </si>
  <si>
    <t>182001122R00</t>
  </si>
  <si>
    <t>Plošná úprava terénu při nerovnostech terénu přes 100 do 150 mm, na svahu přes 1:5 do 1:2</t>
  </si>
  <si>
    <t>-135555985</t>
  </si>
  <si>
    <t>Poznámka k položce:_x000D_
s urovnáním povrchu, bez doplnění ornice, v hornině 1 až 4,_x000D_
č.v.D.2.2-01 : 6*3+4*3+7,5*6+8*3+40*6+20*5_x000D_
č.v.D.2.2-01 : 12*5+8*5+13*5+8*4+15*5+12*10+25*5</t>
  </si>
  <si>
    <t>182001123R00</t>
  </si>
  <si>
    <t>Plošná úprava terénu při nerovnostech terénu přes 100 do 150 mm, na svahu přes 1:2 do 1:1</t>
  </si>
  <si>
    <t>-902731943</t>
  </si>
  <si>
    <t>Poznámka k položce:_x000D_
s urovnáním povrchu, bez doplnění ornice, v hornině 1 až 4,_x000D_
č.v.D.2.2-01 : 35*4</t>
  </si>
  <si>
    <t>182101101R00</t>
  </si>
  <si>
    <t>Svahování v zářezech v hornině 1 až 4</t>
  </si>
  <si>
    <t>-1350365956</t>
  </si>
  <si>
    <t>Poznámka k položce:_x000D_
trvalých svahů do projektovaných profilů s potřebným přemístěním výkopku při svahování v zářezech,_x000D_
č.v.D.2.2-01 : 12*5+8*5+13*5+8*4+15*5+12*10+25*5</t>
  </si>
  <si>
    <t>182201101R00</t>
  </si>
  <si>
    <t>Svahování násypů bez rozlišení horniny</t>
  </si>
  <si>
    <t>-144911363</t>
  </si>
  <si>
    <t>Poznámka k položce:_x000D_
trvalých svahů do projektovaných profilů s potřebným přemístěním výkopku při svahování v násypech,_x000D_
č.v.D.2.2-01 : 439+140</t>
  </si>
  <si>
    <t>182301122R00</t>
  </si>
  <si>
    <t>Rozprostření a urovnání ornice ve svahu v souvislé ploše do 500 m2, tloušťka vrstvy přes 100 do 150 mm</t>
  </si>
  <si>
    <t>1730327508</t>
  </si>
  <si>
    <t>Poznámka k položce:_x000D_
s případným nutným přemístěním hromad nebo dočasných skládek na místo potřeby ze vzdálenosti do 30 m, ve svahu sklonu přes 1 : 5,_x000D_
č.v.D.2.2-01 : 328/0,15</t>
  </si>
  <si>
    <t>Objekt4 - Zpevněné plochy</t>
  </si>
  <si>
    <t>46 - Zpevněné plochy</t>
  </si>
  <si>
    <t>91 - Doplňující práce na komunikaci</t>
  </si>
  <si>
    <t>99 - Staveništní přesun hmot</t>
  </si>
  <si>
    <t>122201103R00</t>
  </si>
  <si>
    <t>Odkopávky nezapažené v hor. 3 do 10000 m3</t>
  </si>
  <si>
    <t>143356595</t>
  </si>
  <si>
    <t>Příplatek za lepivost - odkopávky v hor. 3</t>
  </si>
  <si>
    <t>2038697795</t>
  </si>
  <si>
    <t>139601102R00</t>
  </si>
  <si>
    <t>Ruční výkop jam, rýh a šachet v hornině tř. 3</t>
  </si>
  <si>
    <t>1981074424</t>
  </si>
  <si>
    <t>162701105R00</t>
  </si>
  <si>
    <t>Vodorovné přemístění výkopku z hor.1-4 do 10000 m</t>
  </si>
  <si>
    <t>1047756741</t>
  </si>
  <si>
    <t>181101102R00</t>
  </si>
  <si>
    <t>Úprava pláně v zářezech v hor. 1-4, se zhutněním</t>
  </si>
  <si>
    <t>1647599121</t>
  </si>
  <si>
    <t>181101111R00</t>
  </si>
  <si>
    <t>Úprava pláně v zářezech se zhutněním - ručně</t>
  </si>
  <si>
    <t>740087598</t>
  </si>
  <si>
    <t>199000002R00</t>
  </si>
  <si>
    <t>Poplatek za skládku horniny 1- 4</t>
  </si>
  <si>
    <t>-867334658</t>
  </si>
  <si>
    <t>11001</t>
  </si>
  <si>
    <t>Ruční dokopávky a úpravy terénu</t>
  </si>
  <si>
    <t>hod</t>
  </si>
  <si>
    <t>1419307254</t>
  </si>
  <si>
    <t>564851111RT2</t>
  </si>
  <si>
    <t>Podklad ze štěrkodrti po zhutnění tloušťky 15 cm štěrkodrť frakce 0-32 mm</t>
  </si>
  <si>
    <t>-790931166</t>
  </si>
  <si>
    <t>564861111RT4</t>
  </si>
  <si>
    <t>Podklad ze štěrkodrti po zhutnění tloušťky 20 cm štěrkodrť frakce 0-63 mm</t>
  </si>
  <si>
    <t>-1436375074</t>
  </si>
  <si>
    <t>564922105RT1</t>
  </si>
  <si>
    <t>Mlatový kryt z mech.zpevněného kameniva tl. 5 cm prosívka fr. 0-4 mm</t>
  </si>
  <si>
    <t>1111984738</t>
  </si>
  <si>
    <t>591211211R00</t>
  </si>
  <si>
    <t>Kladení dlažby drobné kostky, lože z drti tl. 5 cm</t>
  </si>
  <si>
    <t>580875318</t>
  </si>
  <si>
    <t>58380120.AR</t>
  </si>
  <si>
    <t>Kostka dlažební drobná 8/10 tř. 1  1t = 5 m2 štípaná</t>
  </si>
  <si>
    <t>1567016959</t>
  </si>
  <si>
    <t>91</t>
  </si>
  <si>
    <t>Doplňující práce na komunikaci</t>
  </si>
  <si>
    <t>916261111R00</t>
  </si>
  <si>
    <t>Osazení obruby z kostek drobných, s boční opěrou</t>
  </si>
  <si>
    <t>-1673354423</t>
  </si>
  <si>
    <t>918101111R00</t>
  </si>
  <si>
    <t>Lože pod obrubníky nebo obruby dlažeb z C 12/15</t>
  </si>
  <si>
    <t>-2106328679</t>
  </si>
  <si>
    <t>99</t>
  </si>
  <si>
    <t>Staveništní přesun hmot</t>
  </si>
  <si>
    <t>998223011R00</t>
  </si>
  <si>
    <t>Přesun hmot, pozemní komunikace, kryt dlážděný</t>
  </si>
  <si>
    <t>199305975</t>
  </si>
  <si>
    <t>Objekt4 - Oválná kašna a kaskády</t>
  </si>
  <si>
    <t>2 - Základy a zvláštní zakládání</t>
  </si>
  <si>
    <t>3 - Svislé a kompletní konstrukce</t>
  </si>
  <si>
    <t>45 - Podkladní a vedlejší konstrukce</t>
  </si>
  <si>
    <t>8 - Trubní vedení</t>
  </si>
  <si>
    <t>89 - Ostatní konstrukce na trubním vedení</t>
  </si>
  <si>
    <t>909 - Ostatní práce</t>
  </si>
  <si>
    <t>711 - Izolace proti vodě</t>
  </si>
  <si>
    <t>766 - Konstrukce truhlářské</t>
  </si>
  <si>
    <t>767 - Konstrukce zámečnické</t>
  </si>
  <si>
    <t>Celkem - Celkem</t>
  </si>
  <si>
    <t>131201110R00</t>
  </si>
  <si>
    <t>Hloubení nezapažených jam a zářezů do 50 m3, v hornině 3, hloubení strojně</t>
  </si>
  <si>
    <t>-301529848</t>
  </si>
  <si>
    <t>Poznámka k položce:_x000D_
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prostředek,_x000D_
č.v.D.9.2-02 : (3,14*4,15*2,65)*0,7_x000D_
0,25*1*2,6</t>
  </si>
  <si>
    <t>131201119R00</t>
  </si>
  <si>
    <t>Hloubení nezapažených jam a zářezů příplatek za lepivost, v hornině 3,</t>
  </si>
  <si>
    <t>-1024036625</t>
  </si>
  <si>
    <t>Poznámka k položce:_x000D_
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prostředek,_x000D_
Začátek provozního součtu_x000D_
  č.v.D.9.2-02 : (3,14*4,15*2,65)*0,7_x000D_
  0,25*1*2,6_x000D_
Konec provozního součtu_x000D_
24,82251/2</t>
  </si>
  <si>
    <t>132201110R00</t>
  </si>
  <si>
    <t>Hloubení rýh šířky do 60 cm do 50 m3, v hornině 3, hloubení strojně</t>
  </si>
  <si>
    <t>1762977955</t>
  </si>
  <si>
    <t>Poznámka k položce:_x000D_
zapažených i nezapažených s urovnáním dna do předepsaného profilu a spádu, s přehozením výkopku na přilehlém terénu na vzdálenost do 3 m od podélné osy rýhy nebo s naložením výkopku na dopravní prostředek._x000D_
č.v.D.9.2-02 - základy : 21*0,4*0,4_x000D_
č.v.D.9.2-02 - potrubí : 0,6*0,3*5,8</t>
  </si>
  <si>
    <t>132201119R00</t>
  </si>
  <si>
    <t>Hloubení rýh šířky do 60 cm příplatek za lepivost, v hornině 3,</t>
  </si>
  <si>
    <t>-711800902</t>
  </si>
  <si>
    <t>Poznámka k položce:_x000D_
zapažených i nezapažených s urovnáním dna do předepsaného profilu a spádu, s přehozením výkopku na přilehlém terénu na vzdálenost do 3 m od podélné osy rýhy nebo s naložením výkopku na dopravní prostředek._x000D_
4,404/2</t>
  </si>
  <si>
    <t>162201102R00</t>
  </si>
  <si>
    <t>Vodorovné přemístění výkopku z horniny 1 až 4, na vzdálenost přes 20  do 50 m</t>
  </si>
  <si>
    <t>-750069711</t>
  </si>
  <si>
    <t>Poznámka k položce:_x000D_
po suchu, bez ohledu na druh dopravního prostředku, bez naložení výkopku, avšak se složením bez rozhrnutí,_x000D_
č.v.D.9.2-02 - dosypání kolem kašny(odvoz+dovoz) : 22*0,3*0,4*2</t>
  </si>
  <si>
    <t>Vodorovné přemístění výkopku z horniny 1 až 4, na vzdálenost přes 9 000  do 10 000 m</t>
  </si>
  <si>
    <t>-959398536</t>
  </si>
  <si>
    <t>Poznámka k položce:_x000D_
po suchu, bez ohledu na druh dopravního prostředku, bez naložení výkopku, avšak se složením bez rozhrnutí,_x000D_
č.v.D.9.2-02 : (3,14*4,15*2,65)*0,7_x000D_
0,25*1*2,6_x000D_
č.v.D.9.2-02 - základy : 21*0,4*0,4_x000D_
č.v.D.9.2-02 - potrubí : 0,6*0,3*5,8_x000D_
zpětný obsyp : -2,64</t>
  </si>
  <si>
    <t>167101101R00</t>
  </si>
  <si>
    <t>Nakládání, skládání, překládání neulehlého výkopku nakládání výkopku  do 100 m3, z horniny 1 až 4</t>
  </si>
  <si>
    <t>1957937879</t>
  </si>
  <si>
    <t>Poznámka k položce:_x000D_
č.v.D.9.2-02 - dosypání kolem kašny : 22*0,3*0,4</t>
  </si>
  <si>
    <t>174201101R00</t>
  </si>
  <si>
    <t>Zásyp sypaninou bez zhutnění jam, šachet, rýh nebo kolem objektů v těchto vykopávkách</t>
  </si>
  <si>
    <t>1110172540</t>
  </si>
  <si>
    <t>Poznámka k položce:_x000D_
z jakékoliv horniny s uložením výkopku po vrstvách,_x000D_
včetně strojního přemístění materiálu ze vzdálenosti do 10 m od okraje zásypu_x000D_
č.v.D.9.2-02 : 0,25*1*2,6</t>
  </si>
  <si>
    <t>175101101RT2</t>
  </si>
  <si>
    <t>Obsyp potrubí bez prohození sypaniny, s dodáním štěrkopísku frakce 0 - 22 mm</t>
  </si>
  <si>
    <t>-1233173481</t>
  </si>
  <si>
    <t>Poznámka k položce:_x000D_
sypaninou z vhodných hornin tř. 1 - 4 nebo materiálem připraveným podél výkopu ve vzdálenosti do 3 m od jeho kraje, pro jakoukoliv hloubku výkopu a jakoukoliv míru zhutnění,_x000D_
č.v.D.9.2-02 - potrubí : 0,6*0,3*5,8</t>
  </si>
  <si>
    <t>175101201R00</t>
  </si>
  <si>
    <t>Obsyp objektů bez prohození sypaniny</t>
  </si>
  <si>
    <t>-1376100068</t>
  </si>
  <si>
    <t>Poznámka k položce:_x000D_
sypaninou z vhodných hornin tř. 1 - 4 nebo materiálem, uloženým ve vzdálenosti do 30 m od vnějšího kraje objektu, pro jakoukoliv míru zhutnění,_x000D_
č.v.D.9.2-02 - dosypání kolem kašny : 22*0,3*0,4</t>
  </si>
  <si>
    <t>175101209R00</t>
  </si>
  <si>
    <t>Obsyp objektů příplatek za prohození sypaniny</t>
  </si>
  <si>
    <t>-1601083003</t>
  </si>
  <si>
    <t>Poznámka k položce:_x000D_
sypaninou z vhodných hornin tř. 1 - 4 nebo materiálem, uloženým ve vzdálenosti do 30 m od vnějšího kraje objektu, pro jakoukoliv míru zhutnění,</t>
  </si>
  <si>
    <t>Úprava pláně v zářezech v hornině 1 až 4, se zhutněním</t>
  </si>
  <si>
    <t>465647208</t>
  </si>
  <si>
    <t>Poznámka k položce:_x000D_
vyrovnáním výškových rozdílů, ploch vodorovných a ploch do sklonu 1 : 5._x000D_
č.v.D.9.2-02 : (3,14*4,15*2,65)_x000D_
1*2,6</t>
  </si>
  <si>
    <t>Poplatky za skládku horniny 1- 4, skupina 17 05 04 z Katalogu odpadů</t>
  </si>
  <si>
    <t>-1734618849</t>
  </si>
  <si>
    <t>Poznámka k položce:_x000D_
č.v.D.9.2-02 : (3,14*4,15*2,65)*0,7_x000D_
0,25*1*2,6_x000D_
č.v.D.9.2-02 - základy : 21*0,4*0,4_x000D_
č.v.D.9.2-02 - potrubí : 0,6*0,3*5,8_x000D_
zpětný obsyp : -2,64</t>
  </si>
  <si>
    <t>-926920062</t>
  </si>
  <si>
    <t>Poznámka k položce:_x000D_
odhad : 50</t>
  </si>
  <si>
    <t>5833366</t>
  </si>
  <si>
    <t>Kačírek praný frakce 16-32 mm, volně ložený</t>
  </si>
  <si>
    <t>1738840133</t>
  </si>
  <si>
    <t>Poznámka k položce:_x000D_
č.v.D.9.2-02 : 0,25*1*2,6</t>
  </si>
  <si>
    <t>Základy a zvláštní zakládání</t>
  </si>
  <si>
    <t>273321321R00</t>
  </si>
  <si>
    <t>Beton základových desek železový třídy C 20/25, Beton čerstvý obyčejný;  C 20/25;  prostředí: X0;  cement: CEM I;  Dmax = 22 mm;  S 3</t>
  </si>
  <si>
    <t>-1082871537</t>
  </si>
  <si>
    <t>Poznámka k položce:_x000D_
bez dodávky a uložení výztuže_x000D_
č.v.D.9.2-02 : (3,14*4,15*2,65)*0,15</t>
  </si>
  <si>
    <t>273351215R00</t>
  </si>
  <si>
    <t>Bednění stěn základových desek zřízení</t>
  </si>
  <si>
    <t>837601632</t>
  </si>
  <si>
    <t>Poznámka k položce:_x000D_
svislé nebo šikmé (odkloněné) , půdorysně přímé nebo zalomené, stěn základových desek ve volných nebo zapažených jámách, rýhách, šachtách, včetně případných vzpěr,_x000D_
č.v.D.9.2-02 : 0,15*21,9</t>
  </si>
  <si>
    <t>273351216R00</t>
  </si>
  <si>
    <t>Bednění stěn základových desek odstranění</t>
  </si>
  <si>
    <t>-819491522</t>
  </si>
  <si>
    <t>Poznámka k položce:_x000D_
svislé nebo šikmé (odkloněné) , půdorysně přímé nebo zalomené, stěn základových desek ve volných nebo zapažených jámách, rýhách, šachtách, včetně případných vzpěr,_x000D_
Včetně očištění, vytřídění a uložení bednicího materiálu.</t>
  </si>
  <si>
    <t>273361921RT8</t>
  </si>
  <si>
    <t>Výztuž základových desek ze svařovaných sítí průměr drátu 8 mm, velikost oka 100/100 mm</t>
  </si>
  <si>
    <t>-474342539</t>
  </si>
  <si>
    <t>Poznámka k položce:_x000D_
včetně distančních prvků_x000D_
č.v.D.9.2-02(vyztužení nutno dopřesnit výrobní dokumentací) : (3,14*4,15*2,65)*0,0799*2*1,15</t>
  </si>
  <si>
    <t>274321321R00</t>
  </si>
  <si>
    <t>Beton základových pasů železový třídy C 20/25, Beton čerstvý obyčejný;  C 20/25;  prostředí: X0;  cement: CEM I;  Dmax = 22 mm;  S 3</t>
  </si>
  <si>
    <t>894878731</t>
  </si>
  <si>
    <t>Poznámka k položce:_x000D_
včetně dodávky a uložení betonu, bez výztuže_x000D_
č.v.D.9.2-02 - základy : 21*0,6*0,4</t>
  </si>
  <si>
    <t>274351215R00</t>
  </si>
  <si>
    <t>Bednění stěn základových pasů zřízení</t>
  </si>
  <si>
    <t>-1383265371</t>
  </si>
  <si>
    <t>Poznámka k položce:_x000D_
svislé nebo šikmé (odkloněné), půdorysně přímé nebo zalomené, stěn základových pasů ve volných nebo zapažených jámách, rýhách, šachtách, včetně případných vzpěr,_x000D_
č.v.D.9.2-02 : 0,2*(21,9+19,5)</t>
  </si>
  <si>
    <t>274351216R00</t>
  </si>
  <si>
    <t>Bednění stěn základových pasů odstranění</t>
  </si>
  <si>
    <t>-255749121</t>
  </si>
  <si>
    <t>Poznámka k položce:_x000D_
svislé nebo šikmé (odkloněné), půdorysně přímé nebo zalomené, stěn základových pasů ve volných nebo zapažených jámách, rýhách, šachtách, včetně případných vzpěr,_x000D_
Včetně očištění, vytřídění a uložení bednicího materiálu._x000D_
č.v.D.9.2-02 : 0,2*(21,9+19,5)</t>
  </si>
  <si>
    <t>274361821R00</t>
  </si>
  <si>
    <t>Výztuž základových pasů z betonářské oceli 10 505 (R)</t>
  </si>
  <si>
    <t>1327942253</t>
  </si>
  <si>
    <t>Poznámka k položce:_x000D_
č.v.D.9.2-02 - základy(předpoklad vyztužení 50kg/m3) : 21*0,6*0,4*0,05</t>
  </si>
  <si>
    <t>289970111R00</t>
  </si>
  <si>
    <t>Geotextílie separační, filtrační, zpevňující polypropylén, 300 g/m2</t>
  </si>
  <si>
    <t>-1653172057</t>
  </si>
  <si>
    <t>Poznámka k položce:_x000D_
č.v.D.9.2-02 : 3</t>
  </si>
  <si>
    <t>271500</t>
  </si>
  <si>
    <t>Vytvoření prostupů v zákl. desce pro přívod EI a kontrolní přepad</t>
  </si>
  <si>
    <t>-673274569</t>
  </si>
  <si>
    <t>26</t>
  </si>
  <si>
    <t>27517100</t>
  </si>
  <si>
    <t>Zavrtání zemního vrutu, vč. dodávky vrutu  VZH, pozink. 80x1200mm, typ U</t>
  </si>
  <si>
    <t>-1419722915</t>
  </si>
  <si>
    <t>Poznámka k položce:_x000D_
č.v.D.9.2-02 - ozn. 8 : 16</t>
  </si>
  <si>
    <t>Svislé a kompletní konstrukce</t>
  </si>
  <si>
    <t>27</t>
  </si>
  <si>
    <t>380316142RT4</t>
  </si>
  <si>
    <t>Kompletní konstrukce z betonu prostého vodostavebního třídy C 30/37, vliv prostředí XF4, tloušťky konstrukce přes 150 do 300 mm</t>
  </si>
  <si>
    <t>-1391124021</t>
  </si>
  <si>
    <t>Poznámka k položce:_x000D_
čistíren odpadních vod (mimo budovy), nádrží, vodojemů, žlabů nebo kanálů, včetně pomocného pracovního lešení o výšce podlahy do 1900 mm a pro zatížení do 1,5 kPa,_x000D_
č.v.D.9.2-02 : _x000D_
stěny : 0,8*0,25*20,223_x000D_
dno : 0,2*26,507</t>
  </si>
  <si>
    <t>380356241R00</t>
  </si>
  <si>
    <t>Bednění kompletních konstrukcí neomítaných z betonu prostého nebo železového obyčejného vodostavebního, ploch rovinných, zřízení</t>
  </si>
  <si>
    <t>-2001530020</t>
  </si>
  <si>
    <t>Poznámka k položce:_x000D_
čistíren odpadních vod (mimo budovy), nádrží, vodojemů, žlabů nebo kanálů: - konstrukcí omítaných z betonu prostého nebo železového obyčejného i vodostavebního - konstrukcí neomítaných z betonu prostého nebo železového obyčejného_x000D_
č.v.D.9.2-02 : 21*0,8+19,5*0,6</t>
  </si>
  <si>
    <t>380356242R00</t>
  </si>
  <si>
    <t>Bednění kompletních konstrukcí neomítaných z betonu prostého nebo železového obyčejného vodostavebního, ploch rovinných, odbednění</t>
  </si>
  <si>
    <t>-1108811179</t>
  </si>
  <si>
    <t>380361007R00</t>
  </si>
  <si>
    <t>Výztuž kompletních konstrukcí z oceli z oceli 10 505</t>
  </si>
  <si>
    <t>-1671010629</t>
  </si>
  <si>
    <t>Poznámka k položce:_x000D_
čistíren odpadních vod (mimo budovy), nádrží, vodojemů, žlabů nebo kanálů , včetně pomocného pracovního lešení o výšce podlahy do 1900 mm a pro zatížení do 1,5 kPa,_x000D_
č.v.D.9.2-02 : _x000D_
Začátek provozního součtu_x000D_
  stěny : 0,8*0,25*20,223_x000D_
  dno : 0,2*26,507_x000D_
Konec provozního součtu_x000D_
předpoklad vyztužení 150kg/m3 : 9,346*0,15</t>
  </si>
  <si>
    <t>338001</t>
  </si>
  <si>
    <t>D+M dilatační spáry s gumovým těsněním</t>
  </si>
  <si>
    <t>1910535727</t>
  </si>
  <si>
    <t>Poznámka k položce:_x000D_
č.v.D.9.2-02 : 5</t>
  </si>
  <si>
    <t>338900</t>
  </si>
  <si>
    <t>Příplatek za spádování dna kašny</t>
  </si>
  <si>
    <t>-1782083872</t>
  </si>
  <si>
    <t>Poznámka k položce:_x000D_
č.v.D.9.2-02 : _x000D_
dno : 26,507</t>
  </si>
  <si>
    <t>3803600</t>
  </si>
  <si>
    <t>Příplatek za zaoblené bednění</t>
  </si>
  <si>
    <t>-572937174</t>
  </si>
  <si>
    <t>Poznámka k položce:_x000D_
č.v.D.9.2-02 : 21*0,8+19,5*0,6</t>
  </si>
  <si>
    <t>Podkladní a vedlejší konstrukce</t>
  </si>
  <si>
    <t>34</t>
  </si>
  <si>
    <t>Podklad ze štěrkodrti s rozprostřením a zhutněním frakce 0-63 mm, tloušťka po zhutnění 200 mm, Kamenivo nestanovené</t>
  </si>
  <si>
    <t>27954611</t>
  </si>
  <si>
    <t>Poznámka k položce:_x000D_
č.v.D.9.2-02 : 26,507</t>
  </si>
  <si>
    <t>Trubní vedení</t>
  </si>
  <si>
    <t>35</t>
  </si>
  <si>
    <t>721176222R00</t>
  </si>
  <si>
    <t>Potrubí KG svodné (ležaté) v zemi vnější průměr D 110 mm, tloušťka stěny 3,2 mm, DN 100</t>
  </si>
  <si>
    <t>1631278026</t>
  </si>
  <si>
    <t>Poznámka k položce:_x000D_
včetně tvarovek, objímek. Bez zednických výpomocí._x000D_
Potrubí včetně tvarovek. Bez zednických výpomocí._x000D_
č.v.D.9.2-02 - ozn. 10 : 5,8</t>
  </si>
  <si>
    <t>36</t>
  </si>
  <si>
    <t>311500</t>
  </si>
  <si>
    <t>D+M přepadu do akumulace DN150</t>
  </si>
  <si>
    <t>1765665790</t>
  </si>
  <si>
    <t>89</t>
  </si>
  <si>
    <t>Ostatní konstrukce na trubním vedení</t>
  </si>
  <si>
    <t>37</t>
  </si>
  <si>
    <t>5971010</t>
  </si>
  <si>
    <t>D+M žlabu odvodňovacího plastového do betonu, včetně dodávky roštu pozink. 120x90x500, žlabu a čelní stěny s odtokem</t>
  </si>
  <si>
    <t>1162844129</t>
  </si>
  <si>
    <t>Poznámka k položce:_x000D_
č.v.D.9.2-02 - ozn. 11 : 1</t>
  </si>
  <si>
    <t>89001</t>
  </si>
  <si>
    <t>D+M kontrolní šachty technologie, vč. zemních prací</t>
  </si>
  <si>
    <t>880572430</t>
  </si>
  <si>
    <t>Poznámka k položce:_x000D_
č.v.D.9.2-02 - ozn. 4 : 1</t>
  </si>
  <si>
    <t>909</t>
  </si>
  <si>
    <t>Ostatní práce</t>
  </si>
  <si>
    <t>90901</t>
  </si>
  <si>
    <t>Stavební přípomoci ZTI a EI vč. dod. materiálu</t>
  </si>
  <si>
    <t>-1274132955</t>
  </si>
  <si>
    <t>Poznámka k položce:_x000D_
odhad : 10</t>
  </si>
  <si>
    <t>90902</t>
  </si>
  <si>
    <t>Dodávka a osazení balvanu d=1,2m</t>
  </si>
  <si>
    <t>690842204</t>
  </si>
  <si>
    <t>Poznámka k položce:_x000D_
č.v.D.9.2-02 - ozn. 13 : 7</t>
  </si>
  <si>
    <t>90903</t>
  </si>
  <si>
    <t>Dodávka a osazení balvanu d=0,5m</t>
  </si>
  <si>
    <t>1969340929</t>
  </si>
  <si>
    <t>Poznámka k položce:_x000D_
č.v.D.9.2-02 - ozn. 13 : 10</t>
  </si>
  <si>
    <t>42</t>
  </si>
  <si>
    <t>90904</t>
  </si>
  <si>
    <t>Dodávka a osazení balvanu d=0,3m</t>
  </si>
  <si>
    <t>-1345828161</t>
  </si>
  <si>
    <t>Poznámka k položce:_x000D_
č.v.D.9.2-02 - ozn. 13 : 15</t>
  </si>
  <si>
    <t>43</t>
  </si>
  <si>
    <t>998151111R00</t>
  </si>
  <si>
    <t>Přesun hmot pro oplocení a objekty zvláštní, zděné vodorovně do 50 m výšky do 10 m</t>
  </si>
  <si>
    <t>1416261630</t>
  </si>
  <si>
    <t>Poznámka k položce:_x000D_
na novostavbách a změnách objektů pro oplocení (815 2 JKSo), objekty zvláštní pro chov živočichů (815 3 JKSO), objekty pozemní různé (815 9 JKSO)</t>
  </si>
  <si>
    <t>711</t>
  </si>
  <si>
    <t>Izolace proti vodě</t>
  </si>
  <si>
    <t>711111006RZ4</t>
  </si>
  <si>
    <t xml:space="preserve">Provedení izolace proti zemní vlhkosti natěradly za studena na ploše vodorovné asfaltovou penetrační suspenzí, včetně dodávky emulze 0,4 kg/m2, Hmota nátěrová asfaltová; typ: penetrace; funkce: zpevnění povrchu; vrstva: podkladní; exteriér; podklad: kov, </t>
  </si>
  <si>
    <t>-1193147141</t>
  </si>
  <si>
    <t>Poznámka k položce:_x000D_
č.v.D.9.2-02 - základy : 21*0,4</t>
  </si>
  <si>
    <t>711112006RZ4</t>
  </si>
  <si>
    <t>Provedení izolace proti zemní vlhkosti natěradly za studena na ploše svislé, včetně pomocného lešení o výšce podlahy do 1900 mm a pro zatížení do 1,5 kPa. asfaltovou penetrační emulzí, včetně dodávky emulze 0,4 kg/m2, Hmota nátěrová asfaltová; typ: penetr</t>
  </si>
  <si>
    <t>-2006552075</t>
  </si>
  <si>
    <t>711141559RY1</t>
  </si>
  <si>
    <t>Provedení izolace proti zemní vlhkosti pásy přitavením vodorovná, 1 vrstva, s dodávkou izolačního pásu se skleněnou nebo polyesterovou vložkou, s minerálním posypem</t>
  </si>
  <si>
    <t>-612053780</t>
  </si>
  <si>
    <t>Poznámka k položce:_x000D_
Provedení očištění povrchu a natavení jedné vrstvy modifikovaného asfaltového pásu včetně dodávky materiálů._x000D_
č.v.D.9.2-02 : 0,15*21,9</t>
  </si>
  <si>
    <t>47</t>
  </si>
  <si>
    <t>711142559RY1</t>
  </si>
  <si>
    <t>Provedení izolace proti zemní vlhkosti pásy přitavením svislá, 1 vrstva, s dodávkou izolačního pásu se skleněnou nebo polyesterovou vložkou, s minerálním posypem</t>
  </si>
  <si>
    <t>915622635</t>
  </si>
  <si>
    <t>48</t>
  </si>
  <si>
    <t>7118200</t>
  </si>
  <si>
    <t>D+M jezírkové fólie PVC, včetně dodávky fólie PVC 1,28kg/m2</t>
  </si>
  <si>
    <t>-313166663</t>
  </si>
  <si>
    <t>Poznámka k položce:_x000D_
č.v.D.9.2-02 - ozn. 12 : 3</t>
  </si>
  <si>
    <t>49</t>
  </si>
  <si>
    <t>998711201R00</t>
  </si>
  <si>
    <t>Přesun hmot pro izolace proti vodě svisle do 6 m</t>
  </si>
  <si>
    <t>-1274527291</t>
  </si>
  <si>
    <t>Poznámka k položce:_x000D_
50 m vodorovně měřeno od těžiště půdorysné plochy skládky do těžiště půdorysné plochy objektu</t>
  </si>
  <si>
    <t>766</t>
  </si>
  <si>
    <t>Konstrukce truhlářské</t>
  </si>
  <si>
    <t>50</t>
  </si>
  <si>
    <t>76601</t>
  </si>
  <si>
    <t>D+M hranolů z plastového recyklátu 60x40x500mm pro instalaci oplechování, kotveno po 0,5m</t>
  </si>
  <si>
    <t>1593600505</t>
  </si>
  <si>
    <t>Poznámka k položce:_x000D_
č.v.D.9.2-02 - ozn. 1 : 85</t>
  </si>
  <si>
    <t>51</t>
  </si>
  <si>
    <t>76602</t>
  </si>
  <si>
    <t>D+M hranolů z plastového recyklátu 60x40x400mm pro instalaci oplechování, kotveno po 0,25m</t>
  </si>
  <si>
    <t>-955614429</t>
  </si>
  <si>
    <t>Poznámka k položce:_x000D_
č.v.D.9.2-02 - ozn. 2 : 80</t>
  </si>
  <si>
    <t>52</t>
  </si>
  <si>
    <t>998766201R00</t>
  </si>
  <si>
    <t>Přesun hmot pro konstrukce truhlářské v objektech výšky do 6 m</t>
  </si>
  <si>
    <t>599875256</t>
  </si>
  <si>
    <t>Poznámka k položce:_x000D_
50 m vodorovně</t>
  </si>
  <si>
    <t>767</t>
  </si>
  <si>
    <t>Konstrukce zámečnické</t>
  </si>
  <si>
    <t>53</t>
  </si>
  <si>
    <t>767001</t>
  </si>
  <si>
    <t>D+M oplechování z cortenového plechu, kompl. provedení dle návrhu dodavatele</t>
  </si>
  <si>
    <t>-1436915077</t>
  </si>
  <si>
    <t>Poznámka k položce:_x000D_
č.v.D.9.2-02 - ozn. 3 : 20,1</t>
  </si>
  <si>
    <t>54</t>
  </si>
  <si>
    <t>767002</t>
  </si>
  <si>
    <t>D+M ocelové svařované konstrukce z jaklových profilů pozink.</t>
  </si>
  <si>
    <t>kg</t>
  </si>
  <si>
    <t>1163808496</t>
  </si>
  <si>
    <t>Poznámka k položce:_x000D_
č.v.D.9.2-02 - ozn. 6,7 : (3,2+7)*8,39_x000D_
1,2*11,3_x000D_
3*12,5</t>
  </si>
  <si>
    <t>55</t>
  </si>
  <si>
    <t>767003</t>
  </si>
  <si>
    <t>D+M závitové tyče M10 pro ukotvení plechu kaskády</t>
  </si>
  <si>
    <t>1750316928</t>
  </si>
  <si>
    <t>Poznámka k položce:_x000D_
č.v.D.9.2-02 - ozn. 9 : 2,6</t>
  </si>
  <si>
    <t>56</t>
  </si>
  <si>
    <t>998767201R00</t>
  </si>
  <si>
    <t>Přesun hmot pro kovové stavební doplňk. konstrukce v objektech výšky do 6 m</t>
  </si>
  <si>
    <t>-1297317102</t>
  </si>
  <si>
    <t>Celkem</t>
  </si>
  <si>
    <t>Objekt4 - Amfiteátr</t>
  </si>
  <si>
    <t>43 - Schodiště</t>
  </si>
  <si>
    <t>1659299659</t>
  </si>
  <si>
    <t>Poznámka k položce:_x000D_
s přehozením výkopku na vzdálenost do 3 m nebo s naložením na dopravní prostředek,_x000D_
č.v.D.3.2-18,19 : 0,4*(5,1*13,5+3*3,8*2+1,8*(4,6+2,6)+1*4,8)_x000D_
1,4*1*(13,5+2*2+3,2*2+2*2+6,5+0,5+4,5)</t>
  </si>
  <si>
    <t>7656874</t>
  </si>
  <si>
    <t>Poznámka k položce:_x000D_
s přehozením výkopku na vzdálenost do 3 m nebo s naložením na dopravní prostředek,_x000D_
č.v.D.3.2-18,19 : 98,924/2</t>
  </si>
  <si>
    <t>440073759</t>
  </si>
  <si>
    <t>Poznámka k položce:_x000D_
zapažených i nezapažených s urovnáním dna do předepsaného profilu a spádu, s přehozením výkopku na přilehlém terénu na vzdálenost do 3 m od podélné osy rýhy nebo s naložením výkopku na dopravní prostředek._x000D_
č.v.D.3.2-18,19 : 0,8*0,56*(1,3*4+1,2*3+4,8)</t>
  </si>
  <si>
    <t>-1628839133</t>
  </si>
  <si>
    <t>Poznámka k položce:_x000D_
zapažených i nezapažených s urovnáním dna do předepsaného profilu a spádu, s přehozením výkopku na přilehlém terénu na vzdálenost do 3 m od podélné osy rýhy nebo s naložením výkopku na dopravní prostředek._x000D_
č.v.D.3.2-18,19 : 0,8*0,56*(1,3*4+1,2*3+4,8)/2</t>
  </si>
  <si>
    <t>132201210R00</t>
  </si>
  <si>
    <t>Hloubení rýh šířky přes 60 do 200 cm do 50 m3, v hornině 3, hloubení strojně</t>
  </si>
  <si>
    <t>1915707432</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</si>
  <si>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č.v.D.3.2-18,19 : 0,8*0,87*(12,5+3,2*2+8,6+5,3+7,8+7,5)</t>
  </si>
  <si>
    <t>132201219R00</t>
  </si>
  <si>
    <t>Hloubení rýh šířky přes 60 do 200 cm příplatek za lepivost, v hornině 3,</t>
  </si>
  <si>
    <t>1404813021</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</si>
  <si>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č.v.D.3.2-18,19 : 0,8*0,87*(12,5+3,2*2+8,6+5,3+7,8+7,5)/2</t>
  </si>
  <si>
    <t>1707795484</t>
  </si>
  <si>
    <t>Poznámka k položce:_x000D_
po suchu, bez naložení výkopku, avšak se složením bez rozhrnutí, zpáteční cesta vozidla._x000D_
č.v.D.3.2-18,19 - odvoz+dovoz pro zpětný zásyp : 0,7*0,5*(13,5+2*2+3,2*2+2*2+6,5+0,5+4,5)*2</t>
  </si>
  <si>
    <t>146366819</t>
  </si>
  <si>
    <t>Poznámka k položce:_x000D_
po suchu, bez naložení výkopku, avšak se složením bez rozhrnutí, zpáteční cesta vozidla._x000D_
č.v.D.3.2-18,19 : 0,4*(5,1*13,5+3*3,8*2+1,8*(4,6+2,6)+1*4,8)_x000D_
1,4*1*(13,5+2*2+3,2*2+2*2+6,5+0,5+4,5)_x000D_
0,8*0,56*(1,3*4+1,2*3+4,8)_x000D_
0,8*0,87*(12,5+3,2*2+8,6+5,3+7,8+7,5)_x000D_
-13,79</t>
  </si>
  <si>
    <t>727635338</t>
  </si>
  <si>
    <t>Poznámka k položce:_x000D_
č.v.D.3.2-18,19 : 0,7*0,5*(13,5+2*2+3,2*2+2*2+6,5+0,5+4,5)</t>
  </si>
  <si>
    <t>175101101R00</t>
  </si>
  <si>
    <t>Obsyp potrubí bez prohození sypaniny, bez dodávky obsypového materiálu</t>
  </si>
  <si>
    <t>-1466346287</t>
  </si>
  <si>
    <t>Poznámka k položce:_x000D_
sypaninou z vhodných hornin tř. 1 - 4 nebo materiálem připraveným podél výkopu ve vzdálenosti do 3 m od jeho kraje, pro jakoukoliv hloubku výkopu a jakoukoliv míru zhutnění,_x000D_
č.v.D.3.2-18,19 : 0,7*0,5*(13,5+2*2+3,2*2+2*2+6,5+0,5+4,5)</t>
  </si>
  <si>
    <t>-132990633</t>
  </si>
  <si>
    <t>Poznámka k položce:_x000D_
sypaninou z vhodných hornin tř. 1 - 4 nebo materiálem, uloženým ve vzdálenosti do 30 m od vnějšího kraje objektu, pro jakoukoliv míru zhutnění,_x000D_
č.v.D.3.2-18,19 : 0,7*0,5*(13,5+2*2+3,2*2+2*2+6,5+0,5+4,5)</t>
  </si>
  <si>
    <t>-768537996</t>
  </si>
  <si>
    <t>911088832</t>
  </si>
  <si>
    <t>Poznámka k položce:_x000D_
vyrovnáním výškových rozdílů, ploch vodorovných a ploch do sklonu 1 : 5._x000D_
č.v.D.3.2-18,19 : 0,56*(1,3*4+1,2*3+4,8)_x000D_
0,87*(12,5+3,2*2+8,6+5,3+7,8+7,5)_x000D_
1,2*1,5*4</t>
  </si>
  <si>
    <t>1825916844</t>
  </si>
  <si>
    <t>-954630752</t>
  </si>
  <si>
    <t>583419063R</t>
  </si>
  <si>
    <t>kamenivo přírodní drcené frakce 32,0 až 63,0 mm; třída B</t>
  </si>
  <si>
    <t>990978933</t>
  </si>
  <si>
    <t>Poznámka k položce:_x000D_
č.v.D.3.2-18,19 : 0,7*0,5*(13,5+2*2+3,2*2+2*2+6,5+0,5+4,5)*1,8</t>
  </si>
  <si>
    <t>212971110R00</t>
  </si>
  <si>
    <t>Zřízení opláštění odvod. trativodů z geotextilie o sklonu do 2,5,</t>
  </si>
  <si>
    <t>-1579874956</t>
  </si>
  <si>
    <t>Poznámka k položce:_x000D_
v rýze nebo v zářezu se stěnami,_x000D_
č.v.D.3.2-18,19 : (1,5+0,5*2+1)*(13,5+2*2+3,2*2+2*2+6,5+0,5+4,5)</t>
  </si>
  <si>
    <t>271531112R00</t>
  </si>
  <si>
    <t>Polštáře zhutněné pod základy kamenivo hrubé, drcené, frakce 32 - 63 mm</t>
  </si>
  <si>
    <t>1356765029</t>
  </si>
  <si>
    <t>Poznámka k položce:_x000D_
č.v.D.3.2-18,19 : 0,1*0,56*(1,3*4+1,2*3+4,8)_x000D_
0,1*0,87*(12,5+3,2*2+8,6+5,3+7,8+7,5)</t>
  </si>
  <si>
    <t>Beton základových pasů železový třídy C 20/25</t>
  </si>
  <si>
    <t>-198212770</t>
  </si>
  <si>
    <t>Poznámka k položce:_x000D_
včetně dodávky a uložení betonu, bez výztuže_x000D_
č.v.D.3.2-18,19 : 0,9*0,56*(1,3*4+1,2*3+4,8)_x000D_
0,9*0,87*(12,5+3,2*2+8,6+5,3+7,8+7,5)</t>
  </si>
  <si>
    <t>277761207</t>
  </si>
  <si>
    <t>Poznámka k položce:_x000D_
svislé nebo šikmé (odkloněné), půdorysně přímé nebo zalomené, stěn základových pasů ve volných nebo zapažených jámách, rýhách, šachtách, včetně případných vzpěr,_x000D_
č.v.D.3.2-18,19 : 0,4*(1,3*4+1,2*3+4,8)*2_x000D_
0,4*((12,5+3,2*2+8,6+5,3+7,8+7,5)*2+0,87*14)</t>
  </si>
  <si>
    <t>-300146682</t>
  </si>
  <si>
    <t>Poznámka k položce:_x000D_
svislé nebo šikmé (odkloněné), půdorysně přímé nebo zalomené, stěn základových pasů ve volných nebo zapažených jámách, rýhách, šachtách, včetně případných vzpěr,_x000D_
Včetně očištění, vytřídění a uložení bednicího materiálu.</t>
  </si>
  <si>
    <t>Výztuž základových pasů z betonářské oceli výztuž, z oceli 10505,  ,</t>
  </si>
  <si>
    <t>312530728</t>
  </si>
  <si>
    <t>Poznámka k položce:_x000D_
Začátek provozního součtu_x000D_
  č.v.D.3.2-18,19 : 0,9*0,56*(1,3*4+1,2*3+4,8)_x000D_
  0,9*0,87*(12,5+3,2*2+8,6+5,3+7,8+7,5)_x000D_
Konec provozního součtu_x000D_
předpoklad vyztužení 50kg/m3 : 44,5167*0,05</t>
  </si>
  <si>
    <t>67390526R</t>
  </si>
  <si>
    <t>geotextilie PP, PES; funkce drenážní, separační, ochranná, výztužná, filtrační; plošná hmotnost 300 g/m2; tl. při 2 kPa 2,80 mm</t>
  </si>
  <si>
    <t>1151835490</t>
  </si>
  <si>
    <t>Poznámka k položce:_x000D_
č.v.D.3.2-18,19 : (1,5+0,5*2+1)*(13,5+2*2+3,2*2+2*2+6,5+0,5+4,5)*1,15</t>
  </si>
  <si>
    <t>320101112R00</t>
  </si>
  <si>
    <t>Osazení betonových prefabrikátů hmotnost přes 1000 do 5000 kg</t>
  </si>
  <si>
    <t>2093176823</t>
  </si>
  <si>
    <t>Poznámka k položce:_x000D_
Včetně kotevních prvků a odstranění transportní výztuže._x000D_
č.v.D.3.2-18,19 : 0,35*0,56*1,04*11_x000D_
0,35*0,56*1,06_x000D_
0,35*0,56*1,18_x000D_
0,35*0,56*1,18_x000D_
0,35*0,56*1,01*2_x000D_
0,35*0,56*1*6_x000D_
0,35*0,56*1,035*9_x000D_
0,35*0,56*1,05_x000D_
0,35*0,56*0,615_x000D_
0,35*0,56*0,615_x000D_
0,35*0,56*1,25_x000D_
0,35*0,56*1,03*9_x000D_
0,35*0,56*1,25_x000D_
0,85*0,28*1,055*11_x000D_
0,85*0,28*1,09_x000D_
0,85*0,28*1,215_x000D_
0,85*0,28*1,215_x000D_
0,85*0,28*5,015_x000D_
1*0,28*0,84_x000D_
1*0,3*4,825_x000D_
0,85*0,28*1,05*9_x000D_
0,85*0,28*1,08_x000D_
0,85*0,28*0,632_x000D_
0,85*0,28*0,632_x000D_
0,85*0,28*3,303_x000D_
0,85*0,28*1,496_x000D_
1,06*0,28*1,7_x000D_
1,25*0,28*1,54_x000D_
1,25*0,28*1,045*9_x000D_
1,25*0,28*1,54_x000D_
1,05*0,28*1,7</t>
  </si>
  <si>
    <t>P17</t>
  </si>
  <si>
    <t>Železobetonový prefabrikát, beton C20/25, výška 350mm, šířka 560mm, dl. 1000-1040mm, natural, zkosené horní podstavy (15/15), předpoklad vyztužení 150kg/m3, vč. dopravy</t>
  </si>
  <si>
    <t>-2005568579</t>
  </si>
  <si>
    <t>Poznámka k položce:_x000D_
č.v.D.3.2-18,19 : 11</t>
  </si>
  <si>
    <t>P18</t>
  </si>
  <si>
    <t>Železobetonový prefabrikát, beton C20/25, výška 350mm, šířka 560mm, dl. 1060-1000mm, natural, zkosené horní podstavy (15/15), předpoklad vyztužení 150kg/m3, vč. dopravy</t>
  </si>
  <si>
    <t>71745158</t>
  </si>
  <si>
    <t>Poznámka k položce:_x000D_
č.v.D.3.2-18,19 : 1</t>
  </si>
  <si>
    <t>P19</t>
  </si>
  <si>
    <t>Železobetonový prefabrikát, beton C20/25, výška 350mm, šířka 560mm, dl. 1120-1180mm, natural, zkosené horní podstavy (15/15), předpoklad vyztužení 150kg/m3, vč. dopravy</t>
  </si>
  <si>
    <t>-1871921175</t>
  </si>
  <si>
    <t>P20</t>
  </si>
  <si>
    <t>Železobetonový prefabrikát, beton C20/25, výška 350mm, šířka 560mm, dl. 1180-1120mm, natural, zkosené horní podstavy (15/15), přepoklad vyztužení 150kg/m3, vč. dopravy</t>
  </si>
  <si>
    <t>2066574790</t>
  </si>
  <si>
    <t>P21</t>
  </si>
  <si>
    <t>Železobetonový prefabrikát, beton C20/25, výška 350mm, šířka 560mm, dl. 1010-1000mm, natural, zkosené horní podstavy (15/15), předpoklad vyztužení 150kg/m3, vč. dopravy</t>
  </si>
  <si>
    <t>-129309137</t>
  </si>
  <si>
    <t>Poznámka k položce:_x000D_
č.v.D.3.2-18,19 : 2</t>
  </si>
  <si>
    <t>P22</t>
  </si>
  <si>
    <t>Železobetonový prefabrikát, beton C20/25, výška 350mm, šířka 560mm, dl. 1000mm, natural, zkosené horní podstavy (15/15), předpoklad vyztužení 150kg/m3, vč. dopravy</t>
  </si>
  <si>
    <t>2088002624</t>
  </si>
  <si>
    <t>Poznámka k položce:_x000D_
č.v.D.3.2-18,19 : 6</t>
  </si>
  <si>
    <t>P23</t>
  </si>
  <si>
    <t>Železobetonový prefabrikát, beton C20/25, výška 350mm, šířka 560mm, dl. 1000-1035mm, natural, zkosené horní podstavy (15/15), předpoklad vyztužení 150kg/m3, vč. dopravy</t>
  </si>
  <si>
    <t>1085083056</t>
  </si>
  <si>
    <t>Poznámka k položce:_x000D_
č.v.D.3.2-18,19 : 9</t>
  </si>
  <si>
    <t>P24</t>
  </si>
  <si>
    <t>Železobetonový prefabrikát, beton C20/25, výška 350mm, šířka 560mm, dl. 1050-1000mm, natural, zkosené horní podstavy (15/15), předpoklad vyztužení 150kg/m3, vč. dopravy</t>
  </si>
  <si>
    <t>-1654180568</t>
  </si>
  <si>
    <t>P25</t>
  </si>
  <si>
    <t>Železobetonový prefabrikát, beton C20/25, výška 350mm, šířka 560mm, dl. 615mm, natural, zkosené horní podstavy (15/15), předpoklad vyztužení 150kg/m3, vč. dopravy</t>
  </si>
  <si>
    <t>-516577248</t>
  </si>
  <si>
    <t>P26</t>
  </si>
  <si>
    <t>Železobetonový prefabrikát, beton C20/25, výška 350mm, šířka 560mm, dl. 615-575mm, natural, zkosené horní podstavy (15/15), předpoklad vyztužení 150kg/m3, vč. dopravy</t>
  </si>
  <si>
    <t>1588429709</t>
  </si>
  <si>
    <t>P27</t>
  </si>
  <si>
    <t>Železobetonový prefabrikát, beton C20/25, výška 350mm, šířka 560mm, dl. 1230-1250mm, natural, zkosené horní podstavy (15/15), předpoklad vyztužení 150kg/m3, vč. dopravy</t>
  </si>
  <si>
    <t>-749553443</t>
  </si>
  <si>
    <t>P28</t>
  </si>
  <si>
    <t>Železobetonový prefabrikát, beton C20/25, výška 350mm, šířka 560mm, dl. 1000-1030mm, natural, zkosené horní podstavy (15/15), předpoklad vyztužení 150kg/m3, vč. dopravy</t>
  </si>
  <si>
    <t>-301558266</t>
  </si>
  <si>
    <t>P29</t>
  </si>
  <si>
    <t>-688772966</t>
  </si>
  <si>
    <t>P51</t>
  </si>
  <si>
    <t>Železobetonový prefabrikát, beton C20/25, výška 850mm, šířka 280mm, dl. 1055-1035mm, natural, zkosené horní podstavy (15/15), předpoklad vyztužení 150kg/m3, vč. dopravy</t>
  </si>
  <si>
    <t>-154353525</t>
  </si>
  <si>
    <t>P52</t>
  </si>
  <si>
    <t>Železobetonový prefabrikát, beton C20/25, výška 850mm, šířka 280mm, dl. 1090-1060mm, natural, zkosené horní podstavy (15/15), předpoklad vyztužení 150kg/m3, vč. dopravy</t>
  </si>
  <si>
    <t>2069055906</t>
  </si>
  <si>
    <t>P53</t>
  </si>
  <si>
    <t>Železobetonový prefabrikát, beton C20/25, výška 850mm, šířka 280mm, dl. 1215-1180mm, natural, zkosené horní podstavy (15/15), předpoklad vyztužení 150kg/m3, vč. dopravy</t>
  </si>
  <si>
    <t>-461262235</t>
  </si>
  <si>
    <t>P54</t>
  </si>
  <si>
    <t>-1203337931</t>
  </si>
  <si>
    <t>P55</t>
  </si>
  <si>
    <t>Železobetonový prefabrikát, beton C20/25, výška 850mm, šířka 280mm, dl. 5015-5020mm, natural, zkosené horní podstavy (15/15), předpoklad vyztužení 150kg/m3, vč. dopravy</t>
  </si>
  <si>
    <t>-1532175278</t>
  </si>
  <si>
    <t>P56</t>
  </si>
  <si>
    <t>Železobetonový prefabrikát, beton C20/25, výška 1000mm, šířka 280mm, dl. 840mm, natural, zkosené horní podstavy (15/15), předpoklad vyztužení 150kg/m3, vč. dopravy</t>
  </si>
  <si>
    <t>-1212639237</t>
  </si>
  <si>
    <t>P57</t>
  </si>
  <si>
    <t>Železobetonový prefabrikát, beton C20/25, výška 1000mm, šířka 300mm, dl. 4785-4825mm, natural, zkosené horní podstavy (15/15), předpoklad vyztužení 150kg/m3, vč. dopravy</t>
  </si>
  <si>
    <t>1841826036</t>
  </si>
  <si>
    <t>P58</t>
  </si>
  <si>
    <t>Železobetonový prefabrikát, beton C20/25, výška 850mm, šířka 280mm, dl. 1050-1030mm, natural, zkosené horní podstavy (15/15), předpoklad vyztužení 150kg/m3, vč. dopravy</t>
  </si>
  <si>
    <t>-884351957</t>
  </si>
  <si>
    <t>P59</t>
  </si>
  <si>
    <t>Železobetonový prefabrikát, beton C20/25, výška 850mm, šířka 280mm, dl. 1080-1050mm, natural, zkosené horní podstavy (15/15), předpoklad vyztužení 150kg/m3, vč. dopravy</t>
  </si>
  <si>
    <t>920452270</t>
  </si>
  <si>
    <t>P60</t>
  </si>
  <si>
    <t>Železobetonový prefabrikát, beton C20/25, výška 850mm, šířka 280mm, dl. 632-613mm, natural, zkosené horní podstavy (15/15), předpoklad vyztužení 150kg/m3, vč. dopravy</t>
  </si>
  <si>
    <t>-1334787261</t>
  </si>
  <si>
    <t>P61</t>
  </si>
  <si>
    <t>1889405519</t>
  </si>
  <si>
    <t>P62</t>
  </si>
  <si>
    <t>Železobetonový prefabrikát, beton C20/25, výška 850mm, šířka 280mm, dl. 3303-3296mm, natural, zkosené horní podstavy (15/15), předpoklad vyztužení 150kg/m3, vč. dopravy</t>
  </si>
  <si>
    <t>727315082</t>
  </si>
  <si>
    <t>P63</t>
  </si>
  <si>
    <t>Železobetonový prefabrikát, beton C20/25, výška 850mm, šířka 280mm, dl. 1496mm, natural, zkosené horní podstavy (15/15), předpoklad vyztužení 150kg/m3, vč. dopravy</t>
  </si>
  <si>
    <t>-768594125</t>
  </si>
  <si>
    <t>P64</t>
  </si>
  <si>
    <t>Železobetonový prefabrikát, beton C20/25, výška 1250-853mm, šířka 280mm, dl. 1701mm, natural, zkosené horní podstavy (15/15), předpoklad vyztužení 150kg/m3, vč. dopravy</t>
  </si>
  <si>
    <t>1600241485</t>
  </si>
  <si>
    <t>P65</t>
  </si>
  <si>
    <t>Železobetonový prefabrikát, beton C20/25, výška 1250mm, šířka 280mm, dl. 1540-1530mm, natural, zkosené horní podstavy (15/15), předpoklad vyztužení 150kg/m3, vč. dopravy</t>
  </si>
  <si>
    <t>-1121762571</t>
  </si>
  <si>
    <t>P66</t>
  </si>
  <si>
    <t>Železobetonový prefabrikát, beton C20/25, výška 1250mm, šířka 280mm, dl. 1045-1030mm, natural, zkosené horní podstavy (15/15), předpoklad vyztužení 150kg/m3, vč. dopravy</t>
  </si>
  <si>
    <t>902405981</t>
  </si>
  <si>
    <t>P67</t>
  </si>
  <si>
    <t>761356410</t>
  </si>
  <si>
    <t>P68</t>
  </si>
  <si>
    <t>Železobetonový prefabrikát, beton C20/25, výška 1250-850mm, šířka 280mm, dl. 1714mm, natural, zkosené horní podstavy (15/15), předpoklad vyztužení 150kg/m3, vč. dopravy</t>
  </si>
  <si>
    <t>577186056</t>
  </si>
  <si>
    <t>Schodiště</t>
  </si>
  <si>
    <t>320101111R00</t>
  </si>
  <si>
    <t>Osazení betonových prefabrikátů hmotnost do 1000 kg</t>
  </si>
  <si>
    <t>-908894516</t>
  </si>
  <si>
    <t>Poznámka k položce:_x000D_
Včetně kotevních prvků a odstranění transportní výztuže._x000D_
č.v.D.3.2-18,19 : 1,2*0,3*0,15*16</t>
  </si>
  <si>
    <t>57</t>
  </si>
  <si>
    <t>430321314R00</t>
  </si>
  <si>
    <t>Beton schodišťových konstrukcí (stupňů, schodnic, ramen, podest s nosníky) železový třídy C 20/25</t>
  </si>
  <si>
    <t>1667854918</t>
  </si>
  <si>
    <t>Poznámka k položce:_x000D_
č.v.D.3.2-18,19 : 0,15*1,2*1,3*4</t>
  </si>
  <si>
    <t>58</t>
  </si>
  <si>
    <t>430361921RT8</t>
  </si>
  <si>
    <t>Výztuž schodišťových konstrukcí  (stupňů, schodnic, ramen, podest s nosníky) ze svařovaných sítí průměr drátu 8 mm, velikost oka 100/100 mm</t>
  </si>
  <si>
    <t>-1762046399</t>
  </si>
  <si>
    <t>Poznámka k položce:_x000D_
Včetně distančních prvků._x000D_
č.v.D.3.2-18,19 - vyztužení nutno dopřesnit realizační dokumentací : 1,2*1,3*4*0,00799*2*1,15</t>
  </si>
  <si>
    <t>59</t>
  </si>
  <si>
    <t>434311115R00</t>
  </si>
  <si>
    <t>Stupně dusané z betonu třídy C 20/25</t>
  </si>
  <si>
    <t>1345755928</t>
  </si>
  <si>
    <t>Poznámka k položce:_x000D_
na terén nebo na desku z betonu prostého nebo prokládaného kamenem, bez potěru, se zahlazením povrchu,_x000D_
č.v.D.3.2-18,19 : 1,2*4*4</t>
  </si>
  <si>
    <t>60</t>
  </si>
  <si>
    <t>434351141R00</t>
  </si>
  <si>
    <t>Bednění stupňů betonovaných na podstupňové desce nebo na terénu přímočarých zřízení</t>
  </si>
  <si>
    <t>288379837</t>
  </si>
  <si>
    <t>Poznámka k položce:_x000D_
č.v.D.3.2-18,19 : 1,2*4*4*(0,3+0,15)_x000D_
0,25*1,3*8_x000D_
0,15*1,2*4</t>
  </si>
  <si>
    <t>61</t>
  </si>
  <si>
    <t>434351142R00</t>
  </si>
  <si>
    <t>Bednění stupňů betonovaných na podstupňové desce nebo na terénu přímočarých odstranění</t>
  </si>
  <si>
    <t>1106252767</t>
  </si>
  <si>
    <t>62</t>
  </si>
  <si>
    <t>P14</t>
  </si>
  <si>
    <t>Železobetonový prefabrikát, beton C20/25, výška 150mm, šířka 300mm, dl. 1200mm, natural, zkosené horní hrany (15/15), protiskluz. pásek, předpoklad vyztužení 150kg/m3, vč. dopravy</t>
  </si>
  <si>
    <t>-193051109</t>
  </si>
  <si>
    <t>Poznámka k položce:_x000D_
č.v.D.3.2-18,19 : 16</t>
  </si>
  <si>
    <t>63</t>
  </si>
  <si>
    <t>457311117R00</t>
  </si>
  <si>
    <t>Vyrovnávací beton beton C 20/25</t>
  </si>
  <si>
    <t>-224069957</t>
  </si>
  <si>
    <t>Poznámka k položce:_x000D_
na vodorovné mostní konstrukci s očištěním podkladních ploch, provedený v předepsaném spádu,_x000D_
č.v.D.3.2-18,19 - vyrovnání pod prefabrikáty : 0,05*0,3*(1,3*4+1,2*3+4,8)_x000D_
0,05*0,8*(12,5+3,2*2+8,6+5,3+7,8+7,5)</t>
  </si>
  <si>
    <t>64</t>
  </si>
  <si>
    <t>Podklad ze štěrkodrti s rozprostřením a zhutněním frakce 0-63 mm, tloušťka po zhutnění 200 mm</t>
  </si>
  <si>
    <t>-161998429</t>
  </si>
  <si>
    <t>Poznámka k položce:_x000D_
č.v.D.3.2-18,19 : 1,2*1,5*4</t>
  </si>
  <si>
    <t>65</t>
  </si>
  <si>
    <t>871219111R00</t>
  </si>
  <si>
    <t>Kladení dren. potrubí bezvýkop.,flex.PVC, bez obs.</t>
  </si>
  <si>
    <t>-1159913198</t>
  </si>
  <si>
    <t>Poznámka k položce:_x000D_
č.v.D.3.2-18,19 : (13,5+2*2+3,2*2+2*2+6,5+0,5+4,5)</t>
  </si>
  <si>
    <t>66</t>
  </si>
  <si>
    <t>28611233R</t>
  </si>
  <si>
    <t>Trubka plastová drenážní spoj: západkový; potrubí: jednovrstvé; materiál: PVC-U; povrch: korugovaný; ohebná; DN = 100; perforování: TP; vsakovací plocha = 29,5 cm2/m</t>
  </si>
  <si>
    <t>-1084138652</t>
  </si>
  <si>
    <t>Poznámka k položce:_x000D_
č.v.D.3.2-18,19 : (13,5+2*2+3,2*2+2*2+6,5+0,5+4,5)*1,1</t>
  </si>
  <si>
    <t>67</t>
  </si>
  <si>
    <t>28611326.AR</t>
  </si>
  <si>
    <t>Zátka plastová drenážní spoj: západkový; potrubí: jednovrstvé; materiál: PVC; DN = 100</t>
  </si>
  <si>
    <t>-820338387</t>
  </si>
  <si>
    <t>68</t>
  </si>
  <si>
    <t>435481087</t>
  </si>
  <si>
    <t>69</t>
  </si>
  <si>
    <t>711823121RT6</t>
  </si>
  <si>
    <t>Ochrana konstrukcí nopovou fólií svisle, výška nopu 20 mm, včetně dodávky fólie</t>
  </si>
  <si>
    <t>-744524746</t>
  </si>
  <si>
    <t>Poznámka k položce:_x000D_
č.v.D.3.2-18,19 : 2*(12,5+2*2+3,1*2+2*2+6,8+0,6+4,6)</t>
  </si>
  <si>
    <t>70</t>
  </si>
  <si>
    <t>711823129RT5</t>
  </si>
  <si>
    <t>Ochrana konstrukcí nopovou fólií ukončovací lišta,  , včetně dodávky lišty</t>
  </si>
  <si>
    <t>1614181080</t>
  </si>
  <si>
    <t>Poznámka k položce:_x000D_
č.v.D.3.2-18,19 : (12,5+2*2+3,1*2+2*2+6,8+0,6+4,6)</t>
  </si>
  <si>
    <t>71</t>
  </si>
  <si>
    <t>-1835044552</t>
  </si>
  <si>
    <t>72</t>
  </si>
  <si>
    <t>76702</t>
  </si>
  <si>
    <t>D+M dřevěných lavic(akát. dřevo)na ocelové konstrukci vč. ukotvení na chem. kotvy a povrchové úpravy</t>
  </si>
  <si>
    <t>-1436706254</t>
  </si>
  <si>
    <t>Poznámka k položce:_x000D_
č.v.D.3.2-18,19 : 11,9+3+8,6+3,2+7,4+7,7+5</t>
  </si>
  <si>
    <t>73</t>
  </si>
  <si>
    <t>-162569979</t>
  </si>
  <si>
    <t>Objekt4 - Mobiliář</t>
  </si>
  <si>
    <t>93 - Dokončovací práce inženýrských staveb</t>
  </si>
  <si>
    <t>133201101R00</t>
  </si>
  <si>
    <t>Hloubení šachet v hornině 3  do 100 m3</t>
  </si>
  <si>
    <t>324445312</t>
  </si>
  <si>
    <t>Poznámka k položce:_x000D_
zapažených i nezapažených se svislým přemístění výkopku a urovnáním dna do předepsaného profilu a spádu, s případným nutným přemístěním výkopku ve výkopišti, s přehozením výkopku na přilehlém terénu na vzdálenost do 5 m od hrany šachty nebo s naložením na dopravní prostředek,_x000D_
č.v.D.3.2-03 : 0,9*0,3*0,8*2*35_x000D_
0,9*0,3*0,8*11_x000D_
0,9*1,1*1,1*2</t>
  </si>
  <si>
    <t>133201109R00</t>
  </si>
  <si>
    <t>Hloubení šachet v hornině 3  příplatek za lepivost horniny</t>
  </si>
  <si>
    <t>423364029</t>
  </si>
  <si>
    <t>Poznámka k položce:_x000D_
zapažených i nezapažených se svislým přemístění výkopku a urovnáním dna do předepsaného profilu a spádu, s případným nutným přemístěním výkopku ve výkopišti, s přehozením výkopku na přilehlém terénu na vzdálenost do 5 m od hrany šachty nebo s naložením na dopravní prostředek,_x000D_
19,674/2</t>
  </si>
  <si>
    <t>-480338991</t>
  </si>
  <si>
    <t>Poznámka k položce:_x000D_
po suchu, bez naložení výkopku, avšak se složením bez rozhrnutí, zpáteční cesta vozidla.</t>
  </si>
  <si>
    <t>90664710</t>
  </si>
  <si>
    <t>Poznámka k položce:_x000D_
vyrovnáním výškových rozdílů, ploch vodorovných a ploch do sklonu 1 : 5.</t>
  </si>
  <si>
    <t>851479465</t>
  </si>
  <si>
    <t>275321321R00</t>
  </si>
  <si>
    <t>Beton základových patek železový třídy C 20/25</t>
  </si>
  <si>
    <t>2012738426</t>
  </si>
  <si>
    <t>Poznámka k položce:_x000D_
bez dodávky a uložení výztuže_x000D_
č.v.D.3.2-03 : 0,9*0,3*0,8*2*35_x000D_
0,9*0,3*0,8*11_x000D_
0,9*1,1*1,1*2</t>
  </si>
  <si>
    <t>275351215R00</t>
  </si>
  <si>
    <t>Bednění stěn základových patek zřízení</t>
  </si>
  <si>
    <t>-1728654483</t>
  </si>
  <si>
    <t>Poznámka k položce:_x000D_
bednění svislé nebo šikmé (odkloněné), půdorysně přímé nebo zalomené, stěn základových patek ve volných nebo zapažených jámách, rýhách, šachtách, včetně případných vzpěr,_x000D_
č.v.D.3.2-03 : 0,3*(0,3*2+0,8*2)*2*35_x000D_
0,3*(0,3*2+0,8*2)*11_x000D_
0,3*1,1*4*2</t>
  </si>
  <si>
    <t>275351216R00</t>
  </si>
  <si>
    <t>Bednění stěn základových patek odstranění</t>
  </si>
  <si>
    <t>1473566746</t>
  </si>
  <si>
    <t>Poznámka k položce:_x000D_
bednění svislé nebo šikmé (odkloněné), půdorysně přímé nebo zalomené, stěn základových patek ve volných nebo zapažených jámách, rýhách, šachtách, včetně případných vzpěr,_x000D_
Včetně očištění, vytřídění a uložení bednícího materiálu.</t>
  </si>
  <si>
    <t>93</t>
  </si>
  <si>
    <t>Dokončovací práce inženýrských staveb</t>
  </si>
  <si>
    <t>93001</t>
  </si>
  <si>
    <t>Osazení laviček vč. ukotvení do beton. základu závitovou tyčí na chem. maltu</t>
  </si>
  <si>
    <t>1762238793</t>
  </si>
  <si>
    <t>Poznámka k položce:_x000D_
č.v.D.3.2-03 : 35</t>
  </si>
  <si>
    <t>93002</t>
  </si>
  <si>
    <t>Osazení odpadkových košů vč. ukotvení do beton. základu závitovou tyčí na chem. maltu</t>
  </si>
  <si>
    <t>2118346860</t>
  </si>
  <si>
    <t>Poznámka k položce:_x000D_
č.v.D.3.2-03 : 11</t>
  </si>
  <si>
    <t>93003</t>
  </si>
  <si>
    <t>Osazení sedacího objektu na stavitelných nožkách</t>
  </si>
  <si>
    <t>1064685855</t>
  </si>
  <si>
    <t>Poznámka k položce:_x000D_
č.v.D.3.2-03 : 2</t>
  </si>
  <si>
    <t>93004</t>
  </si>
  <si>
    <t>Osazení pítka vč. ukotvení do beton. základu pomocí kotevního dílu</t>
  </si>
  <si>
    <t>204727762</t>
  </si>
  <si>
    <t>M1</t>
  </si>
  <si>
    <t>Parková lavička s opěradlem a područkami, vč. dopravy</t>
  </si>
  <si>
    <t>-858277840</t>
  </si>
  <si>
    <t>M2</t>
  </si>
  <si>
    <t>Trojitý odpadkový koš pro tříděný odpad, vč. dopravy</t>
  </si>
  <si>
    <t>1938622646</t>
  </si>
  <si>
    <t>M3</t>
  </si>
  <si>
    <t>Sedací objekt, vč. dopravy</t>
  </si>
  <si>
    <t>1730468800</t>
  </si>
  <si>
    <t>M4</t>
  </si>
  <si>
    <t>Pítko, vč. dopravy</t>
  </si>
  <si>
    <t>-738252012</t>
  </si>
  <si>
    <t>-361076213</t>
  </si>
  <si>
    <t>Objekt4 - Schodiště 01, Zídka 07 a 08</t>
  </si>
  <si>
    <t>Odkopávky a  prokopávky nezapažené v hornině 3 do 100 m3</t>
  </si>
  <si>
    <t>-1542517655</t>
  </si>
  <si>
    <t>Poznámka k položce:_x000D_
s přehozením výkopku na vzdálenost do 3 m nebo s naložením na dopravní prostředek,_x000D_
č.v.D.3.2-04 : 1,5*0,8*6_x000D_
1*0,5*10,5_x000D_
0,4*4,3*5</t>
  </si>
  <si>
    <t>Odkopávky a  prokopávky nezapažené v hornině 3 příplatek k cenám za lepivost horniny</t>
  </si>
  <si>
    <t>-1660412386</t>
  </si>
  <si>
    <t>Poznámka k položce:_x000D_
s přehozením výkopku na vzdálenost do 3 m nebo s naložením na dopravní prostředek,_x000D_
21,05/2</t>
  </si>
  <si>
    <t>-393233092</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</si>
  <si>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č.v.D.3.2-04 : 0,7*0,7*(5,5+10,5)_x000D_
0,7*0,7*3,8</t>
  </si>
  <si>
    <t>-125209311</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</si>
  <si>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9,702/2</t>
  </si>
  <si>
    <t>-2049438145</t>
  </si>
  <si>
    <t>Poznámka k položce:_x000D_
zapažených i nezapažených se svislým přemístění výkopku a urovnáním dna do předepsaného profilu a spádu, s případným nutným přemístěním výkopku ve výkopišti, s přehozením výkopku na přilehlém terénu na vzdálenost do 5 m od hrany šachty nebo s naložením na dopravní prostředek,_x000D_
č.v.D.3.2-04 : 0,7*0,7*0,7</t>
  </si>
  <si>
    <t>344250179</t>
  </si>
  <si>
    <t>Poznámka k položce:_x000D_
zapažených i nezapažených se svislým přemístění výkopku a urovnáním dna do předepsaného profilu a spádu, s případným nutným přemístěním výkopku ve výkopišti, s přehozením výkopku na přilehlém terénu na vzdálenost do 5 m od hrany šachty nebo s naložením na dopravní prostředek,_x000D_
č.v.D.3.2-04 : 0,7*0,7*0,7/2</t>
  </si>
  <si>
    <t>-59219193</t>
  </si>
  <si>
    <t>Poznámka k položce:_x000D_
po suchu, bez ohledu na druh dopravního prostředku, bez naložení výkopku, avšak se složením bez rozhrnutí,_x000D_
Začátek provozního součtu_x000D_
  č.v.D.3.2-04 : 0,8*0,8*6_x000D_
  0,3*0,5*10,5_x000D_
Konec provozního součtu_x000D_
odvoz+dovoz pro zpětný zásyp : 5,415*2</t>
  </si>
  <si>
    <t>-967164166</t>
  </si>
  <si>
    <t>Poznámka k položce:_x000D_
po suchu, bez ohledu na druh dopravního prostředku, bez naložení výkopku, avšak se složením bez rozhrnutí,_x000D_
č.v.D.3.2-04 : 1,5*0,8*6_x000D_
1*0,5*10,5_x000D_
0,4*4,3*5_x000D_
0,7*0,7*(5,5+10,5)_x000D_
0,7*0,7*3,8_x000D_
0,7*0,7*0,7_x000D_
-5,415</t>
  </si>
  <si>
    <t>-60234807</t>
  </si>
  <si>
    <t>Poznámka k položce:_x000D_
č.v.D.3.2-04 : 0,8*0,8*6_x000D_
0,3*0,5*10,5</t>
  </si>
  <si>
    <t>1380565459</t>
  </si>
  <si>
    <t>Poznámka k položce:_x000D_
sypaninou z vhodných hornin tř. 1 - 4 nebo materiálem připraveným podél výkopu ve vzdálenosti do 3 m od jeho kraje, pro jakoukoliv hloubku výkopu a jakoukoliv míru zhutnění,_x000D_
č.v.D.3.2-04 : 0,7*0,5*(6+10,5)</t>
  </si>
  <si>
    <t>1390725363</t>
  </si>
  <si>
    <t>Poznámka k položce:_x000D_
sypaninou z vhodných hornin tř. 1 - 4 nebo materiálem, uloženým ve vzdálenosti do 30 m od vnějšího kraje objektu, pro jakoukoliv míru zhutnění,_x000D_
č.v.D.3.2-04 : 0,8*0,8*6_x000D_
0,3*0,5*10,5</t>
  </si>
  <si>
    <t>1461977762</t>
  </si>
  <si>
    <t>444213778</t>
  </si>
  <si>
    <t>Poznámka k položce:_x000D_
vyrovnáním výškových rozdílů, ploch vodorovných a ploch do sklonu 1 : 5._x000D_
č.v.D.3.2-04 : 4,5*5,5+0,7*10,5</t>
  </si>
  <si>
    <t>208627850</t>
  </si>
  <si>
    <t>Poznámka k položce:_x000D_
č.v.D.3.2-04 : 1,5*0,8*6_x000D_
1*0,5*10,5_x000D_
0,4*4,3*5_x000D_
0,7*0,7*(5,5+10,5)_x000D_
0,7*0,7*3,8_x000D_
0,7*0,7*0,7_x000D_
-5,415</t>
  </si>
  <si>
    <t>614888706</t>
  </si>
  <si>
    <t>Poznámka k položce:_x000D_
odhad : 30</t>
  </si>
  <si>
    <t>1980243802</t>
  </si>
  <si>
    <t>Poznámka k položce:_x000D_
č.v.D.3.2-04 : 0,7*0,5*(6+10,5)*1,8</t>
  </si>
  <si>
    <t>-1552626017</t>
  </si>
  <si>
    <t>Poznámka k položce:_x000D_
v rýze nebo v zářezu se stěnami,_x000D_
č.v.D.3.2-04 : (0,7*3+1,5)*(6+10,5)</t>
  </si>
  <si>
    <t>-1744268129</t>
  </si>
  <si>
    <t>Poznámka k položce:_x000D_
č.v.D.3.2-04 : 0,1*0,7*(5,5+10,5)_x000D_
0,1*0,7*3,8_x000D_
0,1*0,7*0,7</t>
  </si>
  <si>
    <t>-1793059502</t>
  </si>
  <si>
    <t>Poznámka k položce:_x000D_
včetně dodávky a uložení betonu, bez výztuže_x000D_
č.v.D.3.2-04 : 0,9*0,7*(5,5+10,5)_x000D_
0,9*0,7*3,8</t>
  </si>
  <si>
    <t>799982931</t>
  </si>
  <si>
    <t>Poznámka k položce:_x000D_
svislé nebo šikmé (odkloněné), půdorysně přímé nebo zalomené, stěn základových pasů ve volných nebo zapažených jámách, rýhách, šachtách, včetně případných vzpěr,_x000D_
č.v.D.3.2-04 : 0,4*(0,7+5,5+10,5)*2_x000D_
0,4*(0,7+3,8)*2</t>
  </si>
  <si>
    <t>219858846</t>
  </si>
  <si>
    <t>Poznámka k položce:_x000D_
svislé nebo šikmé (odkloněné), půdorysně přímé nebo zalomené, stěn základových pasů ve volných nebo zapažených jámách, rýhách, šachtách, včetně případných vzpěr,_x000D_
Včetně očištění, vytřídění a uložení bednicího materiálu._x000D_
č.v.D.3.2-04 : 0,4*(0,7+5,5+10,5)*2_x000D_
0,4*(0,7+3,8)*2</t>
  </si>
  <si>
    <t>321249427</t>
  </si>
  <si>
    <t>Poznámka k položce:_x000D_
Začátek provozního součtu_x000D_
  č.v.D.3.2-04 : 0,9*0,7*(5,5+10,5)_x000D_
  0,9*0,7*3,8_x000D_
Konec provozního součtu_x000D_
předpoklad vyztužení 50kg/m3 : 12,474*0,05</t>
  </si>
  <si>
    <t>Beton základových patek železový třídy C 20/25, Beton čerstvý obyčejný;  C 20/25;  prostředí: X0;  cement: CEM I;  Dmax = 22 mm;  S 3</t>
  </si>
  <si>
    <t>1722550276</t>
  </si>
  <si>
    <t>Poznámka k položce:_x000D_
bez dodávky a uložení výztuže_x000D_
č.v.D.3.2-04 : 0,8*0,7*0,7</t>
  </si>
  <si>
    <t>1327498920</t>
  </si>
  <si>
    <t>Poznámka k položce:_x000D_
bednění svislé nebo šikmé (odkloněné), půdorysně přímé nebo zalomené, stěn základových patek ve volných nebo zapažených jámách, rýhách, šachtách, včetně případných vzpěr,_x000D_
č.v.D.3.2-04 : 0,4*0,7*4</t>
  </si>
  <si>
    <t>1825721112</t>
  </si>
  <si>
    <t>Poznámka k položce:_x000D_
bednění svislé nebo šikmé (odkloněné), půdorysně přímé nebo zalomené, stěn základových patek ve volných nebo zapažených jámách, rýhách, šachtách, včetně případných vzpěr,_x000D_
Včetně očištění, vytřídění a uložení bednícího materiálu._x000D_
č.v.D.3.2-04 : 0,4*0,7*4</t>
  </si>
  <si>
    <t>275361821R00</t>
  </si>
  <si>
    <t>Výztuž základových patek z betonářské oceli z prutové oceli, 10505,  ,  ,  , Výztuž ocelová betonářská - tyč;  úprava: střih, ohyb;  povrch: žebírkový;  značka: B500B (1.0439);  d = 12,0 mm</t>
  </si>
  <si>
    <t>-1477765024</t>
  </si>
  <si>
    <t>Poznámka k položce:_x000D_
včetně distančních prvků_x000D_
č.v.D.3.2-04 - předpoklad vyztužení 50kg/m3 : 0,8*0,7*0,7*0,05</t>
  </si>
  <si>
    <t>1985438409</t>
  </si>
  <si>
    <t>Poznámka k položce:_x000D_
č.v.D.3.2-04 : ((0,7*3+1,5)*(6+10,5))*1,15</t>
  </si>
  <si>
    <t>311321825R00</t>
  </si>
  <si>
    <t>Beton nadzákladových zdí železový pohledový třídy PB 2 v přírodní barvě drtí a přísad z betonu třídy C 25/30, Beton čerstvý obyčejný;  C 25/30;  prostředí: X0;  cement: CEM I;  Dmax = 16 mm;  S 3</t>
  </si>
  <si>
    <t>-1701308908</t>
  </si>
  <si>
    <t>Poznámka k položce:_x000D_
nosných, výplňových, obkladových, půdních, štítových, poprsních apod. (bez výztuže), s pomocným lešením o výšce podlahy do 1900 mm a pro zatížení 1,5 kPa,_x000D_
Včetně pomocného lešení o výšce podlahy do 1900 mm a pro zatížení 1,5 kPa._x000D_
č.v.D.3.2-04 : 2*0,3*5,1_x000D_
1,2*0,3*10,5</t>
  </si>
  <si>
    <t>311351111R00</t>
  </si>
  <si>
    <t>Bednění nadzákladových zdí oboustranné za každou stranu zvlášť únosné nebo zvlášť hladké nebo zvlášť přesné zřízení</t>
  </si>
  <si>
    <t>363520701</t>
  </si>
  <si>
    <t>Poznámka k položce:_x000D_
svislé nebo šikmé (odkloněné), půdorysně přímé nebo zalomené nadzákladových zdí nosných, výplňových, obkladových, půdních, štítových, poprsních apod. ve volném prostranství, ve volných nebo zapažených jámách, rýhách, šachtách, včetně případných vzpěr,_x000D_
č.v.D.3.2-04 : 2*(5,1*2)+2,1*0,3_x000D_
1,2*10,5*2+0,5*0,3</t>
  </si>
  <si>
    <t>311351112R00</t>
  </si>
  <si>
    <t>Bednění nadzákladových zdí oboustranné za každou stranu zvlášť únosné nebo zvlášť hladké nebo zvlášť přesné odstranění</t>
  </si>
  <si>
    <t>1143813546</t>
  </si>
  <si>
    <t>311361821R00</t>
  </si>
  <si>
    <t>Výztuž nadzákladových zdí z betonářské oceli 10 505(R), Výztuž ocelová betonářská - tyč;  úprava: střih, ohyb;  povrch: žebírkový;  značka: B500B (1.0439);  d = 12,0 mm</t>
  </si>
  <si>
    <t>-1829264460</t>
  </si>
  <si>
    <t>Poznámka k položce:_x000D_
včetně distančních prvků_x000D_
Začátek provozního součtu_x000D_
  č.v.D.3.2-04 : 2*0,3*5,1_x000D_
  1,2*0,3*10,5_x000D_
Konec provozního součtu_x000D_
předpoklad vyztužení 150kg/m3 : 6,84*0,15</t>
  </si>
  <si>
    <t>1644240604</t>
  </si>
  <si>
    <t>Poznámka k položce:_x000D_
Včetně kotevních prvků a odstranění transportní výztuže._x000D_
č.v.D.3.2-04,21 : 0,3*(0,61*2,9+0,68*0,33)_x000D_
0,61*0,52*0,4</t>
  </si>
  <si>
    <t>311001</t>
  </si>
  <si>
    <t>Příplatek za zkosení horních hran zídky</t>
  </si>
  <si>
    <t>-384880567</t>
  </si>
  <si>
    <t>Poznámka k položce:_x000D_
č.v.D.3.2-04 : (5,1+10,6+0,3)*2</t>
  </si>
  <si>
    <t>P46</t>
  </si>
  <si>
    <t>Železobetonový prefabrikát, beton C20/25, výška 610-750mm, šířka 300mm, dl. 3260mm, natural, zkosené horní hrany (15/15), přepoklad vyztužení 150kg/m3, vč. dopravy</t>
  </si>
  <si>
    <t>-2039648484</t>
  </si>
  <si>
    <t>Poznámka k položce:_x000D_
č.v.D.3.2-04,21 : 1</t>
  </si>
  <si>
    <t>P47</t>
  </si>
  <si>
    <t>Železobetonový prefabrikát, beton C20/25, výška 610mm, šířka 350-370mm atyp, dl. 516-520mm, natural, zkosené horní hrany (15/15), přepoklad vyztužení 150kg/m3, vč. dopravy</t>
  </si>
  <si>
    <t>-498929668</t>
  </si>
  <si>
    <t>1472932009</t>
  </si>
  <si>
    <t>Poznámka k položce:_x000D_
Včetně kotevních prvků a odstranění transportní výztuže._x000D_
č.v.D.3.2-04 : 1,2*0,35*0,15*9_x000D_
1,35*0,35*0,15*8_x000D_
1,5*0,35*0,15*11_x000D_
1,65*0,35*0,15*4</t>
  </si>
  <si>
    <t>443825112</t>
  </si>
  <si>
    <t>Poznámka k položce:_x000D_
č.v.D.3.2-04 : 0,15*3,4*4,2</t>
  </si>
  <si>
    <t>1000584887</t>
  </si>
  <si>
    <t>Poznámka k položce:_x000D_
Včetně distančních prvků._x000D_
č.v.D.3.2-04 - vyztužení nutno dopřesnit realizační dokumentací : 3,4*4,2*2*0,00799*1,15</t>
  </si>
  <si>
    <t>-1505585529</t>
  </si>
  <si>
    <t>Poznámka k položce:_x000D_
na terén nebo na desku z betonu prostého nebo prokládaného kamenem, bez potěru, se zahlazením povrchu,_x000D_
č.v.D.3.2-04 : 10*4,2</t>
  </si>
  <si>
    <t>-2035098663</t>
  </si>
  <si>
    <t>Poznámka k položce:_x000D_
č.v.D.3.2-04 : 10*4,2*(0,15+0,35)_x000D_
0,25*(6+3,7)</t>
  </si>
  <si>
    <t>-166890113</t>
  </si>
  <si>
    <t>P1</t>
  </si>
  <si>
    <t>Železobetonový prefabrikát, beton C20/25, výška 150mm, šířka 350mm, dl. 1200mm, natural, zkosené horní hrany (15/15), protiskluz. pásek, předpoklad vyztužení 150kg/m3, vč. dopravy</t>
  </si>
  <si>
    <t>718149110</t>
  </si>
  <si>
    <t>Poznámka k položce:_x000D_
č.v.D.3.2-04 : 9</t>
  </si>
  <si>
    <t>P2</t>
  </si>
  <si>
    <t>Železobetonový prefabrikát, beton C20/25, výška 150mm, šířka 350mm, dl. 1350mm, natural, zkosené horní hrany (15/15), protiskluz. pásek, předpoklad vyztužení 150kg/m3, vč. dopravy</t>
  </si>
  <si>
    <t>1969853143</t>
  </si>
  <si>
    <t>Poznámka k položce:_x000D_
č.v.D.3.2-04 : 8</t>
  </si>
  <si>
    <t>P3</t>
  </si>
  <si>
    <t>Železobetonový prefabrikát, beton C20/25, výška 150mm, šířka 350mm, dl. 1500mm, natural, zkosené horní hrany (15/15), protiskluz. pásek, předpoklad vyztužení 150kg/m3, vč. dopravy</t>
  </si>
  <si>
    <t>1960901766</t>
  </si>
  <si>
    <t>Poznámka k položce:_x000D_
č.v.D.3.2-04 : 11</t>
  </si>
  <si>
    <t>P4</t>
  </si>
  <si>
    <t>Železobetonový prefabrikát, beton C20/25, výška 150mm, šířka 350mm, dl. 1650mm, natural, zkosené horní hrany (15/15), protiskluz. pásek, předpoklad vyztužení 150kg/m3, vč. dopravy</t>
  </si>
  <si>
    <t>-123146654</t>
  </si>
  <si>
    <t>Poznámka k položce:_x000D_
č.v.D.3.2-04 : 4</t>
  </si>
  <si>
    <t>1949966902</t>
  </si>
  <si>
    <t>Poznámka k položce:_x000D_
na vodorovné mostní konstrukci s očištěním podkladních ploch, provedený v předepsaném spádu,_x000D_
č.v.D.3.2-04 - vyrovnání pod bet. prefabrikát : 0,05*0,3*3,8</t>
  </si>
  <si>
    <t>1821874275</t>
  </si>
  <si>
    <t>Poznámka k položce:_x000D_
č.v.D.3.2-04 : 4,5*4</t>
  </si>
  <si>
    <t>1005891981</t>
  </si>
  <si>
    <t>Poznámka k položce:_x000D_
č.v.D.3.2-04 : (6+10,5)</t>
  </si>
  <si>
    <t>trubka plastová drenážní PVC-U; ohebná; korugovaná; perforovaná po celém obvodu; DN 100,0 mm</t>
  </si>
  <si>
    <t>256203667</t>
  </si>
  <si>
    <t>Poznámka k položce:_x000D_
16,5*1,1</t>
  </si>
  <si>
    <t>zátka PVC; DN 100,0 mm</t>
  </si>
  <si>
    <t>1158204574</t>
  </si>
  <si>
    <t>-1146376617</t>
  </si>
  <si>
    <t>-1545750486</t>
  </si>
  <si>
    <t>Poznámka k položce:_x000D_
č.v.D.3.2-04 : 2*6+1,5*10,5</t>
  </si>
  <si>
    <t>Ochrana konstrukcí nopovou fólií ukončovací lišta,  , včetně dodávky lišty, Lišta</t>
  </si>
  <si>
    <t>1095757505</t>
  </si>
  <si>
    <t>Poznámka k položce:_x000D_
č.v.D.3.2-04 : 6+10,5</t>
  </si>
  <si>
    <t>-1656637566</t>
  </si>
  <si>
    <t>76701</t>
  </si>
  <si>
    <t>D+M schodišťového zábradlí vč. ukotvení a povrchové úpravy</t>
  </si>
  <si>
    <t>-1217556201</t>
  </si>
  <si>
    <t>Poznámka k položce:_x000D_
č.v.D.3.2-04 : 3,5</t>
  </si>
  <si>
    <t>-23496359</t>
  </si>
  <si>
    <t>Objekt5 - Schodiště 02, Zídka 09</t>
  </si>
  <si>
    <t>-1760529546</t>
  </si>
  <si>
    <t>Poznámka k položce:_x000D_
s přehozením výkopku na vzdálenost do 3 m nebo s naložením na dopravní prostředek,_x000D_
č.v.D.3.2-05 : 0,4*2,5*6_x000D_
0,8*0,6*(2,3+3,2)</t>
  </si>
  <si>
    <t>1884987109</t>
  </si>
  <si>
    <t>Poznámka k položce:_x000D_
s přehozením výkopku na vzdálenost do 3 m nebo s naložením na dopravní prostředek,_x000D_
č.v.D.3.2-05 : 8,64/2</t>
  </si>
  <si>
    <t>-1920745595</t>
  </si>
  <si>
    <t>Poznámka k položce:_x000D_
zapažených i nezapažených s urovnáním dna do předepsaného profilu a spádu, s přehozením výkopku na přilehlém terénu na vzdálenost do 3 m od podélné osy rýhy nebo s naložením výkopku na dopravní prostředek._x000D_
č.v.D.3.2-05,22 : 0,7*0,5*(2,3+3,2)</t>
  </si>
  <si>
    <t>-1961609776</t>
  </si>
  <si>
    <t>Poznámka k položce:_x000D_
zapažených i nezapažených s urovnáním dna do předepsaného profilu a spádu, s přehozením výkopku na přilehlém terénu na vzdálenost do 3 m od podélné osy rýhy nebo s naložením výkopku na dopravní prostředek._x000D_
č.v.D.3.2-05,22 : 0,7*0,5*(2,3+3,2)/2</t>
  </si>
  <si>
    <t>183675728</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</si>
  <si>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č.v.D.3.2-05 : 0,8*0,7*(1,1+1,3*7)</t>
  </si>
  <si>
    <t>-607686970</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</si>
  <si>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č.v.D.3.2-05 : 0,8*0,7*(1,1+1,3*7)/2</t>
  </si>
  <si>
    <t>725361954</t>
  </si>
  <si>
    <t>Poznámka k položce:_x000D_
po suchu, bez ohledu na druh dopravního prostředku, bez naložení výkopku, avšak se složením bez rozhrnutí,_x000D_
č.v.D.3.2-05,22 - odvoz+dovoz pro zpětný zásyp : 1,1*2</t>
  </si>
  <si>
    <t>930992678</t>
  </si>
  <si>
    <t>Poznámka k položce:_x000D_
po suchu, bez ohledu na druh dopravního prostředku, bez naložení výkopku, avšak se složením bez rozhrnutí,_x000D_
č.v.D.3.2-05 : 0,4*2,5*6_x000D_
0,8*0,6*(2,3+3,2)_x000D_
0,7*0,5*(2,3+3,2)_x000D_
0,8*0,7*(1,1+1,3*7)_x000D_
-1,1</t>
  </si>
  <si>
    <t>-1053488352</t>
  </si>
  <si>
    <t>Poznámka k položce:_x000D_
č.v.D.3.2-05,22 : 0,4*0,5*(2,3+3,2)</t>
  </si>
  <si>
    <t>1358684225</t>
  </si>
  <si>
    <t>Poznámka k položce:_x000D_
sypaninou z vhodných hornin tř. 1 - 4 nebo materiálem, uloženým ve vzdálenosti do 30 m od vnějšího kraje objektu, pro jakoukoliv míru zhutnění,_x000D_
č.v.D.3.2-05,22 : 0,4*0,5*(2,3+3,2)</t>
  </si>
  <si>
    <t>-1338437507</t>
  </si>
  <si>
    <t>-1825448651</t>
  </si>
  <si>
    <t>Poznámka k položce:_x000D_
vyrovnáním výškových rozdílů, ploch vodorovných a ploch do sklonu 1 : 5._x000D_
č.v.D.3.2-05,22 : 2,4*6_x000D_
0,5*(2,3+3,2)_x000D_
0,7*(1,1+1,3*7)</t>
  </si>
  <si>
    <t>1667826604</t>
  </si>
  <si>
    <t>Poznámka k položce:_x000D_
č.v.D.3.2-05 : 0,4*2,5*6_x000D_
0,8*0,6*(2,3+3,2)_x000D_
0,7*0,5*(2,3+3,2)_x000D_
0,8*0,7*(1,1+1,3*7)_x000D_
-1,1</t>
  </si>
  <si>
    <t>1929751949</t>
  </si>
  <si>
    <t>1264611945</t>
  </si>
  <si>
    <t>Poznámka k položce:_x000D_
č.v.D.3.2-05,22 : 0,1*0,5*(2,3+3,2)_x000D_
0,1*0,7*(1,1+1,3*7)</t>
  </si>
  <si>
    <t>-163275913</t>
  </si>
  <si>
    <t>Poznámka k položce:_x000D_
včetně dodávky a uložení betonu, bez výztuže_x000D_
č.v.D.3.2-05,22 : 0,9*0,5*(2,3+3,2)_x000D_
0,9*0,7*(1,1+1,3*7)</t>
  </si>
  <si>
    <t>1472925525</t>
  </si>
  <si>
    <t>Poznámka k položce:_x000D_
svislé nebo šikmé (odkloněné), půdorysně přímé nebo zalomené, stěn základových pasů ve volných nebo zapažených jámách, rýhách, šachtách, včetně případných vzpěr,_x000D_
č.v.D.3.2-05,22 : 0,4*(0,5*2+2,3*23,2)_x000D_
0,4*((1,1+1,3*7)*2+0,7*16)</t>
  </si>
  <si>
    <t>911892041</t>
  </si>
  <si>
    <t>Poznámka k položce:_x000D_
svislé nebo šikmé (odkloněné), půdorysně přímé nebo zalomené, stěn základových pasů ve volných nebo zapažených jámách, rýhách, šachtách, včetně případných vzpěr,_x000D_
Včetně očištění, vytřídění a uložení bednicího materiálu._x000D_
č.v.D.3.2-05,22 : 0,4*(0,5*2+2,3*23,2)_x000D_
0,4*((1,1+1,3*7)*2+0,7*16)</t>
  </si>
  <si>
    <t>610633751</t>
  </si>
  <si>
    <t>Poznámka k položce:_x000D_
Začátek provozního součtu_x000D_
  č.v.D.3.2-05,22 : 0,9*0,5*(2,3+3,2)_x000D_
  0,9*0,7*(1,1+1,3*7)_x000D_
Konec provozního součtu_x000D_
předpoklad 50kg/m3 : 8,901*0,05</t>
  </si>
  <si>
    <t>1422056705</t>
  </si>
  <si>
    <t>Poznámka k položce:_x000D_
Včetně kotevních prvků a odstranění transportní výztuže._x000D_
č.v.D.3.2-05,22 : 2,1*0,6*0,3_x000D_
2,8*0,6*0,3</t>
  </si>
  <si>
    <t>P49</t>
  </si>
  <si>
    <t>Železobetonový prefabrikát, beton C20/25, výška 440-600mm, šířka 300mm, dl. 2020-2060mm, natural, zkosené horní hrany (15/15), předpoklad vyztužení 150kg/m3, vč. dopravy</t>
  </si>
  <si>
    <t>1512659445</t>
  </si>
  <si>
    <t>Poznámka k položce:_x000D_
č.v.D.3.2-05,22 : 1</t>
  </si>
  <si>
    <t>P50</t>
  </si>
  <si>
    <t>Železobetonový prefabrikát, beton C20/25, výška 600-450mm, šířka 300mm, dl. 2640-2920mm, natural, zkosené horní hrany (15/15), předpoklad vyztužení 150kg/m3, vč. dopravy</t>
  </si>
  <si>
    <t>-56119998</t>
  </si>
  <si>
    <t>12737418</t>
  </si>
  <si>
    <t>Poznámka k položce:_x000D_
Včetně kotevních prvků a odstranění transportní výztuže._x000D_
č.v.D.3.2-05 : 1*0,35*0,15*2_x000D_
1,35*0,35*0,15*2_x000D_
1,5*0,35*0,15*21_x000D_
1,65*0,35*0,15_x000D_
2*0,35*0,15*2</t>
  </si>
  <si>
    <t>2058840644</t>
  </si>
  <si>
    <t>Poznámka k položce:_x000D_
č.v.D.3.2-05,22 : 0,15*2,2*5,2</t>
  </si>
  <si>
    <t>-1221313250</t>
  </si>
  <si>
    <t>Poznámka k položce:_x000D_
Včetně distančních prvků._x000D_
č.v.D.3.2-05,22 - odaha, nuno dopřesnit realizační dokumentací : 2,2*5,2*2*0,00799*1,15</t>
  </si>
  <si>
    <t>-1089518606</t>
  </si>
  <si>
    <t>Poznámka k položce:_x000D_
na terén nebo na desku z betonu prostého nebo prokládaného kamenem, bez potěru, se zahlazením povrchu,_x000D_
č.v.D.3.2-05,22 : 9,1+8+6,8+5,7+4,5+3,4+2,3+1,3</t>
  </si>
  <si>
    <t>1686351889</t>
  </si>
  <si>
    <t>Poznámka k položce:_x000D_
č.v.D.3.2-05,22 : (9,1+8+6,8+5,7+4,5+3,4+2,3+1,3)*(0,35+0,15)_x000D_
0,25*2,2*2</t>
  </si>
  <si>
    <t>-1941627188</t>
  </si>
  <si>
    <t>1077277934</t>
  </si>
  <si>
    <t>Poznámka k položce:_x000D_
č.v.D.3.2-05 : 2</t>
  </si>
  <si>
    <t>1938625092</t>
  </si>
  <si>
    <t>Poznámka k položce:_x000D_
č.v.D.3.2-05 : 21</t>
  </si>
  <si>
    <t>-845639434</t>
  </si>
  <si>
    <t>Poznámka k položce:_x000D_
č.v.D.3.2-05 : 1</t>
  </si>
  <si>
    <t>P5</t>
  </si>
  <si>
    <t>Železobetonový prefabrikát, beton C20/25, výška 150mm, šířka 350mm, dl. 1000mm, natural, zkosené horní hrany (15/15), protiskluz. pásek, předpoklad vyztužení 150kg/m3, vč. dopravy</t>
  </si>
  <si>
    <t>765023697</t>
  </si>
  <si>
    <t>P6</t>
  </si>
  <si>
    <t>Železobetonový prefabrikát, beton C20/25, výška 150mm, šířka 350mm, dl. 2000mm, natural, zkosené horní hrany (15/15), protiskluz. pásek, předpoklad vyztužení 150kg/m3, vč. dopravy</t>
  </si>
  <si>
    <t>2080068392</t>
  </si>
  <si>
    <t>1629411251</t>
  </si>
  <si>
    <t>Poznámka k položce:_x000D_
na vodorovné mostní konstrukci s očištěním podkladních ploch, provedený v předepsaném spádu,_x000D_
č.v.D.3.2-05,22- pod beton prefabrikáty : 0,05*0,3*2,8</t>
  </si>
  <si>
    <t>-574595213</t>
  </si>
  <si>
    <t>Poznámka k položce:_x000D_
č.v.D.3.2-05,22 : 2,4*6</t>
  </si>
  <si>
    <t>-531061618</t>
  </si>
  <si>
    <t>-1755810920</t>
  </si>
  <si>
    <t>Poznámka k položce:_x000D_
č.v.D.3.2-05,22 : 2,8</t>
  </si>
  <si>
    <t>-311383199</t>
  </si>
  <si>
    <t>Objekt6 - Schodiště 03, 04</t>
  </si>
  <si>
    <t>602548453</t>
  </si>
  <si>
    <t>Poznámka k položce:_x000D_
s přehozením výkopku na vzdálenost do 3 m nebo s naložením na dopravní prostředek,_x000D_
č.v.D.3.2-06 : 0,4*1,5*(4,5+3,8)</t>
  </si>
  <si>
    <t>-951129604</t>
  </si>
  <si>
    <t>Poznámka k položce:_x000D_
s přehozením výkopku na vzdálenost do 3 m nebo s naložením na dopravní prostředek,_x000D_
4,98/2</t>
  </si>
  <si>
    <t>-1200345011</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</si>
  <si>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č.v.D.3.2-06 : 0,8*0,7*1,5*2</t>
  </si>
  <si>
    <t>1405491861</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</si>
  <si>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1,68/2</t>
  </si>
  <si>
    <t>-266777073</t>
  </si>
  <si>
    <t>Poznámka k položce:_x000D_
po suchu, bez ohledu na druh dopravního prostředku, bez naložení výkopku, avšak se složením bez rozhrnutí,_x000D_
č.v.D.3.2-06 : 0,4*1,5*(4,5+3,8)_x000D_
0,8*0,7*1,5*2</t>
  </si>
  <si>
    <t>-44253622</t>
  </si>
  <si>
    <t>Poznámka k položce:_x000D_
vyrovnáním výškových rozdílů, ploch vodorovných a ploch do sklonu 1 : 5._x000D_
č.v.D.3.2-06 : 1,5*(4,5+3,8)</t>
  </si>
  <si>
    <t>61605423</t>
  </si>
  <si>
    <t>Poznámka k položce:_x000D_
č.v.D.3.2-06 : 0,4*1,5*(4,5+3,8)_x000D_
0,8*0,7*1,5*2</t>
  </si>
  <si>
    <t>993803321</t>
  </si>
  <si>
    <t>Poznámka k položce:_x000D_
odhad : 8</t>
  </si>
  <si>
    <t>-1371816134</t>
  </si>
  <si>
    <t>Poznámka k položce:_x000D_
č.v.D.3.2-06 : 0,1*0,7*1,5*2</t>
  </si>
  <si>
    <t>-891942482</t>
  </si>
  <si>
    <t>Poznámka k položce:_x000D_
včetně dodávky a uložení betonu, bez výztuže_x000D_
č.v.D.3.2-06 : 0,9*0,7*1,5*2</t>
  </si>
  <si>
    <t>1237887973</t>
  </si>
  <si>
    <t>Poznámka k položce:_x000D_
svislé nebo šikmé (odkloněné), půdorysně přímé nebo zalomené, stěn základových pasů ve volných nebo zapažených jámách, rýhách, šachtách, včetně případných vzpěr,_x000D_
č.v.D.3.2-06 : 0,3*(1,5*2+0,7*2)*2</t>
  </si>
  <si>
    <t>-1446077078</t>
  </si>
  <si>
    <t>Poznámka k položce:_x000D_
svislé nebo šikmé (odkloněné), půdorysně přímé nebo zalomené, stěn základových pasů ve volných nebo zapažených jámách, rýhách, šachtách, včetně případných vzpěr,_x000D_
Včetně očištění, vytřídění a uložení bednicího materiálu._x000D_
č.v.D.3.2-06 : 0,3*(1,5*2+0,7*2)*2</t>
  </si>
  <si>
    <t>1799745772</t>
  </si>
  <si>
    <t>Poznámka k položce:_x000D_
č.v.D.3.2-06 - předpoklad 50kg/m3 : 0,9*0,7*1,5*2*0,05</t>
  </si>
  <si>
    <t>1298480922</t>
  </si>
  <si>
    <t>Poznámka k položce:_x000D_
Včetně kotevních prvků a odstranění transportní výztuže._x000D_
č.v.D.3.2-06 : 1,5*0,35*0,15*18</t>
  </si>
  <si>
    <t>-502748782</t>
  </si>
  <si>
    <t>Poznámka k položce:_x000D_
č.v.D.3.2-06 : 0,15*1,5*(3,6+2,9)</t>
  </si>
  <si>
    <t>1596540800</t>
  </si>
  <si>
    <t>Poznámka k položce:_x000D_
Včetně distančních prvků._x000D_
č.v.D.3.2-06 - vyztužení nutno upřesnit realizační dokumentací : 1,5*(3,6+2,9)*0,00799*2*1,15</t>
  </si>
  <si>
    <t>-650173579</t>
  </si>
  <si>
    <t>Poznámka k položce:_x000D_
na terén nebo na desku z betonu prostého nebo prokládaného kamenem, bez potěru, se zahlazením povrchu,_x000D_
č.v.D.3.2-06 : 18*1,5</t>
  </si>
  <si>
    <t>1566163302</t>
  </si>
  <si>
    <t>Poznámka k položce:_x000D_
č.v.D.3.2-06 : 18*1,5*(0,15+0,35)_x000D_
0,25*(3,6+2,9)*2</t>
  </si>
  <si>
    <t>-100773944</t>
  </si>
  <si>
    <t>-571916493</t>
  </si>
  <si>
    <t>Poznámka k položce:_x000D_
č.v.D.3.2-06 : 18</t>
  </si>
  <si>
    <t>-928660594</t>
  </si>
  <si>
    <t>Poznámka k položce:_x000D_
č.v.D.3.2-06 : 1,5*(4+3,2)</t>
  </si>
  <si>
    <t>1587835171</t>
  </si>
  <si>
    <t>55927127</t>
  </si>
  <si>
    <t>Poznámka k položce:_x000D_
č.v.D.3.2-06 : 3,3</t>
  </si>
  <si>
    <t>2069869153</t>
  </si>
  <si>
    <t>Objekt7 - Schodiště 05 a 06</t>
  </si>
  <si>
    <t>-812261977</t>
  </si>
  <si>
    <t>Poznámka k položce:_x000D_
s přehozením výkopku na vzdálenost do 3 m nebo s naložením na dopravní prostředek,_x000D_
č.v.D.3.2-07 : 0,4*1,5*(4,5+3,5+3)</t>
  </si>
  <si>
    <t>1212964858</t>
  </si>
  <si>
    <t>Poznámka k položce:_x000D_
s přehozením výkopku na vzdálenost do 3 m nebo s naložením na dopravní prostředek,_x000D_
č.v.D.3.2-07 : 0,4*1,5*(4,5+3,5+3)/2</t>
  </si>
  <si>
    <t>-1257826489</t>
  </si>
  <si>
    <t>Poznámka k položce:_x000D_
zapažených i nezapažených s urovnáním dna do předepsaného profilu a spádu, s přehozením výkopku na přilehlém terénu na vzdálenost do 3 m od podélné osy rýhy nebo s naložením výkopku na dopravní prostředek._x000D_
č.v.D.3.2-07 : 0,8*0,6*1,5*3</t>
  </si>
  <si>
    <t>808971818</t>
  </si>
  <si>
    <t>Poznámka k položce:_x000D_
zapažených i nezapažených s urovnáním dna do předepsaného profilu a spádu, s přehozením výkopku na přilehlém terénu na vzdálenost do 3 m od podélné osy rýhy nebo s naložením výkopku na dopravní prostředek._x000D_
č.v.D.3.2-07 : 0,8*0,6*1,5*3/2</t>
  </si>
  <si>
    <t>1232546715</t>
  </si>
  <si>
    <t>Poznámka k položce:_x000D_
po suchu, bez ohledu na druh dopravního prostředku, bez naložení výkopku, avšak se složením bez rozhrnutí,_x000D_
č.v.D.3.2-07 : 0,4*1,5*(4,5+3,5+3)_x000D_
0,8*0,6*1,5*3</t>
  </si>
  <si>
    <t>512279854</t>
  </si>
  <si>
    <t>Poznámka k položce:_x000D_
vyrovnáním výškových rozdílů, ploch vodorovných a ploch do sklonu 1 : 5._x000D_
č.v.D.3.2-07 : 1,5*(4,5+3,5+3)</t>
  </si>
  <si>
    <t>-988821228</t>
  </si>
  <si>
    <t>797333350</t>
  </si>
  <si>
    <t>Poznámka k položce:_x000D_
odhad : 15</t>
  </si>
  <si>
    <t>-1421593091</t>
  </si>
  <si>
    <t>Poznámka k položce:_x000D_
č.v.D.3.2-07 : 0,1*0,6*1,5*3</t>
  </si>
  <si>
    <t>1014138408</t>
  </si>
  <si>
    <t>Poznámka k položce:_x000D_
včetně dodávky a uložení betonu, bez výztuže_x000D_
č.v.D.3.2-07 : 0,9*0,6*1,5*3</t>
  </si>
  <si>
    <t>-178897110</t>
  </si>
  <si>
    <t>Poznámka k položce:_x000D_
svislé nebo šikmé (odkloněné), půdorysně přímé nebo zalomené, stěn základových pasů ve volných nebo zapažených jámách, rýhách, šachtách, včetně případných vzpěr,_x000D_
č.v.D.3.2-07 : 0,3*(0,6*2+1,5*2)*3</t>
  </si>
  <si>
    <t>-1468562070</t>
  </si>
  <si>
    <t>924944009</t>
  </si>
  <si>
    <t>Poznámka k položce:_x000D_
č.v.D.3.2-07 - předpoklad 50kg/m3 : 0,9*0,6*1,5*3*0,05</t>
  </si>
  <si>
    <t>-1893887023</t>
  </si>
  <si>
    <t>Poznámka k položce:_x000D_
Včetně kotevních prvků a odstranění transportní výztuže._x000D_
č.v.D.3.2-07 : 0,3*0,15*1,5*17_x000D_
0,35*0,15*1,5*12</t>
  </si>
  <si>
    <t>-2030275664</t>
  </si>
  <si>
    <t>Poznámka k položce:_x000D_
č.v.D.3.2-07 : 0,15*1,5*(2,6+2,9+4)</t>
  </si>
  <si>
    <t>-1538143189</t>
  </si>
  <si>
    <t>Poznámka k položce:_x000D_
Včetně distančních prvků._x000D_
č.v.D.3.2-07 - vyztužení nutno upřesnit realizační dokumentací : 1,5*(2,6+2,9+4)*2*0,00799*1,15</t>
  </si>
  <si>
    <t>-2128749011</t>
  </si>
  <si>
    <t>Poznámka k položce:_x000D_
na terén nebo na desku z betonu prostého nebo prokládaného kamenem, bez potěru, se zahlazením povrchu,_x000D_
č.v.D.3.2-07 : 1,5*(12+8+9)</t>
  </si>
  <si>
    <t>-146331832</t>
  </si>
  <si>
    <t>Poznámka k položce:_x000D_
č.v.D.3.2-07 : 1,5*(8+9)*(0,15+0,3)_x000D_
1,5*12*(0,15+0,35)_x000D_
0,25*(2,6+2,9+4)*2</t>
  </si>
  <si>
    <t>941307320</t>
  </si>
  <si>
    <t>P13</t>
  </si>
  <si>
    <t>Železobetonový prefabrikát, beton C20/25, výška 150mm, šířka 300mm, dl. 1500mm, natural, zkosené horní hrany (15/15), protiskluz. pásek, předpoklad vyztužení 150kg/m3, vč. dopravy</t>
  </si>
  <si>
    <t>-1477531933</t>
  </si>
  <si>
    <t>Poznámka k položce:_x000D_
č.v.D.3.2-07 : 17</t>
  </si>
  <si>
    <t>556115152</t>
  </si>
  <si>
    <t>Poznámka k položce:_x000D_
č.v.D.3.2-07 : 12</t>
  </si>
  <si>
    <t>570016385</t>
  </si>
  <si>
    <t>Poznámka k položce:_x000D_
č.v.D.3.2-07 : 1,5*(2,6+2,9+4)</t>
  </si>
  <si>
    <t>-1487747247</t>
  </si>
  <si>
    <t>-1074672058</t>
  </si>
  <si>
    <t>Poznámka k položce:_x000D_
č.v.D.3.2-07 : 2,6+1,5+2,6</t>
  </si>
  <si>
    <t>1109617958</t>
  </si>
  <si>
    <t>Objekt8 - Schodiště 10</t>
  </si>
  <si>
    <t>-1231786791</t>
  </si>
  <si>
    <t>Poznámka k položce:_x000D_
s přehozením výkopku na vzdálenost do 3 m nebo s naložením na dopravní prostředek,_x000D_
č.v.D.3.2-08 : 0,4*2*6</t>
  </si>
  <si>
    <t>-1541882664</t>
  </si>
  <si>
    <t>Poznámka k položce:_x000D_
s přehozením výkopku na vzdálenost do 3 m nebo s naložením na dopravní prostředek,_x000D_
4,8/2</t>
  </si>
  <si>
    <t>-2016206885</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</si>
  <si>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č.v.D.3.2-08 : 0,8*0,7*2</t>
  </si>
  <si>
    <t>767406053</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</si>
  <si>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1,12/2</t>
  </si>
  <si>
    <t>-1175439923</t>
  </si>
  <si>
    <t>Poznámka k položce:_x000D_
po suchu, bez ohledu na druh dopravního prostředku, bez naložení výkopku, avšak se složením bez rozhrnutí,_x000D_
č.v.D.3.2-08 : 0,4*2*6_x000D_
0,8*0,7*2</t>
  </si>
  <si>
    <t>-2013558797</t>
  </si>
  <si>
    <t>Poznámka k položce:_x000D_
vyrovnáním výškových rozdílů, ploch vodorovných a ploch do sklonu 1 : 5._x000D_
č.v.D.3.2-08 : 2*6</t>
  </si>
  <si>
    <t>831301670</t>
  </si>
  <si>
    <t>1662961325</t>
  </si>
  <si>
    <t>597139375</t>
  </si>
  <si>
    <t>Poznámka k položce:_x000D_
č.v.D.3.2-08 : 0,1*0,7*2</t>
  </si>
  <si>
    <t>2118806176</t>
  </si>
  <si>
    <t>Poznámka k položce:_x000D_
včetně dodávky a uložení betonu, bez výztuže_x000D_
č.v.D.3.2-08 : 0,9*0,7*2</t>
  </si>
  <si>
    <t>1667758788</t>
  </si>
  <si>
    <t>Poznámka k položce:_x000D_
svislé nebo šikmé (odkloněné), půdorysně přímé nebo zalomené, stěn základových pasů ve volných nebo zapažených jámách, rýhách, šachtách, včetně případných vzpěr,_x000D_
č.v.D.3.2-08 : 0,3*(0,7*2+2*2)</t>
  </si>
  <si>
    <t>-76729164</t>
  </si>
  <si>
    <t>Poznámka k položce:_x000D_
svislé nebo šikmé (odkloněné), půdorysně přímé nebo zalomené, stěn základových pasů ve volných nebo zapažených jámách, rýhách, šachtách, včetně případných vzpěr,_x000D_
Včetně očištění, vytřídění a uložení bednicího materiálu._x000D_
č.v.D.3.2-08 : 0,3*(0,7*2+2*2)</t>
  </si>
  <si>
    <t>-752207413</t>
  </si>
  <si>
    <t>Poznámka k položce:_x000D_
č.v.D.3.2-08 - předpoklad vyztužení 50kg/m3 : 0,9*0,7*2*0,05</t>
  </si>
  <si>
    <t>-1781341926</t>
  </si>
  <si>
    <t>Poznámka k položce:_x000D_
Včetně kotevních prvků a odstranění transportní výztuže._x000D_
č.v.D.3.2-08 : 14*2*0,35*0,15</t>
  </si>
  <si>
    <t>-1002328356</t>
  </si>
  <si>
    <t>Poznámka k položce:_x000D_
č.v.D.3.2-08 : 0,15*5,1*2</t>
  </si>
  <si>
    <t>1928016428</t>
  </si>
  <si>
    <t>Poznámka k položce:_x000D_
Včetně distančních prvků._x000D_
č.v.D.3.2-08 - vyztužení nutno upřesnit realizační dokumentací : 5,1*2*2*0,00799*1,15</t>
  </si>
  <si>
    <t>-1175902775</t>
  </si>
  <si>
    <t>Poznámka k položce:_x000D_
na terén nebo na desku z betonu prostého nebo prokládaného kamenem, bez potěru, se zahlazením povrchu,_x000D_
č.v.D.3.2-08 : 14*2</t>
  </si>
  <si>
    <t>2047076639</t>
  </si>
  <si>
    <t>Poznámka k položce:_x000D_
č.v.D.3.2-08 : 14*2*(0,15+0,35)_x000D_
0,25*6,1*2</t>
  </si>
  <si>
    <t>-2018597350</t>
  </si>
  <si>
    <t>1796635654</t>
  </si>
  <si>
    <t>Poznámka k položce:_x000D_
č.v.D.3.2-08 : 14</t>
  </si>
  <si>
    <t>-401228682</t>
  </si>
  <si>
    <t>Poznámka k položce:_x000D_
č.v.D.3.2-08 : 6*2</t>
  </si>
  <si>
    <t>1107546794</t>
  </si>
  <si>
    <t>-1380346873</t>
  </si>
  <si>
    <t>Poznámka k položce:_x000D_
č.v.D.3.2-08 : 4,8</t>
  </si>
  <si>
    <t>237273520</t>
  </si>
  <si>
    <t>Objekt9 - Schodiště 11, Zídka 11</t>
  </si>
  <si>
    <t>1901997645</t>
  </si>
  <si>
    <t>Poznámka k položce:_x000D_
s přehozením výkopku na vzdálenost do 3 m nebo s naložením na dopravní prostředek,_x000D_
č.v.D.3.2-09 : 0,9*0,5*(3,5+1,5+2,6+0,9)_x000D_
0,4*1,5*(3,8+1,4+3,8)</t>
  </si>
  <si>
    <t>72193710</t>
  </si>
  <si>
    <t>Poznámka k položce:_x000D_
s přehozením výkopku na vzdálenost do 3 m nebo s naložením na dopravní prostředek,_x000D_
9,225/2</t>
  </si>
  <si>
    <t>-1642626309</t>
  </si>
  <si>
    <t>Poznámka k položce:_x000D_
zapažených i nezapažených s urovnáním dna do předepsaného profilu a spádu, s přehozením výkopku na přilehlém terénu na vzdálenost do 3 m od podélné osy rýhy nebo s naložením výkopku na dopravní prostředek._x000D_
č.v.D.3.2-09 : 0,7*0,4*(3+1,4+3,5+0,6)_x000D_
0,8*0,6*1,5*2</t>
  </si>
  <si>
    <t>-256822608</t>
  </si>
  <si>
    <t>Poznámka k položce:_x000D_
zapažených i nezapažených s urovnáním dna do předepsaného profilu a spádu, s přehozením výkopku na přilehlém terénu na vzdálenost do 3 m od podélné osy rýhy nebo s naložením výkopku na dopravní prostředek._x000D_
3,82/2</t>
  </si>
  <si>
    <t>1954505669</t>
  </si>
  <si>
    <t>Poznámka k položce:_x000D_
po suchu, bez ohledu na druh dopravního prostředku, bez naložení výkopku, avšak se složením bez rozhrnutí,_x000D_
č.v.D.3.2-09 - odvoz+dovoz pro zpětný zásyp : 0,4*0,5*(3,5+1,5+2,6+0,9)*2</t>
  </si>
  <si>
    <t>-1630621532</t>
  </si>
  <si>
    <t>Poznámka k položce:_x000D_
po suchu, bez ohledu na druh dopravního prostředku, bez naložení výkopku, avšak se složením bez rozhrnutí,_x000D_
č.v.D.3.2-09 : 0,9*0,5*(3,5+1,5+2,6+0,9)_x000D_
0,4*1,5*(3,8+1,4+3,8)_x000D_
0,7*0,4*(3+1,4+3,5+0,6)_x000D_
0,8*0,6*1,5*2_x000D_
-1,7</t>
  </si>
  <si>
    <t>863344226</t>
  </si>
  <si>
    <t>Poznámka k položce:_x000D_
č.v.D.3.2-09 : 0,4*0,5*(3,5+1,5+2,6+0,9)</t>
  </si>
  <si>
    <t>-1082424481</t>
  </si>
  <si>
    <t>Poznámka k položce:_x000D_
sypaninou z vhodných hornin tř. 1 - 4 nebo materiálem připraveným podél výkopu ve vzdálenosti do 3 m od jeho kraje, pro jakoukoliv hloubku výkopu a jakoukoliv míru zhutnění,_x000D_
č.v.D.3.2-09 : 0,5*0,4*(3,5+1,5+2,6+0,9)</t>
  </si>
  <si>
    <t>-283438850</t>
  </si>
  <si>
    <t>Poznámka k položce:_x000D_
sypaninou z vhodných hornin tř. 1 - 4 nebo materiálem, uloženým ve vzdálenosti do 30 m od vnějšího kraje objektu, pro jakoukoliv míru zhutnění,_x000D_
č.v.D.3.2-09 : 0,4*0,5*(3,5+1,5+2,6+0,9)</t>
  </si>
  <si>
    <t>-948013663</t>
  </si>
  <si>
    <t>-1300196431</t>
  </si>
  <si>
    <t>Poznámka k položce:_x000D_
vyrovnáním výškových rozdílů, ploch vodorovných a ploch do sklonu 1 : 5._x000D_
č.v.D.3.2-09 : 1,5*(3,8+1,4+3,8)_x000D_
0,4*(3+1,4+3,5+0,6)_x000D_
0,6*1,5*2</t>
  </si>
  <si>
    <t>859791543</t>
  </si>
  <si>
    <t>Poznámka k položce:_x000D_
č.v.D.3.2-09 : 0,9*0,5*(3,5+1,5+2,6+0,9)_x000D_
0,4*1,5*(3,8+1,4+3,8)_x000D_
0,7*0,4*(3+1,4+3,5+0,6)_x000D_
0,8*0,6*1,5*2_x000D_
-1,7</t>
  </si>
  <si>
    <t>-1327397188</t>
  </si>
  <si>
    <t>Poznámka k položce:_x000D_
odhad : 20</t>
  </si>
  <si>
    <t>1772261180</t>
  </si>
  <si>
    <t>Poznámka k položce:_x000D_
č.v.D.3.2-09 : 0,5*0,4*(3,5+1,5+2,6+0,9)*1,8</t>
  </si>
  <si>
    <t>1992570038</t>
  </si>
  <si>
    <t>Poznámka k položce:_x000D_
v rýze nebo v zářezu se stěnami,_x000D_
č.v.D.3.2-09 : (1+0,5*3)*(3,5+1,5+2,6+0,9)</t>
  </si>
  <si>
    <t>1336736863</t>
  </si>
  <si>
    <t>Poznámka k položce:_x000D_
č.v.D.3.2-09 : 0,1*0,4*(3+1,4+3,5+0,6)_x000D_
0,1*0,6*1,5*2</t>
  </si>
  <si>
    <t>1460833106</t>
  </si>
  <si>
    <t>Poznámka k položce:_x000D_
včetně dodávky a uložení betonu, bez výztuže_x000D_
č.v.D.3.2-09 : 0,9*0,4*(3+1,4+3,5+0,6)_x000D_
0,8*0,6*1,5*2</t>
  </si>
  <si>
    <t>-64073100</t>
  </si>
  <si>
    <t>Poznámka k položce:_x000D_
svislé nebo šikmé (odkloněné), půdorysně přímé nebo zalomené, stěn základových pasů ve volných nebo zapažených jámách, rýhách, šachtách, včetně případných vzpěr,_x000D_
č.v.D.3.2-09 : 0,4*(3+1,4+3,5+0,6+0,4)*2_x000D_
0,4*(1,5*2+0,6*2)*2</t>
  </si>
  <si>
    <t>1467220446</t>
  </si>
  <si>
    <t>Poznámka k položce:_x000D_
svislé nebo šikmé (odkloněné), půdorysně přímé nebo zalomené, stěn základových pasů ve volných nebo zapažených jámách, rýhách, šachtách, včetně případných vzpěr,_x000D_
Včetně očištění, vytřídění a uložení bednicího materiálu._x000D_
č.v.D.3.2-09 : 0,4*(3+1,4+3,5+0,6+0,4)*2_x000D_
0,4*(1,5*2+0,6*2)*2</t>
  </si>
  <si>
    <t>-1638217297</t>
  </si>
  <si>
    <t>Poznámka k položce:_x000D_
Začátek provozního součtu_x000D_
  č.v.D.3.2-09 : 0,9*0,4*(3+1,4+3,5+0,6)_x000D_
  0,8*0,6*1,5*2_x000D_
Konec provozního součtu_x000D_
předpoklad vyztužení 50kg/m3 : 4,5*0,05</t>
  </si>
  <si>
    <t>1745204678</t>
  </si>
  <si>
    <t>Poznámka k položce:_x000D_
č.v.D.3.2-09 : (1+0,5*3)*(3,5+1,5+2,6+0,9)*1,15</t>
  </si>
  <si>
    <t>-1136989596</t>
  </si>
  <si>
    <t>Poznámka k položce:_x000D_
Včetně kotevních prvků a odstranění transportní výztuže._x000D_
č.v.D.3.2-09 - detail betonové bloky : _x000D_
0,78*0,84*0,3_x000D_
0,56*0,3*2,5_x000D_
0,55*0,3*1,42_x000D_
0,48*0,3*3,5</t>
  </si>
  <si>
    <t>P42</t>
  </si>
  <si>
    <t>Železobetonový prefabrikát, beton C20/25, výška 560-1010mm, šířka 300mm, dl.830-790mm, natural, zkosené horní hrany (15/15), předpoklad vyztužení 150kg/m3, vč. dopravy</t>
  </si>
  <si>
    <t>826829859</t>
  </si>
  <si>
    <t>Poznámka k položce:_x000D_
č.v.D.3.2-09 - detail betonové bloky : 1</t>
  </si>
  <si>
    <t>P43</t>
  </si>
  <si>
    <t>Železobetonový prefabrikát, beton C20/25, výška 560mm, šířka 300mm, dl. 2500mm, natural, zkosené horní hrany (15/15), předpoklad vyztužení 150kg/m3, vč. dopravy</t>
  </si>
  <si>
    <t>-776342610</t>
  </si>
  <si>
    <t>P44</t>
  </si>
  <si>
    <t>Železobetonový prefabrikát, beton C20/25, výška 560mm, šířka 300mm, dl. 1600-1080mm, natural, zkosené horní hrany (15/15), předpoklad vyztužení 150kg/m3, vč. dopravy</t>
  </si>
  <si>
    <t>-1446103817</t>
  </si>
  <si>
    <t>P45</t>
  </si>
  <si>
    <t>Železobetonový prefabrikát, beton C20/25, výška 400-560mm, šířka 300mm, dl. 3500mm, natural, zkosené horní hrany (15/15), předpoklad vyztužení 150kg/m3, vč. dopravy</t>
  </si>
  <si>
    <t>-893124390</t>
  </si>
  <si>
    <t>-643725730</t>
  </si>
  <si>
    <t>Poznámka k položce:_x000D_
Včetně kotevních prvků a odstranění transportní výztuže._x000D_
č.v.D.3.2-09 - detail betonové bloky : 1,5*0,3*0,15*21_x000D_
1,5*0,46*0,15</t>
  </si>
  <si>
    <t>-1668412905</t>
  </si>
  <si>
    <t>Poznámka k položce:_x000D_
č.v.D.3.2-09 : 0,15*1,5*(3,6+3,6)</t>
  </si>
  <si>
    <t>160979661</t>
  </si>
  <si>
    <t>Poznámka k položce:_x000D_
Včetně distančních prvků._x000D_
č.v.D.3.2-09 - výztuž ntno dopřesnit realizační dokumentací : 1,5*(3,6+3,6)*2*0,00799*1,15</t>
  </si>
  <si>
    <t>479031644</t>
  </si>
  <si>
    <t>Poznámka k položce:_x000D_
na terén nebo na desku z betonu prostého nebo prokládaného kamenem, bez potěru, se zahlazením povrchu,_x000D_
č.v.D.3.2-09 : 11*2</t>
  </si>
  <si>
    <t>455759557</t>
  </si>
  <si>
    <t>Poznámka k položce:_x000D_
č.v.D.3.2-09 : 21*1,5*(0,3+0,15)_x000D_
1*1,5*(0,45+0,15)</t>
  </si>
  <si>
    <t>888683096</t>
  </si>
  <si>
    <t>-805270786</t>
  </si>
  <si>
    <t>Poznámka k položce:_x000D_
č.v.D.3.2-09 - detail betonové bloky : 21</t>
  </si>
  <si>
    <t>P41</t>
  </si>
  <si>
    <t>Železobetonový prefabrikát, beton C20/25, výška 150mm, šířka 620-300, dl. 1500mm, natural, zkosené horní hrany (15/15), přepoklad vyztužení 150kg/m3, vč. dopravy</t>
  </si>
  <si>
    <t>-1379586254</t>
  </si>
  <si>
    <t>-57484800</t>
  </si>
  <si>
    <t>Poznámka k položce:_x000D_
na vodorovné mostní konstrukci s očištěním podkladních ploch, provedený v předepsaném spádu,_x000D_
č.v.D.3.2-09 - vyrovnání podkladu pod betonové prefabrikáty : 0,05*0,4*(3,6+1,4+3,6)</t>
  </si>
  <si>
    <t>-9113726</t>
  </si>
  <si>
    <t>Poznámka k položce:_x000D_
č.v.D.3.2-09 : 1,5*3,6*2</t>
  </si>
  <si>
    <t>-2043335007</t>
  </si>
  <si>
    <t>Poznámka k položce:_x000D_
č.v.D.3.2-09 : (3,5+1,5+2,6+0,9)</t>
  </si>
  <si>
    <t>155065242</t>
  </si>
  <si>
    <t>Poznámka k položce:_x000D_
8,5*1,1</t>
  </si>
  <si>
    <t>185550728</t>
  </si>
  <si>
    <t>-1083408305</t>
  </si>
  <si>
    <t>1377286232</t>
  </si>
  <si>
    <t>Poznámka k položce:_x000D_
č.v.D.3.2-09 : (3,5+1,5+2,6+0,9)*1,5</t>
  </si>
  <si>
    <t>-680381251</t>
  </si>
  <si>
    <t>-250729893</t>
  </si>
  <si>
    <t>410612239</t>
  </si>
  <si>
    <t>Poznámka k položce:_x000D_
č.v.D.3.2-09 : 3,7+1,4+3,2</t>
  </si>
  <si>
    <t>-1224360604</t>
  </si>
  <si>
    <t>Objekt10 -  Zídka 01</t>
  </si>
  <si>
    <t>1880392764</t>
  </si>
  <si>
    <t>Poznámka k položce:_x000D_
s přehozením výkopku na vzdálenost do 3 m nebo s naložením na dopravní prostředek,_x000D_
č.v.D.3.2-16 : 0,8*0,5*14</t>
  </si>
  <si>
    <t>-1096760515</t>
  </si>
  <si>
    <t>Poznámka k položce:_x000D_
s přehozením výkopku na vzdálenost do 3 m nebo s naložením na dopravní prostředek,_x000D_
5,6/2</t>
  </si>
  <si>
    <t>-2120382234</t>
  </si>
  <si>
    <t>Poznámka k položce:_x000D_
zapažených i nezapažených s urovnáním dna do předepsaného profilu a spádu, s přehozením výkopku na přilehlém terénu na vzdálenost do 3 m od podélné osy rýhy nebo s naložením výkopku na dopravní prostředek._x000D_
č.v.D.3.2-16 : 0,75*0,6*13,5</t>
  </si>
  <si>
    <t>-543046825</t>
  </si>
  <si>
    <t>Poznámka k položce:_x000D_
zapažených i nezapažených s urovnáním dna do předepsaného profilu a spádu, s přehozením výkopku na přilehlém terénu na vzdálenost do 3 m od podélné osy rýhy nebo s naložením výkopku na dopravní prostředek._x000D_
č.v.D.3.1-16 : 0,75*0,6*13,5/2</t>
  </si>
  <si>
    <t>1647645896</t>
  </si>
  <si>
    <t>Poznámka k položce:_x000D_
po suchu, bez ohledu na druh dopravního prostředku, bez naložení výkopku, avšak se složením bez rozhrnutí,_x000D_
Začátek provozního součtu_x000D_
  č.v.D.3.2-16 - pro zpětný zásyp(ovoz+dovoz) : 0,8*0,5*14_x000D_
  -2,8_x000D_
Konec provozního součtu_x000D_
2,8*2</t>
  </si>
  <si>
    <t>-1044847596</t>
  </si>
  <si>
    <t>Poznámka k položce:_x000D_
po suchu, bez ohledu na druh dopravního prostředku, bez naložení výkopku, avšak se složením bez rozhrnutí,_x000D_
č.v.D.3.2-16 : 0,8*0,5*14_x000D_
-2,8_x000D_
0,75*0,6*13,5</t>
  </si>
  <si>
    <t>682347019</t>
  </si>
  <si>
    <t>Poznámka k položce:_x000D_
č.v.D.3.2-16 : 0,8*0,5*14_x000D_
-2,8</t>
  </si>
  <si>
    <t>1139112249</t>
  </si>
  <si>
    <t>Poznámka k položce:_x000D_
sypaninou z vhodných hornin tř. 1 - 4 nebo materiálem připraveným podél výkopu ve vzdálenosti do 3 m od jeho kraje, pro jakoukoliv hloubku výkopu a jakoukoliv míru zhutnění,_x000D_
č.v.D.3.2-16 : 0,5*0,4*14</t>
  </si>
  <si>
    <t>-1660648188</t>
  </si>
  <si>
    <t>Poznámka k položce:_x000D_
sypaninou z vhodných hornin tř. 1 - 4 nebo materiálem, uloženým ve vzdálenosti do 30 m od vnějšího kraje objektu, pro jakoukoliv míru zhutnění,_x000D_
č.v.D.3.2-16 : 0,8*0,5*14_x000D_
-2,8</t>
  </si>
  <si>
    <t>514747851</t>
  </si>
  <si>
    <t>-1897447441</t>
  </si>
  <si>
    <t>Poznámka k položce:_x000D_
vyrovnáním výškových rozdílů, ploch vodorovných a ploch do sklonu 1 : 5._x000D_
č.v.D.3.2-16 : 0,6*13,5</t>
  </si>
  <si>
    <t>-867854220</t>
  </si>
  <si>
    <t>629525620</t>
  </si>
  <si>
    <t>2060152234</t>
  </si>
  <si>
    <t>Poznámka k položce:_x000D_
č.v.D.3.2-16 : 0,5*0,4*14*1,8</t>
  </si>
  <si>
    <t>394638669</t>
  </si>
  <si>
    <t>Poznámka k položce:_x000D_
v rýze nebo v zářezu se stěnami,_x000D_
č.v.D.3.2-16 : 14*(1+0,5*3)</t>
  </si>
  <si>
    <t>2010817712</t>
  </si>
  <si>
    <t>Poznámka k položce:_x000D_
č.v.D.3.2-16 : 0,1*0,6*13,5</t>
  </si>
  <si>
    <t>-786896655</t>
  </si>
  <si>
    <t>Poznámka k položce:_x000D_
včetně dodávky a uložení betonu, bez výztuže_x000D_
č.v.D.3.2-16 : 0,65*0,6*13,5_x000D_
0,1*0,4*13,5</t>
  </si>
  <si>
    <t>-1415772802</t>
  </si>
  <si>
    <t>Poznámka k položce:_x000D_
svislé nebo šikmé (odkloněné), půdorysně přímé nebo zalomené, stěn základových pasů ve volných nebo zapažených jámách, rýhách, šachtách, včetně případných vzpěr,_x000D_
č.v.D.3.2-16 : 0,4*(13,5*2+0,6*2)</t>
  </si>
  <si>
    <t>-1567194818</t>
  </si>
  <si>
    <t>Poznámka k položce:_x000D_
svislé nebo šikmé (odkloněné), půdorysně přímé nebo zalomené, stěn základových pasů ve volných nebo zapažených jámách, rýhách, šachtách, včetně případných vzpěr,_x000D_
Včetně očištění, vytřídění a uložení bednicího materiálu._x000D_
č.v.D.3.2-16 : 0,4*(13,5*2+0,6*2)</t>
  </si>
  <si>
    <t>1445348994</t>
  </si>
  <si>
    <t>Poznámka k položce:_x000D_
Začátek provozního součtu_x000D_
  č.v.D.3.2-16 : 0,65*0,6*13,5_x000D_
  0,1*0,4*13,5_x000D_
Konec provozního součtu_x000D_
předpoklad vyztužení 50kg/m3 : 5,805*0,05</t>
  </si>
  <si>
    <t>1667495365</t>
  </si>
  <si>
    <t>Poznámka k položce:_x000D_
č.v.D.3.2-16 : 14*(1+0,5*3)*1,15</t>
  </si>
  <si>
    <t>11217367</t>
  </si>
  <si>
    <t>Poznámka k položce:_x000D_
Včetně kotevních prvků a odstranění transportní výztuže._x000D_
č.v.D.3.2-16 : _x000D_
39 : 0,55*0,4*1,5*4_x000D_
40 : 0,75*0,4*1,5*5</t>
  </si>
  <si>
    <t>P39</t>
  </si>
  <si>
    <t>Železobetonový prefabrikát, beton C20/25, výška 550mm, šířka 400, dl. 1500mm, natural, zkosené horní hrany (15/15), přepoklad vyztužení 150kg/m3, vč. dopravy</t>
  </si>
  <si>
    <t>-1086471529</t>
  </si>
  <si>
    <t>Poznámka k položce:_x000D_
č.v.D.3.1-16 - blok 39 : 4</t>
  </si>
  <si>
    <t>P40</t>
  </si>
  <si>
    <t>Železobetonový prefabrikát, beton C20/25, výška 750mm, šířka 400, dl. 1500mm, natural, zkosené horní hrany (15/15), předpoklad vyztužení 150kg/m3, vč. dopravy</t>
  </si>
  <si>
    <t>-358580222</t>
  </si>
  <si>
    <t>Poznámka k položce:_x000D_
č.v.D.3.1-16 - blok 39 : 5</t>
  </si>
  <si>
    <t>1064216457</t>
  </si>
  <si>
    <t>Poznámka k položce:_x000D_
na vodorovné mostní konstrukci s očištěním podkladních ploch, provedený v předepsaném spádu,_x000D_
č.v.D.3.2-16 - vyrovnání podkladu pod beton. prefabrikáty : 0,05*0,4*13,5</t>
  </si>
  <si>
    <t>-1782938870</t>
  </si>
  <si>
    <t>Poznámka k položce:_x000D_
č.v.D.3.2-16 : 14</t>
  </si>
  <si>
    <t>-1135734571</t>
  </si>
  <si>
    <t>Poznámka k položce:_x000D_
č.v.D.3.2-16 : 14*1,1</t>
  </si>
  <si>
    <t>-737513057</t>
  </si>
  <si>
    <t>-839525976</t>
  </si>
  <si>
    <t>-1516525998</t>
  </si>
  <si>
    <t>Poznámka k položce:_x000D_
č.v.D.3.2-16 : 1,5*14</t>
  </si>
  <si>
    <t>-44823436</t>
  </si>
  <si>
    <t>Poznámka k položce:_x000D_
č.v.D.3.1-16 : 14</t>
  </si>
  <si>
    <t>1406401513</t>
  </si>
  <si>
    <t>Objekt11 - Zídka Z 03, schodiště  07</t>
  </si>
  <si>
    <t>-1429170037</t>
  </si>
  <si>
    <t>Poznámka k položce:_x000D_
s přehozením výkopku na vzdálenost do 3 m nebo s naložením na dopravní prostředek,_x000D_
č.v.D.3.2-10,11 : 0,5*2,7*1,5_x000D_
0,9*0,5*(22,91+8+6,78)</t>
  </si>
  <si>
    <t>732426033</t>
  </si>
  <si>
    <t>Poznámka k položce:_x000D_
s přehozením výkopku na vzdálenost do 3 m nebo s naložením na dopravní prostředek,_x000D_
Začátek provozního součtu_x000D_
  č.v.D.3.2-10,11 : 0,5*2,7*1,5_x000D_
  0,9*0,5*(22,91+8+6,78)_x000D_
Konec provozního součtu_x000D_
18,9855/2</t>
  </si>
  <si>
    <t>-1904677578</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</si>
  <si>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č.v.D.3.2-10,11 : 0,7*0,85*1,5_x000D_
0,76*0,85*(22,91+7,6+6,8)</t>
  </si>
  <si>
    <t>-217783579</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</si>
  <si>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Začátek provozního součtu_x000D_
  č.v.D.3.2-10,11 : 0,7*0,85*1,5_x000D_
  0,76*0,85*(22,91+7,6+6,8)_x000D_
Konec provozního součtu_x000D_
24,99476/2</t>
  </si>
  <si>
    <t>-541283366</t>
  </si>
  <si>
    <t>Poznámka k položce:_x000D_
po suchu, bez ohledu na druh dopravního prostředku, bez naložení výkopku, avšak se složením bez rozhrnutí,_x000D_
odvoz+dovoz výkopku ke zpětnému zásypu : 9,4225*2</t>
  </si>
  <si>
    <t>-342354935</t>
  </si>
  <si>
    <t>Poznámka k položce:_x000D_
po suchu, bez ohledu na druh dopravního prostředku, bez naložení výkopku, avšak se složením bez rozhrnutí,_x000D_
č.v.D.3.2-10,11 : 0,5*2,7*1,5_x000D_
0,9*0,5*(22,91+8+6,78)_x000D_
0,7*0,85*1,5_x000D_
0,76*0,85*(22,91+7,6+6,8)_x000D_
-9,4225</t>
  </si>
  <si>
    <t>1598164016</t>
  </si>
  <si>
    <t>Poznámka k položce:_x000D_
č.v.D.3.2-10,11 : 0,9*0,5*(22,91+8+6,78)_x000D_
-0,5*0,4*(22,91+8+6,78)</t>
  </si>
  <si>
    <t>-1653839225</t>
  </si>
  <si>
    <t>Poznámka k položce:_x000D_
sypaninou z vhodných hornin tř. 1 - 4 nebo materiálem připraveným podél výkopu ve vzdálenosti do 3 m od jeho kraje, pro jakoukoliv hloubku výkopu a jakoukoliv míru zhutnění,_x000D_
č.v.D.3.2-10,11 : 0,5*0,4*(22,91+8+6,78)</t>
  </si>
  <si>
    <t>241727851</t>
  </si>
  <si>
    <t>Poznámka k položce:_x000D_
sypaninou z vhodných hornin tř. 1 - 4 nebo materiálem, uloženým ve vzdálenosti do 30 m od vnějšího kraje objektu, pro jakoukoliv míru zhutnění,_x000D_
č.v.D.3.2-10,11 : 0,9*0,5*(22,91+8+6,78)_x000D_
-0,5*0,4*(22,91+8+6,78)</t>
  </si>
  <si>
    <t>-1172346190</t>
  </si>
  <si>
    <t>-1104848696</t>
  </si>
  <si>
    <t>Poznámka k položce:_x000D_
vyrovnáním výškových rozdílů, ploch vodorovných a ploch do sklonu 1 : 5._x000D_
č.v.D.3.2-10,11 : 2,7*1,5_x000D_
0,7*1,5_x000D_
0,76*(22,91+7,6+6,8)</t>
  </si>
  <si>
    <t>2071441498</t>
  </si>
  <si>
    <t>Poznámka k položce:_x000D_
č.v.D.3.2-10,11 : 0,5*2,7*1,5_x000D_
0,9*0,5*(22,91+8+6,78)_x000D_
0,7*0,85*1,5_x000D_
0,76*0,85*(22,91+7,6+6,8)_x000D_
-9,4225</t>
  </si>
  <si>
    <t>-145757849</t>
  </si>
  <si>
    <t>-131106130</t>
  </si>
  <si>
    <t>Poznámka k položce:_x000D_
č.v.D.3.2-10,11 : 0,5*0,4*(22,91+8+6,78)*1,8</t>
  </si>
  <si>
    <t>-1805724717</t>
  </si>
  <si>
    <t>Poznámka k položce:_x000D_
v rýze nebo v zářezu se stěnami,_x000D_
č.v.D.3.2-10,11 : 39*(1+0,5*3)</t>
  </si>
  <si>
    <t>-1509274019</t>
  </si>
  <si>
    <t>Poznámka k položce:_x000D_
č.v.D.3.2-10,11 : 0,1*0,7*1,5_x000D_
0,1*0,76*(22,91+7,6+6,8)</t>
  </si>
  <si>
    <t>1680795095</t>
  </si>
  <si>
    <t>Poznámka k položce:_x000D_
včetně dodávky a uložení betonu, bez výztuže_x000D_
č.v.D.3.2-10,11 : 0,75*0,7*1,5_x000D_
0,75*0,76*(22,91+7,6+6,8)</t>
  </si>
  <si>
    <t>683320528</t>
  </si>
  <si>
    <t>Poznámka k položce:_x000D_
svislé nebo šikmé (odkloněné), půdorysně přímé nebo zalomené, stěn základových pasů ve volných nebo zapažených jámách, rýhách, šachtách, včetně případných vzpěr,_x000D_
č.v.D.3.2-10,11 : 0,4*(1,5*2+0,7*2)_x000D_
0,4*(22,91+7,6+6,8+0,76)*2</t>
  </si>
  <si>
    <t>-1144311748</t>
  </si>
  <si>
    <t>1620788258</t>
  </si>
  <si>
    <t>Poznámka k položce:_x000D_
Začátek provozního součtu_x000D_
  č.v.D.3.2-10,11 : 0,75*0,7*1,5_x000D_
  0,75*0,76*(22,91+7,6+6,8)_x000D_
Konec provozního součtu_x000D_
předpoklad vyztužení 50kg/m3 : 22,0542*0,05</t>
  </si>
  <si>
    <t>2108209756</t>
  </si>
  <si>
    <t>Poznámka k položce:_x000D_
č.v.D.3.2-10,11 : 39*(1+0,5*3)*1,15</t>
  </si>
  <si>
    <t>936908851</t>
  </si>
  <si>
    <t>Poznámka k položce:_x000D_
Včetně kotevních prvků a odstranění transportní výztuže._x000D_
č.v.D.3.2-10,11 : _x000D_
7 : 0,668*0,56*1,5*14_x000D_
8 : 0,687*0,56*1,908_x000D_
9 : 0,6*0,56*2,28_x000D_
10 : 0,6*0,56*1,1*6_x000D_
11 : 0,6*0,56*1,3_x000D_
12 : 0,6*0,56*1,5*3</t>
  </si>
  <si>
    <t>P10</t>
  </si>
  <si>
    <t>Železobetonový prefabrikát, beton C20/25, výška 600mm, šířka 560mm, dl. 1110-1000mm, natural, zkosené horní hrany (15/15), předpoklad vyztužení 150kg/m3, vč. dopravy</t>
  </si>
  <si>
    <t>1697190581</t>
  </si>
  <si>
    <t>Poznámka k položce:_x000D_
č.v.D.3.2-10,11 : 6</t>
  </si>
  <si>
    <t>P11</t>
  </si>
  <si>
    <t>Železobetonový prefabrikát, beton C20/25, výška 600mm, šířka 560mm, dl. 1320-1190mm, natural, zkosené horní hrany (15/15), předpoklad vyztužení 150kg/m3, vč. dopravy</t>
  </si>
  <si>
    <t>-1123941506</t>
  </si>
  <si>
    <t>Poznámka k položce:_x000D_
č.v.D.3.2-10,11 : 1</t>
  </si>
  <si>
    <t>P12</t>
  </si>
  <si>
    <t>Železobetonový prefabrikát, beton C20/25, výška 600mm, šířka 560mm, dl. 1500mm, natural, zkosené horní hrany (15/15), předpoklad vyztužení 150kg/m3, vč. dopravy</t>
  </si>
  <si>
    <t>343144014</t>
  </si>
  <si>
    <t>Poznámka k položce:_x000D_
č.v.D.3.2-10,11 : 3</t>
  </si>
  <si>
    <t>P7</t>
  </si>
  <si>
    <t>Železobetonový prefabrikát, beton C20/25, výška 600-668mm, šířka 560, dl. 1500mm, natural, zkosené horní hrany (15/15), přepoklad vyztužení 150kg/m3, vč. dopravy</t>
  </si>
  <si>
    <t>431039328</t>
  </si>
  <si>
    <t>Poznámka k položce:_x000D_
č.v.D.3.2-10,11 : 14</t>
  </si>
  <si>
    <t>P8</t>
  </si>
  <si>
    <t>Železobetonový prefabrikát, beton C20/25, výška 600-687mm, šířka 560mm, dl. 1908mm, natural, zkosené horní hrany (15/15), předpoklad vyztužení 150kg/m3, vč. dopravy</t>
  </si>
  <si>
    <t>-1994392123</t>
  </si>
  <si>
    <t>P9</t>
  </si>
  <si>
    <t>Železobetonový prefabrikát, beton C20/25, výška 600mm, šířka 560mm, dl. 2280mm, natural, zkosené horní hrany (15/15), předpoklad vyztužení 150kg/m3, vč. dopravy</t>
  </si>
  <si>
    <t>-2031842536</t>
  </si>
  <si>
    <t>996052305</t>
  </si>
  <si>
    <t>Poznámka k položce:_x000D_
Včetně kotevních prvků a odstranění transportní výztuže._x000D_
č.v.D.3.2-10,11 : 0,3*0,15*1,5*8</t>
  </si>
  <si>
    <t>-1591049328</t>
  </si>
  <si>
    <t>Poznámka k položce:_x000D_
č.v.D.3.2-10,11 : 0,15*2,6*1,5</t>
  </si>
  <si>
    <t>1783628425</t>
  </si>
  <si>
    <t>Poznámka k položce:_x000D_
Včetně distančních prvků._x000D_
č.v.D.3.2-10,11 : 2,6*1,5*2*0,00799*1,15</t>
  </si>
  <si>
    <t>-880165204</t>
  </si>
  <si>
    <t>Poznámka k položce:_x000D_
na terén nebo na desku z betonu prostého nebo prokládaného kamenem, bez potěru, se zahlazením povrchu,_x000D_
č.v.D.3.2-10,11 : 1,5*8</t>
  </si>
  <si>
    <t>1378564537</t>
  </si>
  <si>
    <t>Poznámka k položce:_x000D_
č.v.D.3.2-10,11 : 1,5*8*(0,3+0,15)+0,25*2,6*2</t>
  </si>
  <si>
    <t>108440035</t>
  </si>
  <si>
    <t>1551082804</t>
  </si>
  <si>
    <t>Poznámka k položce:_x000D_
č.v.D.3.2-10,11 : 8</t>
  </si>
  <si>
    <t>1701951352</t>
  </si>
  <si>
    <t>Poznámka k položce:_x000D_
na vodorovné mostní konstrukci s očištěním podkladních ploch, provedený v předepsaném spádu,_x000D_
č.v.D.3.2-10,11 : _x000D_
vyrovnání podkladu pro osezení prefabrikátů : 0,05*0,56*(22,91+7,6+6,8)</t>
  </si>
  <si>
    <t>-1356295409</t>
  </si>
  <si>
    <t>Poznámka k položce:_x000D_
č.v.D.3.2-10,11 : 2,5*1,7</t>
  </si>
  <si>
    <t>1986454339</t>
  </si>
  <si>
    <t>Poznámka k položce:_x000D_
č.v.D.3.2-10,11 : 23,5+8,5+7</t>
  </si>
  <si>
    <t>-1882240617</t>
  </si>
  <si>
    <t>Poznámka k položce:_x000D_
č.v.D.3.2-10,11 : (23,5+8,5+7)*1,1</t>
  </si>
  <si>
    <t>-821357800</t>
  </si>
  <si>
    <t>-861354618</t>
  </si>
  <si>
    <t>2012364915</t>
  </si>
  <si>
    <t>Poznámka k položce:_x000D_
č.v.D.3.2-10,11 : 1,5*(23,5+8,5+7)</t>
  </si>
  <si>
    <t>-771026831</t>
  </si>
  <si>
    <t>Poznámka k položce:_x000D_
č.v.D.3.2-10,11 : (23,5+8,5+7)</t>
  </si>
  <si>
    <t>-815697162</t>
  </si>
  <si>
    <t>-764807401</t>
  </si>
  <si>
    <t>Poznámka k položce:_x000D_
č.v.D.3.2-10,11 : 2,3</t>
  </si>
  <si>
    <t>-745892185</t>
  </si>
  <si>
    <t>Objekt12 - Zídka Z 04, schodistě  08 a 09</t>
  </si>
  <si>
    <t>-1328619188</t>
  </si>
  <si>
    <t>Poznámka k položce:_x000D_
s přehozením výkopku na vzdálenost do 3 m nebo s naložením na dopravní prostředek,_x000D_
č.v.D.3.2-12,13 : 0,5*1,5*4_x000D_
0,5*2*5,7_x000D_
0,9*0,9*14,4</t>
  </si>
  <si>
    <t>-329120159</t>
  </si>
  <si>
    <t>Poznámka k položce:_x000D_
s přehozením výkopku na vzdálenost do 3 m nebo s naložením na dopravní prostředek,_x000D_
20,364/2</t>
  </si>
  <si>
    <t>1542656673</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</si>
  <si>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č.v.D.3.2-12,13 : 0,8*0,7*(1,5+2)_x000D_
0,6*0,76*14,4</t>
  </si>
  <si>
    <t>-806463086</t>
  </si>
  <si>
    <t>Poznámka k položce:_x000D_
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prostředek._x000D_
Začátek provozního součtu_x000D_
  č.v.D.3.2-12,13 : 0,8*0,7*(1,5+2)_x000D_
  0,6*0,76*14,4_x000D_
Konec provozního součtu_x000D_
8,5264/2</t>
  </si>
  <si>
    <t>-640897173</t>
  </si>
  <si>
    <t>Poznámka k položce:_x000D_
po suchu, bez ohledu na druh dopravního prostředku, bez naložení výkopku, avšak se složením bez rozhrnutí,_x000D_
č.v.D.3.2-12,13 - odvoz+dovoz pro zpětný zásyp : 0,4*0,5*14,5*2</t>
  </si>
  <si>
    <t>-1829081320</t>
  </si>
  <si>
    <t>Poznámka k položce:_x000D_
po suchu, bez ohledu na druh dopravního prostředku, bez naložení výkopku, avšak se složením bez rozhrnutí,_x000D_
č.v.D.3.2-12,13 : 0,5*1,5*4_x000D_
0,5*2*5,7_x000D_
0,9*0,9*14,4_x000D_
0,8*0,7*(1,5+2)_x000D_
0,6*0,76*14,4_x000D_
-2,9</t>
  </si>
  <si>
    <t>-683276923</t>
  </si>
  <si>
    <t>Poznámka k položce:_x000D_
č.v.D.3.2-12,13 : 0,4*0,5*14,5</t>
  </si>
  <si>
    <t>-629332240</t>
  </si>
  <si>
    <t>Poznámka k položce:_x000D_
sypaninou z vhodných hornin tř. 1 - 4 nebo materiálem připraveným podél výkopu ve vzdálenosti do 3 m od jeho kraje, pro jakoukoliv hloubku výkopu a jakoukoliv míru zhutnění,_x000D_
č.v.D.3.2-12,13 : 0,5*0,4*14,5</t>
  </si>
  <si>
    <t>-1675988362</t>
  </si>
  <si>
    <t>Poznámka k položce:_x000D_
sypaninou z vhodných hornin tř. 1 - 4 nebo materiálem, uloženým ve vzdálenosti do 30 m od vnějšího kraje objektu, pro jakoukoliv míru zhutnění,_x000D_
č.v.D.3.2-12,13 : 0,4*0,5*14,5</t>
  </si>
  <si>
    <t>-239493347</t>
  </si>
  <si>
    <t>899395733</t>
  </si>
  <si>
    <t>Poznámka k položce:_x000D_
vyrovnáním výškových rozdílů, ploch vodorovných a ploch do sklonu 1 : 5._x000D_
č.v.D.3.2-12,13 : 0,7*(1,5+2)_x000D_
0,76*14,4_x000D_
2*5+1,5*3,5</t>
  </si>
  <si>
    <t>-1063080385</t>
  </si>
  <si>
    <t>Poznámka k položce:_x000D_
č.v.D.3.2-12,13 : 0,5*1,5*4_x000D_
0,5*2*5,7_x000D_
0,9*0,9*14,4_x000D_
0,8*0,7*(1,5+2)_x000D_
0,6*0,76*14,4_x000D_
-2,9</t>
  </si>
  <si>
    <t>-1433937766</t>
  </si>
  <si>
    <t>1258076504</t>
  </si>
  <si>
    <t>Poznámka k položce:_x000D_
č.v.D.3.2-12,13 : 0,5*0,4*14,5*1,8</t>
  </si>
  <si>
    <t>-1613229197</t>
  </si>
  <si>
    <t>Poznámka k položce:_x000D_
v rýze nebo v zářezu se stěnami,_x000D_
č.v.D.3.2-12,13 : 15*(1+0,5*3)</t>
  </si>
  <si>
    <t>-802924617</t>
  </si>
  <si>
    <t>Poznámka k položce:_x000D_
č.v.D.3.2-12,13 : 0,1*0,7*(1,5+2)_x000D_
0,1*0,76*14,4</t>
  </si>
  <si>
    <t>357500056</t>
  </si>
  <si>
    <t>Poznámka k položce:_x000D_
včetně dodávky a uložení betonu, bez výztuže_x000D_
č.v.D.3.2-12,13 : 0,9*0,7*(1,5+2)_x000D_
0,8*0,76*14,4</t>
  </si>
  <si>
    <t>810917925</t>
  </si>
  <si>
    <t>Poznámka k položce:_x000D_
svislé nebo šikmé (odkloněné), půdorysně přímé nebo zalomené, stěn základových pasů ve volných nebo zapažených jámách, rýhách, šachtách, včetně případných vzpěr,_x000D_
č.v.D.3.2-12,13 : 0,4*(1,5+2+0,7*2)*2_x000D_
0,4*(14,4+0,76*2)*2</t>
  </si>
  <si>
    <t>392841645</t>
  </si>
  <si>
    <t>-31582753</t>
  </si>
  <si>
    <t>Poznámka k položce:_x000D_
Začátek provozního součtu_x000D_
  č.v.D.3.2-12,13 : 0,9*0,7*(1,5+2)_x000D_
  0,8*0,76*14,4_x000D_
Konec provozního součtu_x000D_
předpoklad vyztužení 50kg/m3 : 10,9602*0,05</t>
  </si>
  <si>
    <t>1078619398</t>
  </si>
  <si>
    <t>Poznámka k položce:_x000D_
č.v.D.3.2-12,13 : 15*(1+0,5*3)*1,15</t>
  </si>
  <si>
    <t>-982667891</t>
  </si>
  <si>
    <t>Poznámka k položce:_x000D_
Včetně kotevních prvků a odstranění transportní výztuže._x000D_
č.v.D.3.2-12,13 : _x000D_
0,65*0,56*1,559_x000D_
0,7*0,56*1,5*5_x000D_
0,7*0,56*2*2_x000D_
0,65*0,56*1,3</t>
  </si>
  <si>
    <t>P30</t>
  </si>
  <si>
    <t>Železobetonový prefabrikát, beton C20/25, výška 650mm, šířka 560mm, dl. 1559-1500mm, natural, zkosené horní hrany (15/15), předpoklad vyztužení 150kg/m3, vč. dopravy</t>
  </si>
  <si>
    <t>-1150039384</t>
  </si>
  <si>
    <t>Poznámka k položce:_x000D_
č.v.D.3.2-12,13 : 1</t>
  </si>
  <si>
    <t>P31</t>
  </si>
  <si>
    <t>Železobetonový prefabrikát, beton C20/25, výška 650-715mm, šířka 560mm, dl. 1500mm, natural, zkosené horní hrany (15/15), předpoklad vyztužení 150kg/m3, vč. dopravy</t>
  </si>
  <si>
    <t>658194361</t>
  </si>
  <si>
    <t>Poznámka k položce:_x000D_
č.v.D.3.2-12,13 : 5</t>
  </si>
  <si>
    <t>P32</t>
  </si>
  <si>
    <t>Železobetonový prefabrikát, beton C20/25, výška 650-737mm, šířka 560mm, dl. 2000mm, natural, zkosené horní hrany (15/15), předpoklad vyztužení 150kg/m3, vč. dopravy</t>
  </si>
  <si>
    <t>910650122</t>
  </si>
  <si>
    <t>Poznámka k položce:_x000D_
č.v.D.3.2-12,13 : 2</t>
  </si>
  <si>
    <t>P33</t>
  </si>
  <si>
    <t>Železobetonový prefabrikát, beton C20/25, výška 650mm, šířka 609-560, dl. 1158-1411mm, natural, zkosené horní hrany (15/15), přepoklad vyztužení 150kg/m3, vč. dopravy</t>
  </si>
  <si>
    <t>106805973</t>
  </si>
  <si>
    <t>579157070</t>
  </si>
  <si>
    <t>Poznámka k položce:_x000D_
Včetně kotevních prvků a odstranění transportní výztuže._x000D_
č.v.D.3.2-12,13 : 1,5*0,3*0,15*10_x000D_
2*0,35*0,15*14</t>
  </si>
  <si>
    <t>837050563</t>
  </si>
  <si>
    <t>Poznámka k položce:_x000D_
č.v.D.3.2-12,13 : 0,15*1,5*3,5_x000D_
0,15*2*5,1</t>
  </si>
  <si>
    <t>-1913408564</t>
  </si>
  <si>
    <t>Poznámka k položce:_x000D_
Včetně distančních prvků._x000D_
Začátek provozního součtu_x000D_
  č.v.D.3.2-12,13 : 1,5*3,5_x000D_
  2*5,1_x000D_
Konec provozního součtu_x000D_
vyztužení nutno upřesnit : 15,45*0,00799*1,15</t>
  </si>
  <si>
    <t>-1031058794</t>
  </si>
  <si>
    <t>Poznámka k položce:_x000D_
na terén nebo na desku z betonu prostého nebo prokládaného kamenem, bez potěru, se zahlazením povrchu,_x000D_
č.v.D.3.2-12,13 : 2*14+1,5*10</t>
  </si>
  <si>
    <t>-1022556508</t>
  </si>
  <si>
    <t>Poznámka k položce:_x000D_
č.v.D.3.2-12,13 : 2*14*(0,33+0,15)_x000D_
1,5*10*(0,28+0,15)_x000D_
0,25*(3,5*2+5,1*2)</t>
  </si>
  <si>
    <t>1857251625</t>
  </si>
  <si>
    <t>-651960267</t>
  </si>
  <si>
    <t>Poznámka k položce:_x000D_
č.v.D.3.2-12,13 : 10</t>
  </si>
  <si>
    <t>1752286010</t>
  </si>
  <si>
    <t>Poznámka k položce:_x000D_
č.v.D.3.2-12,13 : 14</t>
  </si>
  <si>
    <t>1689638341</t>
  </si>
  <si>
    <t>Poznámka k položce:_x000D_
na vodorovné mostní konstrukci s očištěním podkladních ploch, provedený v předepsaném spádu,_x000D_
č.v.D.3.2-12,13 - vyrovnání pod prefabrikáty : 0,05*14,4*0,56</t>
  </si>
  <si>
    <t>-2034505461</t>
  </si>
  <si>
    <t>Poznámka k položce:_x000D_
č.v.D.3.2-12,13 : 3,5*1,5+5*2</t>
  </si>
  <si>
    <t>2073420134</t>
  </si>
  <si>
    <t>Poznámka k položce:_x000D_
č.v.D.3.2-12,13 : 15</t>
  </si>
  <si>
    <t>-796448512</t>
  </si>
  <si>
    <t>Poznámka k položce:_x000D_
č.v.D.3.2-12,13 : 15*1,1</t>
  </si>
  <si>
    <t>1150933860</t>
  </si>
  <si>
    <t>1546142188</t>
  </si>
  <si>
    <t>-1446782535</t>
  </si>
  <si>
    <t>Poznámka k položce:_x000D_
č.v.D.3.2-12,13 : 1,5*15</t>
  </si>
  <si>
    <t>-2029122965</t>
  </si>
  <si>
    <t>Poznámka k položce:_x000D_
č.v.D.3.2-12,13 : 14,5</t>
  </si>
  <si>
    <t>-1339819846</t>
  </si>
  <si>
    <t>385451240</t>
  </si>
  <si>
    <t>Poznámka k položce:_x000D_
č.v.D.3.2-12,13 : 3,2+4,8</t>
  </si>
  <si>
    <t>125942516</t>
  </si>
  <si>
    <t>Objekt13 - Zídka Z 05</t>
  </si>
  <si>
    <t>227847818</t>
  </si>
  <si>
    <t>Poznámka k položce:_x000D_
s přehozením výkopku na vzdálenost do 3 m nebo s naložením na dopravní prostředek,_x000D_
č.v.D.3.2-14 : 0,8*0,9*(7,5+9,1+12,7)</t>
  </si>
  <si>
    <t>-863045703</t>
  </si>
  <si>
    <t>Poznámka k položce:_x000D_
s přehozením výkopku na vzdálenost do 3 m nebo s naložením na dopravní prostředek,_x000D_
21,096/2</t>
  </si>
  <si>
    <t>-1373439730</t>
  </si>
  <si>
    <t>Poznámka k položce:_x000D_
zapažených i nezapažených s urovnáním dna do předepsaného profilu a spádu, s přehozením výkopku na přilehlém terénu na vzdálenost do 3 m od podélné osy rýhy nebo s naložením výkopku na dopravní prostředek._x000D_
č.v.D.3.2-14 : 0,8*0,6*(7,5+9,4+12,6)</t>
  </si>
  <si>
    <t>-495389249</t>
  </si>
  <si>
    <t>Poznámka k položce:_x000D_
zapažených i nezapažených s urovnáním dna do předepsaného profilu a spádu, s přehozením výkopku na přilehlém terénu na vzdálenost do 3 m od podélné osy rýhy nebo s naložením výkopku na dopravní prostředek._x000D_
14,16/2</t>
  </si>
  <si>
    <t>-884460223</t>
  </si>
  <si>
    <t>Poznámka k položce:_x000D_
po suchu, bez ohledu na druh dopravního prostředku, bez naložení výkopku, avšak se složením bez rozhrnutí,_x000D_
č.v.D.3.2-14 - odvoz+dovoz pro zpětný zásyp : 0,4*0,5*(7,5+9,1+12,7)*2</t>
  </si>
  <si>
    <t>38035629</t>
  </si>
  <si>
    <t>Poznámka k položce:_x000D_
po suchu, bez ohledu na druh dopravního prostředku, bez naložení výkopku, avšak se složením bez rozhrnutí,_x000D_
č.v.D.3.2-14 : 0,8*0,9*(7,5+9,1+12,7)_x000D_
0,8*0,6*(7,5+9,4+12,6)_x000D_
-5,86</t>
  </si>
  <si>
    <t>-1783978690</t>
  </si>
  <si>
    <t>Poznámka k položce:_x000D_
č.v.D.3.2-14 : 0,4*0,5*(7,5+9,1+12,7)</t>
  </si>
  <si>
    <t>74984566</t>
  </si>
  <si>
    <t>Poznámka k položce:_x000D_
sypaninou z vhodných hornin tř. 1 - 4 nebo materiálem připraveným podél výkopu ve vzdálenosti do 3 m od jeho kraje, pro jakoukoliv hloubku výkopu a jakoukoliv míru zhutnění,_x000D_
č.v.D.3.2-14 : 0,5*0,4*(7,5+9,1+12,7)</t>
  </si>
  <si>
    <t>1186557688</t>
  </si>
  <si>
    <t>Poznámka k položce:_x000D_
sypaninou z vhodných hornin tř. 1 - 4 nebo materiálem, uloženým ve vzdálenosti do 30 m od vnějšího kraje objektu, pro jakoukoliv míru zhutnění,_x000D_
č.v.D.3.2-14 : 0,4*0,5*(7,5+9,1+12,7)</t>
  </si>
  <si>
    <t>1339871473</t>
  </si>
  <si>
    <t>462581241</t>
  </si>
  <si>
    <t>Poznámka k položce:_x000D_
vyrovnáním výškových rozdílů, ploch vodorovných a ploch do sklonu 1 : 5._x000D_
č.v.D.3.2-14 : 0,6*(7,5+9,4+12,6)</t>
  </si>
  <si>
    <t>-1694730230</t>
  </si>
  <si>
    <t>Poznámka k položce:_x000D_
č.v.D.3.2-14 : 0,8*0,9*(7,5+9,1+12,7)_x000D_
0,8*0,6*(7,5+9,4+12,6)_x000D_
-5,86</t>
  </si>
  <si>
    <t>1939952281</t>
  </si>
  <si>
    <t>-461645191</t>
  </si>
  <si>
    <t>Poznámka k položce:_x000D_
č.v.D.3.2-14 : 0,5*0,4*(7,5+9,1+12,7)*1,8</t>
  </si>
  <si>
    <t>-1149531592</t>
  </si>
  <si>
    <t>Poznámka k položce:_x000D_
v rýze nebo v zářezu se stěnami,_x000D_
č.v.D.3.2-14 : (1+0,5*3)*(7,5+9,1+12,7)</t>
  </si>
  <si>
    <t>1474675901</t>
  </si>
  <si>
    <t>Poznámka k položce:_x000D_
č.v.D.3.2-14 : 0,1*0,6*(7,5+9,4+12,6)</t>
  </si>
  <si>
    <t>-1112024041</t>
  </si>
  <si>
    <t>Poznámka k položce:_x000D_
včetně dodávky a uložení betonu, bez výztuže_x000D_
č.v.D.3.2-14 : 0,75*0,6*(7,5+9,4+12,6)</t>
  </si>
  <si>
    <t>296639544</t>
  </si>
  <si>
    <t>Poznámka k položce:_x000D_
svislé nebo šikmé (odkloněné), půdorysně přímé nebo zalomené, stěn základových pasů ve volných nebo zapažených jámách, rýhách, šachtách, včetně případných vzpěr,_x000D_
č.v.D.3.2-14 : 0,4*(7,5+9,4+12,6+0,6)*2</t>
  </si>
  <si>
    <t>-2072529763</t>
  </si>
  <si>
    <t>Poznámka k položce:_x000D_
svislé nebo šikmé (odkloněné), půdorysně přímé nebo zalomené, stěn základových pasů ve volných nebo zapažených jámách, rýhách, šachtách, včetně případných vzpěr,_x000D_
Včetně očištění, vytřídění a uložení bednicího materiálu._x000D_
č.v.D.3.2-14 : 0,4*(7,5+9,4+12,6+0,6)*2</t>
  </si>
  <si>
    <t>-1302454150</t>
  </si>
  <si>
    <t>Poznámka k položce:_x000D_
č.v.D.3.2-14 - předpoklad vyztužení 50kg/m3 : 0,75*0,6*(7,5+9,4+12,6)*0,05</t>
  </si>
  <si>
    <t>893213185</t>
  </si>
  <si>
    <t>Poznámka k položce:_x000D_
č.v.D.3.2-14 : (1+0,5*3)*(7,5+9,1+12,7)*1,15</t>
  </si>
  <si>
    <t>490377859</t>
  </si>
  <si>
    <t>Poznámka k položce:_x000D_
Včetně kotevních prvků a odstranění transportní výztuže._x000D_
č.v.D.3.2-14 : 0,3*0,4*1,6_x000D_
0,4*0,4*1,5*5_x000D_
0,5*0,4*1,5*6_x000D_
0,65*0,4*2_x000D_
0,65*0,4*1,05*9</t>
  </si>
  <si>
    <t>P34</t>
  </si>
  <si>
    <t>Železobetonový prefabrikát, beton C20/25, výška 300mm, šířka 400, dl. 1665-1500mm, natural, zkosené horní hrany (15/15), přepoklad vyztužení 150kg/m3, vč. dopravy</t>
  </si>
  <si>
    <t>597376666</t>
  </si>
  <si>
    <t>Poznámka k položce:_x000D_
č.v.D.3.2-14 : 1</t>
  </si>
  <si>
    <t>P35</t>
  </si>
  <si>
    <t>Železobetonový prefabrikát, beton C20/25, výška 400mm, šířka 400, dl. 1500mm, natural, zkosené horní hrany (15/15), předpoklad vyztužení 150kg/m3, vč. dopravy</t>
  </si>
  <si>
    <t>1396573439</t>
  </si>
  <si>
    <t>Poznámka k položce:_x000D_
č.v.D.3.2-14 : 5</t>
  </si>
  <si>
    <t>P36</t>
  </si>
  <si>
    <t>Železobetonový prefabrikát, beton C20/25, výška 500mm, šířka 400, dl. 1500mm, natural, zkosené horní hrany (15/15), předpoklad vyztužení 150kg/m3, vč. dopravy</t>
  </si>
  <si>
    <t>-387776345</t>
  </si>
  <si>
    <t>Poznámka k položce:_x000D_
č.v.D.3.2-14 : 6</t>
  </si>
  <si>
    <t>P37</t>
  </si>
  <si>
    <t>Železobetonový prefabrikát, beton C20/25, výška 650mm, šířka 400, dl. 2000mm, natural, zkosené horní hrany (15/15), předpoklad vyztužení 150kg/m3, vč. dopravy</t>
  </si>
  <si>
    <t>1533620203</t>
  </si>
  <si>
    <t>P38</t>
  </si>
  <si>
    <t>Železobetonový prefabrikát, beton C20/25, výška 650mm, šířka 400, dl. 1087-1000mm, natural, zkosené horní hrany (15/15), předpoklad vyztužení 150kg/m3, vč. dopravy</t>
  </si>
  <si>
    <t>-1648088270</t>
  </si>
  <si>
    <t>Poznámka k položce:_x000D_
č.v.D.3.2-14 : 9</t>
  </si>
  <si>
    <t>-603578284</t>
  </si>
  <si>
    <t>Poznámka k položce:_x000D_
na vodorovné mostní konstrukci s očištěním podkladních ploch, provedený v předepsaném spádu,_x000D_
č.v.D.3.2-14 - vyrovnání pod prefabrikáty : 0,05*0,4*(7,5+9,4+12,6)</t>
  </si>
  <si>
    <t>-1237222921</t>
  </si>
  <si>
    <t>Poznámka k položce:_x000D_
č.v.D.3.2-14 : (7,5+9,1+12,7)</t>
  </si>
  <si>
    <t>-822791613</t>
  </si>
  <si>
    <t>Poznámka k položce:_x000D_
č.v.D.3.2-14 : (7,5+9,1+12,7)*1,1</t>
  </si>
  <si>
    <t>1116761939</t>
  </si>
  <si>
    <t>2043885609</t>
  </si>
  <si>
    <t>-1877623712</t>
  </si>
  <si>
    <t>Poznámka k položce:_x000D_
č.v.D.3.2-14 : (7,5+9,1+12,7+0,4*2)*1,5</t>
  </si>
  <si>
    <t>-710599901</t>
  </si>
  <si>
    <t>Poznámka k položce:_x000D_
č.v.D.3.2-14 : (7,5+9,1+12,7+0,4*2)</t>
  </si>
  <si>
    <t>125422488</t>
  </si>
  <si>
    <t>Objekt14 - Zídka Z 06</t>
  </si>
  <si>
    <t>62 - Úpravy povrchů vnější</t>
  </si>
  <si>
    <t>782 - Konstrukce z přírodního kamene</t>
  </si>
  <si>
    <t>M21 - Elektromontáže</t>
  </si>
  <si>
    <t>565602413</t>
  </si>
  <si>
    <t>Poznámka k položce:_x000D_
s přehozením výkopku na vzdálenost do 3 m nebo s naložením na dopravní prostředek,_x000D_
č.v.D.3.2-15 : 1,9*2*(8+10+3,5)_x000D_
0,3*2,8*4,3</t>
  </si>
  <si>
    <t>-1202613140</t>
  </si>
  <si>
    <t>Poznámka k položce:_x000D_
s přehozením výkopku na vzdálenost do 3 m nebo s naložením na dopravní prostředek,_x000D_
85,312/2</t>
  </si>
  <si>
    <t>-1745720103</t>
  </si>
  <si>
    <t>Poznámka k položce:_x000D_
zapažených i nezapažených s urovnáním dna do předepsaného profilu a spádu, s přehozením výkopku na přilehlém terénu na vzdálenost do 3 m od podélné osy rýhy nebo s naložením výkopku na dopravní prostředek._x000D_
č.v.D.3.2-15 : 0,6*0,6*(7,5+7+3,2)_x000D_
0,6*0,3*1,5_x000D_
1*0,5*1</t>
  </si>
  <si>
    <t>919882893</t>
  </si>
  <si>
    <t>Poznámka k položce:_x000D_
zapažených i nezapažených s urovnáním dna do předepsaného profilu a spádu, s přehozením výkopku na přilehlém terénu na vzdálenost do 3 m od podélné osy rýhy nebo s naložením výkopku na dopravní prostředek._x000D_
7,142/2</t>
  </si>
  <si>
    <t>1767368363</t>
  </si>
  <si>
    <t>Poznámka k položce:_x000D_
po suchu, bez ohledu na druh dopravního prostředku, bez naložení výkopku, avšak se složením bez rozhrnutí,_x000D_
č.v.D.3.2-15 - odvoz+dovoz pro zpětný zásyp : 0,6*0,8*(7+7+2,5)*2</t>
  </si>
  <si>
    <t>-184931790</t>
  </si>
  <si>
    <t>Poznámka k položce:_x000D_
po suchu, bez ohledu na druh dopravního prostředku, bez naložení výkopku, avšak se složením bez rozhrnutí,_x000D_
č.v.D.3.2-15 : 1,9*2*(8+10+3,5)_x000D_
0,3*2,8*4,3_x000D_
0,6*0,6*(7,5+7+3,2)_x000D_
0,6*0,3*1,5_x000D_
1*0,5*1_x000D_
-7,92</t>
  </si>
  <si>
    <t>-1236696209</t>
  </si>
  <si>
    <t>Poznámka k položce:_x000D_
č.v.D.3.2-15 : 0,6*0,8*(7+7+2,5)</t>
  </si>
  <si>
    <t>174101101R00</t>
  </si>
  <si>
    <t>Zásyp sypaninou se zhutněním jam, šachet, rýh nebo kolem objektů v těchto vykopávkách</t>
  </si>
  <si>
    <t>-1261590817</t>
  </si>
  <si>
    <t>Poznámka k položce:_x000D_
z jakékoliv horniny s uložením výkopku po vrstvách,_x000D_
včetně strojního přemístění materiálu pro zásyp ze vzdálenosti do 10 m od okraje zásypu_x000D_
č.v.D.3.2-15 - vsak : 1*0,5*1</t>
  </si>
  <si>
    <t>31214728</t>
  </si>
  <si>
    <t>Poznámka k položce:_x000D_
sypaninou z vhodných hornin tř. 1 - 4 nebo materiálem připraveným podél výkopu ve vzdálenosti do 3 m od jeho kraje, pro jakoukoliv hloubku výkopu a jakoukoliv míru zhutnění,_x000D_
č.v.D.3.2-15 : 1*0,5*(7+7+2,5)</t>
  </si>
  <si>
    <t>2144565804</t>
  </si>
  <si>
    <t>Poznámka k položce:_x000D_
sypaninou z vhodných hornin tř. 1 - 4 nebo materiálem připraveným podél výkopu ve vzdálenosti do 3 m od jeho kraje, pro jakoukoliv hloubku výkopu a jakoukoliv míru zhutnění,_x000D_
č.v.D.3.2-15 : 0,6*0,3*1,5</t>
  </si>
  <si>
    <t>-910555711</t>
  </si>
  <si>
    <t>Poznámka k položce:_x000D_
sypaninou z vhodných hornin tř. 1 - 4 nebo materiálem, uloženým ve vzdálenosti do 30 m od vnějšího kraje objektu, pro jakoukoliv míru zhutnění,_x000D_
č.v.D.3.2-15 : 0,6*0,8*(7+7+2,5)</t>
  </si>
  <si>
    <t>-237710476</t>
  </si>
  <si>
    <t>-1798360861</t>
  </si>
  <si>
    <t>Poznámka k položce:_x000D_
vyrovnáním výškových rozdílů, ploch vodorovných a ploch do sklonu 1 : 5._x000D_
č.v.D.3.2-15 : 2,8*4,3_x000D_
0,6*(7,5+7+3,2)</t>
  </si>
  <si>
    <t>622120007</t>
  </si>
  <si>
    <t>Poznámka k položce:_x000D_
č.v.D.3.2-15 : 1,9*2*(8+10+3,5)_x000D_
0,3*2,8*4,3_x000D_
0,6*0,6*(7,5+7+3,2)_x000D_
0,6*0,3*1,5_x000D_
1*0,5*1_x000D_
-7,92</t>
  </si>
  <si>
    <t>1616691073</t>
  </si>
  <si>
    <t>-1832783783</t>
  </si>
  <si>
    <t>Poznámka k položce:_x000D_
č.v.D.3.2-15 : 1*0,5*(7+7+2,5)*1,8</t>
  </si>
  <si>
    <t>583426832R</t>
  </si>
  <si>
    <t>kamenivo přírodní drcené frakce 16,0 až 32,0 mm; Olomoucký kraj</t>
  </si>
  <si>
    <t>196862564</t>
  </si>
  <si>
    <t>Poznámka k položce:_x000D_
č.v.D.3.2-15 - vsak : 1*0,5*1*1,8</t>
  </si>
  <si>
    <t>1860387220</t>
  </si>
  <si>
    <t>Poznámka k položce:_x000D_
v rýze nebo v zářezu se stěnami,_x000D_
č.v.D.3.2-15 : (1,6+0,4+1+0,4)*(7+7+2,5)</t>
  </si>
  <si>
    <t>213151121R00</t>
  </si>
  <si>
    <t>Montáž vsakovacích nádrží položení geotextílie</t>
  </si>
  <si>
    <t>45079851</t>
  </si>
  <si>
    <t>Poznámka k položce:_x000D_
č.v.D.3.2-15 - vsak : 1*0,5*2+1*(0,5*2+1*2)</t>
  </si>
  <si>
    <t>1660847311</t>
  </si>
  <si>
    <t>Poznámka k položce:_x000D_
bez dodávky a uložení výztuže_x000D_
č.v.D.3.2-15 : 0,15*2,8*4,3</t>
  </si>
  <si>
    <t>1356349139</t>
  </si>
  <si>
    <t>Poznámka k položce:_x000D_
svislé nebo šikmé (odkloněné) , půdorysně přímé nebo zalomené, stěn základových desek ve volných nebo zapažených jámách, rýhách, šachtách, včetně případných vzpěr,_x000D_
č.v.D.3.2-15 : 0,15*2*(2,8+4,3)</t>
  </si>
  <si>
    <t>1364655832</t>
  </si>
  <si>
    <t>Poznámka k položce:_x000D_
svislé nebo šikmé (odkloněné) , půdorysně přímé nebo zalomené, stěn základových desek ve volných nebo zapažených jámách, rýhách, šachtách, včetně případných vzpěr,_x000D_
Včetně očištění, vytřídění a uložení bednicího materiálu._x000D_
č.v.D.3.2-15 : 0,15*2*(2,8+4,3)</t>
  </si>
  <si>
    <t>-147295158</t>
  </si>
  <si>
    <t>Poznámka k položce:_x000D_
včetně distančních prvků_x000D_
č.v.D.3.2-15 - vyztužení nutno dopřesnit realizační dokumentací : 2,8*4,3*0,00799*2*1,15</t>
  </si>
  <si>
    <t>-1623434601</t>
  </si>
  <si>
    <t>Poznámka k položce:_x000D_
včetně dodávky a uložení betonu, bez výztuže_x000D_
č.v.D.3.2-15 : 0,7*0,6*(7,5+7+3,2)</t>
  </si>
  <si>
    <t>70752404</t>
  </si>
  <si>
    <t>Poznámka k položce:_x000D_
svislé nebo šikmé (odkloněné), půdorysně přímé nebo zalomené, stěn základových pasů ve volných nebo zapažených jámách, rýhách, šachtách, včetně případných vzpěr,_x000D_
č.v.D.3.2-15 : 0,4*(7,5+8,2+3,2+0,6*2+2,5+7+7)</t>
  </si>
  <si>
    <t>-1221528428</t>
  </si>
  <si>
    <t>Poznámka k položce:_x000D_
svislé nebo šikmé (odkloněné), půdorysně přímé nebo zalomené, stěn základových pasů ve volných nebo zapažených jámách, rýhách, šachtách, včetně případných vzpěr,_x000D_
Včetně očištění, vytřídění a uložení bednicího materiálu._x000D_
č.v.D.3.2-15 : 0,4*(7,5+8,2+3,2+0,6*2+2,5+7+7)</t>
  </si>
  <si>
    <t>265170443</t>
  </si>
  <si>
    <t>Poznámka k položce:_x000D_
č.v.D.3.2-15 - předpoklad 50kg/m3 : 0,7*0,6*(7,5+7+3,2)*0,05</t>
  </si>
  <si>
    <t>-1154857402</t>
  </si>
  <si>
    <t>Poznámka k položce:_x000D_
č.v.D.3.2-15 : 2</t>
  </si>
  <si>
    <t>271501</t>
  </si>
  <si>
    <t>Vytvoření prostupů v zákl. pasu pro prostup drenáže</t>
  </si>
  <si>
    <t>-1582836792</t>
  </si>
  <si>
    <t>-1029883979</t>
  </si>
  <si>
    <t>Poznámka k položce:_x000D_
č.v.D.3.2-15 - drenáž : (1,6+0,4+1+0,4)*(7+7+2,5)*1,15_x000D_
č.v.D.3.2-15 - vsak : (1*0,5*2+1*(0,5*2+1*2))*1,15</t>
  </si>
  <si>
    <t>311112140RT3</t>
  </si>
  <si>
    <t>Stěny z betonových bednicích tvárnic a betonu šířky 400 mm, zálivka betonem C20/25, Beton čerstvý obyčejný;  C 20/25;  prostředí: X0;  cement: CEM II;  Dmax = 16 mm;  S 3</t>
  </si>
  <si>
    <t>1621984306</t>
  </si>
  <si>
    <t>Poznámka k položce:_x000D_
(ztracené bednění) z betonových tvárnic a zálivka betonem,_x000D_
č.v.D.3.2-15 : 1,5*(7,4+7,2+3)</t>
  </si>
  <si>
    <t>1907457667</t>
  </si>
  <si>
    <t>Poznámka k položce:_x000D_
včetně distančních prvků_x000D_
č.v.D.3.2-15 : (7,4+7,2+3)*6*2*0,000617_x000D_
(7,4+7,2+3)/0,25*2*2*0,000617</t>
  </si>
  <si>
    <t>Otvor ve zdi pro výtok vody 300x150x200 mm</t>
  </si>
  <si>
    <t>688741300</t>
  </si>
  <si>
    <t>940407023</t>
  </si>
  <si>
    <t>Poznámka k položce:_x000D_
na vodorovné mostní konstrukci s očištěním podkladních ploch, provedený v předepsaném spádu,_x000D_
č.v.D.3.2-15 : 0,05*0,4*(7,4+7,2+3)</t>
  </si>
  <si>
    <t>1118688225</t>
  </si>
  <si>
    <t>Poznámka k položce:_x000D_
č.v.D.3.2-15 : 2,8*4,3</t>
  </si>
  <si>
    <t>Úpravy povrchů vnější</t>
  </si>
  <si>
    <t>602011180RT6</t>
  </si>
  <si>
    <t>Omítka stěn z hotových směsí vrchní tenkovrstvá, s vlákny, fungicidními a algicidními přísadami, zatřená, tloušťka vrstvy 1,5 mm, bílá</t>
  </si>
  <si>
    <t>267996950</t>
  </si>
  <si>
    <t>Poznámka k položce:_x000D_
po jednotlivých vrstvách_x000D_
č.v.D.3.2-15 : 1,5*(7,4+8+3+0,4*2)_x000D_
-2*3,5</t>
  </si>
  <si>
    <t>622421131R00</t>
  </si>
  <si>
    <t>Omítky vnější stěn vápenné nebo vápenocementové hladké,  , složitost 1÷ 2</t>
  </si>
  <si>
    <t>-508943059</t>
  </si>
  <si>
    <t>Poznámka k položce:_x000D_
č.v.D.3.2-15 : 1,5*(7,4+8+3+0,4*2)_x000D_
-2*3,5</t>
  </si>
  <si>
    <t>622481211RT2</t>
  </si>
  <si>
    <t>Vyztužení povrchových úprav vnějších stěn stěrkou s výztužnou sklotextilní tkaninou, s dodávkou sítě a stěrkového tmelu</t>
  </si>
  <si>
    <t>-803166396</t>
  </si>
  <si>
    <t>1626221013</t>
  </si>
  <si>
    <t>Poznámka k položce:_x000D_
č.v.D.3.2-15 : 7+7+2,5+2*2</t>
  </si>
  <si>
    <t>-168456069</t>
  </si>
  <si>
    <t>Poznámka k položce:_x000D_
včetně tvarovek, objímek. Bez zednických výpomocí._x000D_
Potrubí včetně tvarovek. Bez zednických výpomocí._x000D_
č.v.D.3.2-15 : 2</t>
  </si>
  <si>
    <t>146898253</t>
  </si>
  <si>
    <t>Poznámka k položce:_x000D_
č.v.D.3.2-15 : (7+7+2,5+2*2)*1,1</t>
  </si>
  <si>
    <t>286113</t>
  </si>
  <si>
    <t>Zátka PVC s mřížkou d 100 mm pro drenážní trubky</t>
  </si>
  <si>
    <t>1129318279</t>
  </si>
  <si>
    <t>-1594326518</t>
  </si>
  <si>
    <t>2064013265</t>
  </si>
  <si>
    <t>-772687010</t>
  </si>
  <si>
    <t>Poznámka k položce:_x000D_
č.v.D.3.2-15 : 0,4*(7,4+7,2+3)</t>
  </si>
  <si>
    <t>-499723433</t>
  </si>
  <si>
    <t>Poznámka k položce:_x000D_
1,5*(7+7,2+2,7+0,4*2)_x000D_
2*3,5</t>
  </si>
  <si>
    <t>1269125367</t>
  </si>
  <si>
    <t>Poznámka k položce:_x000D_
Provedení očištění povrchu a natavení jedné vrstvy modifikovaného asfaltového pásu včetně dodávky materiálů._x000D_
č.v.D.3.2-15 : 0,4*(7,4+7,2+3)</t>
  </si>
  <si>
    <t>-23717719</t>
  </si>
  <si>
    <t>-1632154397</t>
  </si>
  <si>
    <t>Poznámka k položce:_x000D_
č.v.D.3.2-15 : 2,1*(7+7+2,5+0,4*2)</t>
  </si>
  <si>
    <t>-349605449</t>
  </si>
  <si>
    <t>Poznámka k položce:_x000D_
č.v.D.3.2-15 : (7+7+2,5+0,4*2)</t>
  </si>
  <si>
    <t>-482551294</t>
  </si>
  <si>
    <t>D+M desky z cortenového plechu 650x300 mm, ohýbané ze tří stran 70mm, chemicky kotvené do opěrné zdi</t>
  </si>
  <si>
    <t>-904782916</t>
  </si>
  <si>
    <t>Poznámka k položce:_x000D_
č.v.D.3.2-15 : 1</t>
  </si>
  <si>
    <t>-800388373</t>
  </si>
  <si>
    <t>782</t>
  </si>
  <si>
    <t>Konstrukce z přírodního kamene</t>
  </si>
  <si>
    <t>782631324RT1</t>
  </si>
  <si>
    <t>Montáž obkladu parapetů deskami z tvrdých kamenů bez dodávky parapetů  tloušťky 40 a 50 mm</t>
  </si>
  <si>
    <t>1394712753</t>
  </si>
  <si>
    <t>Poznámka k položce:_x000D_
č.v.D.3.2-15 : 18,6*0,5</t>
  </si>
  <si>
    <t>58382195R</t>
  </si>
  <si>
    <t>obklad kamenný deska; žula; h = 50,0 mm; plocha do 0,24 m2; povrch leštěný</t>
  </si>
  <si>
    <t>1626530328</t>
  </si>
  <si>
    <t>Poznámka k položce:_x000D_
č.v.D.3.2-15 : 18,6*0,5*1,1</t>
  </si>
  <si>
    <t>998782201R00</t>
  </si>
  <si>
    <t>Přesun hmot pro kamenné obklady v objektech výšky do 6 m</t>
  </si>
  <si>
    <t>1842840044</t>
  </si>
  <si>
    <t>M21</t>
  </si>
  <si>
    <t>Elektromontáže</t>
  </si>
  <si>
    <t>210172206R00</t>
  </si>
  <si>
    <t>Montáž skříně rozvaděče na konstrukci</t>
  </si>
  <si>
    <t>-1579337338</t>
  </si>
  <si>
    <t>21001</t>
  </si>
  <si>
    <t>Skříň rozvaděče 600x600x250 mm</t>
  </si>
  <si>
    <t>-826256885</t>
  </si>
  <si>
    <t>Objekt15 - Zídka Z10</t>
  </si>
  <si>
    <t>-1692426015</t>
  </si>
  <si>
    <t>Poznámka k položce:_x000D_
zapažených i nezapažených s urovnáním dna do předepsaného profilu a spádu, s přehozením výkopku na přilehlém terénu na vzdálenost do 3 m od podélné osy rýhy nebo s naložením výkopku na dopravní prostředek._x000D_
č.v.D.3.2-17 : 1*0,6*2,1</t>
  </si>
  <si>
    <t>1454900359</t>
  </si>
  <si>
    <t>Poznámka k položce:_x000D_
zapažených i nezapažených s urovnáním dna do předepsaného profilu a spádu, s přehozením výkopku na přilehlém terénu na vzdálenost do 3 m od podélné osy rýhy nebo s naložením výkopku na dopravní prostředek._x000D_
1,26/2</t>
  </si>
  <si>
    <t>323738983</t>
  </si>
  <si>
    <t>Poznámka k položce:_x000D_
po suchu, bez ohledu na druh dopravního prostředku, bez naložení výkopku, avšak se složením bez rozhrnutí,</t>
  </si>
  <si>
    <t>-1651105918</t>
  </si>
  <si>
    <t>Poznámka k položce:_x000D_
vyrovnáním výškových rozdílů, ploch vodorovných a ploch do sklonu 1 : 5._x000D_
č.v.D.3.2-17 : 0,6*2,1</t>
  </si>
  <si>
    <t>933585428</t>
  </si>
  <si>
    <t>1141736868</t>
  </si>
  <si>
    <t>-1761428309</t>
  </si>
  <si>
    <t>Poznámka k položce:_x000D_
č.v.D.3.2-17 : 0,1*0,6*2,1</t>
  </si>
  <si>
    <t>307390801</t>
  </si>
  <si>
    <t>Poznámka k položce:_x000D_
včetně dodávky a uložení betonu, bez výztuže_x000D_
č.v.D.3.2-17 : 0,65*0,6*2,1+0,1*0,4*2,1</t>
  </si>
  <si>
    <t>-900448886</t>
  </si>
  <si>
    <t>Poznámka k položce:_x000D_
svislé nebo šikmé (odkloněné), půdorysně přímé nebo zalomené, stěn základových pasů ve volných nebo zapažených jámách, rýhách, šachtách, včetně případných vzpěr,_x000D_
č.v.D.3.2-17 : 0,4*(2,1*2+0,6*2)</t>
  </si>
  <si>
    <t>-1095092433</t>
  </si>
  <si>
    <t>286605129</t>
  </si>
  <si>
    <t>Poznámka k položce:_x000D_
č.v.D.3.2-17 - předpoklad vyztužení 50kg/m3 : (0,65*0,6*2,1+0,1*0,4*2,1)*0,05</t>
  </si>
  <si>
    <t>1224101152</t>
  </si>
  <si>
    <t>Poznámka k položce:_x000D_
Včetně kotevních prvků a odstranění transportní výztuže._x000D_
č.v.D.3.2-17 : 1,5*0,4*2,1_x000D_
-0,25*0,6*0,6*3</t>
  </si>
  <si>
    <t>Železobetonový prefabrikát, beton C20/25, výška 1500mm, šířka 400mm, dl. 2100mm, natural, zkosené horní hrany (15/15), přepoklad vyztužení 150kg/m3, vč. dopravy</t>
  </si>
  <si>
    <t>-1129892412</t>
  </si>
  <si>
    <t>Poznámka k položce:_x000D_
č.v.D.3.2-17 : 1</t>
  </si>
  <si>
    <t>1302937013</t>
  </si>
  <si>
    <t>Poznámka k položce:_x000D_
na vodorovné mostní konstrukci s očištěním podkladních ploch, provedený v předepsaném spádu,_x000D_
č.v.D.3.2-17 : 0,05*0,4*2,1</t>
  </si>
  <si>
    <t>Stavební přípomoci EI vč. dod. materiálu</t>
  </si>
  <si>
    <t>1926165423</t>
  </si>
  <si>
    <t>Poznámka k položce:_x000D_
odhad : 5</t>
  </si>
  <si>
    <t>-1134489818</t>
  </si>
  <si>
    <t>-1792281325</t>
  </si>
  <si>
    <t>-363023921</t>
  </si>
  <si>
    <t>Objekt16 - Oprava stávající kamenné zídky</t>
  </si>
  <si>
    <t>94 - Lešení a stavební výtahy</t>
  </si>
  <si>
    <t>95 - Dokončovací konstrukce na pozemních stavbách</t>
  </si>
  <si>
    <t>765 - Krytiny tvrdé</t>
  </si>
  <si>
    <t>622901110R00</t>
  </si>
  <si>
    <t>Očištění po opravách vnějších omítek spárovaných ploch</t>
  </si>
  <si>
    <t>844511993</t>
  </si>
  <si>
    <t>Poznámka k položce:_x000D_
Včetně očištění od zbytků malty nebo fasádní barvy a na omytí kartáčem._x000D_
č.v.D.3.2-01 - zídka u Vaňkova domku : 0,5*(15+0,8*2)+2*16+0,8*0,8*4</t>
  </si>
  <si>
    <t>622904121R00</t>
  </si>
  <si>
    <t>Očištění fasád ruční čištění ocelovým kartáčem,</t>
  </si>
  <si>
    <t>-1626746940</t>
  </si>
  <si>
    <t>Poznámka k položce:_x000D_
č.v.D.3.2-01 - zídka u Vaňkova domku : 0,5*(15+0,8*2)+2*16+0,8*0,8*4</t>
  </si>
  <si>
    <t>627452101RT2</t>
  </si>
  <si>
    <t>Spárování maltou cementovou zapuštěné rovné  zdí z kamene, spárovací maltou</t>
  </si>
  <si>
    <t>519465026</t>
  </si>
  <si>
    <t>94</t>
  </si>
  <si>
    <t>Lešení a stavební výtahy</t>
  </si>
  <si>
    <t>941955001R00</t>
  </si>
  <si>
    <t>Lešení lehké pracovní pomocné pomocné, o výšce lešeňové podlahy do 1,2 m</t>
  </si>
  <si>
    <t>-1231435650</t>
  </si>
  <si>
    <t>Poznámka k položce:_x000D_
1*16</t>
  </si>
  <si>
    <t>95</t>
  </si>
  <si>
    <t>Dokončovací konstrukce na pozemních stavbách</t>
  </si>
  <si>
    <t>952901</t>
  </si>
  <si>
    <t>Úklid kolem zídky</t>
  </si>
  <si>
    <t>1204536863</t>
  </si>
  <si>
    <t>Poznámka k položce:_x000D_
16*1*2</t>
  </si>
  <si>
    <t>289904122R00</t>
  </si>
  <si>
    <t>Vysekání spojovací hmoty ze spár hl. od 0 do 30 mm zdivo z lomového kamene nebo cihel středního</t>
  </si>
  <si>
    <t>1159869791</t>
  </si>
  <si>
    <t>Poznámka k položce:_x000D_
a jejich vyčištění, stěn i kleneb,_x000D_
č.v.D.3.2-01 - zídka u Vaňkova domku : 0,5*(15+0,8*2)+2*16+0,8*0,8*4</t>
  </si>
  <si>
    <t>765316860R00</t>
  </si>
  <si>
    <t>Demontáž pálené krytiny z prejzů, se zvětralou maltou, do suti</t>
  </si>
  <si>
    <t>506065005</t>
  </si>
  <si>
    <t>Poznámka k položce:_x000D_
č.v.D.3.2-01 - zídka u Vaňkova domku - předpoklad 50% : 1*15,5*0,5</t>
  </si>
  <si>
    <t>Odvoz suti a vybouraných hmot na skládku do 1 km</t>
  </si>
  <si>
    <t>1204868526</t>
  </si>
  <si>
    <t>Odvoz suti a vybouraných hmot na skládku příplatek za každý další 1 km</t>
  </si>
  <si>
    <t>1202847082</t>
  </si>
  <si>
    <t>Vnitrostaveništní doprava suti a vybouraných hmot do 10 m</t>
  </si>
  <si>
    <t>-1163555475</t>
  </si>
  <si>
    <t>Vnitrostaveništní doprava suti a vybouraných hmot příplatek k ceně za každých dalších 5 m</t>
  </si>
  <si>
    <t>465953729</t>
  </si>
  <si>
    <t>-1270313297</t>
  </si>
  <si>
    <t>765</t>
  </si>
  <si>
    <t>Krytiny tvrdé</t>
  </si>
  <si>
    <t>765319322R00</t>
  </si>
  <si>
    <t>Krytina pálená střech složitých prejzy, uložení do malty, povrchová úprava režná,</t>
  </si>
  <si>
    <t>-636519196</t>
  </si>
  <si>
    <t>59660</t>
  </si>
  <si>
    <t>Taška prejz - režná</t>
  </si>
  <si>
    <t>-477442700</t>
  </si>
  <si>
    <t>Poznámka k položce:_x000D_
č.v.D.3.2-01 - zídka u Vaňkova domku - předpoklad 50% : 1*15,5*0,5*1,05</t>
  </si>
  <si>
    <t>998765201R00</t>
  </si>
  <si>
    <t>Přesun hmot pro krytiny tvrdé v objektech výšky do 6 m</t>
  </si>
  <si>
    <t>-799933733</t>
  </si>
  <si>
    <t>Objekt3 - Sadové úpravy</t>
  </si>
  <si>
    <t>Pol1</t>
  </si>
  <si>
    <t>Ochrana dřevin na stavbě, ochrana kmene stromů dřevěným bedněním</t>
  </si>
  <si>
    <t>kpl</t>
  </si>
  <si>
    <t>916511822</t>
  </si>
  <si>
    <t>181114711R00</t>
  </si>
  <si>
    <t>Odstranění kamene sebráním do 15 kg</t>
  </si>
  <si>
    <t>-592363546</t>
  </si>
  <si>
    <t>111105111R00</t>
  </si>
  <si>
    <t>Odstranění stařiny odvoz 20 km, na svahu do 1:5, po odplevelení, hmota po frézování, atd.</t>
  </si>
  <si>
    <t>435258728</t>
  </si>
  <si>
    <t>111105112R00</t>
  </si>
  <si>
    <t>Odstranění stařiny odvoz 20 km, na svahu do 1:2, po odplevelení, hmota po frézování, atd.</t>
  </si>
  <si>
    <t>1022582350</t>
  </si>
  <si>
    <t>184802111R00</t>
  </si>
  <si>
    <t>Chem. odplevelení před založ. postřikem, v rovině</t>
  </si>
  <si>
    <t>2041429537</t>
  </si>
  <si>
    <t>Poznámka k položce:_x000D_
D:200_x000D_
H:31_x000D_
I:3_x000D_
J:3_x000D_
K:103_x000D_
L:153_x000D_
M:56_x000D_
N:131_x000D_
O:21_x000D_
Q:316_x000D_
R:175_x000D_
S:56_x000D_
X:233_x000D_
AD:13_x000D_
T1:1593_x000D_
T2:326_x000D_
T3:267_x000D_
T4:109_x000D_
T5:38_x000D_
T6:260_x000D_
T7:108_x000D_
T8:138_x000D_
T9:319_x000D_
T10:350</t>
  </si>
  <si>
    <t>184802211R00</t>
  </si>
  <si>
    <t>Chem. odplevelení před založ. postřikem, svah 1:2</t>
  </si>
  <si>
    <t>2066063021</t>
  </si>
  <si>
    <t>Poznámka k položce:_x000D_
A:490_x000D_
B:170_x000D_
C:221_x000D_
E:58_x000D_
F:43_x000D_
G:124_x000D_
P:10_x000D_
T:68_x000D_
U:101_x000D_
V:60_x000D_
W:384_x000D_
Y:287_x000D_
Z:12_x000D_
AA:18_x000D_
AB:20_x000D_
AC:10_x000D_
T11:149_x000D_
T12:112</t>
  </si>
  <si>
    <t>183402111R00</t>
  </si>
  <si>
    <t>Rozrušení půdy do 15 cm v rovině/svah 1:5, trávníky</t>
  </si>
  <si>
    <t>1401018036</t>
  </si>
  <si>
    <t>Poznámka k položce:_x000D_
travnaté plochy:3769</t>
  </si>
  <si>
    <t>185802112R00</t>
  </si>
  <si>
    <t>Hnojení kompostem nebo hnojem v rovině, záhonové výsadby</t>
  </si>
  <si>
    <t>1858411202</t>
  </si>
  <si>
    <t>Poznámka k položce:_x000D_
záhony:1494*0,05*0,85</t>
  </si>
  <si>
    <t>185802122R00</t>
  </si>
  <si>
    <t>Hnojení kompostem nebo hnojem na svahu 1:2</t>
  </si>
  <si>
    <t>-998598263</t>
  </si>
  <si>
    <t>Poznámka k položce:_x000D_
2076*0,05*0,85</t>
  </si>
  <si>
    <t>Kompost</t>
  </si>
  <si>
    <t>-1189293275</t>
  </si>
  <si>
    <t>Poznámka k položce:_x000D_
63,495+88,23</t>
  </si>
  <si>
    <t>181301103R00</t>
  </si>
  <si>
    <t>Rozprostření ornice, rovina, tl. 15-20 cm,do 500m2</t>
  </si>
  <si>
    <t>1056121485</t>
  </si>
  <si>
    <t>Poznámka k položce:_x000D_
zásyp trávník po komunikacích:(289+28+28+148+127)_x000D_
zásyp záhony po komunikacích:38+46+5+3+53+25+50+18+4+8+25+20</t>
  </si>
  <si>
    <t>Nakládání výkopku z hor.1-4 v množství do 100 m3</t>
  </si>
  <si>
    <t>-701676621</t>
  </si>
  <si>
    <t>Poznámka k položce:_x000D_
915*0,15</t>
  </si>
  <si>
    <t>162601102RT3</t>
  </si>
  <si>
    <t>Vodorovné přemístění výkopku z hor.1-4 do 5000 m, nosnost 12 t</t>
  </si>
  <si>
    <t>-326559140</t>
  </si>
  <si>
    <t>10364200R</t>
  </si>
  <si>
    <t>Ornice pro pozemkové úpravy</t>
  </si>
  <si>
    <t>-801957434</t>
  </si>
  <si>
    <t>183403113R00</t>
  </si>
  <si>
    <t>Obdělání půdy frézováním v rovině</t>
  </si>
  <si>
    <t>-487507504</t>
  </si>
  <si>
    <t>Poznámka k položce:_x000D_
travanaté plochy:3769</t>
  </si>
  <si>
    <t>183403161R00</t>
  </si>
  <si>
    <t>Obdělání půdy válením, v rovině, 2x, před setím a po zapravení osiva</t>
  </si>
  <si>
    <t>263415622</t>
  </si>
  <si>
    <t>Poznámka k položce:_x000D_
travnaté plochy:3769*2</t>
  </si>
  <si>
    <t>180402111R00</t>
  </si>
  <si>
    <t>Založení trávníku parkového výsevem v rovině</t>
  </si>
  <si>
    <t>663268296</t>
  </si>
  <si>
    <t>00572400R</t>
  </si>
  <si>
    <t>Směs travní parková I. běžná zátěž PROFI, á 25 kg</t>
  </si>
  <si>
    <t>-1334079300</t>
  </si>
  <si>
    <t>Poznámka k položce:_x000D_
3769*0,03</t>
  </si>
  <si>
    <t>M</t>
  </si>
  <si>
    <t>Ocelová pásovina, tl. 3 mm, výška 120 mm, 10% prořez</t>
  </si>
  <si>
    <t>bm</t>
  </si>
  <si>
    <t>-1157911196</t>
  </si>
  <si>
    <t>Poznámka k položce:_x000D_
pásovina:213*1,1_x000D_
zaokrouhlení:1,7</t>
  </si>
  <si>
    <t>R</t>
  </si>
  <si>
    <t>Instalce lemovky - ocelové</t>
  </si>
  <si>
    <t>-292679414</t>
  </si>
  <si>
    <t>183205111R00</t>
  </si>
  <si>
    <t>Založení záhonu v rovině/svah 1 : 5, hor. 1 - 2</t>
  </si>
  <si>
    <t>1451409460</t>
  </si>
  <si>
    <t>Poznámka k položce:_x000D_
D:200_x000D_
H:31_x000D_
I:3_x000D_
J:3_x000D_
K:103_x000D_
L:153_x000D_
M:56_x000D_
N:131_x000D_
O:21_x000D_
Q:316_x000D_
R:175_x000D_
S:56_x000D_
X:233_x000D_
AD:13</t>
  </si>
  <si>
    <t>183205131R00</t>
  </si>
  <si>
    <t>Založení záhonu na svahu 1 : 2, hor. 1 - 2</t>
  </si>
  <si>
    <t>386449415</t>
  </si>
  <si>
    <t>Poznámka k položce:_x000D_
A:490_x000D_
B:170_x000D_
C:221_x000D_
E:58_x000D_
F:43_x000D_
G:124_x000D_
P:10_x000D_
T:68_x000D_
U:101_x000D_
V:60_x000D_
W:384_x000D_
Y:287_x000D_
Z:12_x000D_
AA:18_x000D_
AB:20_x000D_
AC:10</t>
  </si>
  <si>
    <t>183403153R00</t>
  </si>
  <si>
    <t>Obdělání půdy hrabáním, v rovině, záhony</t>
  </si>
  <si>
    <t>-2129120092</t>
  </si>
  <si>
    <t>183403253R00</t>
  </si>
  <si>
    <t>Obdělání půdy hrabáním, na svahu 1:2</t>
  </si>
  <si>
    <t>-96382552</t>
  </si>
  <si>
    <t>183403114R00</t>
  </si>
  <si>
    <t>Obdělání půdy kultivátorováním v rovině</t>
  </si>
  <si>
    <t>1601604662</t>
  </si>
  <si>
    <t>183403115R00</t>
  </si>
  <si>
    <t>Obdělání půdy kultivátorováním na svahu 1:2</t>
  </si>
  <si>
    <t>158836051</t>
  </si>
  <si>
    <t>183403131R00</t>
  </si>
  <si>
    <t>Obdělání půdy rytím do 20 cm hor. 1 až 2, v rovině, 30% plochy</t>
  </si>
  <si>
    <t>1970458618</t>
  </si>
  <si>
    <t>Poznámka k položce:_x000D_
1494*0,3</t>
  </si>
  <si>
    <t>183403231R00</t>
  </si>
  <si>
    <t>Obdělání půdy rytím do 20 cm hor. 1 až 2, svah 1:2, 30% plochy</t>
  </si>
  <si>
    <t>56964091</t>
  </si>
  <si>
    <t>Poznámka k položce:_x000D_
2076*0,3</t>
  </si>
  <si>
    <t>182911121R00</t>
  </si>
  <si>
    <t>Zpevnění svahu do 1 : 1 prkny v hornině 1 až 4, haťě, půlkuláče D min.8 cm, impregnované</t>
  </si>
  <si>
    <t>494267258</t>
  </si>
  <si>
    <t>183101111R00</t>
  </si>
  <si>
    <t>Hloub. jamek bez výměny půdy do 0,01 m3, svah 1:5</t>
  </si>
  <si>
    <t>1246872738</t>
  </si>
  <si>
    <t>Poznámka k položce:_x000D_
trvalky svah:14409</t>
  </si>
  <si>
    <t>183102131R00</t>
  </si>
  <si>
    <t>Hloub. jamek bez výměny půdy do 0,01 m3, svah 1:2</t>
  </si>
  <si>
    <t>-1654673735</t>
  </si>
  <si>
    <t>Poznámka k položce:_x000D_
trvalky rovina:9449</t>
  </si>
  <si>
    <t>183204112R00</t>
  </si>
  <si>
    <t>Výsadba trvalek</t>
  </si>
  <si>
    <t>987756157</t>
  </si>
  <si>
    <t>Poznámka k položce:_x000D_
Aster divaricatus:300_x000D_
Aster ericoides 'Esther':92_x000D_
Aster ericoides 'Schneetanne':22_x000D_
Anemone hupehensis 'Praecox':139_x000D_
Anemone japonica 'Honorine Jobert':164_x000D_
Alchemilla mollis:468_x000D_
Aster macrophyllus 'Twilight':136_x000D_
Aconitum napellus 'Album':87_x000D_
Anemone sylvestris:3887_x000D_
Aquilegia vulgaris 'Alba':113_x000D_
Aquilegia vulgaris:284_x000D_
Bergenia cordifolia:400_x000D_
Brunnera macrophylla:479_x000D_
Carex pendula:27_x000D_
Dryopteris erythrosora:75_x000D_
Dryopteris filix-mas:83_x000D_
Digitalis purpurea 'Alba':118_x000D_
Digitalis purpurea:76_x000D_
Dicentra spectabilis:133_x000D_
Geranium x cantabrigiense 'Biokovo':1347_x000D_
Geranium macrorrhizum:329_x000D_
Geranium x oxonianum 'Claridge Druce':216_x000D_
Galium odoratum:706_x000D_
Geranium 'Tiny Monster':281_x000D_
Helleborus foetidus:184_x000D_
Hedera helix:2762_x000D_
Hosta 'Honeybells':57_x000D_
Helleborus niger 'Praecox':110_x000D_
Hosta ventricosa:249_x000D_
Lamium galeobdolon 'Florentinum':286_x000D_
Lysimachia nummularia:34_x000D_
Luzula sylvatica:289_x000D_
Matteuccia struthiopteris:484_x000D_
Polygonatum odoratum:461_x000D_
Pulmonaria officinalis:1190_x000D_
Polystichum setiferum:538_x000D_
Rodgersia aesculifolia:46_x000D_
Rodgersia pinnata:32_x000D_
Sesleria autumnalis:830_x000D_
Vinca minor:5782_x000D_
Viola odorata:562</t>
  </si>
  <si>
    <t>R.1</t>
  </si>
  <si>
    <t>Trvalka, okrasné trávy, K9, kontejner K9</t>
  </si>
  <si>
    <t>ks</t>
  </si>
  <si>
    <t>513288378</t>
  </si>
  <si>
    <t>183204113R00</t>
  </si>
  <si>
    <t>Výsadba cibulí nebo hlíz</t>
  </si>
  <si>
    <t>387551533</t>
  </si>
  <si>
    <t>Poznámka k položce:_x000D_
Corydalis solida  (nepravidelné rozmístění):2475_x000D_
Eranthis hyemalis  (nepravidelně do hnízd):2475_x000D_
Muscari armeniacum (nepravidelně do hnízd):5730_x000D_
Narcissus cyclamineus 'Jetfire'  (nepravidelně do hnízd):4600_x000D_
Ornithogalum nutans (nepravidelně do hnízd):5730_x000D_
Puschkinia scilloides (nepravidelně do hnízd):5730_x000D_
Scilla siberica  (nepravidelně do hnízd):2475</t>
  </si>
  <si>
    <t>R.2</t>
  </si>
  <si>
    <t>Cibuloviny</t>
  </si>
  <si>
    <t>1808183802</t>
  </si>
  <si>
    <t>184102114R00</t>
  </si>
  <si>
    <t>Výsadba dřevin s balem D do 50 cm, v rovině</t>
  </si>
  <si>
    <t>-1978462394</t>
  </si>
  <si>
    <t>184102124R00</t>
  </si>
  <si>
    <t>Výsadba dřevin s balem D do 50 cm, na svahu 1:2</t>
  </si>
  <si>
    <t>538879899</t>
  </si>
  <si>
    <t>183101113R00</t>
  </si>
  <si>
    <t>Hloub. jamek bez výměny půdy do 0,05 m3, svah 1:5</t>
  </si>
  <si>
    <t>742218042</t>
  </si>
  <si>
    <t>183102133R00</t>
  </si>
  <si>
    <t>Hloub. jamek bez výměny půdy do 0,05 m3, svah 1:2</t>
  </si>
  <si>
    <t>-1110236724</t>
  </si>
  <si>
    <t>Keř kontejnerovaný dle PD</t>
  </si>
  <si>
    <t>700947080</t>
  </si>
  <si>
    <t>Poznámka k položce:_x000D_
Cornus sanguinea:38_x000D_
Hydrangea arborescens 'Annabelle':303_x000D_
Hydrangea aspera 'Macrophylla':13_x000D_
Hydrangea paniculata 'Vanilla Fraise':72_x000D_
Philadelphus 'Belle Etoile':33_x000D_
Parthenocissus tricuspidata 'Veitchii':11_x000D_
Spiraea cinerea 'Grefsheim':54_x000D_
Symphoricarpos chenaultii 'Hancock':477_x000D_
Taxus baccata 'Repandens':59</t>
  </si>
  <si>
    <t>183101115R00</t>
  </si>
  <si>
    <t>Hloub. jamek bez výměny půdy do 0,4 m3, svah 1:5</t>
  </si>
  <si>
    <t>-375833293</t>
  </si>
  <si>
    <t>Poznámka k položce:_x000D_
Acer campestre:1_x000D_
Aesculus hippocastanum:3_x000D_
Acer pseudoplatanus:6_x000D_
Betula pendula:5_x000D_
Fagus sylvatica:3_x000D_
Platanus acerifolia:3_x000D_
Prunus avium 'Plena':5_x000D_
Prunus padus:3_x000D_
Pinus sylvestris:1_x000D_
Quercus robur:4_x000D_
Tilia cordata:1_x000D_
Amelanchier 'Ballerina':9_x000D_
Cornus kousa 'Kreuzdame':3_x000D_
Cornus mas:7_x000D_
Hamamelis intermedia 'Arnold Promise':3_x000D_
Hamamelis virginiana:3_x000D_
Magnolia stellata:3_x000D_
Philadelphus coronarius:3_x000D_
Syringa vulg. 'Mme. Lemoine':2_x000D_
Syringa vulgaris:8_x000D_
Viburnum opulus 'Roseum':3_x000D_
Viburnum plicatum 'Mariesii':2_x000D_
Viburnum 'Pragense':4</t>
  </si>
  <si>
    <t>184102115R00</t>
  </si>
  <si>
    <t>Výsadba dřevin s balem D do 60 cm, v rovině</t>
  </si>
  <si>
    <t>29061981</t>
  </si>
  <si>
    <t>Pol2</t>
  </si>
  <si>
    <t>Výchovný řez po výsadbě</t>
  </si>
  <si>
    <t>-1362321165</t>
  </si>
  <si>
    <t>R.3</t>
  </si>
  <si>
    <t>Strom balový dle PD</t>
  </si>
  <si>
    <t>-815793532</t>
  </si>
  <si>
    <t>Poznámka k položce:_x000D_
Acer campestre:1_x000D_
Aesculus hippocastanum:3_x000D_
Acer pseudoplatanus:6_x000D_
Betula pendula:5_x000D_
Fagus sylvatica:3_x000D_
Platanus acerifolia:3_x000D_
Prunus avium 'Plena':5_x000D_
Prunus padus:3_x000D_
Pinus sylvestris:1_x000D_
Quercus robur:4_x000D_
Tilia cordata:1</t>
  </si>
  <si>
    <t>Keř balový solitérní dle PD, vel. 125/150 cm, bal</t>
  </si>
  <si>
    <t>-521936423</t>
  </si>
  <si>
    <t>Poznámka k položce:_x000D_
mulčování součástí výměry záhonů_x000D_
Amelanchier 'Ballerina':9_x000D_
Cornus kousa 'Kreuzdame':3_x000D_
Cornus mas:7_x000D_
Hamamelis intermedia 'Arnold Promise':3_x000D_
Hamamelis virginiana:3_x000D_
Magnolia stellata:3_x000D_
Philadelphus coronarius:3_x000D_
Syringa vulg. 'Mme. Lemoine':2_x000D_
Syringa vulgaris:8_x000D_
Viburnum opulus 'Roseum':3_x000D_
Viburnum plicatum 'Mariesii':2_x000D_
Viburnum 'Pragense':4</t>
  </si>
  <si>
    <t>184202112R00</t>
  </si>
  <si>
    <t>Ukotvení dřeviny kůly D do 10 cm, dl. do 3 m</t>
  </si>
  <si>
    <t>290605830</t>
  </si>
  <si>
    <t>60850016R</t>
  </si>
  <si>
    <t>Kůl vyvazovací impregnovaný 250 x 8 cm</t>
  </si>
  <si>
    <t>-1408351485</t>
  </si>
  <si>
    <t>Poznámka k položce:_x000D_
35*3</t>
  </si>
  <si>
    <t>60850030R</t>
  </si>
  <si>
    <t>Příčka spojovací ke kůlům impregnovaná 50 x 8 cm, 12 ks/strom, 3x3 u báze, 3x1 horní</t>
  </si>
  <si>
    <t>-171161991</t>
  </si>
  <si>
    <t>Poznámka k položce:_x000D_
35*12</t>
  </si>
  <si>
    <t>Pol3</t>
  </si>
  <si>
    <t>Spojovací materiál , hřebíky, spony</t>
  </si>
  <si>
    <t>-818287458</t>
  </si>
  <si>
    <t>Zhotovení závlahové mísy</t>
  </si>
  <si>
    <t>-180257754</t>
  </si>
  <si>
    <t>184921093R00</t>
  </si>
  <si>
    <t>Mulčování rostlin tl. do 0,1 m rovina</t>
  </si>
  <si>
    <t>1109222140</t>
  </si>
  <si>
    <t>Poznámka k položce:_x000D_
záhony:1494_x000D_
stromy:35</t>
  </si>
  <si>
    <t>184921094R00</t>
  </si>
  <si>
    <t>Mulčování rostlin tl. do 0,1 m, svah do 1:2</t>
  </si>
  <si>
    <t>1778603720</t>
  </si>
  <si>
    <t>10391100R</t>
  </si>
  <si>
    <t>Kůra mulčovací VL</t>
  </si>
  <si>
    <t>-263616537</t>
  </si>
  <si>
    <t>Poznámka k položce:_x000D_
(1494+2076+35)*0,1</t>
  </si>
  <si>
    <t>185804312R00</t>
  </si>
  <si>
    <t>Zalití rostlin vodou plochy nad 20 m2</t>
  </si>
  <si>
    <t>-2108342494</t>
  </si>
  <si>
    <t>185851111R00</t>
  </si>
  <si>
    <t>Dovoz vody pro zálivku rostlin do 6 km</t>
  </si>
  <si>
    <t>-1325970019</t>
  </si>
  <si>
    <t>Vytyčení výsadeb dle PD</t>
  </si>
  <si>
    <t>1579818202</t>
  </si>
  <si>
    <t>Poznámka k položce:_x000D_
trvalky:23858_x000D_
keře:1060_x000D_
stromy:85</t>
  </si>
  <si>
    <t>998231311R00</t>
  </si>
  <si>
    <t>Přesun hmot pro sadovnické a krajin. úpravy do 5km</t>
  </si>
  <si>
    <t>585294040</t>
  </si>
  <si>
    <t>Objekt3 - Oplocení</t>
  </si>
  <si>
    <t>2 - Základy,zvláštní zakládání</t>
  </si>
  <si>
    <t>62 - Upravy povrchů vnější</t>
  </si>
  <si>
    <t>783 - Nátěry</t>
  </si>
  <si>
    <t>D96 - Přesuny sutí a vybouraných hmot</t>
  </si>
  <si>
    <t>Instalace plotových dílců dřevěných, na připravené rygle, vč. ryglí , min. spára</t>
  </si>
  <si>
    <t>Spojovací materiál</t>
  </si>
  <si>
    <t>132101110R00</t>
  </si>
  <si>
    <t>Hloubení rýh š.do 60 cm v hor.2 do 50 m3, STROJNĚ</t>
  </si>
  <si>
    <t>Poznámka k položce:_x000D_
Hloubení rýh zapažených i nezapažených s urovnáním dna do předepsaného profilu a spádu, s přehozením výkopku na přilehlém terénu na vzdálenost do 3 m od podélné osy rýhy nebo s naložením výkopku na dopravní prostředek</t>
  </si>
  <si>
    <t>Poplatek za skládku horniny 1- 4, č. dle katal. odpadů 17 05 04</t>
  </si>
  <si>
    <t>Základy,zvláštní zakládání</t>
  </si>
  <si>
    <t>289903122R00</t>
  </si>
  <si>
    <t>Vysekání spár nad 3 cm zdiva z lom.kamene střed.</t>
  </si>
  <si>
    <t>274 32-0040.RAA</t>
  </si>
  <si>
    <t>Základový pas ŽB z betonu C 20/25, včetně bednění, výztuž 90 kg/m3, štěrkopískový podklad tl. 100 mm</t>
  </si>
  <si>
    <t>345311105R00</t>
  </si>
  <si>
    <t>Zídky z betonu prostého proklád. C 16/20</t>
  </si>
  <si>
    <t>Poznámka k položce:_x000D_
oprava koruny kamenných soklů - pouze v případě nutnosti</t>
  </si>
  <si>
    <t>311200001RA0</t>
  </si>
  <si>
    <t>Zdivo z kamene, lícované, spárované</t>
  </si>
  <si>
    <t>311 32-0040.RAA</t>
  </si>
  <si>
    <t>Zdi nadzákladové ŽB z betonu C 25/30, tl. 300 mm, oboustranné bednění, výztuž 90 kg/m3</t>
  </si>
  <si>
    <t>Osazení sloupků plot.ocelových, na chemickou kotvu</t>
  </si>
  <si>
    <t>Poznámka k položce:_x000D_
Vč. vrtání, závitové tyče, podložky, krycí matky + montáž</t>
  </si>
  <si>
    <t>553462122R</t>
  </si>
  <si>
    <t>Sloupek plotový STANDARD PLUS d 48 mm, h 200 cm, povrch ZN + komaxit, antracit</t>
  </si>
  <si>
    <t>Modřínová plotovka 140 cm, š. 95 mm, tl. 24 mm, Tlak. impregnace</t>
  </si>
  <si>
    <t>Upravy povrchů vnější</t>
  </si>
  <si>
    <t>622100020RA0</t>
  </si>
  <si>
    <t>Omítka stěn vnější vápenocem. štuková, složitost 3, 50%</t>
  </si>
  <si>
    <t>627452101R00</t>
  </si>
  <si>
    <t>Spárování maltou MCs zapuštěné rovné, zdí z kamene</t>
  </si>
  <si>
    <t>965042141RT1</t>
  </si>
  <si>
    <t>Bourání mazanin betonových tl. 10 cm, nad 4 m2, ručně tl. mazaniny 5 - 8 cm, koruna oploceni</t>
  </si>
  <si>
    <t>Poznámka k položce:_x000D_
pouze v případě nutnosti</t>
  </si>
  <si>
    <t>979 10-0011.RA0</t>
  </si>
  <si>
    <t>Odvoz suti a vybouraných hmot do 10 km, vnitrostrostaveništní přesun do 15 m</t>
  </si>
  <si>
    <t>998222011R00</t>
  </si>
  <si>
    <t>Přesun hmot, pozemní komunikace, kryt z kameniva</t>
  </si>
  <si>
    <t>767914830R00</t>
  </si>
  <si>
    <t>Demontáž oplocení rámového H do 2 m</t>
  </si>
  <si>
    <t>767915120R00</t>
  </si>
  <si>
    <t>Montáž oplocení průběž. z profilové oceli do 30 kg</t>
  </si>
  <si>
    <t>767914120R00</t>
  </si>
  <si>
    <t>Montáž oplocení rámového H do 1,5 m</t>
  </si>
  <si>
    <t>Oplocení kované,  plochá ocel na nosném rámu</t>
  </si>
  <si>
    <t>Poznámka k položce:_x000D_
Počet plotových polí: 35 ks_x000D_
Šířka: 2000 mm_x000D_
Výška: 1500 mm_x000D_
_x000D_
1. vchodová branka_x000D_
_x000D_
Počet: 2 ks_x000D_
Šířka: 1510 mm_x000D_
Výška: 1500 mm_x000D_
Typ branky: jednokřídlá_x000D_
Elektrický zámek: ne_x000D_
Sloupky k plotovým polím: ocelové_x000D_
_x000D_
_x000D_
1. vjezdová brána_x000D_
_x000D_
Počet: 1 ks_x000D_
_x000D_
Šířka: 3878 mm_x000D_
Výška: 1800 mm_x000D_
Osa X: 1939 mm_x000D_
Osa Y: 1939 mm_x000D_
Typ branky: dvoukřídlá_x000D_
Automatický pohon: bez pohonu_x000D_
Sloupky k plotovým polím: ocelové</t>
  </si>
  <si>
    <t>783</t>
  </si>
  <si>
    <t>Nátěry</t>
  </si>
  <si>
    <t>783612900R00</t>
  </si>
  <si>
    <t>Údržba, nátěr olejový truhlářských výrobků 2x</t>
  </si>
  <si>
    <t>783120014RA0</t>
  </si>
  <si>
    <t>Nátěr OK lehkých "C" syntetický, 30 ks sloupků</t>
  </si>
  <si>
    <t>783900020RAB</t>
  </si>
  <si>
    <t>Odstranění nátěrů z kovových doplňkových kostrukcí, opálením, 30 ks plotových sloupků</t>
  </si>
  <si>
    <t>D96</t>
  </si>
  <si>
    <t>Přesuny sutí a vybouraných hmot</t>
  </si>
  <si>
    <t>979 08-8212.R00</t>
  </si>
  <si>
    <t>Nakládání suti na dopr.prostředky-zvlášt.zakl.obj.</t>
  </si>
  <si>
    <t>979 99-0107.R00</t>
  </si>
  <si>
    <t>Poplatek za uložení suti - směs betonu, cihel, dřeva, skupina odpadu 170904</t>
  </si>
  <si>
    <t>D.6.3 - Elektroinstalace</t>
  </si>
  <si>
    <t>DOD - Montáž</t>
  </si>
  <si>
    <t xml:space="preserve">    D1 - 1. Elektroinstalace</t>
  </si>
  <si>
    <t xml:space="preserve">    D2 - 2. Rozvaděče</t>
  </si>
  <si>
    <t xml:space="preserve">    D3 - 3. Ukončení vodičů</t>
  </si>
  <si>
    <t xml:space="preserve">    D4 - 4. Uzemnění</t>
  </si>
  <si>
    <t xml:space="preserve">    D5 - 5. Svítidla</t>
  </si>
  <si>
    <t xml:space="preserve">    D6 - 6. Osvětlení VO</t>
  </si>
  <si>
    <t xml:space="preserve">    D7 - 7. Zemní práce</t>
  </si>
  <si>
    <t xml:space="preserve">    D8 - 8. Optické rozvody</t>
  </si>
  <si>
    <t xml:space="preserve">    D9 - 9. HZS</t>
  </si>
  <si>
    <t>MAT - Dodávka materiálu</t>
  </si>
  <si>
    <t>DOD</t>
  </si>
  <si>
    <t>Montáž</t>
  </si>
  <si>
    <t>D1</t>
  </si>
  <si>
    <t>1. Elektroinstalace</t>
  </si>
  <si>
    <t>Kabel CYKY 4x10</t>
  </si>
  <si>
    <t>-985510023</t>
  </si>
  <si>
    <t>Kabel CYKY 3Jx2,5</t>
  </si>
  <si>
    <t>1071652081</t>
  </si>
  <si>
    <t>Kabel CYKY 4Jx16</t>
  </si>
  <si>
    <t>-2048028762</t>
  </si>
  <si>
    <t>Kabel CYKY 4Jx25</t>
  </si>
  <si>
    <t>1584617492</t>
  </si>
  <si>
    <t>Kabel CYKY 4Jx50</t>
  </si>
  <si>
    <t>-619401653</t>
  </si>
  <si>
    <t>Krabice do vlhka IP68 včetně svorkovnice</t>
  </si>
  <si>
    <t>1327150845</t>
  </si>
  <si>
    <t>Trubka KOPOFLEX o75</t>
  </si>
  <si>
    <t>-1141635920</t>
  </si>
  <si>
    <t>D2</t>
  </si>
  <si>
    <t>2. Rozvaděče</t>
  </si>
  <si>
    <t>Rozvaděč měření RE, OCEP P ( 2 měření 3/16A + 3/63A) do výklenku</t>
  </si>
  <si>
    <t>-1065324844</t>
  </si>
  <si>
    <t>Rozvaděč RS OCEP P dle schéma</t>
  </si>
  <si>
    <t>-369599502</t>
  </si>
  <si>
    <t>Pilíř SP200/NKP1P-C</t>
  </si>
  <si>
    <t>1510615947</t>
  </si>
  <si>
    <t>Kabel skřín SS300</t>
  </si>
  <si>
    <t>-579501573</t>
  </si>
  <si>
    <t>Svorkovnice hl. pospojování</t>
  </si>
  <si>
    <t>-116432696</t>
  </si>
  <si>
    <t>D3</t>
  </si>
  <si>
    <t>3. Ukončení vodičů</t>
  </si>
  <si>
    <t>Ukončení vodičů v rozvaděči – do 5x10</t>
  </si>
  <si>
    <t>-960237083</t>
  </si>
  <si>
    <t>Ukončení vodičů v rozvaděči – do 5x35</t>
  </si>
  <si>
    <t>-1894005116</t>
  </si>
  <si>
    <t>D4</t>
  </si>
  <si>
    <t>4. Uzemnění</t>
  </si>
  <si>
    <t>Vodič FeZn 10 včetně svorek</t>
  </si>
  <si>
    <t>2017856443</t>
  </si>
  <si>
    <t>Svorka SS</t>
  </si>
  <si>
    <t>477061080</t>
  </si>
  <si>
    <t>SP1</t>
  </si>
  <si>
    <t>1141433713</t>
  </si>
  <si>
    <t>Antikorozní nátěr zemního spoje</t>
  </si>
  <si>
    <t>350572930</t>
  </si>
  <si>
    <t>D5</t>
  </si>
  <si>
    <t>5. Svítidla</t>
  </si>
  <si>
    <t>A - Lampa VO - svítidlo Litepole P1.0a 13.534W, IP65, EVG, DALI, ochrana proti přehřátí, RAL hliník, práškované barvou, PMMA, 3000K, příslušenství</t>
  </si>
  <si>
    <t>1610524961</t>
  </si>
  <si>
    <t>B - Lampa VO - svítidlo Litepole PL1.2s 25.6W, IP65, EVG, DALI, ochrana proti přehřátí, RAL hliník, práškované barvou, PMMA, 3000K, příslušenství</t>
  </si>
  <si>
    <t>-771232984</t>
  </si>
  <si>
    <t>C - Lampa VO - svítidlo Litepole PT1.2a 13.612W, IP65, EVG, DALI, ochrana proti přehřátí, RAL hliník, práškované barvou, PMMA, 3000K, příslušenství</t>
  </si>
  <si>
    <t>1432853349</t>
  </si>
  <si>
    <t>E - LED SVÍTIDLO DO KAŠNY, IP68, SPECIÁL, NEREZ, 60-80W, 3000K, včetně zdroje a zemního boxu</t>
  </si>
  <si>
    <t>1754885900</t>
  </si>
  <si>
    <t>D - LED SVÍTIDLO DO ZÍDKY, VČETNĚ BOXU, 2-4W, IP68, 3000K, RÁM NEREZ, včetně zdroje a boxu</t>
  </si>
  <si>
    <t>913043967</t>
  </si>
  <si>
    <t>D6</t>
  </si>
  <si>
    <t>6. Osvětlení VO</t>
  </si>
  <si>
    <t>Kabel CYKY 4Jx10</t>
  </si>
  <si>
    <t>-1856912916</t>
  </si>
  <si>
    <t>Kabel CYKY 3Jx1,5</t>
  </si>
  <si>
    <t>302997505</t>
  </si>
  <si>
    <t>Krabice do vlhka ACIDUR</t>
  </si>
  <si>
    <t>455457985</t>
  </si>
  <si>
    <t>Svorkovnice</t>
  </si>
  <si>
    <t>-2029136760</t>
  </si>
  <si>
    <t>Trubka KOPOFLEX Ø 50</t>
  </si>
  <si>
    <t>887255826</t>
  </si>
  <si>
    <t>Elektrovýzbroj - stožárová rozvodnice</t>
  </si>
  <si>
    <t>1806169449</t>
  </si>
  <si>
    <t>Stožár VO designový, dle standardu města, výška 4m, RAL, prášková barva na zakázku</t>
  </si>
  <si>
    <t>-1373051857</t>
  </si>
  <si>
    <t>Ukončení kabelů - kabelová koncovka do 4x10</t>
  </si>
  <si>
    <t>-1778173762</t>
  </si>
  <si>
    <t>Přepětová ochrana do stožáru VO</t>
  </si>
  <si>
    <t>-526482071</t>
  </si>
  <si>
    <t>Roura plastová o200</t>
  </si>
  <si>
    <t>-597440666</t>
  </si>
  <si>
    <t>D7</t>
  </si>
  <si>
    <t>7. Zemní práce</t>
  </si>
  <si>
    <t>Osazení stožáru VO do pomoc.zařízení</t>
  </si>
  <si>
    <t>-1630891945</t>
  </si>
  <si>
    <t>Pouzdrový základ pro stožár VO betonový vč. dodávky</t>
  </si>
  <si>
    <t>136784763</t>
  </si>
  <si>
    <t>Výkop rýhy vč. záhozu a suvisejících prací  35/80 včetně úpravy povrchu</t>
  </si>
  <si>
    <t>-181240584</t>
  </si>
  <si>
    <t>Folie výstražná PVC  š = 33</t>
  </si>
  <si>
    <t>1513691384</t>
  </si>
  <si>
    <t>Výkop pro základ VO</t>
  </si>
  <si>
    <t>1559768298</t>
  </si>
  <si>
    <t>Vytýčení kabelové trasy</t>
  </si>
  <si>
    <t>km</t>
  </si>
  <si>
    <t>1033284442</t>
  </si>
  <si>
    <t>Pískové lože se zásypem vč. dodávky</t>
  </si>
  <si>
    <t>-1057018415</t>
  </si>
  <si>
    <t>Provizorní úprava rýhy zeminou</t>
  </si>
  <si>
    <t>-514807361</t>
  </si>
  <si>
    <t>Základ pro rozvaděč výkop 1m3/ks vč. dodávky</t>
  </si>
  <si>
    <t>-21289154</t>
  </si>
  <si>
    <t>Osazení rozvaděče do výklenku</t>
  </si>
  <si>
    <t>-1805635621</t>
  </si>
  <si>
    <t>D8</t>
  </si>
  <si>
    <t>8. Optické rozvody</t>
  </si>
  <si>
    <t>Optický kabel 4 vláken SM včetně micro TR</t>
  </si>
  <si>
    <t>873021887</t>
  </si>
  <si>
    <t>Kabel šachta ŠACHTA HYDROSTANK PRO OPT.ROZVODY - S110</t>
  </si>
  <si>
    <t>1071940035</t>
  </si>
  <si>
    <t>Vaření optického kabelu 4vl</t>
  </si>
  <si>
    <t>573611822</t>
  </si>
  <si>
    <t>Ukončení včetně měření optického kabelu</t>
  </si>
  <si>
    <t>-1883078000</t>
  </si>
  <si>
    <t>D9</t>
  </si>
  <si>
    <t>9. HZS</t>
  </si>
  <si>
    <t>Koordinace kabelových tras a ostatních profesí</t>
  </si>
  <si>
    <t>-1308616144</t>
  </si>
  <si>
    <t>Demontáž stávajících rozvodů VO, pilířů apod</t>
  </si>
  <si>
    <t>-1017325053</t>
  </si>
  <si>
    <t>Vzorkování (předložení, odsouhlasení) pohledových a designových prvků, vč. zařízení vzorkovacího prostoru.</t>
  </si>
  <si>
    <t>-603717206</t>
  </si>
  <si>
    <t>Ekologická likvidace odpadového materiálu</t>
  </si>
  <si>
    <t>543718540</t>
  </si>
  <si>
    <t>Značení systémů – štítky, popisky</t>
  </si>
  <si>
    <t>675657274</t>
  </si>
  <si>
    <t>Koordinace s EGD</t>
  </si>
  <si>
    <t>519048947</t>
  </si>
  <si>
    <t>Kordinace s investorem a stavbou</t>
  </si>
  <si>
    <t>327747528</t>
  </si>
  <si>
    <t>Koordinace správcem sítě</t>
  </si>
  <si>
    <t>1301696304</t>
  </si>
  <si>
    <t>Vypracování VDD – Výrobní a dílenská dokumentace dodavatele stavby,  tištěná paré a digitální verze v otevřené (dwg, doc, xls) a uzavřené (pdf) formě</t>
  </si>
  <si>
    <t>2087299429</t>
  </si>
  <si>
    <t>Zakreslení skutečného provedení el.instalace</t>
  </si>
  <si>
    <t>-543905584</t>
  </si>
  <si>
    <t>Revize uzemnění</t>
  </si>
  <si>
    <t>803806678</t>
  </si>
  <si>
    <t>Revize elektroinstalace dle ČSN 33 1500, ČSN 33 2000-6</t>
  </si>
  <si>
    <t>-777768429</t>
  </si>
  <si>
    <t>Zdvihací plošiny</t>
  </si>
  <si>
    <t>1123274129</t>
  </si>
  <si>
    <t>MAT</t>
  </si>
  <si>
    <t>Dodávka materiálu</t>
  </si>
  <si>
    <t>1M</t>
  </si>
  <si>
    <t>-784522212</t>
  </si>
  <si>
    <t>2M</t>
  </si>
  <si>
    <t>-1153007419</t>
  </si>
  <si>
    <t>3M</t>
  </si>
  <si>
    <t>1250214967</t>
  </si>
  <si>
    <t>4M</t>
  </si>
  <si>
    <t>-1770622825</t>
  </si>
  <si>
    <t>5M</t>
  </si>
  <si>
    <t>869471392</t>
  </si>
  <si>
    <t>6M</t>
  </si>
  <si>
    <t>1769867067</t>
  </si>
  <si>
    <t>7M</t>
  </si>
  <si>
    <t>1985057992</t>
  </si>
  <si>
    <t>Podružný materiál, PPV</t>
  </si>
  <si>
    <t>1396125421</t>
  </si>
  <si>
    <t>8M</t>
  </si>
  <si>
    <t>1864786188</t>
  </si>
  <si>
    <t>9M</t>
  </si>
  <si>
    <t>668748349</t>
  </si>
  <si>
    <t>10M</t>
  </si>
  <si>
    <t>1841784966</t>
  </si>
  <si>
    <t>11M</t>
  </si>
  <si>
    <t>945674318</t>
  </si>
  <si>
    <t>12M</t>
  </si>
  <si>
    <t>-780249887</t>
  </si>
  <si>
    <t>-2002392133</t>
  </si>
  <si>
    <t>13M</t>
  </si>
  <si>
    <t>144332479</t>
  </si>
  <si>
    <t>14M</t>
  </si>
  <si>
    <t>1661636637</t>
  </si>
  <si>
    <t>1485295813</t>
  </si>
  <si>
    <t>15M</t>
  </si>
  <si>
    <t>-650158407</t>
  </si>
  <si>
    <t>16M</t>
  </si>
  <si>
    <t>-315013691</t>
  </si>
  <si>
    <t>17M</t>
  </si>
  <si>
    <t>-601805554</t>
  </si>
  <si>
    <t>18M</t>
  </si>
  <si>
    <t>2114830936</t>
  </si>
  <si>
    <t>-1236738207</t>
  </si>
  <si>
    <t>19M</t>
  </si>
  <si>
    <t>-1855510039</t>
  </si>
  <si>
    <t>20M</t>
  </si>
  <si>
    <t>-1055120487</t>
  </si>
  <si>
    <t>21M</t>
  </si>
  <si>
    <t>1735045580</t>
  </si>
  <si>
    <t>22M</t>
  </si>
  <si>
    <t>1748046079</t>
  </si>
  <si>
    <t>23M</t>
  </si>
  <si>
    <t>672366089</t>
  </si>
  <si>
    <t>98373936</t>
  </si>
  <si>
    <t>24M</t>
  </si>
  <si>
    <t>243628040</t>
  </si>
  <si>
    <t>25M</t>
  </si>
  <si>
    <t>-734727331</t>
  </si>
  <si>
    <t>26M</t>
  </si>
  <si>
    <t>1801419785</t>
  </si>
  <si>
    <t>27M</t>
  </si>
  <si>
    <t>1687770643</t>
  </si>
  <si>
    <t>28M</t>
  </si>
  <si>
    <t>-1484524602</t>
  </si>
  <si>
    <t>29M</t>
  </si>
  <si>
    <t>-166195749</t>
  </si>
  <si>
    <t>30M</t>
  </si>
  <si>
    <t>-981261090</t>
  </si>
  <si>
    <t>31M</t>
  </si>
  <si>
    <t>-622281459</t>
  </si>
  <si>
    <t>32M</t>
  </si>
  <si>
    <t>1383933793</t>
  </si>
  <si>
    <t>33M</t>
  </si>
  <si>
    <t>-1766363442</t>
  </si>
  <si>
    <t>653947465</t>
  </si>
  <si>
    <t>37M</t>
  </si>
  <si>
    <t>-1612305974</t>
  </si>
  <si>
    <t>-143267017</t>
  </si>
  <si>
    <t>44M</t>
  </si>
  <si>
    <t>-382622164</t>
  </si>
  <si>
    <t>45M</t>
  </si>
  <si>
    <t>-1798064063</t>
  </si>
  <si>
    <t>46M</t>
  </si>
  <si>
    <t>-1767242189</t>
  </si>
  <si>
    <t>-1106452743</t>
  </si>
  <si>
    <t>D.8.3 - Závlaha</t>
  </si>
  <si>
    <t>D1 - MATERIÁL RAIN BIRD:</t>
  </si>
  <si>
    <t>D2 - OSTATNÍ MATERIÁL:</t>
  </si>
  <si>
    <t>Celkový rozpočet - Celkový rozpočet</t>
  </si>
  <si>
    <t>MATERIÁL RAIN BIRD:</t>
  </si>
  <si>
    <t>F55420</t>
  </si>
  <si>
    <t>základní el. ovl. jednotka ESP-Me WiFi, 4 sekce, max kapacita až 22 sekcí   ESP4ME3EUR</t>
  </si>
  <si>
    <t>-1797181985</t>
  </si>
  <si>
    <t>F38260</t>
  </si>
  <si>
    <t>rozšiřující modul pro 6 sekcí-(max. kapac.22sekcí)   ESP-S6M Modul</t>
  </si>
  <si>
    <t>-84451409</t>
  </si>
  <si>
    <t>A553300</t>
  </si>
  <si>
    <t>WR2 Bezdrátové čidlo srážek / mrazu   WRC-RFC-868</t>
  </si>
  <si>
    <t>-85772542</t>
  </si>
  <si>
    <t>202511</t>
  </si>
  <si>
    <t>Nástavec na čidlo RSD-Bex   RSD-BEx - nástavec pro čidlo srážek</t>
  </si>
  <si>
    <t>255639822</t>
  </si>
  <si>
    <t>B70311</t>
  </si>
  <si>
    <t>elmag. ventil 1" s reg. průtoku, 24V AC solenoid   100-DV-F</t>
  </si>
  <si>
    <t>363837867</t>
  </si>
  <si>
    <t>145.1000000</t>
  </si>
  <si>
    <t>Zátka 1" IG pro manifoldový systém RAIN   RAIN PLUG 1"</t>
  </si>
  <si>
    <t>492599242</t>
  </si>
  <si>
    <t>L06300</t>
  </si>
  <si>
    <t>PVC  T-kus   MTT-100</t>
  </si>
  <si>
    <t>-1210954540</t>
  </si>
  <si>
    <t>DBRYUL020</t>
  </si>
  <si>
    <t>vodotěsné konektory, max. 3x4,0 mm2    DBRY20</t>
  </si>
  <si>
    <t>1706935210</t>
  </si>
  <si>
    <t>BVS-1</t>
  </si>
  <si>
    <t>ZÁVLAHA 24V - kabelová spojka pro kombinaci 2x0,8-1,0mm s 0,8mm (25ks balení)   SNAPLOC BVS-1</t>
  </si>
  <si>
    <t>-1614833896</t>
  </si>
  <si>
    <t>RQCV34</t>
  </si>
  <si>
    <t>R-QCV rychlospojný ventil 3/4" IG, mosaz   R-QCV 3/4"</t>
  </si>
  <si>
    <t>239860369</t>
  </si>
  <si>
    <t>RQCV34K</t>
  </si>
  <si>
    <t>klíč pro R-QCV 3/4", mosaz, vhodný i do RB 3RC   R-QCV 3/4 KEY"</t>
  </si>
  <si>
    <t>948080900</t>
  </si>
  <si>
    <t>RQCV34ELL</t>
  </si>
  <si>
    <t>otočná koncovka hadice pro klíč R-QCV 3/4", mosaz   R-QCV 3/4" ELL</t>
  </si>
  <si>
    <t>-178219705</t>
  </si>
  <si>
    <t>A11480</t>
  </si>
  <si>
    <t>ventilová šachtice kruhová MEDIUM   VB-7RND</t>
  </si>
  <si>
    <t>1985982642</t>
  </si>
  <si>
    <t>A11408</t>
  </si>
  <si>
    <t>ventilová šachtice STD, 590x490x307mm   VB-STD-H</t>
  </si>
  <si>
    <t>2063445511</t>
  </si>
  <si>
    <t>A11438</t>
  </si>
  <si>
    <t>ventilová šachtice JUMBO 701x533x307mm   VB-JMB-H</t>
  </si>
  <si>
    <t>-124890124</t>
  </si>
  <si>
    <t>A43905</t>
  </si>
  <si>
    <t>výs. postř., typ. řada 1804, jen pouzdra, zp. ventil   1804-SAM</t>
  </si>
  <si>
    <t>473011132</t>
  </si>
  <si>
    <t>A84661</t>
  </si>
  <si>
    <t>rotační tryska pro UNI, 1800, PRO-S, RPS-Spray, R=7,3m; 45°-270°   R-VAN24</t>
  </si>
  <si>
    <t>1472884418</t>
  </si>
  <si>
    <t>A84666</t>
  </si>
  <si>
    <t>rotační tryska pro UNI, 1800, PRO-S, RPS-Spray, R=7,3m; 360°   R-VAN24 360</t>
  </si>
  <si>
    <t>1895417537</t>
  </si>
  <si>
    <t>Y5430730SAM</t>
  </si>
  <si>
    <t>3/4" výs. postř.s převod.mech výseč. s tryskou 3.0   5004-PC/SAM 3,0</t>
  </si>
  <si>
    <t>2071025788</t>
  </si>
  <si>
    <t>Y04625</t>
  </si>
  <si>
    <t>sada MPR trysek s dostřikem 7,62m   MPR Nozz 25´</t>
  </si>
  <si>
    <t>-1444718151</t>
  </si>
  <si>
    <t>Y04630</t>
  </si>
  <si>
    <t>sada MPR trysek s dostřikem 9.14m   MPR Nozz 30´</t>
  </si>
  <si>
    <t>586765600</t>
  </si>
  <si>
    <t>A46010</t>
  </si>
  <si>
    <t>hadicová spojka, 1/2"   SBE-050</t>
  </si>
  <si>
    <t>1922624963</t>
  </si>
  <si>
    <t>A46011</t>
  </si>
  <si>
    <t>hadicová spojka, 3/4"   SBE-075</t>
  </si>
  <si>
    <t>-707664590</t>
  </si>
  <si>
    <t>A46005</t>
  </si>
  <si>
    <t>hadicová spojka rovná 3/4"   SBA-075</t>
  </si>
  <si>
    <t>964061859</t>
  </si>
  <si>
    <t>BS3390</t>
  </si>
  <si>
    <t>integrovaný připojovací pas 32mm s nástrčnou koncovkou na SP100/SPX   BLAZING SADD 32 X BARB</t>
  </si>
  <si>
    <t>1834168762</t>
  </si>
  <si>
    <t>L02700</t>
  </si>
  <si>
    <t>SPX Flex tubing 30m role   SPXFLEX30</t>
  </si>
  <si>
    <t>-501082970</t>
  </si>
  <si>
    <t>X14610</t>
  </si>
  <si>
    <t>filtr SÍTOVÝ 1" s vněj. závitem, 130 mikronů, PN8    Filtr RAINBIRD ILCRBY100S</t>
  </si>
  <si>
    <t>-140784336</t>
  </si>
  <si>
    <t>1103362</t>
  </si>
  <si>
    <t>kabel TFC 5x1 mm pro uložení v zemi (role 100 m)   TFC 5x1,0 mm (100 m)</t>
  </si>
  <si>
    <t>1572047270</t>
  </si>
  <si>
    <t>1103363</t>
  </si>
  <si>
    <t>kabel TFC 5x1 mm pro uložení v zemi (role 100 m)   TFC 5x1,0 mm (200 m)</t>
  </si>
  <si>
    <t>-771763971</t>
  </si>
  <si>
    <t>OSTATNÍ MATERIÁL:</t>
  </si>
  <si>
    <t>0ELY550003202</t>
  </si>
  <si>
    <t>32x3/4" navrtávací pas/PN16   Pas 32x3/4"</t>
  </si>
  <si>
    <t>-404191451</t>
  </si>
  <si>
    <t>0ELY371032032</t>
  </si>
  <si>
    <t>32 spojka přímá/PN16   Spojka 32</t>
  </si>
  <si>
    <t>-1463390044</t>
  </si>
  <si>
    <t>0ELY370003203</t>
  </si>
  <si>
    <t>32x1"AG přechodka přímá, vněj. z./PN16   PAG 32x1"</t>
  </si>
  <si>
    <t>-2017095219</t>
  </si>
  <si>
    <t>0ELY370003204</t>
  </si>
  <si>
    <t>32x5/4"AG přechodka přímá, vněj. z./PN16   PAG 32x5/4"</t>
  </si>
  <si>
    <t>-506468178</t>
  </si>
  <si>
    <t>0ELY370A03202</t>
  </si>
  <si>
    <t>32x3/4"IG přechodka přímá, vnitř. z./PN16   PIG 32x3/4"</t>
  </si>
  <si>
    <t>-375870310</t>
  </si>
  <si>
    <t>0ELY370A03203</t>
  </si>
  <si>
    <t>32x1"IG přechodka přímá, vnitř. z./PN16   PIG 32x1"</t>
  </si>
  <si>
    <t>-1863295805</t>
  </si>
  <si>
    <t>0ELY372032032</t>
  </si>
  <si>
    <t>32 koleno/PN16   Koleno 32</t>
  </si>
  <si>
    <t>-378914761</t>
  </si>
  <si>
    <t>0ELY372A03202</t>
  </si>
  <si>
    <t>32x3/4" AG přechodka koleno, vněj. z./PN16   KAG 32-3/4"</t>
  </si>
  <si>
    <t>1012729921</t>
  </si>
  <si>
    <t>0ELY372A03203</t>
  </si>
  <si>
    <t>32x1" AG přechodka koleno, vněj. z./PN16   KAG 32-1"</t>
  </si>
  <si>
    <t>-1495425617</t>
  </si>
  <si>
    <t>0ELY374032032</t>
  </si>
  <si>
    <t>32 T-kus/PN16   T 32</t>
  </si>
  <si>
    <t>1414164453</t>
  </si>
  <si>
    <t>0A000053</t>
  </si>
  <si>
    <t>TANGIT teflonová šňůra 160+20 m   TANGIT 160</t>
  </si>
  <si>
    <t>-1639538682</t>
  </si>
  <si>
    <t>MS018005</t>
  </si>
  <si>
    <t>mosazná vsuvka 5/4" vnější závit, PN 16   Vsuvka mosaz 5/4"</t>
  </si>
  <si>
    <t>285326618</t>
  </si>
  <si>
    <t>MS0180593</t>
  </si>
  <si>
    <t>kulový ventil 1" vnitřní závit, bez vypouštění/PN16   KV 1"IG</t>
  </si>
  <si>
    <t>1998599037</t>
  </si>
  <si>
    <t>PE</t>
  </si>
  <si>
    <t>PE80, PE-MD SOFT potrubí 32x2,0 PN 8, SDR17, role 100m, cena za 1m   32 x 2,0 PE80, PE-MD SOFT</t>
  </si>
  <si>
    <t>2103776311</t>
  </si>
  <si>
    <t>MS181155</t>
  </si>
  <si>
    <t>mosazná zpětná klapka 5/4" (klapka mosaz)   Zpětná klapka 5/4" MOS</t>
  </si>
  <si>
    <t>-1472792119</t>
  </si>
  <si>
    <t>CT1806881</t>
  </si>
  <si>
    <t>ovl. jednotka IP68 pro čerpadla o výkonu do 0,75kW   PPC-22-AWC20 1" IP68 230V</t>
  </si>
  <si>
    <t>665576772</t>
  </si>
  <si>
    <t>CT00001094</t>
  </si>
  <si>
    <t>5" ponorné č. 0,75kW 230V,kabel 20 m,spín.skříň   VN 3/6</t>
  </si>
  <si>
    <t>1268750775</t>
  </si>
  <si>
    <t>CT00010260</t>
  </si>
  <si>
    <t>plovákový spínač 5m   PS 5m</t>
  </si>
  <si>
    <t>-2125759849</t>
  </si>
  <si>
    <t>CT00009933</t>
  </si>
  <si>
    <t>plovákové závaží   PZ</t>
  </si>
  <si>
    <t>-648952373</t>
  </si>
  <si>
    <t>Celkový rozpočet</t>
  </si>
  <si>
    <t>10002</t>
  </si>
  <si>
    <t>výkopové práce</t>
  </si>
  <si>
    <t>2005619311</t>
  </si>
  <si>
    <t>10003</t>
  </si>
  <si>
    <t>montáž</t>
  </si>
  <si>
    <t>-187669806</t>
  </si>
  <si>
    <t>10004</t>
  </si>
  <si>
    <t>Avant</t>
  </si>
  <si>
    <t>-828701019</t>
  </si>
  <si>
    <t>10005</t>
  </si>
  <si>
    <t>drážkovač</t>
  </si>
  <si>
    <t>-1418679384</t>
  </si>
  <si>
    <t>10006</t>
  </si>
  <si>
    <t>doprava</t>
  </si>
  <si>
    <t>2134464513</t>
  </si>
  <si>
    <t>10007</t>
  </si>
  <si>
    <t>Elektrikářské práce</t>
  </si>
  <si>
    <t>1838680635</t>
  </si>
  <si>
    <t>NEUZN - Neuznatelné náklady</t>
  </si>
  <si>
    <t>D.1.3.0 - Vedlejší rozpočtové náklady</t>
  </si>
  <si>
    <t>Přemístění stávajících Božích muk v rámci jedné parcely vč. nutných úprav a ochrany</t>
  </si>
  <si>
    <t>1964632245</t>
  </si>
  <si>
    <t>Přemístění stávajícího pomníku v rámci jedné parcely vč. nutných úprav a ochrany</t>
  </si>
  <si>
    <t>-1859317230</t>
  </si>
  <si>
    <t>1941515637</t>
  </si>
  <si>
    <t>2031311227</t>
  </si>
  <si>
    <t>-1048324922</t>
  </si>
  <si>
    <t>1002320673</t>
  </si>
  <si>
    <t>1636704835</t>
  </si>
  <si>
    <t>1596270481</t>
  </si>
  <si>
    <t>976071111R00</t>
  </si>
  <si>
    <t>Vybourání kovových zábradlí a madel</t>
  </si>
  <si>
    <t>945219345</t>
  </si>
  <si>
    <t>-2072576618</t>
  </si>
  <si>
    <t>96001</t>
  </si>
  <si>
    <t>Demontáž stáv. herních prvků</t>
  </si>
  <si>
    <t>1241734000</t>
  </si>
  <si>
    <t>96002</t>
  </si>
  <si>
    <t>Odvoz a likvidace herních prvků</t>
  </si>
  <si>
    <t>-988663155</t>
  </si>
  <si>
    <t>558350528</t>
  </si>
  <si>
    <t>-851614988</t>
  </si>
  <si>
    <t>-612356437</t>
  </si>
  <si>
    <t>-1893271527</t>
  </si>
  <si>
    <t>979951111R00</t>
  </si>
  <si>
    <t>Výkup kovů - železný šrot tl. do 4 mm</t>
  </si>
  <si>
    <t>1670489348</t>
  </si>
  <si>
    <t>-782159184</t>
  </si>
  <si>
    <t>-87768129</t>
  </si>
  <si>
    <t>-1119869766</t>
  </si>
  <si>
    <t>407997626</t>
  </si>
  <si>
    <t>1714210831</t>
  </si>
  <si>
    <t>-975728378</t>
  </si>
  <si>
    <t>1034941280</t>
  </si>
  <si>
    <t>847593959</t>
  </si>
  <si>
    <t>1976416400</t>
  </si>
  <si>
    <t>-561769349</t>
  </si>
  <si>
    <t>-1998371982</t>
  </si>
  <si>
    <t>-591275093</t>
  </si>
  <si>
    <t>827560469</t>
  </si>
  <si>
    <t>-2053185089</t>
  </si>
  <si>
    <t>-354968602</t>
  </si>
  <si>
    <t>568111111R00</t>
  </si>
  <si>
    <t>Zřízení vrstvy z geotextilie skl.do 1:5, š.do 3 m</t>
  </si>
  <si>
    <t>-734922730</t>
  </si>
  <si>
    <t>-1750145502</t>
  </si>
  <si>
    <t>59691</t>
  </si>
  <si>
    <t>Kladení nášlapných dubových pražců do lože fr. 0/4 mm, tl. 50mm</t>
  </si>
  <si>
    <t>-953850306</t>
  </si>
  <si>
    <t>1366110599</t>
  </si>
  <si>
    <t>608921</t>
  </si>
  <si>
    <t>Dubový pražec 260/150/1000 mm hobl. tlak. impregnovaný vč. dopravy</t>
  </si>
  <si>
    <t>593577579</t>
  </si>
  <si>
    <t>67352002R</t>
  </si>
  <si>
    <t>Geotextilie netkaná PET 200 g/m2</t>
  </si>
  <si>
    <t>252769291</t>
  </si>
  <si>
    <t>232622144</t>
  </si>
  <si>
    <t>1951178940</t>
  </si>
  <si>
    <t>-208423792</t>
  </si>
  <si>
    <t>SO02 - STAVEBNÍ ÚPRAVY OBJEKTU č.p. 2259 v Děkanské zahradě v Pelhřimově</t>
  </si>
  <si>
    <t>SO-01 - Objekt č.p. 2259</t>
  </si>
  <si>
    <t>00-0 - Vedlejší rozpočtové náklady</t>
  </si>
  <si>
    <t>01-0 - Bourání</t>
  </si>
  <si>
    <t>Pelhřimov</t>
  </si>
  <si>
    <t>Město Pelhřimov</t>
  </si>
  <si>
    <t>Ing. Jiří Angelis, ČKAIT 1400601</t>
  </si>
  <si>
    <t>HSV - Práce a dodávky HSV</t>
  </si>
  <si>
    <t xml:space="preserve">    9 - Ostatní konstrukce a práce, bourání</t>
  </si>
  <si>
    <t xml:space="preserve">    997 - Přesun sutě</t>
  </si>
  <si>
    <t>PSV - Práce a dodávky PSV</t>
  </si>
  <si>
    <t xml:space="preserve">    776 - Podlahy povlakové</t>
  </si>
  <si>
    <t xml:space="preserve">    784 - Dokončovací práce - malby a tapety</t>
  </si>
  <si>
    <t>HSV</t>
  </si>
  <si>
    <t>Práce a dodávky HSV</t>
  </si>
  <si>
    <t>Ostatní konstrukce a práce, bourání</t>
  </si>
  <si>
    <t>949101111</t>
  </si>
  <si>
    <t>Lešení pomocné pro objekty pozemních staveb s lešeňovou podlahou v do 1,9 m zatížení do 150 kg/m2</t>
  </si>
  <si>
    <t>935626558</t>
  </si>
  <si>
    <t>962031132</t>
  </si>
  <si>
    <t>Bourání příček nebo přizdívek z cihel pálených tl do 100 mm</t>
  </si>
  <si>
    <t>554123381</t>
  </si>
  <si>
    <t>962031133</t>
  </si>
  <si>
    <t>Bourání příček nebo přizdívek z cihel pálených tl přes 100 do 150 mm</t>
  </si>
  <si>
    <t>1600694728</t>
  </si>
  <si>
    <t>965046111</t>
  </si>
  <si>
    <t>Broušení stávajících betonových podlah úběr do 3 mm</t>
  </si>
  <si>
    <t>-1504470579</t>
  </si>
  <si>
    <t>965046119</t>
  </si>
  <si>
    <t>Příplatek k broušení stávajících betonových podlah za každý další 1 mm úběru</t>
  </si>
  <si>
    <t>-712852931</t>
  </si>
  <si>
    <t>965081213</t>
  </si>
  <si>
    <t>Bourání podlah z dlaždic keramických nebo xylolitových tl do 10 mm plochy přes 1 m2</t>
  </si>
  <si>
    <t>-1804976795</t>
  </si>
  <si>
    <t>967031132</t>
  </si>
  <si>
    <t>Přisekání rovných ostění v cihelném zdivu na MV nebo MVC</t>
  </si>
  <si>
    <t>1714499060</t>
  </si>
  <si>
    <t>978011141</t>
  </si>
  <si>
    <t>Otlučení (osekání) vnitřní vápenné nebo vápenocementové omítky stropů v rozsahu přes 10 do 30 %</t>
  </si>
  <si>
    <t>-894564104</t>
  </si>
  <si>
    <t>978013141</t>
  </si>
  <si>
    <t>Otlučení (osekání) vnitřní vápenné nebo vápenocementové omítky stěn v rozsahu přes 10 do 30 %</t>
  </si>
  <si>
    <t>1860249024</t>
  </si>
  <si>
    <t>978059541</t>
  </si>
  <si>
    <t>Odsekání a odebrání obkladů stěn z vnitřních obkládaček plochy přes 1 m2</t>
  </si>
  <si>
    <t>1608115490</t>
  </si>
  <si>
    <t>997</t>
  </si>
  <si>
    <t>Přesun sutě</t>
  </si>
  <si>
    <t>997013211</t>
  </si>
  <si>
    <t>Vnitrostaveništní doprava suti a vybouraných hmot pro budovy v do 6 m ručně</t>
  </si>
  <si>
    <t>1942519471</t>
  </si>
  <si>
    <t>997013501</t>
  </si>
  <si>
    <t>Odvoz suti a vybouraných hmot na skládku nebo meziskládku do 1 km se složením</t>
  </si>
  <si>
    <t>-2059718589</t>
  </si>
  <si>
    <t>997013509</t>
  </si>
  <si>
    <t>Příplatek k odvozu suti a vybouraných hmot na skládku ZKD 1 km přes 1 km</t>
  </si>
  <si>
    <t>-1448628928</t>
  </si>
  <si>
    <t>997013609</t>
  </si>
  <si>
    <t>Poplatek za uložení na skládce (skládkovné) stavebního odpadu ze směsí nebo oddělených frakcí betonu, cihel a keramických výrobků kód odpadu 17 01 07</t>
  </si>
  <si>
    <t>858154264</t>
  </si>
  <si>
    <t>997013631</t>
  </si>
  <si>
    <t>Poplatek za uložení na skládce (skládkovné) stavebního odpadu směsného kód odpadu 17 09 04</t>
  </si>
  <si>
    <t>-1832076673</t>
  </si>
  <si>
    <t>PSV</t>
  </si>
  <si>
    <t>Práce a dodávky PSV</t>
  </si>
  <si>
    <t>776</t>
  </si>
  <si>
    <t>Podlahy povlakové</t>
  </si>
  <si>
    <t>776201812</t>
  </si>
  <si>
    <t>Demontáž lepených povlakových podlah s podložkou ručně</t>
  </si>
  <si>
    <t>-596163931</t>
  </si>
  <si>
    <t>776410811</t>
  </si>
  <si>
    <t>Odstranění soklíků a lišt pryžových nebo plastových</t>
  </si>
  <si>
    <t>65028152</t>
  </si>
  <si>
    <t>776991821</t>
  </si>
  <si>
    <t>Odstranění lepidla ručně z podlah</t>
  </si>
  <si>
    <t>214713954</t>
  </si>
  <si>
    <t>784</t>
  </si>
  <si>
    <t>Dokončovací práce - malby a tapety</t>
  </si>
  <si>
    <t>784121001</t>
  </si>
  <si>
    <t>Oškrabání malby v místnostech v do 3,80 m</t>
  </si>
  <si>
    <t>1141303924</t>
  </si>
  <si>
    <t>01-1 - Návrh</t>
  </si>
  <si>
    <t xml:space="preserve">    3 - Svislé a kompletní konstrukce</t>
  </si>
  <si>
    <t xml:space="preserve">    6 - Úpravy povrchů, podlahy a osazování výplní</t>
  </si>
  <si>
    <t xml:space="preserve">    998 - Přesun hmot</t>
  </si>
  <si>
    <t xml:space="preserve">    725 - Zdravotechnika - zařizovací předměty</t>
  </si>
  <si>
    <t xml:space="preserve">    763 - Konstrukce suché výstavby</t>
  </si>
  <si>
    <t xml:space="preserve">    766 - Konstrukce truhlářské</t>
  </si>
  <si>
    <t xml:space="preserve">    767 - Konstrukce zámečnické</t>
  </si>
  <si>
    <t xml:space="preserve">    777 - Podlahy lité</t>
  </si>
  <si>
    <t xml:space="preserve">    781 - Dokončovací práce - obklady</t>
  </si>
  <si>
    <t xml:space="preserve">    783 - Dokončovací práce - nátěry</t>
  </si>
  <si>
    <t>317168012</t>
  </si>
  <si>
    <t>Překlad keramický plochý š 115 mm dl 1250 mm</t>
  </si>
  <si>
    <t>586632728</t>
  </si>
  <si>
    <t>342244211</t>
  </si>
  <si>
    <t>Příčka z cihel broušených na tenkovrstvou maltu tloušťky 115 mm</t>
  </si>
  <si>
    <t>1988372108</t>
  </si>
  <si>
    <t>342244221</t>
  </si>
  <si>
    <t>Příčka z cihel broušených na tenkovrstvou maltu tloušťky 140 mm</t>
  </si>
  <si>
    <t>-584680637</t>
  </si>
  <si>
    <t>342291112</t>
  </si>
  <si>
    <t>Ukotvení příček montážní polyuretanovou pěnou tl příčky přes 100 mm</t>
  </si>
  <si>
    <t>-181195835</t>
  </si>
  <si>
    <t>342291121</t>
  </si>
  <si>
    <t>Ukotvení příček k cihelným konstrukcím plochými kotvami</t>
  </si>
  <si>
    <t>24033167</t>
  </si>
  <si>
    <t>346272256</t>
  </si>
  <si>
    <t>Přizdívka z pórobetonových tvárnic tl 150 mm</t>
  </si>
  <si>
    <t>-506764241</t>
  </si>
  <si>
    <t>Úpravy povrchů, podlahy a osazování výplní</t>
  </si>
  <si>
    <t>611131121</t>
  </si>
  <si>
    <t>Penetrační disperzní nátěr vnitřních stropů nanášený ručně</t>
  </si>
  <si>
    <t>-1690757940</t>
  </si>
  <si>
    <t>611325121</t>
  </si>
  <si>
    <t>Vápenocementová štuková omítka rýh ve stropech š do 150 mm</t>
  </si>
  <si>
    <t>744099995</t>
  </si>
  <si>
    <t>611325417</t>
  </si>
  <si>
    <t>Oprava vnitřní vápenocementové hladké omítky tl do 20 mm stropů v rozsahu plochy přes 10 do 30 % s celoplošným přeštukováním tl do 3 mm</t>
  </si>
  <si>
    <t>2038862661</t>
  </si>
  <si>
    <t>612131121</t>
  </si>
  <si>
    <t>Penetrační disperzní nátěr vnitřních stěn nanášený ručně</t>
  </si>
  <si>
    <t>-20122551</t>
  </si>
  <si>
    <t>612325121</t>
  </si>
  <si>
    <t>Vápenocementová štuková omítka rýh ve stěnách š do 150 mm</t>
  </si>
  <si>
    <t>-1890204897</t>
  </si>
  <si>
    <t>612325302</t>
  </si>
  <si>
    <t>Vápenocementová štuková omítka ostění nebo nadpraží</t>
  </si>
  <si>
    <t>422981623</t>
  </si>
  <si>
    <t>612325417</t>
  </si>
  <si>
    <t>Oprava vnitřní vápenocementové hladké omítky tl do 20 mm stěn v rozsahu plochy přes 10 do 30 % s celoplošným přeštukováním tl do 3 mm</t>
  </si>
  <si>
    <t>-642061531</t>
  </si>
  <si>
    <t>612321121</t>
  </si>
  <si>
    <t>Vápenocementová omítka hladká jednovrstvá vnitřních stěn nanášená ručně tloušťky do 10 mm</t>
  </si>
  <si>
    <t>491397256</t>
  </si>
  <si>
    <t>612321191</t>
  </si>
  <si>
    <t>Příplatek k vápenocementové omítce vnitřních stěn za každých dalších 5 mm tloušťky ručně</t>
  </si>
  <si>
    <t>451706107</t>
  </si>
  <si>
    <t>612131101</t>
  </si>
  <si>
    <t>Cementový postřik vnitřních stěn nanášený celoplošně ručně</t>
  </si>
  <si>
    <t>-1279075566</t>
  </si>
  <si>
    <t>612321141</t>
  </si>
  <si>
    <t>Vápenocementová omítka štuková dvouvrstvá vnitřních stěn nanášená ručně  tloušťky jádrové omítky do 10 mm a tloušťky štuku do 3 mm</t>
  </si>
  <si>
    <t>-609554660</t>
  </si>
  <si>
    <t>-1781222097</t>
  </si>
  <si>
    <t>619995001</t>
  </si>
  <si>
    <t>Začištění omítek kolem oken, dveří, podlah nebo obkladů</t>
  </si>
  <si>
    <t>1126672789</t>
  </si>
  <si>
    <t>642942111</t>
  </si>
  <si>
    <t>Osazování zárubní nebo rámů dveřních kovových do 2,5 m2 na MC</t>
  </si>
  <si>
    <t>-1678960933</t>
  </si>
  <si>
    <t>553-D1-Z</t>
  </si>
  <si>
    <t>zárubeň 800x2020mm vč.povrchové úpravy - specifikace viz tab.PSV dveře D1</t>
  </si>
  <si>
    <t>-232202757</t>
  </si>
  <si>
    <t>642944121</t>
  </si>
  <si>
    <t>Osazování ocelových zárubní dodatečné pl do 2,5 m2</t>
  </si>
  <si>
    <t>-1911093935</t>
  </si>
  <si>
    <t>55331436</t>
  </si>
  <si>
    <t>zárubeň jednokřídlá ocelová pro dodatečnou montáž tl stěny 110-150mm rozměru 700/1970mm</t>
  </si>
  <si>
    <t>2077140839</t>
  </si>
  <si>
    <t>-1141474417</t>
  </si>
  <si>
    <t>952901111</t>
  </si>
  <si>
    <t>Vyčištění budov bytové a občanské výstavby při výšce podlaží do 4 m</t>
  </si>
  <si>
    <t>1747839965</t>
  </si>
  <si>
    <t>998</t>
  </si>
  <si>
    <t>Přesun hmot</t>
  </si>
  <si>
    <t>998018001</t>
  </si>
  <si>
    <t>Přesun hmot pro budovy ruční pro budovy v do 6 m</t>
  </si>
  <si>
    <t>-714563391</t>
  </si>
  <si>
    <t>725</t>
  </si>
  <si>
    <t>Zdravotechnika - zařizovací předměty</t>
  </si>
  <si>
    <t>725001</t>
  </si>
  <si>
    <t>M+D příčky nerez mezi pisoáry - specifikace viz tab.PSV ozn.S4</t>
  </si>
  <si>
    <t>1371320312</t>
  </si>
  <si>
    <t>725002</t>
  </si>
  <si>
    <t>M+D zavěšení WC štětky nerez</t>
  </si>
  <si>
    <t>-6747434</t>
  </si>
  <si>
    <t>725003</t>
  </si>
  <si>
    <t>M+D velkoobjemový zásobník toaletního papíru nerez</t>
  </si>
  <si>
    <t>-1751283842</t>
  </si>
  <si>
    <t>725004</t>
  </si>
  <si>
    <t>M+D dvojháčku na dveře nerez</t>
  </si>
  <si>
    <t>1484228</t>
  </si>
  <si>
    <t>725005</t>
  </si>
  <si>
    <t>M+D odpadkový koš 90L nerez</t>
  </si>
  <si>
    <t>1239707138</t>
  </si>
  <si>
    <t>725006</t>
  </si>
  <si>
    <t>M+D dávkovač mýdla 1000ml nerez</t>
  </si>
  <si>
    <t>-1132919681</t>
  </si>
  <si>
    <t>763</t>
  </si>
  <si>
    <t>Konstrukce suché výstavby</t>
  </si>
  <si>
    <t>763412113</t>
  </si>
  <si>
    <t>Sanitární příčky desky laminované HPL tl 25 mm</t>
  </si>
  <si>
    <t>1963889769</t>
  </si>
  <si>
    <t>763412123</t>
  </si>
  <si>
    <t>Dveře sanitárních příček, desky laminované HPl tl 25 mm, š do 800 mm, v do 2000 mm</t>
  </si>
  <si>
    <t>-1515586188</t>
  </si>
  <si>
    <t>763412213</t>
  </si>
  <si>
    <t>Dělící přepážky k pisoárům, desky laminované HPL tl 25 mm</t>
  </si>
  <si>
    <t>1475414130</t>
  </si>
  <si>
    <t>998763120</t>
  </si>
  <si>
    <t>Přesun hmot tonážní pro dřevostavby ruční v objektech v do 6 m</t>
  </si>
  <si>
    <t>1908774193</t>
  </si>
  <si>
    <t>766660001</t>
  </si>
  <si>
    <t>Montáž dveřních křídel otvíravých jednokřídlových š do 0,8 m do ocelové zárubně</t>
  </si>
  <si>
    <t>482712647</t>
  </si>
  <si>
    <t>MSN.0027535.URS</t>
  </si>
  <si>
    <t>dveře interiérové jednokřídlé plné, DTD, HPL laminát, plné, 70x197cm</t>
  </si>
  <si>
    <t>719605220</t>
  </si>
  <si>
    <t>766660718</t>
  </si>
  <si>
    <t>Montáž stavěče dveřního křídla</t>
  </si>
  <si>
    <t>1058197473</t>
  </si>
  <si>
    <t>54916362A</t>
  </si>
  <si>
    <t>kování dveřní stavěč dveří nerez</t>
  </si>
  <si>
    <t>2114881684</t>
  </si>
  <si>
    <t>766660720</t>
  </si>
  <si>
    <t>Osazení větrací mřížky s vyříznutím otvoru</t>
  </si>
  <si>
    <t>-944245133</t>
  </si>
  <si>
    <t>55341413A</t>
  </si>
  <si>
    <t>větrací mřížka pro dveře nerez</t>
  </si>
  <si>
    <t>-641110371</t>
  </si>
  <si>
    <t>766660728</t>
  </si>
  <si>
    <t>Montáž dveřního interiérového kování - zámku</t>
  </si>
  <si>
    <t>1618869460</t>
  </si>
  <si>
    <t>54924003</t>
  </si>
  <si>
    <t xml:space="preserve">zámek  </t>
  </si>
  <si>
    <t>-858853638</t>
  </si>
  <si>
    <t>766660729</t>
  </si>
  <si>
    <t>Montáž dveřního interiérového kování - štítku s klikou</t>
  </si>
  <si>
    <t>-295954449</t>
  </si>
  <si>
    <t>54914123</t>
  </si>
  <si>
    <t>kování rozetové klika/klika</t>
  </si>
  <si>
    <t>406591943</t>
  </si>
  <si>
    <t>766690001A</t>
  </si>
  <si>
    <t>M+D obložení stávajících oken 500x500mm opláštěním z hliníku</t>
  </si>
  <si>
    <t>-1841049456</t>
  </si>
  <si>
    <t>998766121</t>
  </si>
  <si>
    <t>Přesun hmot tonážní pro kce truhlářské ruční v objektech v do 6 m</t>
  </si>
  <si>
    <t>-407739053</t>
  </si>
  <si>
    <t>767640111</t>
  </si>
  <si>
    <t>Montáž dveří ocelových nebo hliníkových vchodových jednokřídlových bez nadsvětlíku</t>
  </si>
  <si>
    <t>-2079367399</t>
  </si>
  <si>
    <t>553-D1</t>
  </si>
  <si>
    <t>dveře ocelové 800x2020mm vč.kování a doplňků - specifikace viz tab.PSV ozn.D1</t>
  </si>
  <si>
    <t>691702677</t>
  </si>
  <si>
    <t>767896120</t>
  </si>
  <si>
    <t>Montáž okopového plechu</t>
  </si>
  <si>
    <t>296377629</t>
  </si>
  <si>
    <t>54915212</t>
  </si>
  <si>
    <t>plech okopový nerez 815x250x0,6mm</t>
  </si>
  <si>
    <t>736032984</t>
  </si>
  <si>
    <t>776111311</t>
  </si>
  <si>
    <t>Vysátí podkladu povlakových podlah</t>
  </si>
  <si>
    <t>-1333207095</t>
  </si>
  <si>
    <t>776121112</t>
  </si>
  <si>
    <t>Vodou ředitelná penetrace savého podkladu povlakových podlah</t>
  </si>
  <si>
    <t>1053802515</t>
  </si>
  <si>
    <t>776141122</t>
  </si>
  <si>
    <t>Stěrka podlahová nivelační pro vyrovnání podkladu povlakových podlah pevnosti 30 MPa tl přes 3 do 5 mm</t>
  </si>
  <si>
    <t>-305033267</t>
  </si>
  <si>
    <t>998776101</t>
  </si>
  <si>
    <t>Přesun hmot tonážní pro podlahy povlakové v objektech v do 6 m</t>
  </si>
  <si>
    <t>-2137152227</t>
  </si>
  <si>
    <t>777</t>
  </si>
  <si>
    <t>Podlahy lité</t>
  </si>
  <si>
    <t>777111111</t>
  </si>
  <si>
    <t>Vysátí podkladu před provedením lité podlahy</t>
  </si>
  <si>
    <t>1255077031</t>
  </si>
  <si>
    <t>777111121</t>
  </si>
  <si>
    <t>Ruční broušení podkladu před provedením lité podlahy ( v místě styku se stěnou, v rozích apod.)</t>
  </si>
  <si>
    <t>1730308328</t>
  </si>
  <si>
    <t>777111141</t>
  </si>
  <si>
    <t>Otryskání podkladu před provedením lité podlahy</t>
  </si>
  <si>
    <t>-1810927133</t>
  </si>
  <si>
    <t>777131101</t>
  </si>
  <si>
    <t>Penetrační epoxidový nátěr podlahy na suchý a vyzrálý podklad</t>
  </si>
  <si>
    <t>1128808138</t>
  </si>
  <si>
    <t>777511105A</t>
  </si>
  <si>
    <t>Krycí epoxidová stěrka tloušťky do 5 mm lité podlahy</t>
  </si>
  <si>
    <t>-90426525</t>
  </si>
  <si>
    <t>777511107</t>
  </si>
  <si>
    <t>Protiskluzná úprava prosyp krycí stěrky lité podlahy pískem</t>
  </si>
  <si>
    <t>563021885</t>
  </si>
  <si>
    <t>777911111</t>
  </si>
  <si>
    <t>Napojení lité podlahy na stěnu nebo sokl</t>
  </si>
  <si>
    <t>-554864706</t>
  </si>
  <si>
    <t>998777121</t>
  </si>
  <si>
    <t>Přesun hmot tonážní pro podlahy lité ruční v objektech v do 6 m</t>
  </si>
  <si>
    <t>1306891570</t>
  </si>
  <si>
    <t>781</t>
  </si>
  <si>
    <t>Dokončovací práce - obklady</t>
  </si>
  <si>
    <t>781121011</t>
  </si>
  <si>
    <t>Nátěr penetrační na stěnu</t>
  </si>
  <si>
    <t>-1234088589</t>
  </si>
  <si>
    <t>781472214</t>
  </si>
  <si>
    <t>Montáž obkladů keramických hladkých lepených cementovým flexibilním lepidlem přes 4 do 6 ks/m2</t>
  </si>
  <si>
    <t>369118474</t>
  </si>
  <si>
    <t>59761707</t>
  </si>
  <si>
    <t>obklad keramický tl do 10mm přes 4 do 6ks/m2</t>
  </si>
  <si>
    <t>-1846087183</t>
  </si>
  <si>
    <t>781491021</t>
  </si>
  <si>
    <t>Montáž zrcadel plochy do 1 m2 lepených silikonovým tmelem na keramický obklad</t>
  </si>
  <si>
    <t>1079513717</t>
  </si>
  <si>
    <t>63465122</t>
  </si>
  <si>
    <t>zrcadlo nemontované čiré tl 3mm max rozměr 3210x2250mm</t>
  </si>
  <si>
    <t>1653526864</t>
  </si>
  <si>
    <t>781492251</t>
  </si>
  <si>
    <t>Montáž profilů ukončovacích lepených flexibilním cementovým lepidlem</t>
  </si>
  <si>
    <t>-824583053</t>
  </si>
  <si>
    <t>19416012</t>
  </si>
  <si>
    <t>lišta ukončovací nerezová 10mm</t>
  </si>
  <si>
    <t>-704868</t>
  </si>
  <si>
    <t>781495115</t>
  </si>
  <si>
    <t>Spárování vnitřních obkladů silikonem</t>
  </si>
  <si>
    <t>-1192095816</t>
  </si>
  <si>
    <t>781495141</t>
  </si>
  <si>
    <t>Průnik obkladem kruhový do DN 30</t>
  </si>
  <si>
    <t>-864976803</t>
  </si>
  <si>
    <t>74</t>
  </si>
  <si>
    <t>781495142</t>
  </si>
  <si>
    <t>Průnik obkladem kruhový přes DN 30 do DN 90</t>
  </si>
  <si>
    <t>2083903458</t>
  </si>
  <si>
    <t>75</t>
  </si>
  <si>
    <t>781495143</t>
  </si>
  <si>
    <t>Průnik obkladem kruhový přes DN 90</t>
  </si>
  <si>
    <t>40427541</t>
  </si>
  <si>
    <t>76</t>
  </si>
  <si>
    <t>781495211</t>
  </si>
  <si>
    <t>Čištění vnitřních ploch stěn po provedení obkladu chemickými prostředky</t>
  </si>
  <si>
    <t>583031296</t>
  </si>
  <si>
    <t>77</t>
  </si>
  <si>
    <t>998781121</t>
  </si>
  <si>
    <t>Přesun hmot tonážní pro obklady keramické ruční v objektech v do 6 m</t>
  </si>
  <si>
    <t>21416622</t>
  </si>
  <si>
    <t>Dokončovací práce - nátěry</t>
  </si>
  <si>
    <t>78</t>
  </si>
  <si>
    <t>783317101</t>
  </si>
  <si>
    <t>Krycí jednonásobný syntetický standardní nátěr zámečnických konstrukcí</t>
  </si>
  <si>
    <t>-156113016</t>
  </si>
  <si>
    <t>79</t>
  </si>
  <si>
    <t>783801503</t>
  </si>
  <si>
    <t>Omytí omítek tlakovou vodou před provedením nátěru</t>
  </si>
  <si>
    <t>-776932659</t>
  </si>
  <si>
    <t>80</t>
  </si>
  <si>
    <t>783823135</t>
  </si>
  <si>
    <t>Penetrační silikonový nátěr hladkých, tenkovrstvých zrnitých nebo štukových omítek</t>
  </si>
  <si>
    <t>1657686610</t>
  </si>
  <si>
    <t>81</t>
  </si>
  <si>
    <t>783827425</t>
  </si>
  <si>
    <t>Krycí dvojnásobný silikonový nátěr omítek stupně členitosti 1 a 2</t>
  </si>
  <si>
    <t>-1413636929</t>
  </si>
  <si>
    <t>82</t>
  </si>
  <si>
    <t>784181101</t>
  </si>
  <si>
    <t>Základní akrylátová jednonásobná bezbarvá penetrace podkladu v místnostech v do 3,80 m</t>
  </si>
  <si>
    <t>-1116749373</t>
  </si>
  <si>
    <t>83</t>
  </si>
  <si>
    <t>784211121</t>
  </si>
  <si>
    <t>Dvojnásobné bílé malby ze směsí za mokra středně oděruvzdorných v místnostech v do 3,80 m</t>
  </si>
  <si>
    <t>1405304453</t>
  </si>
  <si>
    <t>01-2 - ZTI</t>
  </si>
  <si>
    <t xml:space="preserve">    D1 - Zdravotechnika -  splašková kanalizace</t>
  </si>
  <si>
    <t xml:space="preserve">    D2 - Zdravotechnika - Vnitřní vodovod</t>
  </si>
  <si>
    <t xml:space="preserve">    D3 - Zdravotechnika - zařizovací předměty</t>
  </si>
  <si>
    <t>Zdravotechnika -  splašková kanalizace</t>
  </si>
  <si>
    <t>1.1</t>
  </si>
  <si>
    <t>D+M Potrubí kanalizační splaškové systém DN32 - Specifikace dle PD</t>
  </si>
  <si>
    <t>1569838769</t>
  </si>
  <si>
    <t>1.2</t>
  </si>
  <si>
    <t>D+M Potrubí kanalizační splaškové systém DN50 - Specifikace dle PD</t>
  </si>
  <si>
    <t>-1991204004</t>
  </si>
  <si>
    <t>1.3</t>
  </si>
  <si>
    <t>D+M Potrubí kanalizační splaškové systém DN75 - Specifikace dle PD</t>
  </si>
  <si>
    <t>-1180736488</t>
  </si>
  <si>
    <t>1.4</t>
  </si>
  <si>
    <t>D+M Potrubí kanalizační splaškové systém DN110 - Specifikace dle PD</t>
  </si>
  <si>
    <t>-229257943</t>
  </si>
  <si>
    <t>1.5</t>
  </si>
  <si>
    <t>Stavební práce a dodávky spojené s provedením</t>
  </si>
  <si>
    <t>-1343562201</t>
  </si>
  <si>
    <t>1.6</t>
  </si>
  <si>
    <t>D+M Potrubí kanalizační splaškové systém KG 125 SN4</t>
  </si>
  <si>
    <t>-495378806</t>
  </si>
  <si>
    <t>1.7</t>
  </si>
  <si>
    <t>Napojeni na stávající odpadní/svodnou kanalizaci</t>
  </si>
  <si>
    <t>1491115558</t>
  </si>
  <si>
    <t>1.8</t>
  </si>
  <si>
    <t>Zkouška těsnosti dle ČSN, proplach potrubí</t>
  </si>
  <si>
    <t>1225975527</t>
  </si>
  <si>
    <t>1.9</t>
  </si>
  <si>
    <t>Přesun hmot pro vnitřní kanalizace</t>
  </si>
  <si>
    <t>939402583</t>
  </si>
  <si>
    <t>Zdravotechnika - Vnitřní vodovod</t>
  </si>
  <si>
    <t>2.1</t>
  </si>
  <si>
    <t>D+M Potrubí vodovodní plastové Systém PP PN20, D 20x3,4 mm + TI - pro SV</t>
  </si>
  <si>
    <t>-2092910181</t>
  </si>
  <si>
    <t>2.2</t>
  </si>
  <si>
    <t>D+M Potrubí vodovodní plastové Systém PP PN20, D 20x3,4 mm + TI - pro TV</t>
  </si>
  <si>
    <t>-93031935</t>
  </si>
  <si>
    <t>2.3</t>
  </si>
  <si>
    <t>D+M Potrubí vodovodní plastové Systém PP PN20, D 25x4,2 mm + TI - pro Cirkulaci</t>
  </si>
  <si>
    <t>-1302711465</t>
  </si>
  <si>
    <t>2.4</t>
  </si>
  <si>
    <t>D+M Potrubí vodovodní plastové Systém PP PN20, D 25x4,2 mm + TI  - pro SV</t>
  </si>
  <si>
    <t>358386384</t>
  </si>
  <si>
    <t>2.5</t>
  </si>
  <si>
    <t>D+M Potrubí vodovodní plastové Systém PP PN20, D 25x4,2 mm + TI - pro TV</t>
  </si>
  <si>
    <t>730873723</t>
  </si>
  <si>
    <t>2.6</t>
  </si>
  <si>
    <t>D+M Potrubí vodovodní plastové Systém PP PN20, D 32x5,4 mm + TI  - pro SV</t>
  </si>
  <si>
    <t>1684849308</t>
  </si>
  <si>
    <t>2.7</t>
  </si>
  <si>
    <t>D+M Ohřívač TV (např. OKCE 80)</t>
  </si>
  <si>
    <t>126003981</t>
  </si>
  <si>
    <t>2.8</t>
  </si>
  <si>
    <t>D+M Kulový kohout 3/4" (u ohřívače TV))</t>
  </si>
  <si>
    <t>1084541520</t>
  </si>
  <si>
    <t>2.9</t>
  </si>
  <si>
    <t>D+M Kulový kohout 3/4" s vypouštěním(u ohřívače TV))</t>
  </si>
  <si>
    <t>1626716944</t>
  </si>
  <si>
    <t>2.10</t>
  </si>
  <si>
    <t>D+M Manometr 0-1MPa</t>
  </si>
  <si>
    <t>-726396921</t>
  </si>
  <si>
    <t>2.11</t>
  </si>
  <si>
    <t>D+M Zpětný ventil 3/4"</t>
  </si>
  <si>
    <t>633089866</t>
  </si>
  <si>
    <t>2.12</t>
  </si>
  <si>
    <t>D+M rohový  ventil 1/2“ x 3/8“</t>
  </si>
  <si>
    <t>394401468</t>
  </si>
  <si>
    <t>2.13</t>
  </si>
  <si>
    <t>D+M Kulový kohout 3/4" (připojení na stávající vodovod)</t>
  </si>
  <si>
    <t>898658760</t>
  </si>
  <si>
    <t>2.14</t>
  </si>
  <si>
    <t>Stavební práce a dodávky</t>
  </si>
  <si>
    <t>-1785088077</t>
  </si>
  <si>
    <t>2.15</t>
  </si>
  <si>
    <t>Proplach a dezinfekce vodovodního potrubí celého rozvodu vč přípravy</t>
  </si>
  <si>
    <t>1824543186</t>
  </si>
  <si>
    <t>2.16</t>
  </si>
  <si>
    <t>Přesun hmot pro vnitřní vodovod</t>
  </si>
  <si>
    <t>Kč</t>
  </si>
  <si>
    <t>238888272</t>
  </si>
  <si>
    <t>3.1</t>
  </si>
  <si>
    <t>U1 -  Umyvadlo keramické 400x300 mm</t>
  </si>
  <si>
    <t>1176732306</t>
  </si>
  <si>
    <t>3.2</t>
  </si>
  <si>
    <t>U2 -  Umyvadlo keramické 700x550 mm pro ZTP</t>
  </si>
  <si>
    <t>-73349072</t>
  </si>
  <si>
    <t>3.3</t>
  </si>
  <si>
    <t>WC2 - Závěsný set WC pro ZTP</t>
  </si>
  <si>
    <t>-997771358</t>
  </si>
  <si>
    <t>3.4</t>
  </si>
  <si>
    <t>WC1 - Závěsný set WC</t>
  </si>
  <si>
    <t>-478296054</t>
  </si>
  <si>
    <t>3.5</t>
  </si>
  <si>
    <t>V1 -  Výlevka</t>
  </si>
  <si>
    <t>-1200006624</t>
  </si>
  <si>
    <t>3.6</t>
  </si>
  <si>
    <t>P1 - Pisoár</t>
  </si>
  <si>
    <t>844465088</t>
  </si>
  <si>
    <t>3.7</t>
  </si>
  <si>
    <t>Bourací práce stávajících zařizovacích předmětů</t>
  </si>
  <si>
    <t>1084836104</t>
  </si>
  <si>
    <t>3.8</t>
  </si>
  <si>
    <t>Přesun hmot pro zařizovací předměty</t>
  </si>
  <si>
    <t>-106397988</t>
  </si>
  <si>
    <t>01-3 - Elektroinstalace a vytápění</t>
  </si>
  <si>
    <t xml:space="preserve">D1 - </t>
  </si>
  <si>
    <t xml:space="preserve">    741 - Elektroinstalace - silnoproud</t>
  </si>
  <si>
    <t xml:space="preserve">    OST - Ostatní</t>
  </si>
  <si>
    <t>741</t>
  </si>
  <si>
    <t>Elektroinstalace - silnoproud</t>
  </si>
  <si>
    <t>741110041</t>
  </si>
  <si>
    <t>Montáž trubka plastová ohebná D přes 11 do 23 mm uložená pevně</t>
  </si>
  <si>
    <t>1176248942</t>
  </si>
  <si>
    <t>34571063</t>
  </si>
  <si>
    <t>trubka elektroinstalační ohebná z PVC bílá d 23mm</t>
  </si>
  <si>
    <t>1409829872</t>
  </si>
  <si>
    <t>741112001</t>
  </si>
  <si>
    <t>Montáž krabice zapuštěná plastová kruhová</t>
  </si>
  <si>
    <t>-1563167838</t>
  </si>
  <si>
    <t>34571451</t>
  </si>
  <si>
    <t>krabice pod omítku PVC přístrojová kruhová D 70mm hluboká</t>
  </si>
  <si>
    <t>2051853841</t>
  </si>
  <si>
    <t>34571457</t>
  </si>
  <si>
    <t>krabice pod omítku PVC odbočná kruhová D 70mm s víčkem</t>
  </si>
  <si>
    <t>-608492745</t>
  </si>
  <si>
    <t>741120001</t>
  </si>
  <si>
    <t>Montáž vodič Cu izolovaný plný a laněný žíla 0,35-6 mm2 pod omítku (např. CY)</t>
  </si>
  <si>
    <t>-377600999</t>
  </si>
  <si>
    <t>34140826</t>
  </si>
  <si>
    <t>vodič propojovací jádro Cu plné izolace PVC 450/750V (H07V-U) 1x6mm2</t>
  </si>
  <si>
    <t>526595485</t>
  </si>
  <si>
    <t>741122121</t>
  </si>
  <si>
    <t>Montáž kabel Cu plný kulatý žíla 2x1,5 až 6 mm2 zatažený v trubkách (např. CYKY)</t>
  </si>
  <si>
    <t>1517359728</t>
  </si>
  <si>
    <t>34113148</t>
  </si>
  <si>
    <t>kabel ovládací průmyslový stíněný laminovanou Al fólií s příložným Cu drátem jádro Cu plné izolace PVC plášť PVC 250V (JYTY) 2x1,00mm2</t>
  </si>
  <si>
    <t>-666469681</t>
  </si>
  <si>
    <t>741122122</t>
  </si>
  <si>
    <t>Montáž kabel Cu plný kulatý žíla 3x1,5 až 6 mm2 zatažený v trubkách (např. CYKY)</t>
  </si>
  <si>
    <t>1586765391</t>
  </si>
  <si>
    <t>34111030</t>
  </si>
  <si>
    <t>kabel instalační jádro Cu plné izolace PVC plášť PVC 450/750V (CYKY) 3x1,5mm2</t>
  </si>
  <si>
    <t>-1008103138</t>
  </si>
  <si>
    <t>34111036</t>
  </si>
  <si>
    <t>kabel instalační jádro Cu plné izolace PVC plášť PVC 450/750V (CYKY) 3x2,5mm2</t>
  </si>
  <si>
    <t>-1273614633</t>
  </si>
  <si>
    <t>741122142</t>
  </si>
  <si>
    <t>Montáž kabel Cu plný kulatý žíla 5x1,5 až 2,5 mm2 zatažený v trubkách (např. CYKY)</t>
  </si>
  <si>
    <t>1065201733</t>
  </si>
  <si>
    <t>34111090</t>
  </si>
  <si>
    <t>kabel instalační jádro Cu plné izolace PVC plášť PVC 450/750V (CYKY) 5x1,5mm2</t>
  </si>
  <si>
    <t>1829920689</t>
  </si>
  <si>
    <t>34111094</t>
  </si>
  <si>
    <t>kabel instalační jádro Cu plné izolace PVC plášť PVC 450/750V (CYKY) 5x2,5mm2</t>
  </si>
  <si>
    <t>-1809684980</t>
  </si>
  <si>
    <t>741132103</t>
  </si>
  <si>
    <t>Ukončení kabelů 3x1,5 až 4 mm2 smršťovací koncovkou nebo páskem bez letování</t>
  </si>
  <si>
    <t>208610459</t>
  </si>
  <si>
    <t>741132145</t>
  </si>
  <si>
    <t>Ukončení kabelů 5x1,5 až 4 mm2 smršťovací koncovkou nebo páskem bez letování</t>
  </si>
  <si>
    <t>-545573397</t>
  </si>
  <si>
    <t>741132146</t>
  </si>
  <si>
    <t>Ukončení kabelů 5x6 mm2 smršťovací koncovkou nebo páskem bez letování</t>
  </si>
  <si>
    <t>-1300104313</t>
  </si>
  <si>
    <t>741310001</t>
  </si>
  <si>
    <t>Montáž spínač nástěnný 1-jednopólový prostředí normální se zapojením vodičů</t>
  </si>
  <si>
    <t>-1659153310</t>
  </si>
  <si>
    <t>741310022</t>
  </si>
  <si>
    <t>Montáž přepínač nástěnný 6-střídavý prostředí normální se zapojením vodičů</t>
  </si>
  <si>
    <t>378657432</t>
  </si>
  <si>
    <t>355301289B1</t>
  </si>
  <si>
    <t>Spínač jednopólový, řazení 1</t>
  </si>
  <si>
    <t>1091533876</t>
  </si>
  <si>
    <t>355306289B1</t>
  </si>
  <si>
    <t>Přepínač střídavý, řazení 6</t>
  </si>
  <si>
    <t>-1250355894</t>
  </si>
  <si>
    <t>3558AA651B</t>
  </si>
  <si>
    <t>Kryt spínače jednoduchý</t>
  </si>
  <si>
    <t>767371548</t>
  </si>
  <si>
    <t>3901AB10B</t>
  </si>
  <si>
    <t>Rámeček jednonásobný</t>
  </si>
  <si>
    <t>75785974</t>
  </si>
  <si>
    <t>3901AB30B</t>
  </si>
  <si>
    <t>Rámeček trojnásobný, vodorovný</t>
  </si>
  <si>
    <t>-387265118</t>
  </si>
  <si>
    <t>3901AB20B</t>
  </si>
  <si>
    <t>Rámeček dvojnásobný, vodorovný</t>
  </si>
  <si>
    <t>806608793</t>
  </si>
  <si>
    <t>741311004</t>
  </si>
  <si>
    <t>Montáž čidlo pohybu nástěnné se zapojením vodičů</t>
  </si>
  <si>
    <t>282996527</t>
  </si>
  <si>
    <t>3299A-A02100 B</t>
  </si>
  <si>
    <t>spínače automatického, čidlo pohybu</t>
  </si>
  <si>
    <t>-311618973</t>
  </si>
  <si>
    <t>741313002</t>
  </si>
  <si>
    <t>Montáž zásuvka (polo)zapuštěná bezšroubové připojení 2P+PE dvojí zapojení - průběžná se zapojením vodičů</t>
  </si>
  <si>
    <t>-293334001</t>
  </si>
  <si>
    <t>5519AA02357B</t>
  </si>
  <si>
    <t>Zásuvka jednonásobná, chráněná, s clonkami, s bezšroub. Svorkami</t>
  </si>
  <si>
    <t>1797987724</t>
  </si>
  <si>
    <t>741313052</t>
  </si>
  <si>
    <t>Montáž zásuvka nástěnná šroubové připojení 3P+N+PE se zapojením vodičů</t>
  </si>
  <si>
    <t>122066766</t>
  </si>
  <si>
    <t>35811336</t>
  </si>
  <si>
    <t>zásuvka nástěnná 16A - 5pól, řazení 3P+N+PE IP44, bezšroubové svorky</t>
  </si>
  <si>
    <t>1196720208</t>
  </si>
  <si>
    <t>741372021</t>
  </si>
  <si>
    <t>Montáž svítidlo LED interiérové přisazené nástěnné hranaté nebo kruhové do 0,09 m2 se zapojením vodičů</t>
  </si>
  <si>
    <t>-1843369085</t>
  </si>
  <si>
    <t>5998250379005</t>
  </si>
  <si>
    <t>A1 - SVÍTIDLO LED STROPNÍ V ČERNÉ BARVĚ, 24W,4000K, IP44, 30 X 30CM</t>
  </si>
  <si>
    <t>-708325377</t>
  </si>
  <si>
    <t>5998250378992</t>
  </si>
  <si>
    <t>A2- SVÍTIDLO LED STROPNÍ V ČERNÉ BARVĚ, 18W,4000K, IP44, 17,5 X 17,5CM</t>
  </si>
  <si>
    <t>1829369549</t>
  </si>
  <si>
    <t>8596099119959</t>
  </si>
  <si>
    <t>"C" - SVÍTIDLO - NÁSTĚNNÉ LED 1500 lm, 10W, IP40</t>
  </si>
  <si>
    <t>580304516</t>
  </si>
  <si>
    <t>741372022</t>
  </si>
  <si>
    <t>Montáž svítidlo LED interiérové přisazené nástěnné hranaté nebo kruhové přes 0,09 do 0,36 m2 se zapojením vodičů</t>
  </si>
  <si>
    <t>410835496</t>
  </si>
  <si>
    <t>8596099150198</t>
  </si>
  <si>
    <t>B - SVÍTIDLO STROPNÍ PŘISAZENÉ LED IP66, 37W</t>
  </si>
  <si>
    <t>-1660742282</t>
  </si>
  <si>
    <t>5902448947327</t>
  </si>
  <si>
    <t>N - SVÍTIDLO NOUZOVÉ LED, 1W 3hod, IP65</t>
  </si>
  <si>
    <t>567604857</t>
  </si>
  <si>
    <t>741372067</t>
  </si>
  <si>
    <t>Montáž svítidlo LED exteriérové přisazené nástěnné reflektorové se samostatným nebo integrovaným pohybovým čidlem se zapojením vodičů</t>
  </si>
  <si>
    <t>1934062789</t>
  </si>
  <si>
    <t>5400254</t>
  </si>
  <si>
    <t>"D" - NÁSTĚNNÉ SVÍTIDLO LED S POHYBOVÝM SENZOREM</t>
  </si>
  <si>
    <t>-237147902</t>
  </si>
  <si>
    <t>741376011</t>
  </si>
  <si>
    <t>Montáž výstražný majáček s barevnými diodami s podstavcem</t>
  </si>
  <si>
    <t>1679338236</t>
  </si>
  <si>
    <t>8592624089421</t>
  </si>
  <si>
    <t>Sada pro nouzovou signalizaci</t>
  </si>
  <si>
    <t>-664909154</t>
  </si>
  <si>
    <t>741210002</t>
  </si>
  <si>
    <t>Montáž rozvodnice oceloplechová nebo plastová běžná do 50 kg</t>
  </si>
  <si>
    <t>-1738611611</t>
  </si>
  <si>
    <t>3250616616172</t>
  </si>
  <si>
    <t>Rozvodnice pod omítku 60 (70) modulů</t>
  </si>
  <si>
    <t>1265403047</t>
  </si>
  <si>
    <t>741320171</t>
  </si>
  <si>
    <t>Montáž jističů třípólových nn do 63 A bez krytu se zapojením vodičů</t>
  </si>
  <si>
    <t>-14925366</t>
  </si>
  <si>
    <t>4015082762681</t>
  </si>
  <si>
    <t>Hlavní vypínač 32A-  IS-32/3</t>
  </si>
  <si>
    <t>-1100073971</t>
  </si>
  <si>
    <t>741320161</t>
  </si>
  <si>
    <t>Montáž jističů třípólových nn do 25 A bez krytu se zapojením vodičů</t>
  </si>
  <si>
    <t>-310111594</t>
  </si>
  <si>
    <t>35822166</t>
  </si>
  <si>
    <t>jistič 3-pólový 16 A vypínací charakteristika B vypínací schopnost 10 kA</t>
  </si>
  <si>
    <t>11308914</t>
  </si>
  <si>
    <t>741320101</t>
  </si>
  <si>
    <t>Montáž jističů jednopólových nn do 25 A bez krytu se zapojením vodičů</t>
  </si>
  <si>
    <t>-461108713</t>
  </si>
  <si>
    <t>35822107</t>
  </si>
  <si>
    <t>jistič 1-pólový 6 A vypínací charakteristika B vypínací schopnost 10 kA</t>
  </si>
  <si>
    <t>-779179947</t>
  </si>
  <si>
    <t>35822109</t>
  </si>
  <si>
    <t>jistič 1-pólový 10 A vypínací charakteristika B vypínací schopnost 10 kA</t>
  </si>
  <si>
    <t>-2038925849</t>
  </si>
  <si>
    <t>35822124</t>
  </si>
  <si>
    <t>jistič 1-pólový 16 A vypínací charakteristika B vypínací schopnost 10 kA</t>
  </si>
  <si>
    <t>-1577599330</t>
  </si>
  <si>
    <t>741321001</t>
  </si>
  <si>
    <t>Montáž proudových chráničů dvoupólových nn do 25 A bez krytu se zapojením vodičů</t>
  </si>
  <si>
    <t>-1078324876</t>
  </si>
  <si>
    <t>35829020</t>
  </si>
  <si>
    <t>chránič proudový 1+N pólový 10A typ B</t>
  </si>
  <si>
    <t>-2102095919</t>
  </si>
  <si>
    <t>35829022</t>
  </si>
  <si>
    <t>chránič proudový 1+N pólový 16A typ B</t>
  </si>
  <si>
    <t>-1693956684</t>
  </si>
  <si>
    <t>741321031</t>
  </si>
  <si>
    <t>Montáž proudových chráničů čtyřpólových nn do 25 A bez krytu se zapojením vodičů</t>
  </si>
  <si>
    <t>144448395</t>
  </si>
  <si>
    <t>35889206</t>
  </si>
  <si>
    <t>chránič proudový 4 pólový 25A typ AC 0,03A</t>
  </si>
  <si>
    <t>-1255221389</t>
  </si>
  <si>
    <t>741330032</t>
  </si>
  <si>
    <t>Montáž stykačů střídavých vestavných jednopólových do 25 A se zapojením vodičů</t>
  </si>
  <si>
    <t>1953779003</t>
  </si>
  <si>
    <t>35821001</t>
  </si>
  <si>
    <t>stykač 2-pólový 20 A 2N0 230V AC/DC</t>
  </si>
  <si>
    <t>-828558355</t>
  </si>
  <si>
    <t>741322111</t>
  </si>
  <si>
    <t>Montáž svodiče přepětí nn typ 2 čtyřpólových jednodílných se zapojením vodičů</t>
  </si>
  <si>
    <t>2022767222</t>
  </si>
  <si>
    <t>11.247.753</t>
  </si>
  <si>
    <t>Svodič přepětí, varistorový II+III</t>
  </si>
  <si>
    <t>1666831081</t>
  </si>
  <si>
    <t>000000</t>
  </si>
  <si>
    <t>Montáže různých elektrozařízení</t>
  </si>
  <si>
    <t>121890345</t>
  </si>
  <si>
    <t>8596220010308</t>
  </si>
  <si>
    <t>Tryskový osoušeč rukou, barva stříbrná</t>
  </si>
  <si>
    <t>1969637654</t>
  </si>
  <si>
    <t>NAP 02.2</t>
  </si>
  <si>
    <t>Napájecí zdroj  - pro umývadla a PZ</t>
  </si>
  <si>
    <t>911585812</t>
  </si>
  <si>
    <t>APD 02</t>
  </si>
  <si>
    <t>Automat s platebním terminálem pro dveřní zámek</t>
  </si>
  <si>
    <t>1231984444</t>
  </si>
  <si>
    <t>APD 02.INV</t>
  </si>
  <si>
    <t>Automat s platebním terminálem pro dveřní zámek s eurozámkem</t>
  </si>
  <si>
    <t>-2011679551</t>
  </si>
  <si>
    <t>NAP 01.3</t>
  </si>
  <si>
    <t>Napájecí zdroj v montážní krabicí 230V-12 V se spínacími hodinami</t>
  </si>
  <si>
    <t>1423322706</t>
  </si>
  <si>
    <t>77702</t>
  </si>
  <si>
    <t>Přímotop  - 600 W</t>
  </si>
  <si>
    <t>-999893798</t>
  </si>
  <si>
    <t>7207</t>
  </si>
  <si>
    <t>Podlahová rohož 7x0,5m - 525W</t>
  </si>
  <si>
    <t>1551277616</t>
  </si>
  <si>
    <t>7208</t>
  </si>
  <si>
    <t>Podlahová rohož 8x0,5m - 600W</t>
  </si>
  <si>
    <t>-1079397454</t>
  </si>
  <si>
    <t>7210</t>
  </si>
  <si>
    <t>Podlahová rohož 12x0,5m - 900W</t>
  </si>
  <si>
    <t>767804880</t>
  </si>
  <si>
    <t>741311031</t>
  </si>
  <si>
    <t>Montáž spínač koncový řazení 0/1, 1/0 se zapojením vodičů</t>
  </si>
  <si>
    <t>329587181</t>
  </si>
  <si>
    <t>2019</t>
  </si>
  <si>
    <t>Pokojový termostat  s podlahovým sensorem</t>
  </si>
  <si>
    <t>-1960952780</t>
  </si>
  <si>
    <t>741810002</t>
  </si>
  <si>
    <t>Celková prohlídka elektrického rozvodu a zařízení přes 100 000 do 500 000,- Kč</t>
  </si>
  <si>
    <t>-381532877</t>
  </si>
  <si>
    <t>OST</t>
  </si>
  <si>
    <t>Ostatní</t>
  </si>
  <si>
    <t>001</t>
  </si>
  <si>
    <t>PPV z montáže - 3,6%</t>
  </si>
  <si>
    <t>262144</t>
  </si>
  <si>
    <t>-2073075362</t>
  </si>
  <si>
    <t>002</t>
  </si>
  <si>
    <t>Podružný materiál - 3%</t>
  </si>
  <si>
    <t>876537445</t>
  </si>
  <si>
    <t>003</t>
  </si>
  <si>
    <t>Prořez - 5%</t>
  </si>
  <si>
    <t>-188902567</t>
  </si>
  <si>
    <t>01-4 - Vzduchotechnika</t>
  </si>
  <si>
    <t xml:space="preserve">    751-1 - Zařízení VZT 1</t>
  </si>
  <si>
    <t xml:space="preserve">    751-3 - Ostatní zařízení VZT</t>
  </si>
  <si>
    <t xml:space="preserve">      OST - Ostatní</t>
  </si>
  <si>
    <t>751-1</t>
  </si>
  <si>
    <t>Zařízení VZT 1</t>
  </si>
  <si>
    <t>751611111</t>
  </si>
  <si>
    <t>Montáž centrální vzduchotechnické jednotky s rekuperací tepla nástěnné s výměnou vzduchu přes 300 do 500 m3/h</t>
  </si>
  <si>
    <t>-1736355108</t>
  </si>
  <si>
    <t>1.01</t>
  </si>
  <si>
    <t>Rezidenční rekup. jednotka 350 m3/h (200Pa)</t>
  </si>
  <si>
    <t>511466716</t>
  </si>
  <si>
    <t>1.01.03</t>
  </si>
  <si>
    <t>integr. senzor VOC (volit.příslušenství)</t>
  </si>
  <si>
    <t>-467654373</t>
  </si>
  <si>
    <t>1.01.04</t>
  </si>
  <si>
    <t>vestavný předehřev (volit. příslušenství)</t>
  </si>
  <si>
    <t>1672733886</t>
  </si>
  <si>
    <t>1.01.05</t>
  </si>
  <si>
    <t>stěnová mont. konzole</t>
  </si>
  <si>
    <t>-385977317</t>
  </si>
  <si>
    <t>1.01.06</t>
  </si>
  <si>
    <t>suchý sifon s podtl. uzávěrem</t>
  </si>
  <si>
    <t>1752439981</t>
  </si>
  <si>
    <t>1.01.07</t>
  </si>
  <si>
    <t>komunikační modul</t>
  </si>
  <si>
    <t>-1210586668</t>
  </si>
  <si>
    <t>751344112</t>
  </si>
  <si>
    <t>Montáž tlumiče hluku pro kruhové potrubí D přes 100 do 200 mm</t>
  </si>
  <si>
    <t>273892848</t>
  </si>
  <si>
    <t>42976004</t>
  </si>
  <si>
    <t>tlumič hluku kruhový Pz, D 160mm, l=1000mm</t>
  </si>
  <si>
    <t>776255029</t>
  </si>
  <si>
    <t>751613141</t>
  </si>
  <si>
    <t>Montáž hadice pro odvod kondenzátu</t>
  </si>
  <si>
    <t>-244345305</t>
  </si>
  <si>
    <t>48481004</t>
  </si>
  <si>
    <t>hadice pro odvod kondenzátu</t>
  </si>
  <si>
    <t>1732787719</t>
  </si>
  <si>
    <t>751398051</t>
  </si>
  <si>
    <t>Montáž protidešťové žaluzie nebo žaluziové klapky na čtyřhranné potrubí do 0,150 m2</t>
  </si>
  <si>
    <t>1033592902</t>
  </si>
  <si>
    <t>42972916</t>
  </si>
  <si>
    <t>žaluzie protidešťová s pevnými lamelami, pozink, pro potrubí 250x250mm</t>
  </si>
  <si>
    <t>1601071942</t>
  </si>
  <si>
    <t>751311111</t>
  </si>
  <si>
    <t>Montáž vyústi čtyřhranné do kruhového potrubí do 0,040 m2</t>
  </si>
  <si>
    <t>-1989931605</t>
  </si>
  <si>
    <t>x2973051</t>
  </si>
  <si>
    <t>výusť do kruhového potrubí SPIRO Pz 725x75mm</t>
  </si>
  <si>
    <t>667351312</t>
  </si>
  <si>
    <t>751322011</t>
  </si>
  <si>
    <t>Montáž talířového ventilátoru D do 100 mm</t>
  </si>
  <si>
    <t>-117079840</t>
  </si>
  <si>
    <t>42972212</t>
  </si>
  <si>
    <t>talířový ventil pro odvod vzduchu kovový D 100mm</t>
  </si>
  <si>
    <t>2081244936</t>
  </si>
  <si>
    <t>751510042</t>
  </si>
  <si>
    <t>Vzduchotechnické potrubí pozink kruhové spirálně vinuté D do 200 mm</t>
  </si>
  <si>
    <t>1664690976</t>
  </si>
  <si>
    <t>713vp_iz0012</t>
  </si>
  <si>
    <t>Montáž izolace tepelné potrubí pásy nebo rohožemi</t>
  </si>
  <si>
    <t>1767736004</t>
  </si>
  <si>
    <t>vp_iz_002</t>
  </si>
  <si>
    <t>Tepelná izolace z minerální vlny, tl.40mm, ochrana AL. folie</t>
  </si>
  <si>
    <t>-1734662248</t>
  </si>
  <si>
    <t>998751101</t>
  </si>
  <si>
    <t>Přesun hmot tonážní pro vzduchotechniku v objektech v do 12 m</t>
  </si>
  <si>
    <t>241764902</t>
  </si>
  <si>
    <t>751-3</t>
  </si>
  <si>
    <t>Ostatní zařízení VZT</t>
  </si>
  <si>
    <t>016V</t>
  </si>
  <si>
    <t>Zednické práce, prostupy, zapravení, začistění prostupů apod.</t>
  </si>
  <si>
    <t>566587727</t>
  </si>
  <si>
    <t>018V</t>
  </si>
  <si>
    <t>Drobný materiál k zapravení,prostupů apod.</t>
  </si>
  <si>
    <t>2098276700</t>
  </si>
  <si>
    <t>vp_ost002</t>
  </si>
  <si>
    <t>Vypracování protokolů o funkčních zkouškách</t>
  </si>
  <si>
    <t>796501234</t>
  </si>
  <si>
    <t>vp_ost003</t>
  </si>
  <si>
    <t>Zaregulování zařízení vzduchotechniky</t>
  </si>
  <si>
    <t>-1091742566</t>
  </si>
  <si>
    <t>vp_ost005</t>
  </si>
  <si>
    <t>Protokol o měření hlučnosti z provozu VZT zařízení</t>
  </si>
  <si>
    <t>-1329084928</t>
  </si>
  <si>
    <t>vp_ost007</t>
  </si>
  <si>
    <t>Kotvící, spojovací, těsnící a závěsný materiál</t>
  </si>
  <si>
    <t>soubor</t>
  </si>
  <si>
    <t>696535063</t>
  </si>
  <si>
    <t>SO03 - Děkanská zahrada-přivaděč a areálový rozvod pitné a užitkové vody</t>
  </si>
  <si>
    <t>SO0 - Vedlejší rozpočtové náklady</t>
  </si>
  <si>
    <t>SO1 - Přívod a rozvod vody ze Strachovského rybníka - řad V1</t>
  </si>
  <si>
    <t>00248801</t>
  </si>
  <si>
    <t>15824063</t>
  </si>
  <si>
    <t>Ing Jaromír Čašek</t>
  </si>
  <si>
    <t>CZ5711160048</t>
  </si>
  <si>
    <t xml:space="preserve">    1 - Zemní práce</t>
  </si>
  <si>
    <t xml:space="preserve">    4 - Vodorovné konstrukce</t>
  </si>
  <si>
    <t xml:space="preserve">    8 - Trubní vedení</t>
  </si>
  <si>
    <t>119001412</t>
  </si>
  <si>
    <t>Dočasné zajištění potrubí betonového, ŽB nebo kameninového DN přes 200 do 500 mm</t>
  </si>
  <si>
    <t>1859744523</t>
  </si>
  <si>
    <t>119001421</t>
  </si>
  <si>
    <t>Dočasné zajištění kabelů a kabelových tratí ze 3 volně ložených kabelů</t>
  </si>
  <si>
    <t>-722047125</t>
  </si>
  <si>
    <t>129001101</t>
  </si>
  <si>
    <t>Příplatek za ztížení odkopávky nebo prokopávky v blízkosti inženýrských sítí</t>
  </si>
  <si>
    <t>1929627033</t>
  </si>
  <si>
    <t>131251103</t>
  </si>
  <si>
    <t>Hloubení jam nezapažených v hornině třídy těžitelnosti I skupiny 3 objem do 100 m3 strojně</t>
  </si>
  <si>
    <t>240767011</t>
  </si>
  <si>
    <t>131351103</t>
  </si>
  <si>
    <t>Hloubení jam nezapažených v hornině třídy těžitelnosti II skupiny 4 objem do 100 m3 strojně</t>
  </si>
  <si>
    <t>-244326099</t>
  </si>
  <si>
    <t>132254104</t>
  </si>
  <si>
    <t>Hloubení rýh zapažených š do 800 mm v hornině třídy těžitelnosti I skupiny 3 objem přes 100 m3 strojně</t>
  </si>
  <si>
    <t>-1606213402</t>
  </si>
  <si>
    <t>132354104</t>
  </si>
  <si>
    <t>Hloubení rýh zapažených š do 800 mm v hornině třídy těžitelnosti II skupiny 4 objem přes 100 m3 strojně</t>
  </si>
  <si>
    <t>2054051963</t>
  </si>
  <si>
    <t>132454104</t>
  </si>
  <si>
    <t>Hloubení rýh zapažených š do 800 mm v hornině třídy těžitelnosti II skupiny 5 objem přes 100 m3 strojně</t>
  </si>
  <si>
    <t>1491439372</t>
  </si>
  <si>
    <t>132554104</t>
  </si>
  <si>
    <t>Hloubení rýh zapažených š do 800 mm v hornině třídy těžitelnosti III skupiny 6 objem přes 100 m3 strojně</t>
  </si>
  <si>
    <t>-596852481</t>
  </si>
  <si>
    <t>141721211</t>
  </si>
  <si>
    <t>Řízený zemní protlak délky do 50 m hl do 6 m s protlačením potrubí vnějšího průměru vrtu do 90 mm v hornině třídy těžitelnosti I a II skupiny 1 až 4</t>
  </si>
  <si>
    <t>622519658</t>
  </si>
  <si>
    <t>151101101</t>
  </si>
  <si>
    <t>Zřízení příložného pažení a rozepření stěn rýh hl do 2 m</t>
  </si>
  <si>
    <t>1509847347</t>
  </si>
  <si>
    <t>151101111</t>
  </si>
  <si>
    <t>Odstranění příložného pažení a rozepření stěn rýh hl do 2 m</t>
  </si>
  <si>
    <t>1246848056</t>
  </si>
  <si>
    <t>151101201</t>
  </si>
  <si>
    <t>Zřízení příložného pažení stěn výkopu hl do 4 m</t>
  </si>
  <si>
    <t>1625524313</t>
  </si>
  <si>
    <t>151101211</t>
  </si>
  <si>
    <t>Odstranění příložného pažení stěn hl do 4 m</t>
  </si>
  <si>
    <t>426305544</t>
  </si>
  <si>
    <t>162351104</t>
  </si>
  <si>
    <t>Vodorovné přemístění do 1000 m výkopku/sypaniny z horniny třídy těžitelnosti I, skupiny 1 až 3</t>
  </si>
  <si>
    <t>-1853773650</t>
  </si>
  <si>
    <t>162351124</t>
  </si>
  <si>
    <t>Vodorovné přemístění přes 500 do 1000 m výkopku/sypaniny z hornin třídy těžitelnosti II skupiny 4 a 5</t>
  </si>
  <si>
    <t>-627812803</t>
  </si>
  <si>
    <t>162351144</t>
  </si>
  <si>
    <t>Vodorovné přemístění přes 500 do 1000 m výkopku/sypaniny z horniny třídy těžitelnosti III skupiny 6 a 7</t>
  </si>
  <si>
    <t>-812644777</t>
  </si>
  <si>
    <t>167151102</t>
  </si>
  <si>
    <t>Nakládání výkopku z hornin třídy těžitelnosti II skupiny 4 a 5 do 100 m3</t>
  </si>
  <si>
    <t>-1063067938</t>
  </si>
  <si>
    <t>171103202</t>
  </si>
  <si>
    <t>Uložení sypanin z horniny třídy těžitelnosti I a II skupiny 1 až 4 do hrází nádrží se zhutněním 100 % PS C s příměsí jílu přes 20 do 50 %</t>
  </si>
  <si>
    <t>828928008</t>
  </si>
  <si>
    <t>58125110</t>
  </si>
  <si>
    <t>jíl surový kusový</t>
  </si>
  <si>
    <t>-6335416</t>
  </si>
  <si>
    <t>171251201</t>
  </si>
  <si>
    <t>Uložení sypaniny na skládky nebo meziskládky</t>
  </si>
  <si>
    <t>-1139569989</t>
  </si>
  <si>
    <t>174101101</t>
  </si>
  <si>
    <t>Zásyp jam, šachet rýh nebo kolem objektů sypaninou se zhutněním</t>
  </si>
  <si>
    <t>697737039</t>
  </si>
  <si>
    <t>175101101</t>
  </si>
  <si>
    <t>Obsyp potrubí bez prohození sypaniny z hornin tř. 1 až 4 uloženým do 3 m od kraje výkopu</t>
  </si>
  <si>
    <t>825343162</t>
  </si>
  <si>
    <t>583413420</t>
  </si>
  <si>
    <t>kamenivo drcené drobné frakce 0-4 třída B</t>
  </si>
  <si>
    <t>1754758260</t>
  </si>
  <si>
    <t>Vodorovné konstrukce</t>
  </si>
  <si>
    <t>457531112</t>
  </si>
  <si>
    <t>Filtrační vrstvy z hrubého drceného kameniva bez zhutnění frakce od 16 až 63 do 32 až 63 mm</t>
  </si>
  <si>
    <t>-2049046166</t>
  </si>
  <si>
    <t>463212111</t>
  </si>
  <si>
    <t>Rovnanina z lomového kamene upraveného s vyklínováním spár úlomky kamene</t>
  </si>
  <si>
    <t>328117563</t>
  </si>
  <si>
    <t>871211141</t>
  </si>
  <si>
    <t>Montáž potrubí z PE100 SDR 11 otevřený výkop svařovaných na tupo D 63 x 5,8 mm</t>
  </si>
  <si>
    <t>-258325293</t>
  </si>
  <si>
    <t>28613853</t>
  </si>
  <si>
    <t>trubka vodovodní PE100 PN 16 SDR11 s ochranným pláštěm z PP 63x5,8mm</t>
  </si>
  <si>
    <t>77909749</t>
  </si>
  <si>
    <t>871263121</t>
  </si>
  <si>
    <t>Montáž kanalizačního potrubí z PVC těsněné gumovým kroužkem otevřený výkop sklon do 20 % DN 110</t>
  </si>
  <si>
    <t>-1688770448</t>
  </si>
  <si>
    <t>28611113</t>
  </si>
  <si>
    <t>trubka kanalizační PVC DN 110x1000mm SN4 perforovaná</t>
  </si>
  <si>
    <t>-719104071</t>
  </si>
  <si>
    <t>877211101</t>
  </si>
  <si>
    <t>Montáž elektrospojek na vodovodním potrubí z PE trub d 63</t>
  </si>
  <si>
    <t>1582846576</t>
  </si>
  <si>
    <t>28615972</t>
  </si>
  <si>
    <t>elektrospojka SDR11 PE 100 PN16 D 63mm</t>
  </si>
  <si>
    <t>2060959869</t>
  </si>
  <si>
    <t>877211110</t>
  </si>
  <si>
    <t>Montáž elektrokolen 45° na vodovodním potrubí z PE trub d 63</t>
  </si>
  <si>
    <t>382473510</t>
  </si>
  <si>
    <t>WVN.FF485806W</t>
  </si>
  <si>
    <t>Elektrokoleno 45° 63</t>
  </si>
  <si>
    <t>2109217594</t>
  </si>
  <si>
    <t>877211112</t>
  </si>
  <si>
    <t>Montáž elektrokolen 90° na vodovodním potrubí z PE trub d 63</t>
  </si>
  <si>
    <t>1391837846</t>
  </si>
  <si>
    <t>28653055</t>
  </si>
  <si>
    <t>elektrokoleno 90° PE 100 D 63mm</t>
  </si>
  <si>
    <t>-1332276989</t>
  </si>
  <si>
    <t>877211113</t>
  </si>
  <si>
    <t>Montáž elektro T-kusů na vodovodním potrubí z PE trub d 63</t>
  </si>
  <si>
    <t>2094169351</t>
  </si>
  <si>
    <t>28614958</t>
  </si>
  <si>
    <t>elektrotvarovka T-kus rovnoramenný PE 100 PN16 D 63mm</t>
  </si>
  <si>
    <t>-966833354</t>
  </si>
  <si>
    <t>891231112</t>
  </si>
  <si>
    <t>Montáž vodovodních šoupátek otevřený výkop DN 65</t>
  </si>
  <si>
    <t>410489803</t>
  </si>
  <si>
    <t>42221302</t>
  </si>
  <si>
    <t>šoupátko pitná voda litina GGG 50 krátká stavební dl PN10/16 DN 65x170mm</t>
  </si>
  <si>
    <t>1174695233</t>
  </si>
  <si>
    <t>892241111</t>
  </si>
  <si>
    <t>Tlaková zkouška vodou potrubí do 80</t>
  </si>
  <si>
    <t>302841963</t>
  </si>
  <si>
    <t>892372111</t>
  </si>
  <si>
    <t>Zabezpečení konců vodovodního potrubí
při tlakových zkouškách DN &lt;300</t>
  </si>
  <si>
    <t xml:space="preserve">kus </t>
  </si>
  <si>
    <t>624516463</t>
  </si>
  <si>
    <t>894410222</t>
  </si>
  <si>
    <t>Osazení betonových dílců pro kanalizační šachty DN 1500 skruž rovná výšky 1000 mm</t>
  </si>
  <si>
    <t>-1632169461</t>
  </si>
  <si>
    <t>59224437</t>
  </si>
  <si>
    <t>skruž betonové šachty DN 1500 kanalizační 150x100x14cm, bez stupadel</t>
  </si>
  <si>
    <t>991472404</t>
  </si>
  <si>
    <t>894812051</t>
  </si>
  <si>
    <t>Revizní a čistící šachta z PP DN 400 poklop plastový pochůzí pro třídu zatížení A15</t>
  </si>
  <si>
    <t>-190038906</t>
  </si>
  <si>
    <t>899721111</t>
  </si>
  <si>
    <t>Signalizační vodič DN do 150 mm na potrubí</t>
  </si>
  <si>
    <t>-2034359893</t>
  </si>
  <si>
    <t>899722112</t>
  </si>
  <si>
    <t>Krytí potrubí z plastů výstražnou fólií z PVC 25 cm</t>
  </si>
  <si>
    <t>-1371288289</t>
  </si>
  <si>
    <t>998276101</t>
  </si>
  <si>
    <t>Přesun hmot pro trubní vedení z trub z plastických hmot otevřený výkop</t>
  </si>
  <si>
    <t>1781497416</t>
  </si>
  <si>
    <t>SO3 - Rozvod pitné vody - řad V3a a V3b</t>
  </si>
  <si>
    <t>857241131</t>
  </si>
  <si>
    <t>Montáž litinových tvarovek jednoosých hrdlových otevřený výkop s integrovaným těsněním DN 80</t>
  </si>
  <si>
    <t>1215887543</t>
  </si>
  <si>
    <t>877161110</t>
  </si>
  <si>
    <t>Montáž elektrokolen 45° na vodovodním potrubí z PE trub d 32</t>
  </si>
  <si>
    <t>-1859683843</t>
  </si>
  <si>
    <t>28615010</t>
  </si>
  <si>
    <t>elektrokoleno 45° PE 100 PN16 D 32mm</t>
  </si>
  <si>
    <t>1908180021</t>
  </si>
  <si>
    <t>877161112</t>
  </si>
  <si>
    <t>Montáž elektrokolen 90° na vodovodním potrubí z PE trub d 32</t>
  </si>
  <si>
    <t>922848884</t>
  </si>
  <si>
    <t>28653052</t>
  </si>
  <si>
    <t>elektrokoleno 90° PE 100 D 32mm</t>
  </si>
  <si>
    <t>-454370916</t>
  </si>
  <si>
    <t>877161113</t>
  </si>
  <si>
    <t>Montáž elektro T-kusů na vodovodním potrubí z PE trub d 32</t>
  </si>
  <si>
    <t>-1880794730</t>
  </si>
  <si>
    <t>28615011</t>
  </si>
  <si>
    <t>elektrotvarovka T-kus rovnoramenný PE 100 PN16 D 32mm</t>
  </si>
  <si>
    <t>248945821</t>
  </si>
  <si>
    <t>R001</t>
  </si>
  <si>
    <t>Kompletní dodávka pítka HD 310</t>
  </si>
  <si>
    <t>457212603</t>
  </si>
  <si>
    <t>871161141</t>
  </si>
  <si>
    <t>Montáž potrubí z PE100 SDR 11 otevřený výkop svařovaných na tupo D 32 x 3,0 mm</t>
  </si>
  <si>
    <t>-670159140</t>
  </si>
  <si>
    <t>28613170</t>
  </si>
  <si>
    <t>trubka vodovodní PE100 SDR11 se signalizační vrstvou 32x3,0mm</t>
  </si>
  <si>
    <t>1940414210</t>
  </si>
  <si>
    <t>891181112</t>
  </si>
  <si>
    <t>Montáž vodovodních šoupátek otevřený výkop DN 40</t>
  </si>
  <si>
    <t>1859696282</t>
  </si>
  <si>
    <t>42221300</t>
  </si>
  <si>
    <t>šoupátko pitná voda litina GGG 50 krátká stavební dl PN10/16 DN 40x140mm</t>
  </si>
  <si>
    <t>1943500650</t>
  </si>
  <si>
    <t>-186869519</t>
  </si>
  <si>
    <t>892273122</t>
  </si>
  <si>
    <t>Proplach a dezinfekce vodovodního potrubí DN od 80 do 125</t>
  </si>
  <si>
    <t>1352169045</t>
  </si>
  <si>
    <t>-833456105</t>
  </si>
  <si>
    <t>893811112</t>
  </si>
  <si>
    <t>Osazení vodoměrné šachty hranaté z PP samonosné pro běžné zatížení pl do 1,1 m2 hl přes 1,2 do 1,4 m</t>
  </si>
  <si>
    <t>1077533333</t>
  </si>
  <si>
    <t>56230553</t>
  </si>
  <si>
    <t>šachta vodoměrná samonosná hranatá 0,9/1,2/1,4 m</t>
  </si>
  <si>
    <t>1910436104</t>
  </si>
  <si>
    <t>1363816844</t>
  </si>
  <si>
    <t>1020484056</t>
  </si>
  <si>
    <t>-618217658</t>
  </si>
  <si>
    <t>SO4 - Akumulační nádrž</t>
  </si>
  <si>
    <t xml:space="preserve">    2 - Zakládání</t>
  </si>
  <si>
    <t>115001101</t>
  </si>
  <si>
    <t>Převedení vody potrubím DN do 100</t>
  </si>
  <si>
    <t>-1840144100</t>
  </si>
  <si>
    <t>115101201</t>
  </si>
  <si>
    <t>Čerpání vody na dopravní výšku do 10 m průměrný přítok do 500 l/min</t>
  </si>
  <si>
    <t>583832141</t>
  </si>
  <si>
    <t>115101301</t>
  </si>
  <si>
    <t>Pohotovost čerpací soupravy pro dopravní výšku do 10 m přítok do 500 l/min</t>
  </si>
  <si>
    <t>den</t>
  </si>
  <si>
    <t>1469607770</t>
  </si>
  <si>
    <t>2146048421</t>
  </si>
  <si>
    <t>739259232</t>
  </si>
  <si>
    <t>131451103</t>
  </si>
  <si>
    <t>Hloubení jam nezapažených v hornině třídy těžitelnosti II skupiny 5 objem do 100 m3 strojně</t>
  </si>
  <si>
    <t>-493799758</t>
  </si>
  <si>
    <t>131551103</t>
  </si>
  <si>
    <t>Hloubení jam nezapažených v hornině třídy těžitelnosti III skupiny 6 objem do 100 m3 strojně</t>
  </si>
  <si>
    <t>-373256567</t>
  </si>
  <si>
    <t>-398775203</t>
  </si>
  <si>
    <t>-440127655</t>
  </si>
  <si>
    <t>-506529931</t>
  </si>
  <si>
    <t>167151111</t>
  </si>
  <si>
    <t>Nakládání výkopku z hornin třídy těžitelnosti I, skupiny 1 až 3 přes 100 m3</t>
  </si>
  <si>
    <t>-1384574138</t>
  </si>
  <si>
    <t>167151112</t>
  </si>
  <si>
    <t>Nakládání výkopku z hornin třídy těžitelnosti II skupiny 4 a 5 přes 100 m3</t>
  </si>
  <si>
    <t>1500273279</t>
  </si>
  <si>
    <t>167151113</t>
  </si>
  <si>
    <t>Nakládání výkopku z hornin třídy těžitelnosti III skupiny 6 a 7 přes 100 m3</t>
  </si>
  <si>
    <t>42705342</t>
  </si>
  <si>
    <t>430613352</t>
  </si>
  <si>
    <t>-2005667689</t>
  </si>
  <si>
    <t>680588564</t>
  </si>
  <si>
    <t>1801813762</t>
  </si>
  <si>
    <t>1R</t>
  </si>
  <si>
    <t>Akumulační jímka -  montáž</t>
  </si>
  <si>
    <t>1560544422</t>
  </si>
  <si>
    <t>F1</t>
  </si>
  <si>
    <t>Akumulační jímka -dodávka</t>
  </si>
  <si>
    <t>-596557063</t>
  </si>
  <si>
    <t>Zakládání</t>
  </si>
  <si>
    <t>271572211</t>
  </si>
  <si>
    <t>Podsyp pod základové konstrukce se zhutněním z netříděného štěrkopísku</t>
  </si>
  <si>
    <t>-246691377</t>
  </si>
  <si>
    <t>16R</t>
  </si>
  <si>
    <t>Propojovací potrubí PVC - montáž</t>
  </si>
  <si>
    <t>-1535994891</t>
  </si>
  <si>
    <t>Potrubí PVC - dodávka</t>
  </si>
  <si>
    <t>-496893071</t>
  </si>
  <si>
    <t>891312122</t>
  </si>
  <si>
    <t>Montáž kanalizačních šoupátek otevřený výkop DN 150</t>
  </si>
  <si>
    <t>-1195478883</t>
  </si>
  <si>
    <t>56230633</t>
  </si>
  <si>
    <t>poklop uliční šoupátkový kulatý plastový PA s litinovým víkem</t>
  </si>
  <si>
    <t>-1252785747</t>
  </si>
  <si>
    <t>42221456</t>
  </si>
  <si>
    <t>šoupátko odpadní voda litina GGG 50 krátká stavební dl PN10/16 DN 150x210mm</t>
  </si>
  <si>
    <t>1636843685</t>
  </si>
  <si>
    <t>411103467</t>
  </si>
  <si>
    <t>SO5 - Armaturní šachta</t>
  </si>
  <si>
    <t xml:space="preserve">    722 - Zdravotechnika - vnitřní vodovod</t>
  </si>
  <si>
    <t>-447667845</t>
  </si>
  <si>
    <t>1718975792</t>
  </si>
  <si>
    <t>-281789265</t>
  </si>
  <si>
    <t>-958764694</t>
  </si>
  <si>
    <t>1322343211</t>
  </si>
  <si>
    <t>186095011</t>
  </si>
  <si>
    <t>-1434163534</t>
  </si>
  <si>
    <t>794472639</t>
  </si>
  <si>
    <t>998212576</t>
  </si>
  <si>
    <t>962939885</t>
  </si>
  <si>
    <t>1878307049</t>
  </si>
  <si>
    <t>2072011475</t>
  </si>
  <si>
    <t>-1052746097</t>
  </si>
  <si>
    <t>1554224967</t>
  </si>
  <si>
    <t>-834166044</t>
  </si>
  <si>
    <t>1950155648</t>
  </si>
  <si>
    <t>1983613487</t>
  </si>
  <si>
    <t>877212001</t>
  </si>
  <si>
    <t>Montáž svěrných spojek na vodovodním potrubí z trub d 63</t>
  </si>
  <si>
    <t>-1024414987</t>
  </si>
  <si>
    <t>2R</t>
  </si>
  <si>
    <t>Dodávka a montáž čerpadla</t>
  </si>
  <si>
    <t>1671837040</t>
  </si>
  <si>
    <t>63126233</t>
  </si>
  <si>
    <t>spojka svěrná kompozitní redukovaná pro PE potrubí d63-40</t>
  </si>
  <si>
    <t>1703463517</t>
  </si>
  <si>
    <t>877212011</t>
  </si>
  <si>
    <t>Montáž svěrných T-kusů na vodovodním potrubí z trub d 63</t>
  </si>
  <si>
    <t>-1771722763</t>
  </si>
  <si>
    <t>55251904</t>
  </si>
  <si>
    <t>t-kus 90° svěrný litinový pro PE potrubí d63-63</t>
  </si>
  <si>
    <t>-2066104201</t>
  </si>
  <si>
    <t>891231222</t>
  </si>
  <si>
    <t>Montáž vodovodních šoupátek s ručním kolečkem v šachtách DN 65</t>
  </si>
  <si>
    <t>777790958</t>
  </si>
  <si>
    <t>42221322</t>
  </si>
  <si>
    <t>šoupátko pitná voda litina GGG 50 dlouhá stavební dl PN10/16 DN 65x270mm</t>
  </si>
  <si>
    <t>526053106</t>
  </si>
  <si>
    <t>891236131</t>
  </si>
  <si>
    <t>Montáž sacích košů ventilových v objektech DN 65</t>
  </si>
  <si>
    <t>2007973623</t>
  </si>
  <si>
    <t>RMAT0002</t>
  </si>
  <si>
    <t>sací koš</t>
  </si>
  <si>
    <t>-1665159984</t>
  </si>
  <si>
    <t>893811163</t>
  </si>
  <si>
    <t>Osazení  šachty kruhové z PP samonosné pro běžné zatížení D do 2 m hl přes 1,4 do 1,6 m</t>
  </si>
  <si>
    <t>-34247083</t>
  </si>
  <si>
    <t>RMAT0001</t>
  </si>
  <si>
    <t xml:space="preserve">šachta armaturní </t>
  </si>
  <si>
    <t>902229705</t>
  </si>
  <si>
    <t>435244527</t>
  </si>
  <si>
    <t>722</t>
  </si>
  <si>
    <t>Zdravotechnika - vnitřní vodovod</t>
  </si>
  <si>
    <t>722231246</t>
  </si>
  <si>
    <t>Ventil elektromagnetický G 6/4" PN 16 do 130°C bez proudu zavřeno se dvěma závity</t>
  </si>
  <si>
    <t>-1080078901</t>
  </si>
  <si>
    <t>3R</t>
  </si>
  <si>
    <t>Dodávka a montáž telemetrické jednotky</t>
  </si>
  <si>
    <t>662441760</t>
  </si>
  <si>
    <t>SO6 - Odpad užitkové vody</t>
  </si>
  <si>
    <t>SO6-1 - Odpad užitkové vody S1</t>
  </si>
  <si>
    <t>1983892299</t>
  </si>
  <si>
    <t>-551829285</t>
  </si>
  <si>
    <t>-853005172</t>
  </si>
  <si>
    <t>-1396350769</t>
  </si>
  <si>
    <t>-2048332773</t>
  </si>
  <si>
    <t>-30313485</t>
  </si>
  <si>
    <t>-1660750517</t>
  </si>
  <si>
    <t>1355933053</t>
  </si>
  <si>
    <t>151101102</t>
  </si>
  <si>
    <t>Zřízení příložného pažení a rozepření stěn rýh hl přes 2 do 4 m</t>
  </si>
  <si>
    <t>-838884809</t>
  </si>
  <si>
    <t>151101103</t>
  </si>
  <si>
    <t>Zřízení příložného pažení a rozepření stěn rýh hl přes 4 do 8 m</t>
  </si>
  <si>
    <t>334958937</t>
  </si>
  <si>
    <t>-1661982887</t>
  </si>
  <si>
    <t>151101112</t>
  </si>
  <si>
    <t>Odstranění příložného pažení a rozepření stěn rýh hl přes 2 do 4 m</t>
  </si>
  <si>
    <t>-1076441070</t>
  </si>
  <si>
    <t>151101113</t>
  </si>
  <si>
    <t>Odstranění příložného pažení a rozepření stěn rýh hl přes 4 do 8 m</t>
  </si>
  <si>
    <t>-921011509</t>
  </si>
  <si>
    <t>-954773656</t>
  </si>
  <si>
    <t>-296306066</t>
  </si>
  <si>
    <t>1974288534</t>
  </si>
  <si>
    <t>903250733</t>
  </si>
  <si>
    <t>636540976</t>
  </si>
  <si>
    <t>184151869</t>
  </si>
  <si>
    <t>1340746278</t>
  </si>
  <si>
    <t>871313121</t>
  </si>
  <si>
    <t>Montáž kanalizačního potrubí z PVC těsněné gumovým kroužkem otevřený výkop sklon do 20 % DN 160</t>
  </si>
  <si>
    <t>-1240880310</t>
  </si>
  <si>
    <t>28611131</t>
  </si>
  <si>
    <t>trubka kanalizační PVC DN 160x1000mm SN4</t>
  </si>
  <si>
    <t>-328906627</t>
  </si>
  <si>
    <t>871393121</t>
  </si>
  <si>
    <t>Montáž kanalizačního potrubí z PVC těsněné gumovým kroužkem otevřený výkop sklon do 20 % DN 400</t>
  </si>
  <si>
    <t>283783053</t>
  </si>
  <si>
    <t>28611146</t>
  </si>
  <si>
    <t>trubka kanalizační PVC DN 400x1000mm SN4</t>
  </si>
  <si>
    <t>162606931</t>
  </si>
  <si>
    <t>877390440</t>
  </si>
  <si>
    <t>Montáž šachtových vložek na kanalizačním potrubí z PP trub korugovaných DN 400</t>
  </si>
  <si>
    <t>1272936573</t>
  </si>
  <si>
    <t>28617484</t>
  </si>
  <si>
    <t>vložka šachtová kanalizace PP korugované DN 400</t>
  </si>
  <si>
    <t>-1849045846</t>
  </si>
  <si>
    <t>-1932824077</t>
  </si>
  <si>
    <t>-1351111908</t>
  </si>
  <si>
    <t>SO6-2 - Odpad užitkové vody S2</t>
  </si>
  <si>
    <t>119001401</t>
  </si>
  <si>
    <t>Dočasné zajištění potrubí ocelového nebo litinového DN do 200 mm</t>
  </si>
  <si>
    <t>2057816082</t>
  </si>
  <si>
    <t>119001402</t>
  </si>
  <si>
    <t>Dočasné zajištění potrubí ocelového nebo litinového DN přes 200 do 500 mm</t>
  </si>
  <si>
    <t>-1305209816</t>
  </si>
  <si>
    <t>132254103</t>
  </si>
  <si>
    <t>Hloubení rýh zapažených š do 800 mm v hornině třídy těžitelnosti I skupiny 3 objem do 100 m3 strojně</t>
  </si>
  <si>
    <t>549630864</t>
  </si>
  <si>
    <t>132354103</t>
  </si>
  <si>
    <t>Hloubení rýh zapažených š do 800 mm v hornině třídy těžitelnosti II skupiny 4 objem do 100 m3 strojně</t>
  </si>
  <si>
    <t>-923372721</t>
  </si>
  <si>
    <t>132454103</t>
  </si>
  <si>
    <t>Hloubení rýh zapažených š do 800 mm v hornině třídy těžitelnosti II skupiny 5 objem do 100 m3 strojně</t>
  </si>
  <si>
    <t>2002824295</t>
  </si>
  <si>
    <t>132554103</t>
  </si>
  <si>
    <t>Hloubení rýh zapažených š do 800 mm v hornině třídy těžitelnosti III skupiny 6 objem do 100 m3 strojně</t>
  </si>
  <si>
    <t>1305457777</t>
  </si>
  <si>
    <t>845718565</t>
  </si>
  <si>
    <t>62538162</t>
  </si>
  <si>
    <t>-1882321868</t>
  </si>
  <si>
    <t>1265470646</t>
  </si>
  <si>
    <t>2054556801</t>
  </si>
  <si>
    <t>-1999923046</t>
  </si>
  <si>
    <t>1176176777</t>
  </si>
  <si>
    <t>-1813104915</t>
  </si>
  <si>
    <t>-962042114</t>
  </si>
  <si>
    <t>-154670178</t>
  </si>
  <si>
    <t>1320008752</t>
  </si>
  <si>
    <t>1255842763</t>
  </si>
  <si>
    <t>1985230399</t>
  </si>
  <si>
    <t>321326490</t>
  </si>
  <si>
    <t>-K02</t>
  </si>
  <si>
    <t>Montáž a dodávka odbočení na kaskádu</t>
  </si>
  <si>
    <t>1097199900</t>
  </si>
  <si>
    <t>-K03</t>
  </si>
  <si>
    <t>Napojení přepadového ptrubí na kašnu</t>
  </si>
  <si>
    <t>1109197494</t>
  </si>
  <si>
    <t>1333221869</t>
  </si>
  <si>
    <t>SO6-3 - Odpad užitkové vody S3</t>
  </si>
  <si>
    <t xml:space="preserve">      0800 - Stav. díl 8 - trubní vedení</t>
  </si>
  <si>
    <t>-164682788</t>
  </si>
  <si>
    <t>139806337</t>
  </si>
  <si>
    <t>-609056103</t>
  </si>
  <si>
    <t>800758261</t>
  </si>
  <si>
    <t>-1431273174</t>
  </si>
  <si>
    <t>521822090</t>
  </si>
  <si>
    <t>-1339804469</t>
  </si>
  <si>
    <t>405069957</t>
  </si>
  <si>
    <t>-1381044177</t>
  </si>
  <si>
    <t>307318200</t>
  </si>
  <si>
    <t>260149191</t>
  </si>
  <si>
    <t>-2139762787</t>
  </si>
  <si>
    <t>2063540445</t>
  </si>
  <si>
    <t>0800</t>
  </si>
  <si>
    <t>Stav. díl 8 - trubní vedení</t>
  </si>
  <si>
    <t>1742754782</t>
  </si>
  <si>
    <t>1452702499</t>
  </si>
  <si>
    <t>-874116204</t>
  </si>
  <si>
    <t>1109683760</t>
  </si>
  <si>
    <t>495301901</t>
  </si>
  <si>
    <t>-1659050082</t>
  </si>
  <si>
    <t>-84434208</t>
  </si>
  <si>
    <t>-K01</t>
  </si>
  <si>
    <t>Montáž a dodávka filtru dešťovýh vod</t>
  </si>
  <si>
    <t>2044191671</t>
  </si>
  <si>
    <t>1337829496</t>
  </si>
  <si>
    <t>SO04 - Dětské hřište</t>
  </si>
  <si>
    <t>D.7.3.0. - Vedlejší rozpočtové náklady</t>
  </si>
  <si>
    <t>D.7.3.1. - Dětské hřiště ...</t>
  </si>
  <si>
    <t>D1 - Ostatní práce</t>
  </si>
  <si>
    <t>Dodávka a osazení dubových pražců s podbetonováním a spojením kovovými trny</t>
  </si>
  <si>
    <t>Dodávka a osazení kmenů</t>
  </si>
  <si>
    <t>Dodávka a osazení špalků a špalíků</t>
  </si>
  <si>
    <t>Pol4</t>
  </si>
  <si>
    <t>90905</t>
  </si>
  <si>
    <t>Pol5</t>
  </si>
  <si>
    <t>90906</t>
  </si>
  <si>
    <t>Pol6</t>
  </si>
  <si>
    <t>Dodávka a montáž  umělých povrchů - typ mlat</t>
  </si>
  <si>
    <t>90907</t>
  </si>
  <si>
    <t>Pol7</t>
  </si>
  <si>
    <t>Dodávka a montáž  umělých povrchů - typ štěpka</t>
  </si>
  <si>
    <t>90908</t>
  </si>
  <si>
    <t>Pol8</t>
  </si>
  <si>
    <t>Dodávka a montáž obrub z ocelové pásoviny</t>
  </si>
  <si>
    <t>90909</t>
  </si>
  <si>
    <t>Pol9</t>
  </si>
  <si>
    <t>Dodávka a montáž pískových ploch</t>
  </si>
  <si>
    <t>90910</t>
  </si>
  <si>
    <t>Pol10</t>
  </si>
  <si>
    <t>Dodávka a montáž štěpkových ploch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</si>
</sst>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7">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b/>
      <sz val="10"/>
      <color rgb="FF003366"/>
      <name val="Arial CE"/>
    </font>
    <font>
      <sz val="18"/>
      <color theme="10"/>
      <name val="Wingdings 2"/>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6" fillId="0" borderId="0" applyNumberFormat="0" applyFill="0" applyBorder="0" applyAlignment="0" applyProtection="0"/>
  </cellStyleXfs>
  <cellXfs count="22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1"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4"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4" borderId="0" xfId="0" applyFill="1" applyAlignment="1">
      <alignment vertical="center"/>
    </xf>
    <xf numFmtId="0" fontId="4" fillId="4" borderId="6" xfId="0" applyFont="1" applyFill="1" applyBorder="1" applyAlignment="1">
      <alignment horizontal="left" vertical="center"/>
    </xf>
    <xf numFmtId="0" fontId="0" fillId="4" borderId="7" xfId="0" applyFill="1" applyBorder="1" applyAlignment="1">
      <alignment vertical="center"/>
    </xf>
    <xf numFmtId="0" fontId="4" fillId="4" borderId="7" xfId="0" applyFont="1" applyFill="1" applyBorder="1" applyAlignment="1">
      <alignment horizontal="center" vertical="center"/>
    </xf>
    <xf numFmtId="0" fontId="16"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4"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8" fillId="0" borderId="0" xfId="0" applyFont="1" applyAlignment="1">
      <alignment horizontal="left" vertical="center"/>
    </xf>
    <xf numFmtId="0" fontId="0" fillId="0" borderId="15" xfId="0" applyBorder="1" applyAlignment="1">
      <alignment vertical="center"/>
    </xf>
    <xf numFmtId="0" fontId="0" fillId="5" borderId="7" xfId="0" applyFill="1" applyBorder="1" applyAlignment="1">
      <alignment vertical="center"/>
    </xf>
    <xf numFmtId="0" fontId="19" fillId="5" borderId="0" xfId="0" applyFont="1" applyFill="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1" fillId="0" borderId="0" xfId="0" applyFont="1" applyAlignment="1">
      <alignment horizontal="left" vertical="center"/>
    </xf>
    <xf numFmtId="0" fontId="21" fillId="0" borderId="0" xfId="0" applyFont="1" applyAlignment="1">
      <alignment vertical="center"/>
    </xf>
    <xf numFmtId="4" fontId="21" fillId="0" borderId="0" xfId="0" applyNumberFormat="1" applyFont="1" applyAlignment="1">
      <alignment vertical="center"/>
    </xf>
    <xf numFmtId="0" fontId="4" fillId="0" borderId="0" xfId="0" applyFont="1" applyAlignment="1">
      <alignment horizontal="center" vertical="center"/>
    </xf>
    <xf numFmtId="4" fontId="17" fillId="0" borderId="14" xfId="0" applyNumberFormat="1" applyFont="1" applyBorder="1" applyAlignment="1">
      <alignment vertical="center"/>
    </xf>
    <xf numFmtId="4" fontId="17" fillId="0" borderId="0" xfId="0" applyNumberFormat="1" applyFont="1" applyAlignment="1">
      <alignment vertical="center"/>
    </xf>
    <xf numFmtId="166" fontId="17" fillId="0" borderId="0" xfId="0" applyNumberFormat="1" applyFont="1" applyAlignment="1">
      <alignment vertical="center"/>
    </xf>
    <xf numFmtId="4" fontId="17" fillId="0" borderId="15" xfId="0" applyNumberFormat="1" applyFont="1" applyBorder="1" applyAlignment="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5" fillId="0" borderId="3" xfId="0"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3" fillId="0" borderId="0" xfId="0" applyFont="1" applyAlignment="1">
      <alignment horizontal="center" vertical="center"/>
    </xf>
    <xf numFmtId="4" fontId="25" fillId="0" borderId="14" xfId="0" applyNumberFormat="1" applyFont="1" applyBorder="1" applyAlignment="1">
      <alignment vertical="center"/>
    </xf>
    <xf numFmtId="4" fontId="25" fillId="0" borderId="0" xfId="0" applyNumberFormat="1" applyFont="1" applyAlignment="1">
      <alignment vertical="center"/>
    </xf>
    <xf numFmtId="166" fontId="25" fillId="0" borderId="0" xfId="0" applyNumberFormat="1" applyFont="1" applyAlignment="1">
      <alignment vertical="center"/>
    </xf>
    <xf numFmtId="4" fontId="25" fillId="0" borderId="15" xfId="0" applyNumberFormat="1" applyFont="1" applyBorder="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5" xfId="0" applyNumberFormat="1" applyFont="1" applyBorder="1" applyAlignment="1">
      <alignment vertical="center"/>
    </xf>
    <xf numFmtId="0" fontId="27" fillId="0" borderId="0" xfId="1" applyFont="1" applyAlignment="1">
      <alignment horizontal="center" vertical="center"/>
    </xf>
    <xf numFmtId="4" fontId="1" fillId="0" borderId="19" xfId="0" applyNumberFormat="1" applyFont="1" applyBorder="1" applyAlignment="1">
      <alignment vertical="center"/>
    </xf>
    <xf numFmtId="4" fontId="1" fillId="0" borderId="20" xfId="0" applyNumberFormat="1" applyFont="1" applyBorder="1" applyAlignment="1">
      <alignment vertical="center"/>
    </xf>
    <xf numFmtId="166" fontId="1" fillId="0" borderId="20" xfId="0" applyNumberFormat="1" applyFont="1" applyBorder="1" applyAlignment="1">
      <alignment vertical="center"/>
    </xf>
    <xf numFmtId="4" fontId="1" fillId="0" borderId="21" xfId="0" applyNumberFormat="1" applyFont="1" applyBorder="1" applyAlignment="1">
      <alignment vertical="center"/>
    </xf>
    <xf numFmtId="0" fontId="28" fillId="0" borderId="0" xfId="0" applyFont="1" applyAlignment="1">
      <alignment horizontal="left" vertical="center"/>
    </xf>
    <xf numFmtId="0" fontId="0" fillId="0" borderId="3" xfId="0" applyBorder="1" applyAlignment="1">
      <alignment vertical="center" wrapText="1"/>
    </xf>
    <xf numFmtId="0" fontId="14" fillId="0" borderId="0" xfId="0" applyFont="1" applyAlignment="1">
      <alignment horizontal="left" vertical="center"/>
    </xf>
    <xf numFmtId="164" fontId="1" fillId="0" borderId="0" xfId="0" applyNumberFormat="1" applyFont="1" applyAlignment="1">
      <alignment horizontal="right" vertical="center"/>
    </xf>
    <xf numFmtId="0" fontId="0" fillId="5" borderId="0" xfId="0"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19" fillId="5" borderId="0" xfId="0" applyFont="1" applyFill="1" applyAlignment="1">
      <alignment horizontal="left" vertical="center"/>
    </xf>
    <xf numFmtId="0" fontId="19" fillId="5" borderId="0" xfId="0" applyFont="1" applyFill="1" applyAlignment="1">
      <alignment horizontal="right" vertical="center"/>
    </xf>
    <xf numFmtId="0" fontId="29"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19" fillId="5" borderId="16"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0" xfId="0" applyFont="1" applyFill="1" applyAlignment="1">
      <alignment horizontal="center" vertical="center" wrapText="1"/>
    </xf>
    <xf numFmtId="4" fontId="21" fillId="0" borderId="0" xfId="0" applyNumberFormat="1" applyFont="1"/>
    <xf numFmtId="166" fontId="30" fillId="0" borderId="12" xfId="0" applyNumberFormat="1" applyFont="1" applyBorder="1"/>
    <xf numFmtId="166" fontId="30" fillId="0" borderId="13" xfId="0" applyNumberFormat="1" applyFont="1" applyBorder="1"/>
    <xf numFmtId="4" fontId="31"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0" fillId="0" borderId="3" xfId="0" applyBorder="1" applyAlignment="1" applyProtection="1">
      <alignment vertical="center"/>
      <protection locked="0"/>
    </xf>
    <xf numFmtId="0" fontId="19" fillId="0" borderId="22" xfId="0" applyFont="1" applyBorder="1" applyAlignment="1" applyProtection="1">
      <alignment horizontal="center" vertical="center"/>
      <protection locked="0"/>
    </xf>
    <xf numFmtId="49" fontId="19" fillId="0" borderId="22" xfId="0" applyNumberFormat="1"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2" xfId="0" applyFont="1" applyBorder="1" applyAlignment="1" applyProtection="1">
      <alignment horizontal="center" vertical="center" wrapText="1"/>
      <protection locked="0"/>
    </xf>
    <xf numFmtId="167" fontId="19" fillId="3" borderId="22" xfId="0" applyNumberFormat="1" applyFont="1" applyFill="1" applyBorder="1" applyAlignment="1" applyProtection="1">
      <alignment vertical="center"/>
      <protection locked="0"/>
    </xf>
    <xf numFmtId="4" fontId="19" fillId="3" borderId="22" xfId="0" applyNumberFormat="1" applyFont="1" applyFill="1" applyBorder="1" applyAlignment="1" applyProtection="1">
      <alignment vertical="center"/>
      <protection locked="0"/>
    </xf>
    <xf numFmtId="4" fontId="19" fillId="0" borderId="22" xfId="0" applyNumberFormat="1" applyFont="1" applyBorder="1" applyAlignment="1" applyProtection="1">
      <alignment vertical="center"/>
      <protection locked="0"/>
    </xf>
    <xf numFmtId="0" fontId="0" fillId="0" borderId="22" xfId="0" applyBorder="1" applyAlignment="1" applyProtection="1">
      <alignment vertical="center"/>
      <protection locked="0"/>
    </xf>
    <xf numFmtId="0" fontId="20" fillId="3" borderId="14" xfId="0" applyFont="1" applyFill="1" applyBorder="1" applyAlignment="1" applyProtection="1">
      <alignment horizontal="left" vertical="center"/>
      <protection locked="0"/>
    </xf>
    <xf numFmtId="0" fontId="20" fillId="0" borderId="0" xfId="0" applyFont="1" applyAlignment="1">
      <alignment horizontal="center" vertical="center"/>
    </xf>
    <xf numFmtId="166" fontId="20" fillId="0" borderId="0" xfId="0" applyNumberFormat="1" applyFont="1" applyAlignment="1">
      <alignment vertical="center"/>
    </xf>
    <xf numFmtId="166" fontId="20" fillId="0" borderId="15" xfId="0" applyNumberFormat="1" applyFont="1" applyBorder="1" applyAlignment="1">
      <alignment vertical="center"/>
    </xf>
    <xf numFmtId="0" fontId="19" fillId="0" borderId="0" xfId="0" applyFont="1" applyAlignment="1">
      <alignment horizontal="left" vertical="center"/>
    </xf>
    <xf numFmtId="4" fontId="0" fillId="0" borderId="0" xfId="0" applyNumberFormat="1" applyAlignment="1">
      <alignment vertical="center"/>
    </xf>
    <xf numFmtId="0" fontId="32" fillId="0" borderId="0" xfId="0" applyFont="1" applyAlignment="1">
      <alignment horizontal="left" vertical="center"/>
    </xf>
    <xf numFmtId="0" fontId="33"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33" fillId="0" borderId="0" xfId="0" applyFont="1" applyAlignment="1">
      <alignment vertical="top" wrapText="1"/>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167" fontId="19" fillId="0" borderId="22" xfId="0" applyNumberFormat="1" applyFont="1" applyBorder="1" applyAlignment="1" applyProtection="1">
      <alignment vertical="center"/>
      <protection locked="0"/>
    </xf>
    <xf numFmtId="0" fontId="20" fillId="3" borderId="19" xfId="0" applyFont="1" applyFill="1" applyBorder="1" applyAlignment="1" applyProtection="1">
      <alignment horizontal="left" vertical="center"/>
      <protection locked="0"/>
    </xf>
    <xf numFmtId="0" fontId="20" fillId="0" borderId="20" xfId="0" applyFont="1" applyBorder="1" applyAlignment="1">
      <alignment horizontal="center" vertical="center"/>
    </xf>
    <xf numFmtId="166" fontId="20" fillId="0" borderId="20" xfId="0" applyNumberFormat="1" applyFont="1" applyBorder="1" applyAlignment="1">
      <alignment vertical="center"/>
    </xf>
    <xf numFmtId="166" fontId="20" fillId="0" borderId="21" xfId="0" applyNumberFormat="1" applyFont="1" applyBorder="1" applyAlignment="1">
      <alignment vertical="center"/>
    </xf>
    <xf numFmtId="0" fontId="8" fillId="0" borderId="19" xfId="0" applyFont="1" applyBorder="1"/>
    <xf numFmtId="0" fontId="8" fillId="0" borderId="20" xfId="0" applyFont="1" applyBorder="1"/>
    <xf numFmtId="166" fontId="8" fillId="0" borderId="20" xfId="0" applyNumberFormat="1" applyFont="1" applyBorder="1"/>
    <xf numFmtId="166" fontId="8" fillId="0" borderId="21" xfId="0" applyNumberFormat="1" applyFont="1" applyBorder="1"/>
    <xf numFmtId="0" fontId="34" fillId="0" borderId="22" xfId="0" applyFont="1" applyBorder="1" applyAlignment="1" applyProtection="1">
      <alignment horizontal="center" vertical="center"/>
      <protection locked="0"/>
    </xf>
    <xf numFmtId="49" fontId="34" fillId="0" borderId="22" xfId="0" applyNumberFormat="1" applyFont="1" applyBorder="1" applyAlignment="1" applyProtection="1">
      <alignment horizontal="left" vertical="center" wrapText="1"/>
      <protection locked="0"/>
    </xf>
    <xf numFmtId="0" fontId="34" fillId="0" borderId="22" xfId="0" applyFont="1" applyBorder="1" applyAlignment="1" applyProtection="1">
      <alignment horizontal="left" vertical="center" wrapText="1"/>
      <protection locked="0"/>
    </xf>
    <xf numFmtId="0" fontId="34" fillId="0" borderId="22" xfId="0" applyFont="1" applyBorder="1" applyAlignment="1" applyProtection="1">
      <alignment horizontal="center" vertical="center" wrapText="1"/>
      <protection locked="0"/>
    </xf>
    <xf numFmtId="167" fontId="34" fillId="0" borderId="22" xfId="0" applyNumberFormat="1" applyFont="1" applyBorder="1" applyAlignment="1" applyProtection="1">
      <alignment vertical="center"/>
      <protection locked="0"/>
    </xf>
    <xf numFmtId="4" fontId="34" fillId="3" borderId="22" xfId="0" applyNumberFormat="1" applyFont="1" applyFill="1" applyBorder="1" applyAlignment="1" applyProtection="1">
      <alignment vertical="center"/>
      <protection locked="0"/>
    </xf>
    <xf numFmtId="4" fontId="34" fillId="0" borderId="22" xfId="0" applyNumberFormat="1" applyFont="1" applyBorder="1" applyAlignment="1" applyProtection="1">
      <alignment vertical="center"/>
      <protection locked="0"/>
    </xf>
    <xf numFmtId="0" fontId="35" fillId="0" borderId="22" xfId="0" applyFont="1" applyBorder="1" applyAlignment="1" applyProtection="1">
      <alignment vertical="center"/>
      <protection locked="0"/>
    </xf>
    <xf numFmtId="0" fontId="35" fillId="0" borderId="3" xfId="0" applyFont="1" applyBorder="1" applyAlignment="1">
      <alignment vertical="center"/>
    </xf>
    <xf numFmtId="0" fontId="34" fillId="3" borderId="14" xfId="0" applyFont="1" applyFill="1" applyBorder="1" applyAlignment="1" applyProtection="1">
      <alignment horizontal="left" vertical="center"/>
      <protection locked="0"/>
    </xf>
    <xf numFmtId="0" fontId="34" fillId="0" borderId="0" xfId="0" applyFont="1" applyAlignment="1">
      <alignment horizontal="center" vertical="center"/>
    </xf>
    <xf numFmtId="167" fontId="34" fillId="3" borderId="22" xfId="0" applyNumberFormat="1" applyFont="1" applyFill="1" applyBorder="1" applyAlignment="1" applyProtection="1">
      <alignment vertical="center"/>
      <protection locked="0"/>
    </xf>
    <xf numFmtId="0" fontId="34" fillId="3" borderId="19" xfId="0" applyFont="1" applyFill="1" applyBorder="1" applyAlignment="1" applyProtection="1">
      <alignment horizontal="left" vertical="center"/>
      <protection locked="0"/>
    </xf>
    <xf numFmtId="0" fontId="34" fillId="0" borderId="20" xfId="0" applyFont="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center"/>
    </xf>
    <xf numFmtId="0" fontId="15"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4"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5"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4" borderId="7" xfId="0" applyNumberFormat="1" applyFont="1"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4" fillId="4" borderId="7" xfId="0" applyFont="1" applyFill="1" applyBorder="1" applyAlignment="1">
      <alignment horizontal="left" vertical="center"/>
    </xf>
    <xf numFmtId="0" fontId="10" fillId="2" borderId="0" xfId="0" applyFont="1" applyFill="1" applyAlignment="1">
      <alignment horizontal="center" vertical="center"/>
    </xf>
    <xf numFmtId="4" fontId="7" fillId="0" borderId="0" xfId="0" applyNumberFormat="1" applyFont="1" applyAlignment="1">
      <alignment vertical="center"/>
    </xf>
    <xf numFmtId="0" fontId="7" fillId="0" borderId="0" xfId="0" applyFont="1" applyAlignment="1">
      <alignment vertical="center"/>
    </xf>
    <xf numFmtId="4" fontId="7" fillId="0" borderId="0" xfId="0" applyNumberFormat="1" applyFont="1" applyAlignment="1">
      <alignment horizontal="right" vertical="center"/>
    </xf>
    <xf numFmtId="4" fontId="24" fillId="0" borderId="0" xfId="0" applyNumberFormat="1" applyFont="1" applyAlignment="1">
      <alignment vertical="center"/>
    </xf>
    <xf numFmtId="0" fontId="24" fillId="0" borderId="0" xfId="0" applyFont="1" applyAlignment="1">
      <alignment vertical="center"/>
    </xf>
    <xf numFmtId="4" fontId="24" fillId="0" borderId="0" xfId="0" applyNumberFormat="1"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0" fontId="19" fillId="5" borderId="6" xfId="0" applyFont="1" applyFill="1" applyBorder="1" applyAlignment="1">
      <alignment horizontal="center" vertical="center"/>
    </xf>
    <xf numFmtId="0" fontId="19" fillId="5" borderId="7" xfId="0" applyFont="1" applyFill="1" applyBorder="1" applyAlignment="1">
      <alignment horizontal="left" vertical="center"/>
    </xf>
    <xf numFmtId="0" fontId="19" fillId="5" borderId="7" xfId="0" applyFont="1" applyFill="1" applyBorder="1" applyAlignment="1">
      <alignment horizontal="center" vertical="center"/>
    </xf>
    <xf numFmtId="0" fontId="23" fillId="0" borderId="0" xfId="0" applyFont="1" applyAlignment="1">
      <alignment horizontal="left" vertical="center" wrapText="1"/>
    </xf>
    <xf numFmtId="0" fontId="26" fillId="0" borderId="0" xfId="0" applyFont="1" applyAlignment="1">
      <alignment horizontal="left" vertical="center" wrapText="1"/>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7" fillId="0" borderId="11" xfId="0" applyFont="1" applyBorder="1" applyAlignment="1">
      <alignment horizontal="center" vertical="center"/>
    </xf>
    <xf numFmtId="0" fontId="17" fillId="0" borderId="12" xfId="0" applyFont="1" applyBorder="1" applyAlignment="1">
      <alignment horizontal="left" vertical="center"/>
    </xf>
    <xf numFmtId="0" fontId="18" fillId="0" borderId="14" xfId="0" applyFont="1" applyBorder="1" applyAlignment="1">
      <alignment horizontal="left" vertical="center"/>
    </xf>
    <xf numFmtId="0" fontId="18" fillId="0" borderId="0" xfId="0" applyFont="1" applyAlignment="1">
      <alignment horizontal="left" vertical="center"/>
    </xf>
    <xf numFmtId="0" fontId="19" fillId="5" borderId="8" xfId="0" applyFont="1" applyFill="1" applyBorder="1" applyAlignment="1">
      <alignment horizontal="left" vertical="center"/>
    </xf>
    <xf numFmtId="0" fontId="19" fillId="5" borderId="7" xfId="0" applyFont="1" applyFill="1" applyBorder="1" applyAlignment="1">
      <alignment horizontal="right" vertical="center"/>
    </xf>
    <xf numFmtId="4" fontId="21" fillId="0" borderId="0" xfId="0" applyNumberFormat="1" applyFont="1" applyAlignment="1">
      <alignment horizontal="right" vertical="center"/>
    </xf>
    <xf numFmtId="4" fontId="21"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3"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58"/>
  <sheetViews>
    <sheetView showGridLines="0" tabSelected="1" topLeftCell="A89" workbookViewId="0">
      <selection activeCell="A103" sqref="A103"/>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2" t="s">
        <v>0</v>
      </c>
      <c r="AZ1" s="12" t="s">
        <v>1</v>
      </c>
      <c r="BA1" s="12" t="s">
        <v>2</v>
      </c>
      <c r="BB1" s="12" t="s">
        <v>1</v>
      </c>
      <c r="BT1" s="12" t="s">
        <v>3</v>
      </c>
      <c r="BU1" s="12" t="s">
        <v>3</v>
      </c>
      <c r="BV1" s="12" t="s">
        <v>4</v>
      </c>
    </row>
    <row r="2" spans="1:74" ht="36.950000000000003" customHeight="1">
      <c r="AR2" s="198" t="s">
        <v>5</v>
      </c>
      <c r="AS2" s="183"/>
      <c r="AT2" s="183"/>
      <c r="AU2" s="183"/>
      <c r="AV2" s="183"/>
      <c r="AW2" s="183"/>
      <c r="AX2" s="183"/>
      <c r="AY2" s="183"/>
      <c r="AZ2" s="183"/>
      <c r="BA2" s="183"/>
      <c r="BB2" s="183"/>
      <c r="BC2" s="183"/>
      <c r="BD2" s="183"/>
      <c r="BE2" s="183"/>
      <c r="BS2" s="13" t="s">
        <v>6</v>
      </c>
      <c r="BT2" s="13" t="s">
        <v>7</v>
      </c>
    </row>
    <row r="3" spans="1:74" ht="6.95" customHeight="1">
      <c r="B3" s="14"/>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6"/>
      <c r="BS3" s="13" t="s">
        <v>6</v>
      </c>
      <c r="BT3" s="13" t="s">
        <v>8</v>
      </c>
    </row>
    <row r="4" spans="1:74" ht="24.95" customHeight="1">
      <c r="B4" s="16"/>
      <c r="D4" s="17" t="s">
        <v>9</v>
      </c>
      <c r="AR4" s="16"/>
      <c r="AS4" s="18" t="s">
        <v>10</v>
      </c>
      <c r="BE4" s="19" t="s">
        <v>11</v>
      </c>
      <c r="BS4" s="13" t="s">
        <v>12</v>
      </c>
    </row>
    <row r="5" spans="1:74" ht="12" customHeight="1">
      <c r="B5" s="16"/>
      <c r="D5" s="20" t="s">
        <v>13</v>
      </c>
      <c r="K5" s="182" t="s">
        <v>14</v>
      </c>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R5" s="16"/>
      <c r="BE5" s="179" t="s">
        <v>15</v>
      </c>
      <c r="BS5" s="13" t="s">
        <v>6</v>
      </c>
    </row>
    <row r="6" spans="1:74" ht="36.950000000000003" customHeight="1">
      <c r="B6" s="16"/>
      <c r="D6" s="22" t="s">
        <v>16</v>
      </c>
      <c r="K6" s="184" t="s">
        <v>17</v>
      </c>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R6" s="16"/>
      <c r="BE6" s="180"/>
      <c r="BS6" s="13" t="s">
        <v>6</v>
      </c>
    </row>
    <row r="7" spans="1:74" ht="12" customHeight="1">
      <c r="B7" s="16"/>
      <c r="D7" s="23" t="s">
        <v>18</v>
      </c>
      <c r="K7" s="21" t="s">
        <v>1</v>
      </c>
      <c r="AK7" s="23" t="s">
        <v>19</v>
      </c>
      <c r="AN7" s="21" t="s">
        <v>1</v>
      </c>
      <c r="AR7" s="16"/>
      <c r="BE7" s="180"/>
      <c r="BS7" s="13" t="s">
        <v>6</v>
      </c>
    </row>
    <row r="8" spans="1:74" ht="12" customHeight="1">
      <c r="B8" s="16"/>
      <c r="D8" s="23" t="s">
        <v>20</v>
      </c>
      <c r="K8" s="21" t="s">
        <v>21</v>
      </c>
      <c r="AK8" s="23" t="s">
        <v>22</v>
      </c>
      <c r="AN8" s="24" t="s">
        <v>23</v>
      </c>
      <c r="AR8" s="16"/>
      <c r="BE8" s="180"/>
      <c r="BS8" s="13" t="s">
        <v>6</v>
      </c>
    </row>
    <row r="9" spans="1:74" ht="14.45" customHeight="1">
      <c r="B9" s="16"/>
      <c r="AR9" s="16"/>
      <c r="BE9" s="180"/>
      <c r="BS9" s="13" t="s">
        <v>6</v>
      </c>
    </row>
    <row r="10" spans="1:74" ht="12" customHeight="1">
      <c r="B10" s="16"/>
      <c r="D10" s="23" t="s">
        <v>24</v>
      </c>
      <c r="AK10" s="23" t="s">
        <v>25</v>
      </c>
      <c r="AN10" s="21" t="s">
        <v>1</v>
      </c>
      <c r="AR10" s="16"/>
      <c r="BE10" s="180"/>
      <c r="BS10" s="13" t="s">
        <v>6</v>
      </c>
    </row>
    <row r="11" spans="1:74" ht="18.399999999999999" customHeight="1">
      <c r="B11" s="16"/>
      <c r="E11" s="21" t="s">
        <v>21</v>
      </c>
      <c r="AK11" s="23" t="s">
        <v>26</v>
      </c>
      <c r="AN11" s="21" t="s">
        <v>1</v>
      </c>
      <c r="AR11" s="16"/>
      <c r="BE11" s="180"/>
      <c r="BS11" s="13" t="s">
        <v>6</v>
      </c>
    </row>
    <row r="12" spans="1:74" ht="6.95" customHeight="1">
      <c r="B12" s="16"/>
      <c r="AR12" s="16"/>
      <c r="BE12" s="180"/>
      <c r="BS12" s="13" t="s">
        <v>6</v>
      </c>
    </row>
    <row r="13" spans="1:74" ht="12" customHeight="1">
      <c r="B13" s="16"/>
      <c r="D13" s="23" t="s">
        <v>27</v>
      </c>
      <c r="AK13" s="23" t="s">
        <v>25</v>
      </c>
      <c r="AN13" s="25" t="s">
        <v>28</v>
      </c>
      <c r="AR13" s="16"/>
      <c r="BE13" s="180"/>
      <c r="BS13" s="13" t="s">
        <v>6</v>
      </c>
    </row>
    <row r="14" spans="1:74" ht="12.75">
      <c r="B14" s="16"/>
      <c r="E14" s="185" t="s">
        <v>28</v>
      </c>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23" t="s">
        <v>26</v>
      </c>
      <c r="AN14" s="25" t="s">
        <v>28</v>
      </c>
      <c r="AR14" s="16"/>
      <c r="BE14" s="180"/>
      <c r="BS14" s="13" t="s">
        <v>6</v>
      </c>
    </row>
    <row r="15" spans="1:74" ht="6.95" customHeight="1">
      <c r="B15" s="16"/>
      <c r="AR15" s="16"/>
      <c r="BE15" s="180"/>
      <c r="BS15" s="13" t="s">
        <v>3</v>
      </c>
    </row>
    <row r="16" spans="1:74" ht="12" customHeight="1">
      <c r="B16" s="16"/>
      <c r="D16" s="23" t="s">
        <v>29</v>
      </c>
      <c r="AK16" s="23" t="s">
        <v>25</v>
      </c>
      <c r="AN16" s="21" t="s">
        <v>1</v>
      </c>
      <c r="AR16" s="16"/>
      <c r="BE16" s="180"/>
      <c r="BS16" s="13" t="s">
        <v>3</v>
      </c>
    </row>
    <row r="17" spans="2:71" ht="18.399999999999999" customHeight="1">
      <c r="B17" s="16"/>
      <c r="E17" s="21" t="s">
        <v>21</v>
      </c>
      <c r="AK17" s="23" t="s">
        <v>26</v>
      </c>
      <c r="AN17" s="21" t="s">
        <v>1</v>
      </c>
      <c r="AR17" s="16"/>
      <c r="BE17" s="180"/>
      <c r="BS17" s="13" t="s">
        <v>30</v>
      </c>
    </row>
    <row r="18" spans="2:71" ht="6.95" customHeight="1">
      <c r="B18" s="16"/>
      <c r="AR18" s="16"/>
      <c r="BE18" s="180"/>
      <c r="BS18" s="13" t="s">
        <v>6</v>
      </c>
    </row>
    <row r="19" spans="2:71" ht="12" customHeight="1">
      <c r="B19" s="16"/>
      <c r="D19" s="23" t="s">
        <v>31</v>
      </c>
      <c r="AK19" s="23" t="s">
        <v>25</v>
      </c>
      <c r="AN19" s="21" t="s">
        <v>1</v>
      </c>
      <c r="AR19" s="16"/>
      <c r="BE19" s="180"/>
      <c r="BS19" s="13" t="s">
        <v>6</v>
      </c>
    </row>
    <row r="20" spans="2:71" ht="18.399999999999999" customHeight="1">
      <c r="B20" s="16"/>
      <c r="E20" s="21" t="s">
        <v>21</v>
      </c>
      <c r="AK20" s="23" t="s">
        <v>26</v>
      </c>
      <c r="AN20" s="21" t="s">
        <v>1</v>
      </c>
      <c r="AR20" s="16"/>
      <c r="BE20" s="180"/>
      <c r="BS20" s="13" t="s">
        <v>30</v>
      </c>
    </row>
    <row r="21" spans="2:71" ht="6.95" customHeight="1">
      <c r="B21" s="16"/>
      <c r="AR21" s="16"/>
      <c r="BE21" s="180"/>
    </row>
    <row r="22" spans="2:71" ht="12" customHeight="1">
      <c r="B22" s="16"/>
      <c r="D22" s="23" t="s">
        <v>32</v>
      </c>
      <c r="AR22" s="16"/>
      <c r="BE22" s="180"/>
    </row>
    <row r="23" spans="2:71" ht="16.5" customHeight="1">
      <c r="B23" s="16"/>
      <c r="E23" s="187" t="s">
        <v>1</v>
      </c>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R23" s="16"/>
      <c r="BE23" s="180"/>
    </row>
    <row r="24" spans="2:71" ht="6.95" customHeight="1">
      <c r="B24" s="16"/>
      <c r="AR24" s="16"/>
      <c r="BE24" s="180"/>
    </row>
    <row r="25" spans="2:71" ht="6.95" customHeight="1">
      <c r="B25" s="16"/>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R25" s="16"/>
      <c r="BE25" s="180"/>
    </row>
    <row r="26" spans="2:71" s="1" customFormat="1" ht="25.9" customHeight="1">
      <c r="B26" s="28"/>
      <c r="D26" s="29" t="s">
        <v>33</v>
      </c>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188">
        <f>ROUND(AG94,2)</f>
        <v>0</v>
      </c>
      <c r="AL26" s="189"/>
      <c r="AM26" s="189"/>
      <c r="AN26" s="189"/>
      <c r="AO26" s="189"/>
      <c r="AR26" s="28"/>
      <c r="BE26" s="180"/>
    </row>
    <row r="27" spans="2:71" s="1" customFormat="1" ht="6.95" customHeight="1">
      <c r="B27" s="28"/>
      <c r="AR27" s="28"/>
      <c r="BE27" s="180"/>
    </row>
    <row r="28" spans="2:71" s="1" customFormat="1" ht="12.75">
      <c r="B28" s="28"/>
      <c r="L28" s="190" t="s">
        <v>34</v>
      </c>
      <c r="M28" s="190"/>
      <c r="N28" s="190"/>
      <c r="O28" s="190"/>
      <c r="P28" s="190"/>
      <c r="W28" s="190" t="s">
        <v>35</v>
      </c>
      <c r="X28" s="190"/>
      <c r="Y28" s="190"/>
      <c r="Z28" s="190"/>
      <c r="AA28" s="190"/>
      <c r="AB28" s="190"/>
      <c r="AC28" s="190"/>
      <c r="AD28" s="190"/>
      <c r="AE28" s="190"/>
      <c r="AK28" s="190" t="s">
        <v>36</v>
      </c>
      <c r="AL28" s="190"/>
      <c r="AM28" s="190"/>
      <c r="AN28" s="190"/>
      <c r="AO28" s="190"/>
      <c r="AR28" s="28"/>
      <c r="BE28" s="180"/>
    </row>
    <row r="29" spans="2:71" s="2" customFormat="1" ht="14.45" customHeight="1">
      <c r="B29" s="32"/>
      <c r="D29" s="23" t="s">
        <v>37</v>
      </c>
      <c r="F29" s="23" t="s">
        <v>38</v>
      </c>
      <c r="L29" s="193">
        <v>0.21</v>
      </c>
      <c r="M29" s="192"/>
      <c r="N29" s="192"/>
      <c r="O29" s="192"/>
      <c r="P29" s="192"/>
      <c r="W29" s="191">
        <f>ROUND(AZ94, 2)</f>
        <v>0</v>
      </c>
      <c r="X29" s="192"/>
      <c r="Y29" s="192"/>
      <c r="Z29" s="192"/>
      <c r="AA29" s="192"/>
      <c r="AB29" s="192"/>
      <c r="AC29" s="192"/>
      <c r="AD29" s="192"/>
      <c r="AE29" s="192"/>
      <c r="AK29" s="191">
        <f>ROUND(AV94, 2)</f>
        <v>0</v>
      </c>
      <c r="AL29" s="192"/>
      <c r="AM29" s="192"/>
      <c r="AN29" s="192"/>
      <c r="AO29" s="192"/>
      <c r="AR29" s="32"/>
      <c r="BE29" s="181"/>
    </row>
    <row r="30" spans="2:71" s="2" customFormat="1" ht="14.45" customHeight="1">
      <c r="B30" s="32"/>
      <c r="F30" s="23" t="s">
        <v>39</v>
      </c>
      <c r="L30" s="193">
        <v>0.12</v>
      </c>
      <c r="M30" s="192"/>
      <c r="N30" s="192"/>
      <c r="O30" s="192"/>
      <c r="P30" s="192"/>
      <c r="W30" s="191">
        <f>ROUND(BA94, 2)</f>
        <v>0</v>
      </c>
      <c r="X30" s="192"/>
      <c r="Y30" s="192"/>
      <c r="Z30" s="192"/>
      <c r="AA30" s="192"/>
      <c r="AB30" s="192"/>
      <c r="AC30" s="192"/>
      <c r="AD30" s="192"/>
      <c r="AE30" s="192"/>
      <c r="AK30" s="191">
        <f>ROUND(AW94, 2)</f>
        <v>0</v>
      </c>
      <c r="AL30" s="192"/>
      <c r="AM30" s="192"/>
      <c r="AN30" s="192"/>
      <c r="AO30" s="192"/>
      <c r="AR30" s="32"/>
      <c r="BE30" s="181"/>
    </row>
    <row r="31" spans="2:71" s="2" customFormat="1" ht="14.45" hidden="1" customHeight="1">
      <c r="B31" s="32"/>
      <c r="F31" s="23" t="s">
        <v>40</v>
      </c>
      <c r="L31" s="193">
        <v>0.21</v>
      </c>
      <c r="M31" s="192"/>
      <c r="N31" s="192"/>
      <c r="O31" s="192"/>
      <c r="P31" s="192"/>
      <c r="W31" s="191">
        <f>ROUND(BB94, 2)</f>
        <v>0</v>
      </c>
      <c r="X31" s="192"/>
      <c r="Y31" s="192"/>
      <c r="Z31" s="192"/>
      <c r="AA31" s="192"/>
      <c r="AB31" s="192"/>
      <c r="AC31" s="192"/>
      <c r="AD31" s="192"/>
      <c r="AE31" s="192"/>
      <c r="AK31" s="191">
        <v>0</v>
      </c>
      <c r="AL31" s="192"/>
      <c r="AM31" s="192"/>
      <c r="AN31" s="192"/>
      <c r="AO31" s="192"/>
      <c r="AR31" s="32"/>
      <c r="BE31" s="181"/>
    </row>
    <row r="32" spans="2:71" s="2" customFormat="1" ht="14.45" hidden="1" customHeight="1">
      <c r="B32" s="32"/>
      <c r="F32" s="23" t="s">
        <v>41</v>
      </c>
      <c r="L32" s="193">
        <v>0.12</v>
      </c>
      <c r="M32" s="192"/>
      <c r="N32" s="192"/>
      <c r="O32" s="192"/>
      <c r="P32" s="192"/>
      <c r="W32" s="191">
        <f>ROUND(BC94, 2)</f>
        <v>0</v>
      </c>
      <c r="X32" s="192"/>
      <c r="Y32" s="192"/>
      <c r="Z32" s="192"/>
      <c r="AA32" s="192"/>
      <c r="AB32" s="192"/>
      <c r="AC32" s="192"/>
      <c r="AD32" s="192"/>
      <c r="AE32" s="192"/>
      <c r="AK32" s="191">
        <v>0</v>
      </c>
      <c r="AL32" s="192"/>
      <c r="AM32" s="192"/>
      <c r="AN32" s="192"/>
      <c r="AO32" s="192"/>
      <c r="AR32" s="32"/>
      <c r="BE32" s="181"/>
    </row>
    <row r="33" spans="2:57" s="2" customFormat="1" ht="14.45" hidden="1" customHeight="1">
      <c r="B33" s="32"/>
      <c r="F33" s="23" t="s">
        <v>42</v>
      </c>
      <c r="L33" s="193">
        <v>0</v>
      </c>
      <c r="M33" s="192"/>
      <c r="N33" s="192"/>
      <c r="O33" s="192"/>
      <c r="P33" s="192"/>
      <c r="W33" s="191">
        <f>ROUND(BD94, 2)</f>
        <v>0</v>
      </c>
      <c r="X33" s="192"/>
      <c r="Y33" s="192"/>
      <c r="Z33" s="192"/>
      <c r="AA33" s="192"/>
      <c r="AB33" s="192"/>
      <c r="AC33" s="192"/>
      <c r="AD33" s="192"/>
      <c r="AE33" s="192"/>
      <c r="AK33" s="191">
        <v>0</v>
      </c>
      <c r="AL33" s="192"/>
      <c r="AM33" s="192"/>
      <c r="AN33" s="192"/>
      <c r="AO33" s="192"/>
      <c r="AR33" s="32"/>
      <c r="BE33" s="181"/>
    </row>
    <row r="34" spans="2:57" s="1" customFormat="1" ht="6.95" customHeight="1">
      <c r="B34" s="28"/>
      <c r="AR34" s="28"/>
      <c r="BE34" s="180"/>
    </row>
    <row r="35" spans="2:57" s="1" customFormat="1" ht="25.9" customHeight="1">
      <c r="B35" s="28"/>
      <c r="C35" s="33"/>
      <c r="D35" s="34" t="s">
        <v>43</v>
      </c>
      <c r="E35" s="35"/>
      <c r="F35" s="35"/>
      <c r="G35" s="35"/>
      <c r="H35" s="35"/>
      <c r="I35" s="35"/>
      <c r="J35" s="35"/>
      <c r="K35" s="35"/>
      <c r="L35" s="35"/>
      <c r="M35" s="35"/>
      <c r="N35" s="35"/>
      <c r="O35" s="35"/>
      <c r="P35" s="35"/>
      <c r="Q35" s="35"/>
      <c r="R35" s="35"/>
      <c r="S35" s="35"/>
      <c r="T35" s="36" t="s">
        <v>44</v>
      </c>
      <c r="U35" s="35"/>
      <c r="V35" s="35"/>
      <c r="W35" s="35"/>
      <c r="X35" s="197" t="s">
        <v>45</v>
      </c>
      <c r="Y35" s="195"/>
      <c r="Z35" s="195"/>
      <c r="AA35" s="195"/>
      <c r="AB35" s="195"/>
      <c r="AC35" s="35"/>
      <c r="AD35" s="35"/>
      <c r="AE35" s="35"/>
      <c r="AF35" s="35"/>
      <c r="AG35" s="35"/>
      <c r="AH35" s="35"/>
      <c r="AI35" s="35"/>
      <c r="AJ35" s="35"/>
      <c r="AK35" s="194">
        <f>SUM(AK26:AK33)</f>
        <v>0</v>
      </c>
      <c r="AL35" s="195"/>
      <c r="AM35" s="195"/>
      <c r="AN35" s="195"/>
      <c r="AO35" s="196"/>
      <c r="AP35" s="33"/>
      <c r="AQ35" s="33"/>
      <c r="AR35" s="28"/>
    </row>
    <row r="36" spans="2:57" s="1" customFormat="1" ht="6.95" customHeight="1">
      <c r="B36" s="28"/>
      <c r="AR36" s="28"/>
    </row>
    <row r="37" spans="2:57" s="1" customFormat="1" ht="14.45" customHeight="1">
      <c r="B37" s="28"/>
      <c r="AR37" s="28"/>
    </row>
    <row r="38" spans="2:57" ht="14.45" customHeight="1">
      <c r="B38" s="16"/>
      <c r="AR38" s="16"/>
    </row>
    <row r="39" spans="2:57" ht="14.45" customHeight="1">
      <c r="B39" s="16"/>
      <c r="AR39" s="16"/>
    </row>
    <row r="40" spans="2:57" ht="14.45" customHeight="1">
      <c r="B40" s="16"/>
      <c r="AR40" s="16"/>
    </row>
    <row r="41" spans="2:57" ht="14.45" customHeight="1">
      <c r="B41" s="16"/>
      <c r="AR41" s="16"/>
    </row>
    <row r="42" spans="2:57" ht="14.45" customHeight="1">
      <c r="B42" s="16"/>
      <c r="AR42" s="16"/>
    </row>
    <row r="43" spans="2:57" ht="14.45" customHeight="1">
      <c r="B43" s="16"/>
      <c r="AR43" s="16"/>
    </row>
    <row r="44" spans="2:57" ht="14.45" customHeight="1">
      <c r="B44" s="16"/>
      <c r="AR44" s="16"/>
    </row>
    <row r="45" spans="2:57" ht="14.45" customHeight="1">
      <c r="B45" s="16"/>
      <c r="AR45" s="16"/>
    </row>
    <row r="46" spans="2:57" ht="14.45" customHeight="1">
      <c r="B46" s="16"/>
      <c r="AR46" s="16"/>
    </row>
    <row r="47" spans="2:57" ht="14.45" customHeight="1">
      <c r="B47" s="16"/>
      <c r="AR47" s="16"/>
    </row>
    <row r="48" spans="2:57" ht="14.45" customHeight="1">
      <c r="B48" s="16"/>
      <c r="AR48" s="16"/>
    </row>
    <row r="49" spans="2:44" s="1" customFormat="1" ht="14.45" customHeight="1">
      <c r="B49" s="28"/>
      <c r="D49" s="37" t="s">
        <v>46</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7" t="s">
        <v>47</v>
      </c>
      <c r="AI49" s="38"/>
      <c r="AJ49" s="38"/>
      <c r="AK49" s="38"/>
      <c r="AL49" s="38"/>
      <c r="AM49" s="38"/>
      <c r="AN49" s="38"/>
      <c r="AO49" s="38"/>
      <c r="AR49" s="28"/>
    </row>
    <row r="50" spans="2:44" ht="11.25">
      <c r="B50" s="16"/>
      <c r="AR50" s="16"/>
    </row>
    <row r="51" spans="2:44" ht="11.25">
      <c r="B51" s="16"/>
      <c r="AR51" s="16"/>
    </row>
    <row r="52" spans="2:44" ht="11.25">
      <c r="B52" s="16"/>
      <c r="AR52" s="16"/>
    </row>
    <row r="53" spans="2:44" ht="11.25">
      <c r="B53" s="16"/>
      <c r="AR53" s="16"/>
    </row>
    <row r="54" spans="2:44" ht="11.25">
      <c r="B54" s="16"/>
      <c r="AR54" s="16"/>
    </row>
    <row r="55" spans="2:44" ht="11.25">
      <c r="B55" s="16"/>
      <c r="AR55" s="16"/>
    </row>
    <row r="56" spans="2:44" ht="11.25">
      <c r="B56" s="16"/>
      <c r="AR56" s="16"/>
    </row>
    <row r="57" spans="2:44" ht="11.25">
      <c r="B57" s="16"/>
      <c r="AR57" s="16"/>
    </row>
    <row r="58" spans="2:44" ht="11.25">
      <c r="B58" s="16"/>
      <c r="AR58" s="16"/>
    </row>
    <row r="59" spans="2:44" ht="11.25">
      <c r="B59" s="16"/>
      <c r="AR59" s="16"/>
    </row>
    <row r="60" spans="2:44" s="1" customFormat="1" ht="12.75">
      <c r="B60" s="28"/>
      <c r="D60" s="39" t="s">
        <v>48</v>
      </c>
      <c r="E60" s="30"/>
      <c r="F60" s="30"/>
      <c r="G60" s="30"/>
      <c r="H60" s="30"/>
      <c r="I60" s="30"/>
      <c r="J60" s="30"/>
      <c r="K60" s="30"/>
      <c r="L60" s="30"/>
      <c r="M60" s="30"/>
      <c r="N60" s="30"/>
      <c r="O60" s="30"/>
      <c r="P60" s="30"/>
      <c r="Q60" s="30"/>
      <c r="R60" s="30"/>
      <c r="S60" s="30"/>
      <c r="T60" s="30"/>
      <c r="U60" s="30"/>
      <c r="V60" s="39" t="s">
        <v>49</v>
      </c>
      <c r="W60" s="30"/>
      <c r="X60" s="30"/>
      <c r="Y60" s="30"/>
      <c r="Z60" s="30"/>
      <c r="AA60" s="30"/>
      <c r="AB60" s="30"/>
      <c r="AC60" s="30"/>
      <c r="AD60" s="30"/>
      <c r="AE60" s="30"/>
      <c r="AF60" s="30"/>
      <c r="AG60" s="30"/>
      <c r="AH60" s="39" t="s">
        <v>48</v>
      </c>
      <c r="AI60" s="30"/>
      <c r="AJ60" s="30"/>
      <c r="AK60" s="30"/>
      <c r="AL60" s="30"/>
      <c r="AM60" s="39" t="s">
        <v>49</v>
      </c>
      <c r="AN60" s="30"/>
      <c r="AO60" s="30"/>
      <c r="AR60" s="28"/>
    </row>
    <row r="61" spans="2:44" ht="11.25">
      <c r="B61" s="16"/>
      <c r="AR61" s="16"/>
    </row>
    <row r="62" spans="2:44" ht="11.25">
      <c r="B62" s="16"/>
      <c r="AR62" s="16"/>
    </row>
    <row r="63" spans="2:44" ht="11.25">
      <c r="B63" s="16"/>
      <c r="AR63" s="16"/>
    </row>
    <row r="64" spans="2:44" s="1" customFormat="1" ht="12.75">
      <c r="B64" s="28"/>
      <c r="D64" s="37" t="s">
        <v>50</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7" t="s">
        <v>51</v>
      </c>
      <c r="AI64" s="38"/>
      <c r="AJ64" s="38"/>
      <c r="AK64" s="38"/>
      <c r="AL64" s="38"/>
      <c r="AM64" s="38"/>
      <c r="AN64" s="38"/>
      <c r="AO64" s="38"/>
      <c r="AR64" s="28"/>
    </row>
    <row r="65" spans="2:44" ht="11.25">
      <c r="B65" s="16"/>
      <c r="AR65" s="16"/>
    </row>
    <row r="66" spans="2:44" ht="11.25">
      <c r="B66" s="16"/>
      <c r="AR66" s="16"/>
    </row>
    <row r="67" spans="2:44" ht="11.25">
      <c r="B67" s="16"/>
      <c r="AR67" s="16"/>
    </row>
    <row r="68" spans="2:44" ht="11.25">
      <c r="B68" s="16"/>
      <c r="AR68" s="16"/>
    </row>
    <row r="69" spans="2:44" ht="11.25">
      <c r="B69" s="16"/>
      <c r="AR69" s="16"/>
    </row>
    <row r="70" spans="2:44" ht="11.25">
      <c r="B70" s="16"/>
      <c r="AR70" s="16"/>
    </row>
    <row r="71" spans="2:44" ht="11.25">
      <c r="B71" s="16"/>
      <c r="AR71" s="16"/>
    </row>
    <row r="72" spans="2:44" ht="11.25">
      <c r="B72" s="16"/>
      <c r="AR72" s="16"/>
    </row>
    <row r="73" spans="2:44" ht="11.25">
      <c r="B73" s="16"/>
      <c r="AR73" s="16"/>
    </row>
    <row r="74" spans="2:44" ht="11.25">
      <c r="B74" s="16"/>
      <c r="AR74" s="16"/>
    </row>
    <row r="75" spans="2:44" s="1" customFormat="1" ht="12.75">
      <c r="B75" s="28"/>
      <c r="D75" s="39" t="s">
        <v>48</v>
      </c>
      <c r="E75" s="30"/>
      <c r="F75" s="30"/>
      <c r="G75" s="30"/>
      <c r="H75" s="30"/>
      <c r="I75" s="30"/>
      <c r="J75" s="30"/>
      <c r="K75" s="30"/>
      <c r="L75" s="30"/>
      <c r="M75" s="30"/>
      <c r="N75" s="30"/>
      <c r="O75" s="30"/>
      <c r="P75" s="30"/>
      <c r="Q75" s="30"/>
      <c r="R75" s="30"/>
      <c r="S75" s="30"/>
      <c r="T75" s="30"/>
      <c r="U75" s="30"/>
      <c r="V75" s="39" t="s">
        <v>49</v>
      </c>
      <c r="W75" s="30"/>
      <c r="X75" s="30"/>
      <c r="Y75" s="30"/>
      <c r="Z75" s="30"/>
      <c r="AA75" s="30"/>
      <c r="AB75" s="30"/>
      <c r="AC75" s="30"/>
      <c r="AD75" s="30"/>
      <c r="AE75" s="30"/>
      <c r="AF75" s="30"/>
      <c r="AG75" s="30"/>
      <c r="AH75" s="39" t="s">
        <v>48</v>
      </c>
      <c r="AI75" s="30"/>
      <c r="AJ75" s="30"/>
      <c r="AK75" s="30"/>
      <c r="AL75" s="30"/>
      <c r="AM75" s="39" t="s">
        <v>49</v>
      </c>
      <c r="AN75" s="30"/>
      <c r="AO75" s="30"/>
      <c r="AR75" s="28"/>
    </row>
    <row r="76" spans="2:44" s="1" customFormat="1" ht="11.25">
      <c r="B76" s="28"/>
      <c r="AR76" s="28"/>
    </row>
    <row r="77" spans="2:44" s="1" customFormat="1" ht="6.95" customHeight="1">
      <c r="B77" s="4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28"/>
    </row>
    <row r="81" spans="2:91" s="1" customFormat="1" ht="6.95" customHeight="1">
      <c r="B81" s="42"/>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28"/>
    </row>
    <row r="82" spans="2:91" s="1" customFormat="1" ht="24.95" customHeight="1">
      <c r="B82" s="28"/>
      <c r="C82" s="17" t="s">
        <v>52</v>
      </c>
      <c r="AR82" s="28"/>
    </row>
    <row r="83" spans="2:91" s="1" customFormat="1" ht="6.95" customHeight="1">
      <c r="B83" s="28"/>
      <c r="AR83" s="28"/>
    </row>
    <row r="84" spans="2:91" s="3" customFormat="1" ht="12" customHeight="1">
      <c r="B84" s="44"/>
      <c r="C84" s="23" t="s">
        <v>13</v>
      </c>
      <c r="L84" s="3" t="str">
        <f>K5</f>
        <v>MPDZPE</v>
      </c>
      <c r="AR84" s="44"/>
    </row>
    <row r="85" spans="2:91" s="4" customFormat="1" ht="36.950000000000003" customHeight="1">
      <c r="B85" s="45"/>
      <c r="C85" s="46" t="s">
        <v>16</v>
      </c>
      <c r="L85" s="205" t="str">
        <f>K6</f>
        <v>Městský park -Děkanská zahrada Pelhřimov - kompletní provedení</v>
      </c>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R85" s="45"/>
    </row>
    <row r="86" spans="2:91" s="1" customFormat="1" ht="6.95" customHeight="1">
      <c r="B86" s="28"/>
      <c r="AR86" s="28"/>
    </row>
    <row r="87" spans="2:91" s="1" customFormat="1" ht="12" customHeight="1">
      <c r="B87" s="28"/>
      <c r="C87" s="23" t="s">
        <v>20</v>
      </c>
      <c r="L87" s="47" t="str">
        <f>IF(K8="","",K8)</f>
        <v xml:space="preserve"> </v>
      </c>
      <c r="AI87" s="23" t="s">
        <v>22</v>
      </c>
      <c r="AM87" s="212" t="str">
        <f>IF(AN8= "","",AN8)</f>
        <v>5. 12. 2024</v>
      </c>
      <c r="AN87" s="212"/>
      <c r="AR87" s="28"/>
    </row>
    <row r="88" spans="2:91" s="1" customFormat="1" ht="6.95" customHeight="1">
      <c r="B88" s="28"/>
      <c r="AR88" s="28"/>
    </row>
    <row r="89" spans="2:91" s="1" customFormat="1" ht="15.2" customHeight="1">
      <c r="B89" s="28"/>
      <c r="C89" s="23" t="s">
        <v>24</v>
      </c>
      <c r="L89" s="3" t="str">
        <f>IF(E11= "","",E11)</f>
        <v xml:space="preserve"> </v>
      </c>
      <c r="AI89" s="23" t="s">
        <v>29</v>
      </c>
      <c r="AM89" s="213" t="str">
        <f>IF(E17="","",E17)</f>
        <v xml:space="preserve"> </v>
      </c>
      <c r="AN89" s="214"/>
      <c r="AO89" s="214"/>
      <c r="AP89" s="214"/>
      <c r="AR89" s="28"/>
      <c r="AS89" s="215" t="s">
        <v>53</v>
      </c>
      <c r="AT89" s="216"/>
      <c r="AU89" s="49"/>
      <c r="AV89" s="49"/>
      <c r="AW89" s="49"/>
      <c r="AX89" s="49"/>
      <c r="AY89" s="49"/>
      <c r="AZ89" s="49"/>
      <c r="BA89" s="49"/>
      <c r="BB89" s="49"/>
      <c r="BC89" s="49"/>
      <c r="BD89" s="50"/>
    </row>
    <row r="90" spans="2:91" s="1" customFormat="1" ht="15.2" customHeight="1">
      <c r="B90" s="28"/>
      <c r="C90" s="23" t="s">
        <v>27</v>
      </c>
      <c r="L90" s="3" t="str">
        <f>IF(E14= "Vyplň údaj","",E14)</f>
        <v/>
      </c>
      <c r="AI90" s="23" t="s">
        <v>31</v>
      </c>
      <c r="AM90" s="213" t="str">
        <f>IF(E20="","",E20)</f>
        <v xml:space="preserve"> </v>
      </c>
      <c r="AN90" s="214"/>
      <c r="AO90" s="214"/>
      <c r="AP90" s="214"/>
      <c r="AR90" s="28"/>
      <c r="AS90" s="217"/>
      <c r="AT90" s="218"/>
      <c r="BD90" s="52"/>
    </row>
    <row r="91" spans="2:91" s="1" customFormat="1" ht="10.9" customHeight="1">
      <c r="B91" s="28"/>
      <c r="AR91" s="28"/>
      <c r="AS91" s="217"/>
      <c r="AT91" s="218"/>
      <c r="BD91" s="52"/>
    </row>
    <row r="92" spans="2:91" s="1" customFormat="1" ht="29.25" customHeight="1">
      <c r="B92" s="28"/>
      <c r="C92" s="207" t="s">
        <v>54</v>
      </c>
      <c r="D92" s="208"/>
      <c r="E92" s="208"/>
      <c r="F92" s="208"/>
      <c r="G92" s="208"/>
      <c r="H92" s="53"/>
      <c r="I92" s="209" t="s">
        <v>55</v>
      </c>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20" t="s">
        <v>56</v>
      </c>
      <c r="AH92" s="208"/>
      <c r="AI92" s="208"/>
      <c r="AJ92" s="208"/>
      <c r="AK92" s="208"/>
      <c r="AL92" s="208"/>
      <c r="AM92" s="208"/>
      <c r="AN92" s="209" t="s">
        <v>57</v>
      </c>
      <c r="AO92" s="208"/>
      <c r="AP92" s="219"/>
      <c r="AQ92" s="54" t="s">
        <v>58</v>
      </c>
      <c r="AR92" s="28"/>
      <c r="AS92" s="55" t="s">
        <v>59</v>
      </c>
      <c r="AT92" s="56" t="s">
        <v>60</v>
      </c>
      <c r="AU92" s="56" t="s">
        <v>61</v>
      </c>
      <c r="AV92" s="56" t="s">
        <v>62</v>
      </c>
      <c r="AW92" s="56" t="s">
        <v>63</v>
      </c>
      <c r="AX92" s="56" t="s">
        <v>64</v>
      </c>
      <c r="AY92" s="56" t="s">
        <v>65</v>
      </c>
      <c r="AZ92" s="56" t="s">
        <v>66</v>
      </c>
      <c r="BA92" s="56" t="s">
        <v>67</v>
      </c>
      <c r="BB92" s="56" t="s">
        <v>68</v>
      </c>
      <c r="BC92" s="56" t="s">
        <v>69</v>
      </c>
      <c r="BD92" s="57" t="s">
        <v>70</v>
      </c>
    </row>
    <row r="93" spans="2:91" s="1" customFormat="1" ht="10.9" customHeight="1">
      <c r="B93" s="28"/>
      <c r="AR93" s="28"/>
      <c r="AS93" s="58"/>
      <c r="AT93" s="49"/>
      <c r="AU93" s="49"/>
      <c r="AV93" s="49"/>
      <c r="AW93" s="49"/>
      <c r="AX93" s="49"/>
      <c r="AY93" s="49"/>
      <c r="AZ93" s="49"/>
      <c r="BA93" s="49"/>
      <c r="BB93" s="49"/>
      <c r="BC93" s="49"/>
      <c r="BD93" s="50"/>
    </row>
    <row r="94" spans="2:91" s="5" customFormat="1" ht="32.450000000000003" customHeight="1">
      <c r="B94" s="59"/>
      <c r="C94" s="60" t="s">
        <v>71</v>
      </c>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221">
        <f>ROUND(AG95+AG136+AG144+AG154,2)</f>
        <v>0</v>
      </c>
      <c r="AH94" s="221"/>
      <c r="AI94" s="221"/>
      <c r="AJ94" s="221"/>
      <c r="AK94" s="221"/>
      <c r="AL94" s="221"/>
      <c r="AM94" s="221"/>
      <c r="AN94" s="222">
        <f t="shared" ref="AN94:AN125" si="0">SUM(AG94,AT94)</f>
        <v>0</v>
      </c>
      <c r="AO94" s="222"/>
      <c r="AP94" s="222"/>
      <c r="AQ94" s="63" t="s">
        <v>1</v>
      </c>
      <c r="AR94" s="59"/>
      <c r="AS94" s="64">
        <f>ROUND(AS95+AS136+AS144+AS154,2)</f>
        <v>0</v>
      </c>
      <c r="AT94" s="65">
        <f t="shared" ref="AT94:AT125" si="1">ROUND(SUM(AV94:AW94),2)</f>
        <v>0</v>
      </c>
      <c r="AU94" s="66">
        <f>ROUND(AU95+AU136+AU144+AU154,5)</f>
        <v>0</v>
      </c>
      <c r="AV94" s="65">
        <f>ROUND(AZ94*L29,2)</f>
        <v>0</v>
      </c>
      <c r="AW94" s="65">
        <f>ROUND(BA94*L30,2)</f>
        <v>0</v>
      </c>
      <c r="AX94" s="65">
        <f>ROUND(BB94*L29,2)</f>
        <v>0</v>
      </c>
      <c r="AY94" s="65">
        <f>ROUND(BC94*L30,2)</f>
        <v>0</v>
      </c>
      <c r="AZ94" s="65">
        <f>ROUND(AZ95+AZ136+AZ144+AZ154,2)</f>
        <v>0</v>
      </c>
      <c r="BA94" s="65">
        <f>ROUND(BA95+BA136+BA144+BA154,2)</f>
        <v>0</v>
      </c>
      <c r="BB94" s="65">
        <f>ROUND(BB95+BB136+BB144+BB154,2)</f>
        <v>0</v>
      </c>
      <c r="BC94" s="65">
        <f>ROUND(BC95+BC136+BC144+BC154,2)</f>
        <v>0</v>
      </c>
      <c r="BD94" s="67">
        <f>ROUND(BD95+BD136+BD144+BD154,2)</f>
        <v>0</v>
      </c>
      <c r="BS94" s="68" t="s">
        <v>72</v>
      </c>
      <c r="BT94" s="68" t="s">
        <v>73</v>
      </c>
      <c r="BU94" s="69" t="s">
        <v>74</v>
      </c>
      <c r="BV94" s="68" t="s">
        <v>75</v>
      </c>
      <c r="BW94" s="68" t="s">
        <v>4</v>
      </c>
      <c r="BX94" s="68" t="s">
        <v>76</v>
      </c>
      <c r="CL94" s="68" t="s">
        <v>1</v>
      </c>
    </row>
    <row r="95" spans="2:91" s="6" customFormat="1" ht="24.75" customHeight="1">
      <c r="B95" s="70"/>
      <c r="C95" s="71"/>
      <c r="D95" s="210" t="s">
        <v>77</v>
      </c>
      <c r="E95" s="210"/>
      <c r="F95" s="210"/>
      <c r="G95" s="210"/>
      <c r="H95" s="210"/>
      <c r="I95" s="72"/>
      <c r="J95" s="210" t="s">
        <v>78</v>
      </c>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04">
        <f>ROUND(AG96+AG130,2)</f>
        <v>0</v>
      </c>
      <c r="AH95" s="203"/>
      <c r="AI95" s="203"/>
      <c r="AJ95" s="203"/>
      <c r="AK95" s="203"/>
      <c r="AL95" s="203"/>
      <c r="AM95" s="203"/>
      <c r="AN95" s="202">
        <f t="shared" si="0"/>
        <v>0</v>
      </c>
      <c r="AO95" s="203"/>
      <c r="AP95" s="203"/>
      <c r="AQ95" s="73" t="s">
        <v>79</v>
      </c>
      <c r="AR95" s="70"/>
      <c r="AS95" s="74">
        <f>ROUND(AS96+AS130,2)</f>
        <v>0</v>
      </c>
      <c r="AT95" s="75">
        <f t="shared" si="1"/>
        <v>0</v>
      </c>
      <c r="AU95" s="76">
        <f>ROUND(AU96+AU130,5)</f>
        <v>0</v>
      </c>
      <c r="AV95" s="75">
        <f>ROUND(AZ95*L29,2)</f>
        <v>0</v>
      </c>
      <c r="AW95" s="75">
        <f>ROUND(BA95*L30,2)</f>
        <v>0</v>
      </c>
      <c r="AX95" s="75">
        <f>ROUND(BB95*L29,2)</f>
        <v>0</v>
      </c>
      <c r="AY95" s="75">
        <f>ROUND(BC95*L30,2)</f>
        <v>0</v>
      </c>
      <c r="AZ95" s="75">
        <f>ROUND(AZ96+AZ130,2)</f>
        <v>0</v>
      </c>
      <c r="BA95" s="75">
        <f>ROUND(BA96+BA130,2)</f>
        <v>0</v>
      </c>
      <c r="BB95" s="75">
        <f>ROUND(BB96+BB130,2)</f>
        <v>0</v>
      </c>
      <c r="BC95" s="75">
        <f>ROUND(BC96+BC130,2)</f>
        <v>0</v>
      </c>
      <c r="BD95" s="77">
        <f>ROUND(BD96+BD130,2)</f>
        <v>0</v>
      </c>
      <c r="BS95" s="78" t="s">
        <v>72</v>
      </c>
      <c r="BT95" s="78" t="s">
        <v>80</v>
      </c>
      <c r="BU95" s="78" t="s">
        <v>74</v>
      </c>
      <c r="BV95" s="78" t="s">
        <v>75</v>
      </c>
      <c r="BW95" s="78" t="s">
        <v>81</v>
      </c>
      <c r="BX95" s="78" t="s">
        <v>4</v>
      </c>
      <c r="CL95" s="78" t="s">
        <v>1</v>
      </c>
      <c r="CM95" s="78" t="s">
        <v>82</v>
      </c>
    </row>
    <row r="96" spans="2:91" s="3" customFormat="1" ht="16.5" customHeight="1">
      <c r="B96" s="44"/>
      <c r="C96" s="9"/>
      <c r="D96" s="9"/>
      <c r="E96" s="211" t="s">
        <v>83</v>
      </c>
      <c r="F96" s="211"/>
      <c r="G96" s="211"/>
      <c r="H96" s="211"/>
      <c r="I96" s="211"/>
      <c r="J96" s="9"/>
      <c r="K96" s="211" t="s">
        <v>84</v>
      </c>
      <c r="L96" s="211"/>
      <c r="M96" s="211"/>
      <c r="N96" s="211"/>
      <c r="O96" s="211"/>
      <c r="P96" s="211"/>
      <c r="Q96" s="211"/>
      <c r="R96" s="211"/>
      <c r="S96" s="211"/>
      <c r="T96" s="211"/>
      <c r="U96" s="211"/>
      <c r="V96" s="211"/>
      <c r="W96" s="211"/>
      <c r="X96" s="211"/>
      <c r="Y96" s="211"/>
      <c r="Z96" s="211"/>
      <c r="AA96" s="211"/>
      <c r="AB96" s="211"/>
      <c r="AC96" s="211"/>
      <c r="AD96" s="211"/>
      <c r="AE96" s="211"/>
      <c r="AF96" s="211"/>
      <c r="AG96" s="201">
        <f>ROUND(AG97+AG98+AG100+AG102+AG104+AG106+AG108+AG110+AG124+AG126+AG128+AG129,2)</f>
        <v>0</v>
      </c>
      <c r="AH96" s="200"/>
      <c r="AI96" s="200"/>
      <c r="AJ96" s="200"/>
      <c r="AK96" s="200"/>
      <c r="AL96" s="200"/>
      <c r="AM96" s="200"/>
      <c r="AN96" s="199">
        <f t="shared" si="0"/>
        <v>0</v>
      </c>
      <c r="AO96" s="200"/>
      <c r="AP96" s="200"/>
      <c r="AQ96" s="79" t="s">
        <v>85</v>
      </c>
      <c r="AR96" s="44"/>
      <c r="AS96" s="80">
        <f>ROUND(AS97+AS98+AS100+AS102+AS104+AS106+AS108+AS110+AS124+AS126+AS128+AS129,2)</f>
        <v>0</v>
      </c>
      <c r="AT96" s="81">
        <f t="shared" si="1"/>
        <v>0</v>
      </c>
      <c r="AU96" s="82">
        <f>ROUND(AU97+AU98+AU100+AU102+AU104+AU106+AU108+AU110+AU124+AU126+AU128+AU129,5)</f>
        <v>0</v>
      </c>
      <c r="AV96" s="81">
        <f>ROUND(AZ96*L29,2)</f>
        <v>0</v>
      </c>
      <c r="AW96" s="81">
        <f>ROUND(BA96*L30,2)</f>
        <v>0</v>
      </c>
      <c r="AX96" s="81">
        <f>ROUND(BB96*L29,2)</f>
        <v>0</v>
      </c>
      <c r="AY96" s="81">
        <f>ROUND(BC96*L30,2)</f>
        <v>0</v>
      </c>
      <c r="AZ96" s="81">
        <f>ROUND(AZ97+AZ98+AZ100+AZ102+AZ104+AZ106+AZ108+AZ110+AZ124+AZ126+AZ128+AZ129,2)</f>
        <v>0</v>
      </c>
      <c r="BA96" s="81">
        <f>ROUND(BA97+BA98+BA100+BA102+BA104+BA106+BA108+BA110+BA124+BA126+BA128+BA129,2)</f>
        <v>0</v>
      </c>
      <c r="BB96" s="81">
        <f>ROUND(BB97+BB98+BB100+BB102+BB104+BB106+BB108+BB110+BB124+BB126+BB128+BB129,2)</f>
        <v>0</v>
      </c>
      <c r="BC96" s="81">
        <f>ROUND(BC97+BC98+BC100+BC102+BC104+BC106+BC108+BC110+BC124+BC126+BC128+BC129,2)</f>
        <v>0</v>
      </c>
      <c r="BD96" s="83">
        <f>ROUND(BD97+BD98+BD100+BD102+BD104+BD106+BD108+BD110+BD124+BD126+BD128+BD129,2)</f>
        <v>0</v>
      </c>
      <c r="BS96" s="21" t="s">
        <v>72</v>
      </c>
      <c r="BT96" s="21" t="s">
        <v>82</v>
      </c>
      <c r="BU96" s="21" t="s">
        <v>74</v>
      </c>
      <c r="BV96" s="21" t="s">
        <v>75</v>
      </c>
      <c r="BW96" s="21" t="s">
        <v>86</v>
      </c>
      <c r="BX96" s="21" t="s">
        <v>81</v>
      </c>
      <c r="CL96" s="21" t="s">
        <v>1</v>
      </c>
    </row>
    <row r="97" spans="1:90" s="3" customFormat="1" ht="16.5" customHeight="1">
      <c r="A97" s="84" t="s">
        <v>87</v>
      </c>
      <c r="B97" s="44"/>
      <c r="C97" s="9"/>
      <c r="D97" s="9"/>
      <c r="E97" s="9"/>
      <c r="F97" s="211" t="s">
        <v>88</v>
      </c>
      <c r="G97" s="211"/>
      <c r="H97" s="211"/>
      <c r="I97" s="211"/>
      <c r="J97" s="211"/>
      <c r="K97" s="9"/>
      <c r="L97" s="211" t="s">
        <v>89</v>
      </c>
      <c r="M97" s="211"/>
      <c r="N97" s="211"/>
      <c r="O97" s="211"/>
      <c r="P97" s="211"/>
      <c r="Q97" s="211"/>
      <c r="R97" s="211"/>
      <c r="S97" s="211"/>
      <c r="T97" s="211"/>
      <c r="U97" s="211"/>
      <c r="V97" s="211"/>
      <c r="W97" s="211"/>
      <c r="X97" s="211"/>
      <c r="Y97" s="211"/>
      <c r="Z97" s="211"/>
      <c r="AA97" s="211"/>
      <c r="AB97" s="211"/>
      <c r="AC97" s="211"/>
      <c r="AD97" s="211"/>
      <c r="AE97" s="211"/>
      <c r="AF97" s="211"/>
      <c r="AG97" s="199">
        <f>'D.0.0.1 - Vedlejší rozpoč...'!J34</f>
        <v>0</v>
      </c>
      <c r="AH97" s="200"/>
      <c r="AI97" s="200"/>
      <c r="AJ97" s="200"/>
      <c r="AK97" s="200"/>
      <c r="AL97" s="200"/>
      <c r="AM97" s="200"/>
      <c r="AN97" s="199">
        <f t="shared" si="0"/>
        <v>0</v>
      </c>
      <c r="AO97" s="200"/>
      <c r="AP97" s="200"/>
      <c r="AQ97" s="79" t="s">
        <v>85</v>
      </c>
      <c r="AR97" s="44"/>
      <c r="AS97" s="80">
        <v>0</v>
      </c>
      <c r="AT97" s="81">
        <f t="shared" si="1"/>
        <v>0</v>
      </c>
      <c r="AU97" s="82">
        <f>'D.0.0.1 - Vedlejší rozpoč...'!P130</f>
        <v>0</v>
      </c>
      <c r="AV97" s="81">
        <f>'D.0.0.1 - Vedlejší rozpoč...'!J37</f>
        <v>0</v>
      </c>
      <c r="AW97" s="81">
        <f>'D.0.0.1 - Vedlejší rozpoč...'!J38</f>
        <v>0</v>
      </c>
      <c r="AX97" s="81">
        <f>'D.0.0.1 - Vedlejší rozpoč...'!J39</f>
        <v>0</v>
      </c>
      <c r="AY97" s="81">
        <f>'D.0.0.1 - Vedlejší rozpoč...'!J40</f>
        <v>0</v>
      </c>
      <c r="AZ97" s="81">
        <f>'D.0.0.1 - Vedlejší rozpoč...'!F37</f>
        <v>0</v>
      </c>
      <c r="BA97" s="81">
        <f>'D.0.0.1 - Vedlejší rozpoč...'!F38</f>
        <v>0</v>
      </c>
      <c r="BB97" s="81">
        <f>'D.0.0.1 - Vedlejší rozpoč...'!F39</f>
        <v>0</v>
      </c>
      <c r="BC97" s="81">
        <f>'D.0.0.1 - Vedlejší rozpoč...'!F40</f>
        <v>0</v>
      </c>
      <c r="BD97" s="83">
        <f>'D.0.0.1 - Vedlejší rozpoč...'!F41</f>
        <v>0</v>
      </c>
      <c r="BT97" s="21" t="s">
        <v>90</v>
      </c>
      <c r="BV97" s="21" t="s">
        <v>75</v>
      </c>
      <c r="BW97" s="21" t="s">
        <v>91</v>
      </c>
      <c r="BX97" s="21" t="s">
        <v>86</v>
      </c>
      <c r="CL97" s="21" t="s">
        <v>1</v>
      </c>
    </row>
    <row r="98" spans="1:90" s="3" customFormat="1" ht="16.5" customHeight="1">
      <c r="B98" s="44"/>
      <c r="C98" s="9"/>
      <c r="D98" s="9"/>
      <c r="E98" s="9"/>
      <c r="F98" s="211" t="s">
        <v>92</v>
      </c>
      <c r="G98" s="211"/>
      <c r="H98" s="211"/>
      <c r="I98" s="211"/>
      <c r="J98" s="211"/>
      <c r="K98" s="9"/>
      <c r="L98" s="211" t="s">
        <v>93</v>
      </c>
      <c r="M98" s="211"/>
      <c r="N98" s="211"/>
      <c r="O98" s="211"/>
      <c r="P98" s="211"/>
      <c r="Q98" s="211"/>
      <c r="R98" s="211"/>
      <c r="S98" s="211"/>
      <c r="T98" s="211"/>
      <c r="U98" s="211"/>
      <c r="V98" s="211"/>
      <c r="W98" s="211"/>
      <c r="X98" s="211"/>
      <c r="Y98" s="211"/>
      <c r="Z98" s="211"/>
      <c r="AA98" s="211"/>
      <c r="AB98" s="211"/>
      <c r="AC98" s="211"/>
      <c r="AD98" s="211"/>
      <c r="AE98" s="211"/>
      <c r="AF98" s="211"/>
      <c r="AG98" s="201">
        <f>ROUND(AG99,2)</f>
        <v>0</v>
      </c>
      <c r="AH98" s="200"/>
      <c r="AI98" s="200"/>
      <c r="AJ98" s="200"/>
      <c r="AK98" s="200"/>
      <c r="AL98" s="200"/>
      <c r="AM98" s="200"/>
      <c r="AN98" s="199">
        <f t="shared" si="0"/>
        <v>0</v>
      </c>
      <c r="AO98" s="200"/>
      <c r="AP98" s="200"/>
      <c r="AQ98" s="79" t="s">
        <v>85</v>
      </c>
      <c r="AR98" s="44"/>
      <c r="AS98" s="80">
        <f>ROUND(AS99,2)</f>
        <v>0</v>
      </c>
      <c r="AT98" s="81">
        <f t="shared" si="1"/>
        <v>0</v>
      </c>
      <c r="AU98" s="82">
        <f>ROUND(AU99,5)</f>
        <v>0</v>
      </c>
      <c r="AV98" s="81">
        <f>ROUND(AZ98*L29,2)</f>
        <v>0</v>
      </c>
      <c r="AW98" s="81">
        <f>ROUND(BA98*L30,2)</f>
        <v>0</v>
      </c>
      <c r="AX98" s="81">
        <f>ROUND(BB98*L29,2)</f>
        <v>0</v>
      </c>
      <c r="AY98" s="81">
        <f>ROUND(BC98*L30,2)</f>
        <v>0</v>
      </c>
      <c r="AZ98" s="81">
        <f>ROUND(AZ99,2)</f>
        <v>0</v>
      </c>
      <c r="BA98" s="81">
        <f>ROUND(BA99,2)</f>
        <v>0</v>
      </c>
      <c r="BB98" s="81">
        <f>ROUND(BB99,2)</f>
        <v>0</v>
      </c>
      <c r="BC98" s="81">
        <f>ROUND(BC99,2)</f>
        <v>0</v>
      </c>
      <c r="BD98" s="83">
        <f>ROUND(BD99,2)</f>
        <v>0</v>
      </c>
      <c r="BS98" s="21" t="s">
        <v>72</v>
      </c>
      <c r="BT98" s="21" t="s">
        <v>90</v>
      </c>
      <c r="BU98" s="21" t="s">
        <v>74</v>
      </c>
      <c r="BV98" s="21" t="s">
        <v>75</v>
      </c>
      <c r="BW98" s="21" t="s">
        <v>94</v>
      </c>
      <c r="BX98" s="21" t="s">
        <v>86</v>
      </c>
      <c r="CL98" s="21" t="s">
        <v>1</v>
      </c>
    </row>
    <row r="99" spans="1:90" s="3" customFormat="1" ht="16.5" customHeight="1">
      <c r="A99" s="84" t="s">
        <v>87</v>
      </c>
      <c r="B99" s="44"/>
      <c r="C99" s="9"/>
      <c r="D99" s="9"/>
      <c r="E99" s="9"/>
      <c r="F99" s="9"/>
      <c r="G99" s="211" t="s">
        <v>95</v>
      </c>
      <c r="H99" s="211"/>
      <c r="I99" s="211"/>
      <c r="J99" s="211"/>
      <c r="K99" s="211"/>
      <c r="L99" s="9"/>
      <c r="M99" s="211" t="s">
        <v>96</v>
      </c>
      <c r="N99" s="211"/>
      <c r="O99" s="211"/>
      <c r="P99" s="211"/>
      <c r="Q99" s="211"/>
      <c r="R99" s="211"/>
      <c r="S99" s="211"/>
      <c r="T99" s="211"/>
      <c r="U99" s="211"/>
      <c r="V99" s="211"/>
      <c r="W99" s="211"/>
      <c r="X99" s="211"/>
      <c r="Y99" s="211"/>
      <c r="Z99" s="211"/>
      <c r="AA99" s="211"/>
      <c r="AB99" s="211"/>
      <c r="AC99" s="211"/>
      <c r="AD99" s="211"/>
      <c r="AE99" s="211"/>
      <c r="AF99" s="211"/>
      <c r="AG99" s="199">
        <f>'Objekt4 - Sanace'!J34</f>
        <v>0</v>
      </c>
      <c r="AH99" s="200"/>
      <c r="AI99" s="200"/>
      <c r="AJ99" s="200"/>
      <c r="AK99" s="200"/>
      <c r="AL99" s="200"/>
      <c r="AM99" s="200"/>
      <c r="AN99" s="199">
        <f t="shared" si="0"/>
        <v>0</v>
      </c>
      <c r="AO99" s="200"/>
      <c r="AP99" s="200"/>
      <c r="AQ99" s="79" t="s">
        <v>85</v>
      </c>
      <c r="AR99" s="44"/>
      <c r="AS99" s="80">
        <v>0</v>
      </c>
      <c r="AT99" s="81">
        <f t="shared" si="1"/>
        <v>0</v>
      </c>
      <c r="AU99" s="82">
        <f>'Objekt4 - Sanace'!P127</f>
        <v>0</v>
      </c>
      <c r="AV99" s="81">
        <f>'Objekt4 - Sanace'!J37</f>
        <v>0</v>
      </c>
      <c r="AW99" s="81">
        <f>'Objekt4 - Sanace'!J38</f>
        <v>0</v>
      </c>
      <c r="AX99" s="81">
        <f>'Objekt4 - Sanace'!J39</f>
        <v>0</v>
      </c>
      <c r="AY99" s="81">
        <f>'Objekt4 - Sanace'!J40</f>
        <v>0</v>
      </c>
      <c r="AZ99" s="81">
        <f>'Objekt4 - Sanace'!F37</f>
        <v>0</v>
      </c>
      <c r="BA99" s="81">
        <f>'Objekt4 - Sanace'!F38</f>
        <v>0</v>
      </c>
      <c r="BB99" s="81">
        <f>'Objekt4 - Sanace'!F39</f>
        <v>0</v>
      </c>
      <c r="BC99" s="81">
        <f>'Objekt4 - Sanace'!F40</f>
        <v>0</v>
      </c>
      <c r="BD99" s="83">
        <f>'Objekt4 - Sanace'!F41</f>
        <v>0</v>
      </c>
      <c r="BT99" s="21" t="s">
        <v>97</v>
      </c>
      <c r="BV99" s="21" t="s">
        <v>75</v>
      </c>
      <c r="BW99" s="21" t="s">
        <v>98</v>
      </c>
      <c r="BX99" s="21" t="s">
        <v>94</v>
      </c>
      <c r="CL99" s="21" t="s">
        <v>1</v>
      </c>
    </row>
    <row r="100" spans="1:90" s="3" customFormat="1" ht="16.5" customHeight="1">
      <c r="B100" s="44"/>
      <c r="C100" s="9"/>
      <c r="D100" s="9"/>
      <c r="E100" s="9"/>
      <c r="F100" s="211" t="s">
        <v>99</v>
      </c>
      <c r="G100" s="211"/>
      <c r="H100" s="211"/>
      <c r="I100" s="211"/>
      <c r="J100" s="211"/>
      <c r="K100" s="9"/>
      <c r="L100" s="211" t="s">
        <v>100</v>
      </c>
      <c r="M100" s="211"/>
      <c r="N100" s="211"/>
      <c r="O100" s="211"/>
      <c r="P100" s="211"/>
      <c r="Q100" s="211"/>
      <c r="R100" s="211"/>
      <c r="S100" s="211"/>
      <c r="T100" s="211"/>
      <c r="U100" s="211"/>
      <c r="V100" s="211"/>
      <c r="W100" s="211"/>
      <c r="X100" s="211"/>
      <c r="Y100" s="211"/>
      <c r="Z100" s="211"/>
      <c r="AA100" s="211"/>
      <c r="AB100" s="211"/>
      <c r="AC100" s="211"/>
      <c r="AD100" s="211"/>
      <c r="AE100" s="211"/>
      <c r="AF100" s="211"/>
      <c r="AG100" s="201">
        <f>ROUND(AG101,2)</f>
        <v>0</v>
      </c>
      <c r="AH100" s="200"/>
      <c r="AI100" s="200"/>
      <c r="AJ100" s="200"/>
      <c r="AK100" s="200"/>
      <c r="AL100" s="200"/>
      <c r="AM100" s="200"/>
      <c r="AN100" s="199">
        <f t="shared" si="0"/>
        <v>0</v>
      </c>
      <c r="AO100" s="200"/>
      <c r="AP100" s="200"/>
      <c r="AQ100" s="79" t="s">
        <v>85</v>
      </c>
      <c r="AR100" s="44"/>
      <c r="AS100" s="80">
        <f>ROUND(AS101,2)</f>
        <v>0</v>
      </c>
      <c r="AT100" s="81">
        <f t="shared" si="1"/>
        <v>0</v>
      </c>
      <c r="AU100" s="82">
        <f>ROUND(AU101,5)</f>
        <v>0</v>
      </c>
      <c r="AV100" s="81">
        <f>ROUND(AZ100*L29,2)</f>
        <v>0</v>
      </c>
      <c r="AW100" s="81">
        <f>ROUND(BA100*L30,2)</f>
        <v>0</v>
      </c>
      <c r="AX100" s="81">
        <f>ROUND(BB100*L29,2)</f>
        <v>0</v>
      </c>
      <c r="AY100" s="81">
        <f>ROUND(BC100*L30,2)</f>
        <v>0</v>
      </c>
      <c r="AZ100" s="81">
        <f>ROUND(AZ101,2)</f>
        <v>0</v>
      </c>
      <c r="BA100" s="81">
        <f>ROUND(BA101,2)</f>
        <v>0</v>
      </c>
      <c r="BB100" s="81">
        <f>ROUND(BB101,2)</f>
        <v>0</v>
      </c>
      <c r="BC100" s="81">
        <f>ROUND(BC101,2)</f>
        <v>0</v>
      </c>
      <c r="BD100" s="83">
        <f>ROUND(BD101,2)</f>
        <v>0</v>
      </c>
      <c r="BS100" s="21" t="s">
        <v>72</v>
      </c>
      <c r="BT100" s="21" t="s">
        <v>90</v>
      </c>
      <c r="BU100" s="21" t="s">
        <v>74</v>
      </c>
      <c r="BV100" s="21" t="s">
        <v>75</v>
      </c>
      <c r="BW100" s="21" t="s">
        <v>101</v>
      </c>
      <c r="BX100" s="21" t="s">
        <v>86</v>
      </c>
      <c r="CL100" s="21" t="s">
        <v>1</v>
      </c>
    </row>
    <row r="101" spans="1:90" s="3" customFormat="1" ht="16.5" customHeight="1">
      <c r="A101" s="84" t="s">
        <v>87</v>
      </c>
      <c r="B101" s="44"/>
      <c r="C101" s="9"/>
      <c r="D101" s="9"/>
      <c r="E101" s="9"/>
      <c r="F101" s="9"/>
      <c r="G101" s="211" t="s">
        <v>95</v>
      </c>
      <c r="H101" s="211"/>
      <c r="I101" s="211"/>
      <c r="J101" s="211"/>
      <c r="K101" s="211"/>
      <c r="L101" s="9"/>
      <c r="M101" s="211" t="s">
        <v>102</v>
      </c>
      <c r="N101" s="211"/>
      <c r="O101" s="211"/>
      <c r="P101" s="211"/>
      <c r="Q101" s="211"/>
      <c r="R101" s="211"/>
      <c r="S101" s="211"/>
      <c r="T101" s="211"/>
      <c r="U101" s="211"/>
      <c r="V101" s="211"/>
      <c r="W101" s="211"/>
      <c r="X101" s="211"/>
      <c r="Y101" s="211"/>
      <c r="Z101" s="211"/>
      <c r="AA101" s="211"/>
      <c r="AB101" s="211"/>
      <c r="AC101" s="211"/>
      <c r="AD101" s="211"/>
      <c r="AE101" s="211"/>
      <c r="AF101" s="211"/>
      <c r="AG101" s="199">
        <f>'Objekt4 - HTÚ '!J34</f>
        <v>0</v>
      </c>
      <c r="AH101" s="200"/>
      <c r="AI101" s="200"/>
      <c r="AJ101" s="200"/>
      <c r="AK101" s="200"/>
      <c r="AL101" s="200"/>
      <c r="AM101" s="200"/>
      <c r="AN101" s="199">
        <f t="shared" si="0"/>
        <v>0</v>
      </c>
      <c r="AO101" s="200"/>
      <c r="AP101" s="200"/>
      <c r="AQ101" s="79" t="s">
        <v>85</v>
      </c>
      <c r="AR101" s="44"/>
      <c r="AS101" s="80">
        <v>0</v>
      </c>
      <c r="AT101" s="81">
        <f t="shared" si="1"/>
        <v>0</v>
      </c>
      <c r="AU101" s="82">
        <f>'Objekt4 - HTÚ '!P125</f>
        <v>0</v>
      </c>
      <c r="AV101" s="81">
        <f>'Objekt4 - HTÚ '!J37</f>
        <v>0</v>
      </c>
      <c r="AW101" s="81">
        <f>'Objekt4 - HTÚ '!J38</f>
        <v>0</v>
      </c>
      <c r="AX101" s="81">
        <f>'Objekt4 - HTÚ '!J39</f>
        <v>0</v>
      </c>
      <c r="AY101" s="81">
        <f>'Objekt4 - HTÚ '!J40</f>
        <v>0</v>
      </c>
      <c r="AZ101" s="81">
        <f>'Objekt4 - HTÚ '!F37</f>
        <v>0</v>
      </c>
      <c r="BA101" s="81">
        <f>'Objekt4 - HTÚ '!F38</f>
        <v>0</v>
      </c>
      <c r="BB101" s="81">
        <f>'Objekt4 - HTÚ '!F39</f>
        <v>0</v>
      </c>
      <c r="BC101" s="81">
        <f>'Objekt4 - HTÚ '!F40</f>
        <v>0</v>
      </c>
      <c r="BD101" s="83">
        <f>'Objekt4 - HTÚ '!F41</f>
        <v>0</v>
      </c>
      <c r="BT101" s="21" t="s">
        <v>97</v>
      </c>
      <c r="BV101" s="21" t="s">
        <v>75</v>
      </c>
      <c r="BW101" s="21" t="s">
        <v>103</v>
      </c>
      <c r="BX101" s="21" t="s">
        <v>101</v>
      </c>
      <c r="CL101" s="21" t="s">
        <v>1</v>
      </c>
    </row>
    <row r="102" spans="1:90" s="3" customFormat="1" ht="16.5" customHeight="1">
      <c r="B102" s="44"/>
      <c r="C102" s="9"/>
      <c r="D102" s="9"/>
      <c r="E102" s="9"/>
      <c r="F102" s="211" t="s">
        <v>104</v>
      </c>
      <c r="G102" s="211"/>
      <c r="H102" s="211"/>
      <c r="I102" s="211"/>
      <c r="J102" s="211"/>
      <c r="K102" s="9"/>
      <c r="L102" s="211" t="s">
        <v>105</v>
      </c>
      <c r="M102" s="211"/>
      <c r="N102" s="211"/>
      <c r="O102" s="211"/>
      <c r="P102" s="211"/>
      <c r="Q102" s="211"/>
      <c r="R102" s="211"/>
      <c r="S102" s="211"/>
      <c r="T102" s="211"/>
      <c r="U102" s="211"/>
      <c r="V102" s="211"/>
      <c r="W102" s="211"/>
      <c r="X102" s="211"/>
      <c r="Y102" s="211"/>
      <c r="Z102" s="211"/>
      <c r="AA102" s="211"/>
      <c r="AB102" s="211"/>
      <c r="AC102" s="211"/>
      <c r="AD102" s="211"/>
      <c r="AE102" s="211"/>
      <c r="AF102" s="211"/>
      <c r="AG102" s="201">
        <f>ROUND(AG103,2)</f>
        <v>0</v>
      </c>
      <c r="AH102" s="200"/>
      <c r="AI102" s="200"/>
      <c r="AJ102" s="200"/>
      <c r="AK102" s="200"/>
      <c r="AL102" s="200"/>
      <c r="AM102" s="200"/>
      <c r="AN102" s="199">
        <f t="shared" si="0"/>
        <v>0</v>
      </c>
      <c r="AO102" s="200"/>
      <c r="AP102" s="200"/>
      <c r="AQ102" s="79" t="s">
        <v>85</v>
      </c>
      <c r="AR102" s="44"/>
      <c r="AS102" s="80">
        <f>ROUND(AS103,2)</f>
        <v>0</v>
      </c>
      <c r="AT102" s="81">
        <f t="shared" si="1"/>
        <v>0</v>
      </c>
      <c r="AU102" s="82">
        <f>ROUND(AU103,5)</f>
        <v>0</v>
      </c>
      <c r="AV102" s="81">
        <f>ROUND(AZ102*L29,2)</f>
        <v>0</v>
      </c>
      <c r="AW102" s="81">
        <f>ROUND(BA102*L30,2)</f>
        <v>0</v>
      </c>
      <c r="AX102" s="81">
        <f>ROUND(BB102*L29,2)</f>
        <v>0</v>
      </c>
      <c r="AY102" s="81">
        <f>ROUND(BC102*L30,2)</f>
        <v>0</v>
      </c>
      <c r="AZ102" s="81">
        <f>ROUND(AZ103,2)</f>
        <v>0</v>
      </c>
      <c r="BA102" s="81">
        <f>ROUND(BA103,2)</f>
        <v>0</v>
      </c>
      <c r="BB102" s="81">
        <f>ROUND(BB103,2)</f>
        <v>0</v>
      </c>
      <c r="BC102" s="81">
        <f>ROUND(BC103,2)</f>
        <v>0</v>
      </c>
      <c r="BD102" s="83">
        <f>ROUND(BD103,2)</f>
        <v>0</v>
      </c>
      <c r="BS102" s="21" t="s">
        <v>72</v>
      </c>
      <c r="BT102" s="21" t="s">
        <v>90</v>
      </c>
      <c r="BU102" s="21" t="s">
        <v>74</v>
      </c>
      <c r="BV102" s="21" t="s">
        <v>75</v>
      </c>
      <c r="BW102" s="21" t="s">
        <v>106</v>
      </c>
      <c r="BX102" s="21" t="s">
        <v>86</v>
      </c>
      <c r="CL102" s="21" t="s">
        <v>1</v>
      </c>
    </row>
    <row r="103" spans="1:90" s="3" customFormat="1" ht="16.5" customHeight="1">
      <c r="A103" s="84" t="s">
        <v>87</v>
      </c>
      <c r="B103" s="44"/>
      <c r="C103" s="9"/>
      <c r="D103" s="9"/>
      <c r="E103" s="9"/>
      <c r="F103" s="9"/>
      <c r="G103" s="211" t="s">
        <v>95</v>
      </c>
      <c r="H103" s="211"/>
      <c r="I103" s="211"/>
      <c r="J103" s="211"/>
      <c r="K103" s="211"/>
      <c r="L103" s="9"/>
      <c r="M103" s="211" t="s">
        <v>105</v>
      </c>
      <c r="N103" s="211"/>
      <c r="O103" s="211"/>
      <c r="P103" s="211"/>
      <c r="Q103" s="211"/>
      <c r="R103" s="211"/>
      <c r="S103" s="211"/>
      <c r="T103" s="211"/>
      <c r="U103" s="211"/>
      <c r="V103" s="211"/>
      <c r="W103" s="211"/>
      <c r="X103" s="211"/>
      <c r="Y103" s="211"/>
      <c r="Z103" s="211"/>
      <c r="AA103" s="211"/>
      <c r="AB103" s="211"/>
      <c r="AC103" s="211"/>
      <c r="AD103" s="211"/>
      <c r="AE103" s="211"/>
      <c r="AF103" s="211"/>
      <c r="AG103" s="199">
        <f>'Objekt4 - Zpevněné plochy'!J34</f>
        <v>0</v>
      </c>
      <c r="AH103" s="200"/>
      <c r="AI103" s="200"/>
      <c r="AJ103" s="200"/>
      <c r="AK103" s="200"/>
      <c r="AL103" s="200"/>
      <c r="AM103" s="200"/>
      <c r="AN103" s="199">
        <f t="shared" si="0"/>
        <v>0</v>
      </c>
      <c r="AO103" s="200"/>
      <c r="AP103" s="200"/>
      <c r="AQ103" s="79" t="s">
        <v>85</v>
      </c>
      <c r="AR103" s="44"/>
      <c r="AS103" s="80">
        <v>0</v>
      </c>
      <c r="AT103" s="81">
        <f t="shared" si="1"/>
        <v>0</v>
      </c>
      <c r="AU103" s="82">
        <f>'Objekt4 - Zpevněné plochy'!P128</f>
        <v>0</v>
      </c>
      <c r="AV103" s="81">
        <f>'Objekt4 - Zpevněné plochy'!J37</f>
        <v>0</v>
      </c>
      <c r="AW103" s="81">
        <f>'Objekt4 - Zpevněné plochy'!J38</f>
        <v>0</v>
      </c>
      <c r="AX103" s="81">
        <f>'Objekt4 - Zpevněné plochy'!J39</f>
        <v>0</v>
      </c>
      <c r="AY103" s="81">
        <f>'Objekt4 - Zpevněné plochy'!J40</f>
        <v>0</v>
      </c>
      <c r="AZ103" s="81">
        <f>'Objekt4 - Zpevněné plochy'!F37</f>
        <v>0</v>
      </c>
      <c r="BA103" s="81">
        <f>'Objekt4 - Zpevněné plochy'!F38</f>
        <v>0</v>
      </c>
      <c r="BB103" s="81">
        <f>'Objekt4 - Zpevněné plochy'!F39</f>
        <v>0</v>
      </c>
      <c r="BC103" s="81">
        <f>'Objekt4 - Zpevněné plochy'!F40</f>
        <v>0</v>
      </c>
      <c r="BD103" s="83">
        <f>'Objekt4 - Zpevněné plochy'!F41</f>
        <v>0</v>
      </c>
      <c r="BT103" s="21" t="s">
        <v>97</v>
      </c>
      <c r="BV103" s="21" t="s">
        <v>75</v>
      </c>
      <c r="BW103" s="21" t="s">
        <v>107</v>
      </c>
      <c r="BX103" s="21" t="s">
        <v>106</v>
      </c>
      <c r="CL103" s="21" t="s">
        <v>1</v>
      </c>
    </row>
    <row r="104" spans="1:90" s="3" customFormat="1" ht="16.5" customHeight="1">
      <c r="B104" s="44"/>
      <c r="C104" s="9"/>
      <c r="D104" s="9"/>
      <c r="E104" s="9"/>
      <c r="F104" s="211" t="s">
        <v>108</v>
      </c>
      <c r="G104" s="211"/>
      <c r="H104" s="211"/>
      <c r="I104" s="211"/>
      <c r="J104" s="211"/>
      <c r="K104" s="9"/>
      <c r="L104" s="211" t="s">
        <v>109</v>
      </c>
      <c r="M104" s="211"/>
      <c r="N104" s="211"/>
      <c r="O104" s="211"/>
      <c r="P104" s="211"/>
      <c r="Q104" s="211"/>
      <c r="R104" s="211"/>
      <c r="S104" s="211"/>
      <c r="T104" s="211"/>
      <c r="U104" s="211"/>
      <c r="V104" s="211"/>
      <c r="W104" s="211"/>
      <c r="X104" s="211"/>
      <c r="Y104" s="211"/>
      <c r="Z104" s="211"/>
      <c r="AA104" s="211"/>
      <c r="AB104" s="211"/>
      <c r="AC104" s="211"/>
      <c r="AD104" s="211"/>
      <c r="AE104" s="211"/>
      <c r="AF104" s="211"/>
      <c r="AG104" s="201">
        <f>ROUND(AG105,2)</f>
        <v>0</v>
      </c>
      <c r="AH104" s="200"/>
      <c r="AI104" s="200"/>
      <c r="AJ104" s="200"/>
      <c r="AK104" s="200"/>
      <c r="AL104" s="200"/>
      <c r="AM104" s="200"/>
      <c r="AN104" s="199">
        <f t="shared" si="0"/>
        <v>0</v>
      </c>
      <c r="AO104" s="200"/>
      <c r="AP104" s="200"/>
      <c r="AQ104" s="79" t="s">
        <v>85</v>
      </c>
      <c r="AR104" s="44"/>
      <c r="AS104" s="80">
        <f>ROUND(AS105,2)</f>
        <v>0</v>
      </c>
      <c r="AT104" s="81">
        <f t="shared" si="1"/>
        <v>0</v>
      </c>
      <c r="AU104" s="82">
        <f>ROUND(AU105,5)</f>
        <v>0</v>
      </c>
      <c r="AV104" s="81">
        <f>ROUND(AZ104*L29,2)</f>
        <v>0</v>
      </c>
      <c r="AW104" s="81">
        <f>ROUND(BA104*L30,2)</f>
        <v>0</v>
      </c>
      <c r="AX104" s="81">
        <f>ROUND(BB104*L29,2)</f>
        <v>0</v>
      </c>
      <c r="AY104" s="81">
        <f>ROUND(BC104*L30,2)</f>
        <v>0</v>
      </c>
      <c r="AZ104" s="81">
        <f>ROUND(AZ105,2)</f>
        <v>0</v>
      </c>
      <c r="BA104" s="81">
        <f>ROUND(BA105,2)</f>
        <v>0</v>
      </c>
      <c r="BB104" s="81">
        <f>ROUND(BB105,2)</f>
        <v>0</v>
      </c>
      <c r="BC104" s="81">
        <f>ROUND(BC105,2)</f>
        <v>0</v>
      </c>
      <c r="BD104" s="83">
        <f>ROUND(BD105,2)</f>
        <v>0</v>
      </c>
      <c r="BS104" s="21" t="s">
        <v>72</v>
      </c>
      <c r="BT104" s="21" t="s">
        <v>90</v>
      </c>
      <c r="BU104" s="21" t="s">
        <v>74</v>
      </c>
      <c r="BV104" s="21" t="s">
        <v>75</v>
      </c>
      <c r="BW104" s="21" t="s">
        <v>110</v>
      </c>
      <c r="BX104" s="21" t="s">
        <v>86</v>
      </c>
      <c r="CL104" s="21" t="s">
        <v>1</v>
      </c>
    </row>
    <row r="105" spans="1:90" s="3" customFormat="1" ht="16.5" customHeight="1">
      <c r="A105" s="84" t="s">
        <v>87</v>
      </c>
      <c r="B105" s="44"/>
      <c r="C105" s="9"/>
      <c r="D105" s="9"/>
      <c r="E105" s="9"/>
      <c r="F105" s="9"/>
      <c r="G105" s="211" t="s">
        <v>95</v>
      </c>
      <c r="H105" s="211"/>
      <c r="I105" s="211"/>
      <c r="J105" s="211"/>
      <c r="K105" s="211"/>
      <c r="L105" s="9"/>
      <c r="M105" s="211" t="s">
        <v>109</v>
      </c>
      <c r="N105" s="211"/>
      <c r="O105" s="211"/>
      <c r="P105" s="211"/>
      <c r="Q105" s="211"/>
      <c r="R105" s="211"/>
      <c r="S105" s="211"/>
      <c r="T105" s="211"/>
      <c r="U105" s="211"/>
      <c r="V105" s="211"/>
      <c r="W105" s="211"/>
      <c r="X105" s="211"/>
      <c r="Y105" s="211"/>
      <c r="Z105" s="211"/>
      <c r="AA105" s="211"/>
      <c r="AB105" s="211"/>
      <c r="AC105" s="211"/>
      <c r="AD105" s="211"/>
      <c r="AE105" s="211"/>
      <c r="AF105" s="211"/>
      <c r="AG105" s="199">
        <f>'Objekt4 - Oválná kašna a ...'!J34</f>
        <v>0</v>
      </c>
      <c r="AH105" s="200"/>
      <c r="AI105" s="200"/>
      <c r="AJ105" s="200"/>
      <c r="AK105" s="200"/>
      <c r="AL105" s="200"/>
      <c r="AM105" s="200"/>
      <c r="AN105" s="199">
        <f t="shared" si="0"/>
        <v>0</v>
      </c>
      <c r="AO105" s="200"/>
      <c r="AP105" s="200"/>
      <c r="AQ105" s="79" t="s">
        <v>85</v>
      </c>
      <c r="AR105" s="44"/>
      <c r="AS105" s="80">
        <v>0</v>
      </c>
      <c r="AT105" s="81">
        <f t="shared" si="1"/>
        <v>0</v>
      </c>
      <c r="AU105" s="82">
        <f>'Objekt4 - Oválná kašna a ...'!P136</f>
        <v>0</v>
      </c>
      <c r="AV105" s="81">
        <f>'Objekt4 - Oválná kašna a ...'!J37</f>
        <v>0</v>
      </c>
      <c r="AW105" s="81">
        <f>'Objekt4 - Oválná kašna a ...'!J38</f>
        <v>0</v>
      </c>
      <c r="AX105" s="81">
        <f>'Objekt4 - Oválná kašna a ...'!J39</f>
        <v>0</v>
      </c>
      <c r="AY105" s="81">
        <f>'Objekt4 - Oválná kašna a ...'!J40</f>
        <v>0</v>
      </c>
      <c r="AZ105" s="81">
        <f>'Objekt4 - Oválná kašna a ...'!F37</f>
        <v>0</v>
      </c>
      <c r="BA105" s="81">
        <f>'Objekt4 - Oválná kašna a ...'!F38</f>
        <v>0</v>
      </c>
      <c r="BB105" s="81">
        <f>'Objekt4 - Oválná kašna a ...'!F39</f>
        <v>0</v>
      </c>
      <c r="BC105" s="81">
        <f>'Objekt4 - Oválná kašna a ...'!F40</f>
        <v>0</v>
      </c>
      <c r="BD105" s="83">
        <f>'Objekt4 - Oválná kašna a ...'!F41</f>
        <v>0</v>
      </c>
      <c r="BT105" s="21" t="s">
        <v>97</v>
      </c>
      <c r="BV105" s="21" t="s">
        <v>75</v>
      </c>
      <c r="BW105" s="21" t="s">
        <v>111</v>
      </c>
      <c r="BX105" s="21" t="s">
        <v>110</v>
      </c>
      <c r="CL105" s="21" t="s">
        <v>1</v>
      </c>
    </row>
    <row r="106" spans="1:90" s="3" customFormat="1" ht="16.5" customHeight="1">
      <c r="B106" s="44"/>
      <c r="C106" s="9"/>
      <c r="D106" s="9"/>
      <c r="E106" s="9"/>
      <c r="F106" s="211" t="s">
        <v>112</v>
      </c>
      <c r="G106" s="211"/>
      <c r="H106" s="211"/>
      <c r="I106" s="211"/>
      <c r="J106" s="211"/>
      <c r="K106" s="9"/>
      <c r="L106" s="211" t="s">
        <v>113</v>
      </c>
      <c r="M106" s="211"/>
      <c r="N106" s="211"/>
      <c r="O106" s="211"/>
      <c r="P106" s="211"/>
      <c r="Q106" s="211"/>
      <c r="R106" s="211"/>
      <c r="S106" s="211"/>
      <c r="T106" s="211"/>
      <c r="U106" s="211"/>
      <c r="V106" s="211"/>
      <c r="W106" s="211"/>
      <c r="X106" s="211"/>
      <c r="Y106" s="211"/>
      <c r="Z106" s="211"/>
      <c r="AA106" s="211"/>
      <c r="AB106" s="211"/>
      <c r="AC106" s="211"/>
      <c r="AD106" s="211"/>
      <c r="AE106" s="211"/>
      <c r="AF106" s="211"/>
      <c r="AG106" s="201">
        <f>ROUND(AG107,2)</f>
        <v>0</v>
      </c>
      <c r="AH106" s="200"/>
      <c r="AI106" s="200"/>
      <c r="AJ106" s="200"/>
      <c r="AK106" s="200"/>
      <c r="AL106" s="200"/>
      <c r="AM106" s="200"/>
      <c r="AN106" s="199">
        <f t="shared" si="0"/>
        <v>0</v>
      </c>
      <c r="AO106" s="200"/>
      <c r="AP106" s="200"/>
      <c r="AQ106" s="79" t="s">
        <v>85</v>
      </c>
      <c r="AR106" s="44"/>
      <c r="AS106" s="80">
        <f>ROUND(AS107,2)</f>
        <v>0</v>
      </c>
      <c r="AT106" s="81">
        <f t="shared" si="1"/>
        <v>0</v>
      </c>
      <c r="AU106" s="82">
        <f>ROUND(AU107,5)</f>
        <v>0</v>
      </c>
      <c r="AV106" s="81">
        <f>ROUND(AZ106*L29,2)</f>
        <v>0</v>
      </c>
      <c r="AW106" s="81">
        <f>ROUND(BA106*L30,2)</f>
        <v>0</v>
      </c>
      <c r="AX106" s="81">
        <f>ROUND(BB106*L29,2)</f>
        <v>0</v>
      </c>
      <c r="AY106" s="81">
        <f>ROUND(BC106*L30,2)</f>
        <v>0</v>
      </c>
      <c r="AZ106" s="81">
        <f>ROUND(AZ107,2)</f>
        <v>0</v>
      </c>
      <c r="BA106" s="81">
        <f>ROUND(BA107,2)</f>
        <v>0</v>
      </c>
      <c r="BB106" s="81">
        <f>ROUND(BB107,2)</f>
        <v>0</v>
      </c>
      <c r="BC106" s="81">
        <f>ROUND(BC107,2)</f>
        <v>0</v>
      </c>
      <c r="BD106" s="83">
        <f>ROUND(BD107,2)</f>
        <v>0</v>
      </c>
      <c r="BS106" s="21" t="s">
        <v>72</v>
      </c>
      <c r="BT106" s="21" t="s">
        <v>90</v>
      </c>
      <c r="BU106" s="21" t="s">
        <v>74</v>
      </c>
      <c r="BV106" s="21" t="s">
        <v>75</v>
      </c>
      <c r="BW106" s="21" t="s">
        <v>114</v>
      </c>
      <c r="BX106" s="21" t="s">
        <v>86</v>
      </c>
      <c r="CL106" s="21" t="s">
        <v>1</v>
      </c>
    </row>
    <row r="107" spans="1:90" s="3" customFormat="1" ht="16.5" customHeight="1">
      <c r="A107" s="84" t="s">
        <v>87</v>
      </c>
      <c r="B107" s="44"/>
      <c r="C107" s="9"/>
      <c r="D107" s="9"/>
      <c r="E107" s="9"/>
      <c r="F107" s="9"/>
      <c r="G107" s="211" t="s">
        <v>95</v>
      </c>
      <c r="H107" s="211"/>
      <c r="I107" s="211"/>
      <c r="J107" s="211"/>
      <c r="K107" s="211"/>
      <c r="L107" s="9"/>
      <c r="M107" s="211" t="s">
        <v>113</v>
      </c>
      <c r="N107" s="211"/>
      <c r="O107" s="211"/>
      <c r="P107" s="211"/>
      <c r="Q107" s="211"/>
      <c r="R107" s="211"/>
      <c r="S107" s="211"/>
      <c r="T107" s="211"/>
      <c r="U107" s="211"/>
      <c r="V107" s="211"/>
      <c r="W107" s="211"/>
      <c r="X107" s="211"/>
      <c r="Y107" s="211"/>
      <c r="Z107" s="211"/>
      <c r="AA107" s="211"/>
      <c r="AB107" s="211"/>
      <c r="AC107" s="211"/>
      <c r="AD107" s="211"/>
      <c r="AE107" s="211"/>
      <c r="AF107" s="211"/>
      <c r="AG107" s="199">
        <f>'Objekt4 - Amfiteátr'!J34</f>
        <v>0</v>
      </c>
      <c r="AH107" s="200"/>
      <c r="AI107" s="200"/>
      <c r="AJ107" s="200"/>
      <c r="AK107" s="200"/>
      <c r="AL107" s="200"/>
      <c r="AM107" s="200"/>
      <c r="AN107" s="199">
        <f t="shared" si="0"/>
        <v>0</v>
      </c>
      <c r="AO107" s="200"/>
      <c r="AP107" s="200"/>
      <c r="AQ107" s="79" t="s">
        <v>85</v>
      </c>
      <c r="AR107" s="44"/>
      <c r="AS107" s="80">
        <v>0</v>
      </c>
      <c r="AT107" s="81">
        <f t="shared" si="1"/>
        <v>0</v>
      </c>
      <c r="AU107" s="82">
        <f>'Objekt4 - Amfiteátr'!P133</f>
        <v>0</v>
      </c>
      <c r="AV107" s="81">
        <f>'Objekt4 - Amfiteátr'!J37</f>
        <v>0</v>
      </c>
      <c r="AW107" s="81">
        <f>'Objekt4 - Amfiteátr'!J38</f>
        <v>0</v>
      </c>
      <c r="AX107" s="81">
        <f>'Objekt4 - Amfiteátr'!J39</f>
        <v>0</v>
      </c>
      <c r="AY107" s="81">
        <f>'Objekt4 - Amfiteátr'!J40</f>
        <v>0</v>
      </c>
      <c r="AZ107" s="81">
        <f>'Objekt4 - Amfiteátr'!F37</f>
        <v>0</v>
      </c>
      <c r="BA107" s="81">
        <f>'Objekt4 - Amfiteátr'!F38</f>
        <v>0</v>
      </c>
      <c r="BB107" s="81">
        <f>'Objekt4 - Amfiteátr'!F39</f>
        <v>0</v>
      </c>
      <c r="BC107" s="81">
        <f>'Objekt4 - Amfiteátr'!F40</f>
        <v>0</v>
      </c>
      <c r="BD107" s="83">
        <f>'Objekt4 - Amfiteátr'!F41</f>
        <v>0</v>
      </c>
      <c r="BT107" s="21" t="s">
        <v>97</v>
      </c>
      <c r="BV107" s="21" t="s">
        <v>75</v>
      </c>
      <c r="BW107" s="21" t="s">
        <v>115</v>
      </c>
      <c r="BX107" s="21" t="s">
        <v>114</v>
      </c>
      <c r="CL107" s="21" t="s">
        <v>1</v>
      </c>
    </row>
    <row r="108" spans="1:90" s="3" customFormat="1" ht="16.5" customHeight="1">
      <c r="B108" s="44"/>
      <c r="C108" s="9"/>
      <c r="D108" s="9"/>
      <c r="E108" s="9"/>
      <c r="F108" s="211" t="s">
        <v>116</v>
      </c>
      <c r="G108" s="211"/>
      <c r="H108" s="211"/>
      <c r="I108" s="211"/>
      <c r="J108" s="211"/>
      <c r="K108" s="9"/>
      <c r="L108" s="211" t="s">
        <v>117</v>
      </c>
      <c r="M108" s="211"/>
      <c r="N108" s="211"/>
      <c r="O108" s="211"/>
      <c r="P108" s="211"/>
      <c r="Q108" s="211"/>
      <c r="R108" s="211"/>
      <c r="S108" s="211"/>
      <c r="T108" s="211"/>
      <c r="U108" s="211"/>
      <c r="V108" s="211"/>
      <c r="W108" s="211"/>
      <c r="X108" s="211"/>
      <c r="Y108" s="211"/>
      <c r="Z108" s="211"/>
      <c r="AA108" s="211"/>
      <c r="AB108" s="211"/>
      <c r="AC108" s="211"/>
      <c r="AD108" s="211"/>
      <c r="AE108" s="211"/>
      <c r="AF108" s="211"/>
      <c r="AG108" s="201">
        <f>ROUND(AG109,2)</f>
        <v>0</v>
      </c>
      <c r="AH108" s="200"/>
      <c r="AI108" s="200"/>
      <c r="AJ108" s="200"/>
      <c r="AK108" s="200"/>
      <c r="AL108" s="200"/>
      <c r="AM108" s="200"/>
      <c r="AN108" s="199">
        <f t="shared" si="0"/>
        <v>0</v>
      </c>
      <c r="AO108" s="200"/>
      <c r="AP108" s="200"/>
      <c r="AQ108" s="79" t="s">
        <v>85</v>
      </c>
      <c r="AR108" s="44"/>
      <c r="AS108" s="80">
        <f>ROUND(AS109,2)</f>
        <v>0</v>
      </c>
      <c r="AT108" s="81">
        <f t="shared" si="1"/>
        <v>0</v>
      </c>
      <c r="AU108" s="82">
        <f>ROUND(AU109,5)</f>
        <v>0</v>
      </c>
      <c r="AV108" s="81">
        <f>ROUND(AZ108*L29,2)</f>
        <v>0</v>
      </c>
      <c r="AW108" s="81">
        <f>ROUND(BA108*L30,2)</f>
        <v>0</v>
      </c>
      <c r="AX108" s="81">
        <f>ROUND(BB108*L29,2)</f>
        <v>0</v>
      </c>
      <c r="AY108" s="81">
        <f>ROUND(BC108*L30,2)</f>
        <v>0</v>
      </c>
      <c r="AZ108" s="81">
        <f>ROUND(AZ109,2)</f>
        <v>0</v>
      </c>
      <c r="BA108" s="81">
        <f>ROUND(BA109,2)</f>
        <v>0</v>
      </c>
      <c r="BB108" s="81">
        <f>ROUND(BB109,2)</f>
        <v>0</v>
      </c>
      <c r="BC108" s="81">
        <f>ROUND(BC109,2)</f>
        <v>0</v>
      </c>
      <c r="BD108" s="83">
        <f>ROUND(BD109,2)</f>
        <v>0</v>
      </c>
      <c r="BS108" s="21" t="s">
        <v>72</v>
      </c>
      <c r="BT108" s="21" t="s">
        <v>90</v>
      </c>
      <c r="BU108" s="21" t="s">
        <v>74</v>
      </c>
      <c r="BV108" s="21" t="s">
        <v>75</v>
      </c>
      <c r="BW108" s="21" t="s">
        <v>118</v>
      </c>
      <c r="BX108" s="21" t="s">
        <v>86</v>
      </c>
      <c r="CL108" s="21" t="s">
        <v>1</v>
      </c>
    </row>
    <row r="109" spans="1:90" s="3" customFormat="1" ht="16.5" customHeight="1">
      <c r="A109" s="84" t="s">
        <v>87</v>
      </c>
      <c r="B109" s="44"/>
      <c r="C109" s="9"/>
      <c r="D109" s="9"/>
      <c r="E109" s="9"/>
      <c r="F109" s="9"/>
      <c r="G109" s="211" t="s">
        <v>95</v>
      </c>
      <c r="H109" s="211"/>
      <c r="I109" s="211"/>
      <c r="J109" s="211"/>
      <c r="K109" s="211"/>
      <c r="L109" s="9"/>
      <c r="M109" s="211" t="s">
        <v>117</v>
      </c>
      <c r="N109" s="211"/>
      <c r="O109" s="211"/>
      <c r="P109" s="211"/>
      <c r="Q109" s="211"/>
      <c r="R109" s="211"/>
      <c r="S109" s="211"/>
      <c r="T109" s="211"/>
      <c r="U109" s="211"/>
      <c r="V109" s="211"/>
      <c r="W109" s="211"/>
      <c r="X109" s="211"/>
      <c r="Y109" s="211"/>
      <c r="Z109" s="211"/>
      <c r="AA109" s="211"/>
      <c r="AB109" s="211"/>
      <c r="AC109" s="211"/>
      <c r="AD109" s="211"/>
      <c r="AE109" s="211"/>
      <c r="AF109" s="211"/>
      <c r="AG109" s="199">
        <f>'Objekt4 - Mobiliář'!J34</f>
        <v>0</v>
      </c>
      <c r="AH109" s="200"/>
      <c r="AI109" s="200"/>
      <c r="AJ109" s="200"/>
      <c r="AK109" s="200"/>
      <c r="AL109" s="200"/>
      <c r="AM109" s="200"/>
      <c r="AN109" s="199">
        <f t="shared" si="0"/>
        <v>0</v>
      </c>
      <c r="AO109" s="200"/>
      <c r="AP109" s="200"/>
      <c r="AQ109" s="79" t="s">
        <v>85</v>
      </c>
      <c r="AR109" s="44"/>
      <c r="AS109" s="80">
        <v>0</v>
      </c>
      <c r="AT109" s="81">
        <f t="shared" si="1"/>
        <v>0</v>
      </c>
      <c r="AU109" s="82">
        <f>'Objekt4 - Mobiliář'!P128</f>
        <v>0</v>
      </c>
      <c r="AV109" s="81">
        <f>'Objekt4 - Mobiliář'!J37</f>
        <v>0</v>
      </c>
      <c r="AW109" s="81">
        <f>'Objekt4 - Mobiliář'!J38</f>
        <v>0</v>
      </c>
      <c r="AX109" s="81">
        <f>'Objekt4 - Mobiliář'!J39</f>
        <v>0</v>
      </c>
      <c r="AY109" s="81">
        <f>'Objekt4 - Mobiliář'!J40</f>
        <v>0</v>
      </c>
      <c r="AZ109" s="81">
        <f>'Objekt4 - Mobiliář'!F37</f>
        <v>0</v>
      </c>
      <c r="BA109" s="81">
        <f>'Objekt4 - Mobiliář'!F38</f>
        <v>0</v>
      </c>
      <c r="BB109" s="81">
        <f>'Objekt4 - Mobiliář'!F39</f>
        <v>0</v>
      </c>
      <c r="BC109" s="81">
        <f>'Objekt4 - Mobiliář'!F40</f>
        <v>0</v>
      </c>
      <c r="BD109" s="83">
        <f>'Objekt4 - Mobiliář'!F41</f>
        <v>0</v>
      </c>
      <c r="BT109" s="21" t="s">
        <v>97</v>
      </c>
      <c r="BV109" s="21" t="s">
        <v>75</v>
      </c>
      <c r="BW109" s="21" t="s">
        <v>119</v>
      </c>
      <c r="BX109" s="21" t="s">
        <v>118</v>
      </c>
      <c r="CL109" s="21" t="s">
        <v>1</v>
      </c>
    </row>
    <row r="110" spans="1:90" s="3" customFormat="1" ht="16.5" customHeight="1">
      <c r="B110" s="44"/>
      <c r="C110" s="9"/>
      <c r="D110" s="9"/>
      <c r="E110" s="9"/>
      <c r="F110" s="211" t="s">
        <v>120</v>
      </c>
      <c r="G110" s="211"/>
      <c r="H110" s="211"/>
      <c r="I110" s="211"/>
      <c r="J110" s="211"/>
      <c r="K110" s="9"/>
      <c r="L110" s="211" t="s">
        <v>121</v>
      </c>
      <c r="M110" s="211"/>
      <c r="N110" s="211"/>
      <c r="O110" s="211"/>
      <c r="P110" s="211"/>
      <c r="Q110" s="211"/>
      <c r="R110" s="211"/>
      <c r="S110" s="211"/>
      <c r="T110" s="211"/>
      <c r="U110" s="211"/>
      <c r="V110" s="211"/>
      <c r="W110" s="211"/>
      <c r="X110" s="211"/>
      <c r="Y110" s="211"/>
      <c r="Z110" s="211"/>
      <c r="AA110" s="211"/>
      <c r="AB110" s="211"/>
      <c r="AC110" s="211"/>
      <c r="AD110" s="211"/>
      <c r="AE110" s="211"/>
      <c r="AF110" s="211"/>
      <c r="AG110" s="201">
        <f>ROUND(SUM(AG111:AG123),2)</f>
        <v>0</v>
      </c>
      <c r="AH110" s="200"/>
      <c r="AI110" s="200"/>
      <c r="AJ110" s="200"/>
      <c r="AK110" s="200"/>
      <c r="AL110" s="200"/>
      <c r="AM110" s="200"/>
      <c r="AN110" s="199">
        <f t="shared" si="0"/>
        <v>0</v>
      </c>
      <c r="AO110" s="200"/>
      <c r="AP110" s="200"/>
      <c r="AQ110" s="79" t="s">
        <v>85</v>
      </c>
      <c r="AR110" s="44"/>
      <c r="AS110" s="80">
        <f>ROUND(SUM(AS111:AS123),2)</f>
        <v>0</v>
      </c>
      <c r="AT110" s="81">
        <f t="shared" si="1"/>
        <v>0</v>
      </c>
      <c r="AU110" s="82">
        <f>ROUND(SUM(AU111:AU123),5)</f>
        <v>0</v>
      </c>
      <c r="AV110" s="81">
        <f>ROUND(AZ110*L29,2)</f>
        <v>0</v>
      </c>
      <c r="AW110" s="81">
        <f>ROUND(BA110*L30,2)</f>
        <v>0</v>
      </c>
      <c r="AX110" s="81">
        <f>ROUND(BB110*L29,2)</f>
        <v>0</v>
      </c>
      <c r="AY110" s="81">
        <f>ROUND(BC110*L30,2)</f>
        <v>0</v>
      </c>
      <c r="AZ110" s="81">
        <f>ROUND(SUM(AZ111:AZ123),2)</f>
        <v>0</v>
      </c>
      <c r="BA110" s="81">
        <f>ROUND(SUM(BA111:BA123),2)</f>
        <v>0</v>
      </c>
      <c r="BB110" s="81">
        <f>ROUND(SUM(BB111:BB123),2)</f>
        <v>0</v>
      </c>
      <c r="BC110" s="81">
        <f>ROUND(SUM(BC111:BC123),2)</f>
        <v>0</v>
      </c>
      <c r="BD110" s="83">
        <f>ROUND(SUM(BD111:BD123),2)</f>
        <v>0</v>
      </c>
      <c r="BS110" s="21" t="s">
        <v>72</v>
      </c>
      <c r="BT110" s="21" t="s">
        <v>90</v>
      </c>
      <c r="BU110" s="21" t="s">
        <v>74</v>
      </c>
      <c r="BV110" s="21" t="s">
        <v>75</v>
      </c>
      <c r="BW110" s="21" t="s">
        <v>122</v>
      </c>
      <c r="BX110" s="21" t="s">
        <v>86</v>
      </c>
      <c r="CL110" s="21" t="s">
        <v>1</v>
      </c>
    </row>
    <row r="111" spans="1:90" s="3" customFormat="1" ht="16.5" customHeight="1">
      <c r="A111" s="84" t="s">
        <v>87</v>
      </c>
      <c r="B111" s="44"/>
      <c r="C111" s="9"/>
      <c r="D111" s="9"/>
      <c r="E111" s="9"/>
      <c r="F111" s="9"/>
      <c r="G111" s="211" t="s">
        <v>95</v>
      </c>
      <c r="H111" s="211"/>
      <c r="I111" s="211"/>
      <c r="J111" s="211"/>
      <c r="K111" s="211"/>
      <c r="L111" s="9"/>
      <c r="M111" s="211" t="s">
        <v>123</v>
      </c>
      <c r="N111" s="211"/>
      <c r="O111" s="211"/>
      <c r="P111" s="211"/>
      <c r="Q111" s="211"/>
      <c r="R111" s="211"/>
      <c r="S111" s="211"/>
      <c r="T111" s="211"/>
      <c r="U111" s="211"/>
      <c r="V111" s="211"/>
      <c r="W111" s="211"/>
      <c r="X111" s="211"/>
      <c r="Y111" s="211"/>
      <c r="Z111" s="211"/>
      <c r="AA111" s="211"/>
      <c r="AB111" s="211"/>
      <c r="AC111" s="211"/>
      <c r="AD111" s="211"/>
      <c r="AE111" s="211"/>
      <c r="AF111" s="211"/>
      <c r="AG111" s="199">
        <f>'Objekt4 - Schodiště 01, Z...'!J34</f>
        <v>0</v>
      </c>
      <c r="AH111" s="200"/>
      <c r="AI111" s="200"/>
      <c r="AJ111" s="200"/>
      <c r="AK111" s="200"/>
      <c r="AL111" s="200"/>
      <c r="AM111" s="200"/>
      <c r="AN111" s="199">
        <f t="shared" si="0"/>
        <v>0</v>
      </c>
      <c r="AO111" s="200"/>
      <c r="AP111" s="200"/>
      <c r="AQ111" s="79" t="s">
        <v>85</v>
      </c>
      <c r="AR111" s="44"/>
      <c r="AS111" s="80">
        <v>0</v>
      </c>
      <c r="AT111" s="81">
        <f t="shared" si="1"/>
        <v>0</v>
      </c>
      <c r="AU111" s="82">
        <f>'Objekt4 - Schodiště 01, Z...'!P133</f>
        <v>0</v>
      </c>
      <c r="AV111" s="81">
        <f>'Objekt4 - Schodiště 01, Z...'!J37</f>
        <v>0</v>
      </c>
      <c r="AW111" s="81">
        <f>'Objekt4 - Schodiště 01, Z...'!J38</f>
        <v>0</v>
      </c>
      <c r="AX111" s="81">
        <f>'Objekt4 - Schodiště 01, Z...'!J39</f>
        <v>0</v>
      </c>
      <c r="AY111" s="81">
        <f>'Objekt4 - Schodiště 01, Z...'!J40</f>
        <v>0</v>
      </c>
      <c r="AZ111" s="81">
        <f>'Objekt4 - Schodiště 01, Z...'!F37</f>
        <v>0</v>
      </c>
      <c r="BA111" s="81">
        <f>'Objekt4 - Schodiště 01, Z...'!F38</f>
        <v>0</v>
      </c>
      <c r="BB111" s="81">
        <f>'Objekt4 - Schodiště 01, Z...'!F39</f>
        <v>0</v>
      </c>
      <c r="BC111" s="81">
        <f>'Objekt4 - Schodiště 01, Z...'!F40</f>
        <v>0</v>
      </c>
      <c r="BD111" s="83">
        <f>'Objekt4 - Schodiště 01, Z...'!F41</f>
        <v>0</v>
      </c>
      <c r="BT111" s="21" t="s">
        <v>97</v>
      </c>
      <c r="BV111" s="21" t="s">
        <v>75</v>
      </c>
      <c r="BW111" s="21" t="s">
        <v>124</v>
      </c>
      <c r="BX111" s="21" t="s">
        <v>122</v>
      </c>
      <c r="CL111" s="21" t="s">
        <v>1</v>
      </c>
    </row>
    <row r="112" spans="1:90" s="3" customFormat="1" ht="16.5" customHeight="1">
      <c r="A112" s="84" t="s">
        <v>87</v>
      </c>
      <c r="B112" s="44"/>
      <c r="C112" s="9"/>
      <c r="D112" s="9"/>
      <c r="E112" s="9"/>
      <c r="F112" s="9"/>
      <c r="G112" s="211" t="s">
        <v>125</v>
      </c>
      <c r="H112" s="211"/>
      <c r="I112" s="211"/>
      <c r="J112" s="211"/>
      <c r="K112" s="211"/>
      <c r="L112" s="9"/>
      <c r="M112" s="211" t="s">
        <v>126</v>
      </c>
      <c r="N112" s="211"/>
      <c r="O112" s="211"/>
      <c r="P112" s="211"/>
      <c r="Q112" s="211"/>
      <c r="R112" s="211"/>
      <c r="S112" s="211"/>
      <c r="T112" s="211"/>
      <c r="U112" s="211"/>
      <c r="V112" s="211"/>
      <c r="W112" s="211"/>
      <c r="X112" s="211"/>
      <c r="Y112" s="211"/>
      <c r="Z112" s="211"/>
      <c r="AA112" s="211"/>
      <c r="AB112" s="211"/>
      <c r="AC112" s="211"/>
      <c r="AD112" s="211"/>
      <c r="AE112" s="211"/>
      <c r="AF112" s="211"/>
      <c r="AG112" s="199">
        <f>'Objekt5 - Schodiště 02, Z...'!J34</f>
        <v>0</v>
      </c>
      <c r="AH112" s="200"/>
      <c r="AI112" s="200"/>
      <c r="AJ112" s="200"/>
      <c r="AK112" s="200"/>
      <c r="AL112" s="200"/>
      <c r="AM112" s="200"/>
      <c r="AN112" s="199">
        <f t="shared" si="0"/>
        <v>0</v>
      </c>
      <c r="AO112" s="200"/>
      <c r="AP112" s="200"/>
      <c r="AQ112" s="79" t="s">
        <v>85</v>
      </c>
      <c r="AR112" s="44"/>
      <c r="AS112" s="80">
        <v>0</v>
      </c>
      <c r="AT112" s="81">
        <f t="shared" si="1"/>
        <v>0</v>
      </c>
      <c r="AU112" s="82">
        <f>'Objekt5 - Schodiště 02, Z...'!P131</f>
        <v>0</v>
      </c>
      <c r="AV112" s="81">
        <f>'Objekt5 - Schodiště 02, Z...'!J37</f>
        <v>0</v>
      </c>
      <c r="AW112" s="81">
        <f>'Objekt5 - Schodiště 02, Z...'!J38</f>
        <v>0</v>
      </c>
      <c r="AX112" s="81">
        <f>'Objekt5 - Schodiště 02, Z...'!J39</f>
        <v>0</v>
      </c>
      <c r="AY112" s="81">
        <f>'Objekt5 - Schodiště 02, Z...'!J40</f>
        <v>0</v>
      </c>
      <c r="AZ112" s="81">
        <f>'Objekt5 - Schodiště 02, Z...'!F37</f>
        <v>0</v>
      </c>
      <c r="BA112" s="81">
        <f>'Objekt5 - Schodiště 02, Z...'!F38</f>
        <v>0</v>
      </c>
      <c r="BB112" s="81">
        <f>'Objekt5 - Schodiště 02, Z...'!F39</f>
        <v>0</v>
      </c>
      <c r="BC112" s="81">
        <f>'Objekt5 - Schodiště 02, Z...'!F40</f>
        <v>0</v>
      </c>
      <c r="BD112" s="83">
        <f>'Objekt5 - Schodiště 02, Z...'!F41</f>
        <v>0</v>
      </c>
      <c r="BT112" s="21" t="s">
        <v>97</v>
      </c>
      <c r="BV112" s="21" t="s">
        <v>75</v>
      </c>
      <c r="BW112" s="21" t="s">
        <v>127</v>
      </c>
      <c r="BX112" s="21" t="s">
        <v>122</v>
      </c>
      <c r="CL112" s="21" t="s">
        <v>1</v>
      </c>
    </row>
    <row r="113" spans="1:90" s="3" customFormat="1" ht="16.5" customHeight="1">
      <c r="A113" s="84" t="s">
        <v>87</v>
      </c>
      <c r="B113" s="44"/>
      <c r="C113" s="9"/>
      <c r="D113" s="9"/>
      <c r="E113" s="9"/>
      <c r="F113" s="9"/>
      <c r="G113" s="211" t="s">
        <v>128</v>
      </c>
      <c r="H113" s="211"/>
      <c r="I113" s="211"/>
      <c r="J113" s="211"/>
      <c r="K113" s="211"/>
      <c r="L113" s="9"/>
      <c r="M113" s="211" t="s">
        <v>129</v>
      </c>
      <c r="N113" s="211"/>
      <c r="O113" s="211"/>
      <c r="P113" s="211"/>
      <c r="Q113" s="211"/>
      <c r="R113" s="211"/>
      <c r="S113" s="211"/>
      <c r="T113" s="211"/>
      <c r="U113" s="211"/>
      <c r="V113" s="211"/>
      <c r="W113" s="211"/>
      <c r="X113" s="211"/>
      <c r="Y113" s="211"/>
      <c r="Z113" s="211"/>
      <c r="AA113" s="211"/>
      <c r="AB113" s="211"/>
      <c r="AC113" s="211"/>
      <c r="AD113" s="211"/>
      <c r="AE113" s="211"/>
      <c r="AF113" s="211"/>
      <c r="AG113" s="199">
        <f>'Objekt6 - Schodiště 03, 04'!J34</f>
        <v>0</v>
      </c>
      <c r="AH113" s="200"/>
      <c r="AI113" s="200"/>
      <c r="AJ113" s="200"/>
      <c r="AK113" s="200"/>
      <c r="AL113" s="200"/>
      <c r="AM113" s="200"/>
      <c r="AN113" s="199">
        <f t="shared" si="0"/>
        <v>0</v>
      </c>
      <c r="AO113" s="200"/>
      <c r="AP113" s="200"/>
      <c r="AQ113" s="79" t="s">
        <v>85</v>
      </c>
      <c r="AR113" s="44"/>
      <c r="AS113" s="80">
        <v>0</v>
      </c>
      <c r="AT113" s="81">
        <f t="shared" si="1"/>
        <v>0</v>
      </c>
      <c r="AU113" s="82">
        <f>'Objekt6 - Schodiště 03, 04'!P130</f>
        <v>0</v>
      </c>
      <c r="AV113" s="81">
        <f>'Objekt6 - Schodiště 03, 04'!J37</f>
        <v>0</v>
      </c>
      <c r="AW113" s="81">
        <f>'Objekt6 - Schodiště 03, 04'!J38</f>
        <v>0</v>
      </c>
      <c r="AX113" s="81">
        <f>'Objekt6 - Schodiště 03, 04'!J39</f>
        <v>0</v>
      </c>
      <c r="AY113" s="81">
        <f>'Objekt6 - Schodiště 03, 04'!J40</f>
        <v>0</v>
      </c>
      <c r="AZ113" s="81">
        <f>'Objekt6 - Schodiště 03, 04'!F37</f>
        <v>0</v>
      </c>
      <c r="BA113" s="81">
        <f>'Objekt6 - Schodiště 03, 04'!F38</f>
        <v>0</v>
      </c>
      <c r="BB113" s="81">
        <f>'Objekt6 - Schodiště 03, 04'!F39</f>
        <v>0</v>
      </c>
      <c r="BC113" s="81">
        <f>'Objekt6 - Schodiště 03, 04'!F40</f>
        <v>0</v>
      </c>
      <c r="BD113" s="83">
        <f>'Objekt6 - Schodiště 03, 04'!F41</f>
        <v>0</v>
      </c>
      <c r="BT113" s="21" t="s">
        <v>97</v>
      </c>
      <c r="BV113" s="21" t="s">
        <v>75</v>
      </c>
      <c r="BW113" s="21" t="s">
        <v>130</v>
      </c>
      <c r="BX113" s="21" t="s">
        <v>122</v>
      </c>
      <c r="CL113" s="21" t="s">
        <v>1</v>
      </c>
    </row>
    <row r="114" spans="1:90" s="3" customFormat="1" ht="16.5" customHeight="1">
      <c r="A114" s="84" t="s">
        <v>87</v>
      </c>
      <c r="B114" s="44"/>
      <c r="C114" s="9"/>
      <c r="D114" s="9"/>
      <c r="E114" s="9"/>
      <c r="F114" s="9"/>
      <c r="G114" s="211" t="s">
        <v>131</v>
      </c>
      <c r="H114" s="211"/>
      <c r="I114" s="211"/>
      <c r="J114" s="211"/>
      <c r="K114" s="211"/>
      <c r="L114" s="9"/>
      <c r="M114" s="211" t="s">
        <v>132</v>
      </c>
      <c r="N114" s="211"/>
      <c r="O114" s="211"/>
      <c r="P114" s="211"/>
      <c r="Q114" s="211"/>
      <c r="R114" s="211"/>
      <c r="S114" s="211"/>
      <c r="T114" s="211"/>
      <c r="U114" s="211"/>
      <c r="V114" s="211"/>
      <c r="W114" s="211"/>
      <c r="X114" s="211"/>
      <c r="Y114" s="211"/>
      <c r="Z114" s="211"/>
      <c r="AA114" s="211"/>
      <c r="AB114" s="211"/>
      <c r="AC114" s="211"/>
      <c r="AD114" s="211"/>
      <c r="AE114" s="211"/>
      <c r="AF114" s="211"/>
      <c r="AG114" s="199">
        <f>'Objekt7 - Schodiště 05 a 06'!J34</f>
        <v>0</v>
      </c>
      <c r="AH114" s="200"/>
      <c r="AI114" s="200"/>
      <c r="AJ114" s="200"/>
      <c r="AK114" s="200"/>
      <c r="AL114" s="200"/>
      <c r="AM114" s="200"/>
      <c r="AN114" s="199">
        <f t="shared" si="0"/>
        <v>0</v>
      </c>
      <c r="AO114" s="200"/>
      <c r="AP114" s="200"/>
      <c r="AQ114" s="79" t="s">
        <v>85</v>
      </c>
      <c r="AR114" s="44"/>
      <c r="AS114" s="80">
        <v>0</v>
      </c>
      <c r="AT114" s="81">
        <f t="shared" si="1"/>
        <v>0</v>
      </c>
      <c r="AU114" s="82">
        <f>'Objekt7 - Schodiště 05 a 06'!P130</f>
        <v>0</v>
      </c>
      <c r="AV114" s="81">
        <f>'Objekt7 - Schodiště 05 a 06'!J37</f>
        <v>0</v>
      </c>
      <c r="AW114" s="81">
        <f>'Objekt7 - Schodiště 05 a 06'!J38</f>
        <v>0</v>
      </c>
      <c r="AX114" s="81">
        <f>'Objekt7 - Schodiště 05 a 06'!J39</f>
        <v>0</v>
      </c>
      <c r="AY114" s="81">
        <f>'Objekt7 - Schodiště 05 a 06'!J40</f>
        <v>0</v>
      </c>
      <c r="AZ114" s="81">
        <f>'Objekt7 - Schodiště 05 a 06'!F37</f>
        <v>0</v>
      </c>
      <c r="BA114" s="81">
        <f>'Objekt7 - Schodiště 05 a 06'!F38</f>
        <v>0</v>
      </c>
      <c r="BB114" s="81">
        <f>'Objekt7 - Schodiště 05 a 06'!F39</f>
        <v>0</v>
      </c>
      <c r="BC114" s="81">
        <f>'Objekt7 - Schodiště 05 a 06'!F40</f>
        <v>0</v>
      </c>
      <c r="BD114" s="83">
        <f>'Objekt7 - Schodiště 05 a 06'!F41</f>
        <v>0</v>
      </c>
      <c r="BT114" s="21" t="s">
        <v>97</v>
      </c>
      <c r="BV114" s="21" t="s">
        <v>75</v>
      </c>
      <c r="BW114" s="21" t="s">
        <v>133</v>
      </c>
      <c r="BX114" s="21" t="s">
        <v>122</v>
      </c>
      <c r="CL114" s="21" t="s">
        <v>1</v>
      </c>
    </row>
    <row r="115" spans="1:90" s="3" customFormat="1" ht="16.5" customHeight="1">
      <c r="A115" s="84" t="s">
        <v>87</v>
      </c>
      <c r="B115" s="44"/>
      <c r="C115" s="9"/>
      <c r="D115" s="9"/>
      <c r="E115" s="9"/>
      <c r="F115" s="9"/>
      <c r="G115" s="211" t="s">
        <v>134</v>
      </c>
      <c r="H115" s="211"/>
      <c r="I115" s="211"/>
      <c r="J115" s="211"/>
      <c r="K115" s="211"/>
      <c r="L115" s="9"/>
      <c r="M115" s="211" t="s">
        <v>135</v>
      </c>
      <c r="N115" s="211"/>
      <c r="O115" s="211"/>
      <c r="P115" s="211"/>
      <c r="Q115" s="211"/>
      <c r="R115" s="211"/>
      <c r="S115" s="211"/>
      <c r="T115" s="211"/>
      <c r="U115" s="211"/>
      <c r="V115" s="211"/>
      <c r="W115" s="211"/>
      <c r="X115" s="211"/>
      <c r="Y115" s="211"/>
      <c r="Z115" s="211"/>
      <c r="AA115" s="211"/>
      <c r="AB115" s="211"/>
      <c r="AC115" s="211"/>
      <c r="AD115" s="211"/>
      <c r="AE115" s="211"/>
      <c r="AF115" s="211"/>
      <c r="AG115" s="199">
        <f>'Objekt8 - Schodiště 10'!J34</f>
        <v>0</v>
      </c>
      <c r="AH115" s="200"/>
      <c r="AI115" s="200"/>
      <c r="AJ115" s="200"/>
      <c r="AK115" s="200"/>
      <c r="AL115" s="200"/>
      <c r="AM115" s="200"/>
      <c r="AN115" s="199">
        <f t="shared" si="0"/>
        <v>0</v>
      </c>
      <c r="AO115" s="200"/>
      <c r="AP115" s="200"/>
      <c r="AQ115" s="79" t="s">
        <v>85</v>
      </c>
      <c r="AR115" s="44"/>
      <c r="AS115" s="80">
        <v>0</v>
      </c>
      <c r="AT115" s="81">
        <f t="shared" si="1"/>
        <v>0</v>
      </c>
      <c r="AU115" s="82">
        <f>'Objekt8 - Schodiště 10'!P130</f>
        <v>0</v>
      </c>
      <c r="AV115" s="81">
        <f>'Objekt8 - Schodiště 10'!J37</f>
        <v>0</v>
      </c>
      <c r="AW115" s="81">
        <f>'Objekt8 - Schodiště 10'!J38</f>
        <v>0</v>
      </c>
      <c r="AX115" s="81">
        <f>'Objekt8 - Schodiště 10'!J39</f>
        <v>0</v>
      </c>
      <c r="AY115" s="81">
        <f>'Objekt8 - Schodiště 10'!J40</f>
        <v>0</v>
      </c>
      <c r="AZ115" s="81">
        <f>'Objekt8 - Schodiště 10'!F37</f>
        <v>0</v>
      </c>
      <c r="BA115" s="81">
        <f>'Objekt8 - Schodiště 10'!F38</f>
        <v>0</v>
      </c>
      <c r="BB115" s="81">
        <f>'Objekt8 - Schodiště 10'!F39</f>
        <v>0</v>
      </c>
      <c r="BC115" s="81">
        <f>'Objekt8 - Schodiště 10'!F40</f>
        <v>0</v>
      </c>
      <c r="BD115" s="83">
        <f>'Objekt8 - Schodiště 10'!F41</f>
        <v>0</v>
      </c>
      <c r="BT115" s="21" t="s">
        <v>97</v>
      </c>
      <c r="BV115" s="21" t="s">
        <v>75</v>
      </c>
      <c r="BW115" s="21" t="s">
        <v>136</v>
      </c>
      <c r="BX115" s="21" t="s">
        <v>122</v>
      </c>
      <c r="CL115" s="21" t="s">
        <v>1</v>
      </c>
    </row>
    <row r="116" spans="1:90" s="3" customFormat="1" ht="16.5" customHeight="1">
      <c r="A116" s="84" t="s">
        <v>87</v>
      </c>
      <c r="B116" s="44"/>
      <c r="C116" s="9"/>
      <c r="D116" s="9"/>
      <c r="E116" s="9"/>
      <c r="F116" s="9"/>
      <c r="G116" s="211" t="s">
        <v>137</v>
      </c>
      <c r="H116" s="211"/>
      <c r="I116" s="211"/>
      <c r="J116" s="211"/>
      <c r="K116" s="211"/>
      <c r="L116" s="9"/>
      <c r="M116" s="211" t="s">
        <v>138</v>
      </c>
      <c r="N116" s="211"/>
      <c r="O116" s="211"/>
      <c r="P116" s="211"/>
      <c r="Q116" s="211"/>
      <c r="R116" s="211"/>
      <c r="S116" s="211"/>
      <c r="T116" s="211"/>
      <c r="U116" s="211"/>
      <c r="V116" s="211"/>
      <c r="W116" s="211"/>
      <c r="X116" s="211"/>
      <c r="Y116" s="211"/>
      <c r="Z116" s="211"/>
      <c r="AA116" s="211"/>
      <c r="AB116" s="211"/>
      <c r="AC116" s="211"/>
      <c r="AD116" s="211"/>
      <c r="AE116" s="211"/>
      <c r="AF116" s="211"/>
      <c r="AG116" s="199">
        <f>'Objekt9 - Schodiště 11, Z...'!J34</f>
        <v>0</v>
      </c>
      <c r="AH116" s="200"/>
      <c r="AI116" s="200"/>
      <c r="AJ116" s="200"/>
      <c r="AK116" s="200"/>
      <c r="AL116" s="200"/>
      <c r="AM116" s="200"/>
      <c r="AN116" s="199">
        <f t="shared" si="0"/>
        <v>0</v>
      </c>
      <c r="AO116" s="200"/>
      <c r="AP116" s="200"/>
      <c r="AQ116" s="79" t="s">
        <v>85</v>
      </c>
      <c r="AR116" s="44"/>
      <c r="AS116" s="80">
        <v>0</v>
      </c>
      <c r="AT116" s="81">
        <f t="shared" si="1"/>
        <v>0</v>
      </c>
      <c r="AU116" s="82">
        <f>'Objekt9 - Schodiště 11, Z...'!P133</f>
        <v>0</v>
      </c>
      <c r="AV116" s="81">
        <f>'Objekt9 - Schodiště 11, Z...'!J37</f>
        <v>0</v>
      </c>
      <c r="AW116" s="81">
        <f>'Objekt9 - Schodiště 11, Z...'!J38</f>
        <v>0</v>
      </c>
      <c r="AX116" s="81">
        <f>'Objekt9 - Schodiště 11, Z...'!J39</f>
        <v>0</v>
      </c>
      <c r="AY116" s="81">
        <f>'Objekt9 - Schodiště 11, Z...'!J40</f>
        <v>0</v>
      </c>
      <c r="AZ116" s="81">
        <f>'Objekt9 - Schodiště 11, Z...'!F37</f>
        <v>0</v>
      </c>
      <c r="BA116" s="81">
        <f>'Objekt9 - Schodiště 11, Z...'!F38</f>
        <v>0</v>
      </c>
      <c r="BB116" s="81">
        <f>'Objekt9 - Schodiště 11, Z...'!F39</f>
        <v>0</v>
      </c>
      <c r="BC116" s="81">
        <f>'Objekt9 - Schodiště 11, Z...'!F40</f>
        <v>0</v>
      </c>
      <c r="BD116" s="83">
        <f>'Objekt9 - Schodiště 11, Z...'!F41</f>
        <v>0</v>
      </c>
      <c r="BT116" s="21" t="s">
        <v>97</v>
      </c>
      <c r="BV116" s="21" t="s">
        <v>75</v>
      </c>
      <c r="BW116" s="21" t="s">
        <v>139</v>
      </c>
      <c r="BX116" s="21" t="s">
        <v>122</v>
      </c>
      <c r="CL116" s="21" t="s">
        <v>1</v>
      </c>
    </row>
    <row r="117" spans="1:90" s="3" customFormat="1" ht="16.5" customHeight="1">
      <c r="A117" s="84" t="s">
        <v>87</v>
      </c>
      <c r="B117" s="44"/>
      <c r="C117" s="9"/>
      <c r="D117" s="9"/>
      <c r="E117" s="9"/>
      <c r="F117" s="9"/>
      <c r="G117" s="211" t="s">
        <v>140</v>
      </c>
      <c r="H117" s="211"/>
      <c r="I117" s="211"/>
      <c r="J117" s="211"/>
      <c r="K117" s="211"/>
      <c r="L117" s="9"/>
      <c r="M117" s="211" t="s">
        <v>141</v>
      </c>
      <c r="N117" s="211"/>
      <c r="O117" s="211"/>
      <c r="P117" s="211"/>
      <c r="Q117" s="211"/>
      <c r="R117" s="211"/>
      <c r="S117" s="211"/>
      <c r="T117" s="211"/>
      <c r="U117" s="211"/>
      <c r="V117" s="211"/>
      <c r="W117" s="211"/>
      <c r="X117" s="211"/>
      <c r="Y117" s="211"/>
      <c r="Z117" s="211"/>
      <c r="AA117" s="211"/>
      <c r="AB117" s="211"/>
      <c r="AC117" s="211"/>
      <c r="AD117" s="211"/>
      <c r="AE117" s="211"/>
      <c r="AF117" s="211"/>
      <c r="AG117" s="199">
        <f>'Objekt10 -  Zídka 01'!J34</f>
        <v>0</v>
      </c>
      <c r="AH117" s="200"/>
      <c r="AI117" s="200"/>
      <c r="AJ117" s="200"/>
      <c r="AK117" s="200"/>
      <c r="AL117" s="200"/>
      <c r="AM117" s="200"/>
      <c r="AN117" s="199">
        <f t="shared" si="0"/>
        <v>0</v>
      </c>
      <c r="AO117" s="200"/>
      <c r="AP117" s="200"/>
      <c r="AQ117" s="79" t="s">
        <v>85</v>
      </c>
      <c r="AR117" s="44"/>
      <c r="AS117" s="80">
        <v>0</v>
      </c>
      <c r="AT117" s="81">
        <f t="shared" si="1"/>
        <v>0</v>
      </c>
      <c r="AU117" s="82">
        <f>'Objekt10 -  Zídka 01'!P131</f>
        <v>0</v>
      </c>
      <c r="AV117" s="81">
        <f>'Objekt10 -  Zídka 01'!J37</f>
        <v>0</v>
      </c>
      <c r="AW117" s="81">
        <f>'Objekt10 -  Zídka 01'!J38</f>
        <v>0</v>
      </c>
      <c r="AX117" s="81">
        <f>'Objekt10 -  Zídka 01'!J39</f>
        <v>0</v>
      </c>
      <c r="AY117" s="81">
        <f>'Objekt10 -  Zídka 01'!J40</f>
        <v>0</v>
      </c>
      <c r="AZ117" s="81">
        <f>'Objekt10 -  Zídka 01'!F37</f>
        <v>0</v>
      </c>
      <c r="BA117" s="81">
        <f>'Objekt10 -  Zídka 01'!F38</f>
        <v>0</v>
      </c>
      <c r="BB117" s="81">
        <f>'Objekt10 -  Zídka 01'!F39</f>
        <v>0</v>
      </c>
      <c r="BC117" s="81">
        <f>'Objekt10 -  Zídka 01'!F40</f>
        <v>0</v>
      </c>
      <c r="BD117" s="83">
        <f>'Objekt10 -  Zídka 01'!F41</f>
        <v>0</v>
      </c>
      <c r="BT117" s="21" t="s">
        <v>97</v>
      </c>
      <c r="BV117" s="21" t="s">
        <v>75</v>
      </c>
      <c r="BW117" s="21" t="s">
        <v>142</v>
      </c>
      <c r="BX117" s="21" t="s">
        <v>122</v>
      </c>
      <c r="CL117" s="21" t="s">
        <v>1</v>
      </c>
    </row>
    <row r="118" spans="1:90" s="3" customFormat="1" ht="16.5" customHeight="1">
      <c r="A118" s="84" t="s">
        <v>87</v>
      </c>
      <c r="B118" s="44"/>
      <c r="C118" s="9"/>
      <c r="D118" s="9"/>
      <c r="E118" s="9"/>
      <c r="F118" s="9"/>
      <c r="G118" s="211" t="s">
        <v>143</v>
      </c>
      <c r="H118" s="211"/>
      <c r="I118" s="211"/>
      <c r="J118" s="211"/>
      <c r="K118" s="211"/>
      <c r="L118" s="9"/>
      <c r="M118" s="211" t="s">
        <v>144</v>
      </c>
      <c r="N118" s="211"/>
      <c r="O118" s="211"/>
      <c r="P118" s="211"/>
      <c r="Q118" s="211"/>
      <c r="R118" s="211"/>
      <c r="S118" s="211"/>
      <c r="T118" s="211"/>
      <c r="U118" s="211"/>
      <c r="V118" s="211"/>
      <c r="W118" s="211"/>
      <c r="X118" s="211"/>
      <c r="Y118" s="211"/>
      <c r="Z118" s="211"/>
      <c r="AA118" s="211"/>
      <c r="AB118" s="211"/>
      <c r="AC118" s="211"/>
      <c r="AD118" s="211"/>
      <c r="AE118" s="211"/>
      <c r="AF118" s="211"/>
      <c r="AG118" s="199">
        <f>'Objekt11 - Zídka Z 03, sc...'!J34</f>
        <v>0</v>
      </c>
      <c r="AH118" s="200"/>
      <c r="AI118" s="200"/>
      <c r="AJ118" s="200"/>
      <c r="AK118" s="200"/>
      <c r="AL118" s="200"/>
      <c r="AM118" s="200"/>
      <c r="AN118" s="199">
        <f t="shared" si="0"/>
        <v>0</v>
      </c>
      <c r="AO118" s="200"/>
      <c r="AP118" s="200"/>
      <c r="AQ118" s="79" t="s">
        <v>85</v>
      </c>
      <c r="AR118" s="44"/>
      <c r="AS118" s="80">
        <v>0</v>
      </c>
      <c r="AT118" s="81">
        <f t="shared" si="1"/>
        <v>0</v>
      </c>
      <c r="AU118" s="82">
        <f>'Objekt11 - Zídka Z 03, sc...'!P133</f>
        <v>0</v>
      </c>
      <c r="AV118" s="81">
        <f>'Objekt11 - Zídka Z 03, sc...'!J37</f>
        <v>0</v>
      </c>
      <c r="AW118" s="81">
        <f>'Objekt11 - Zídka Z 03, sc...'!J38</f>
        <v>0</v>
      </c>
      <c r="AX118" s="81">
        <f>'Objekt11 - Zídka Z 03, sc...'!J39</f>
        <v>0</v>
      </c>
      <c r="AY118" s="81">
        <f>'Objekt11 - Zídka Z 03, sc...'!J40</f>
        <v>0</v>
      </c>
      <c r="AZ118" s="81">
        <f>'Objekt11 - Zídka Z 03, sc...'!F37</f>
        <v>0</v>
      </c>
      <c r="BA118" s="81">
        <f>'Objekt11 - Zídka Z 03, sc...'!F38</f>
        <v>0</v>
      </c>
      <c r="BB118" s="81">
        <f>'Objekt11 - Zídka Z 03, sc...'!F39</f>
        <v>0</v>
      </c>
      <c r="BC118" s="81">
        <f>'Objekt11 - Zídka Z 03, sc...'!F40</f>
        <v>0</v>
      </c>
      <c r="BD118" s="83">
        <f>'Objekt11 - Zídka Z 03, sc...'!F41</f>
        <v>0</v>
      </c>
      <c r="BT118" s="21" t="s">
        <v>97</v>
      </c>
      <c r="BV118" s="21" t="s">
        <v>75</v>
      </c>
      <c r="BW118" s="21" t="s">
        <v>145</v>
      </c>
      <c r="BX118" s="21" t="s">
        <v>122</v>
      </c>
      <c r="CL118" s="21" t="s">
        <v>1</v>
      </c>
    </row>
    <row r="119" spans="1:90" s="3" customFormat="1" ht="16.5" customHeight="1">
      <c r="A119" s="84" t="s">
        <v>87</v>
      </c>
      <c r="B119" s="44"/>
      <c r="C119" s="9"/>
      <c r="D119" s="9"/>
      <c r="E119" s="9"/>
      <c r="F119" s="9"/>
      <c r="G119" s="211" t="s">
        <v>146</v>
      </c>
      <c r="H119" s="211"/>
      <c r="I119" s="211"/>
      <c r="J119" s="211"/>
      <c r="K119" s="211"/>
      <c r="L119" s="9"/>
      <c r="M119" s="211" t="s">
        <v>147</v>
      </c>
      <c r="N119" s="211"/>
      <c r="O119" s="211"/>
      <c r="P119" s="211"/>
      <c r="Q119" s="211"/>
      <c r="R119" s="211"/>
      <c r="S119" s="211"/>
      <c r="T119" s="211"/>
      <c r="U119" s="211"/>
      <c r="V119" s="211"/>
      <c r="W119" s="211"/>
      <c r="X119" s="211"/>
      <c r="Y119" s="211"/>
      <c r="Z119" s="211"/>
      <c r="AA119" s="211"/>
      <c r="AB119" s="211"/>
      <c r="AC119" s="211"/>
      <c r="AD119" s="211"/>
      <c r="AE119" s="211"/>
      <c r="AF119" s="211"/>
      <c r="AG119" s="199">
        <f>'Objekt12 - Zídka Z 04, sc...'!J34</f>
        <v>0</v>
      </c>
      <c r="AH119" s="200"/>
      <c r="AI119" s="200"/>
      <c r="AJ119" s="200"/>
      <c r="AK119" s="200"/>
      <c r="AL119" s="200"/>
      <c r="AM119" s="200"/>
      <c r="AN119" s="199">
        <f t="shared" si="0"/>
        <v>0</v>
      </c>
      <c r="AO119" s="200"/>
      <c r="AP119" s="200"/>
      <c r="AQ119" s="79" t="s">
        <v>85</v>
      </c>
      <c r="AR119" s="44"/>
      <c r="AS119" s="80">
        <v>0</v>
      </c>
      <c r="AT119" s="81">
        <f t="shared" si="1"/>
        <v>0</v>
      </c>
      <c r="AU119" s="82">
        <f>'Objekt12 - Zídka Z 04, sc...'!P133</f>
        <v>0</v>
      </c>
      <c r="AV119" s="81">
        <f>'Objekt12 - Zídka Z 04, sc...'!J37</f>
        <v>0</v>
      </c>
      <c r="AW119" s="81">
        <f>'Objekt12 - Zídka Z 04, sc...'!J38</f>
        <v>0</v>
      </c>
      <c r="AX119" s="81">
        <f>'Objekt12 - Zídka Z 04, sc...'!J39</f>
        <v>0</v>
      </c>
      <c r="AY119" s="81">
        <f>'Objekt12 - Zídka Z 04, sc...'!J40</f>
        <v>0</v>
      </c>
      <c r="AZ119" s="81">
        <f>'Objekt12 - Zídka Z 04, sc...'!F37</f>
        <v>0</v>
      </c>
      <c r="BA119" s="81">
        <f>'Objekt12 - Zídka Z 04, sc...'!F38</f>
        <v>0</v>
      </c>
      <c r="BB119" s="81">
        <f>'Objekt12 - Zídka Z 04, sc...'!F39</f>
        <v>0</v>
      </c>
      <c r="BC119" s="81">
        <f>'Objekt12 - Zídka Z 04, sc...'!F40</f>
        <v>0</v>
      </c>
      <c r="BD119" s="83">
        <f>'Objekt12 - Zídka Z 04, sc...'!F41</f>
        <v>0</v>
      </c>
      <c r="BT119" s="21" t="s">
        <v>97</v>
      </c>
      <c r="BV119" s="21" t="s">
        <v>75</v>
      </c>
      <c r="BW119" s="21" t="s">
        <v>148</v>
      </c>
      <c r="BX119" s="21" t="s">
        <v>122</v>
      </c>
      <c r="CL119" s="21" t="s">
        <v>1</v>
      </c>
    </row>
    <row r="120" spans="1:90" s="3" customFormat="1" ht="16.5" customHeight="1">
      <c r="A120" s="84" t="s">
        <v>87</v>
      </c>
      <c r="B120" s="44"/>
      <c r="C120" s="9"/>
      <c r="D120" s="9"/>
      <c r="E120" s="9"/>
      <c r="F120" s="9"/>
      <c r="G120" s="211" t="s">
        <v>149</v>
      </c>
      <c r="H120" s="211"/>
      <c r="I120" s="211"/>
      <c r="J120" s="211"/>
      <c r="K120" s="211"/>
      <c r="L120" s="9"/>
      <c r="M120" s="211" t="s">
        <v>150</v>
      </c>
      <c r="N120" s="211"/>
      <c r="O120" s="211"/>
      <c r="P120" s="211"/>
      <c r="Q120" s="211"/>
      <c r="R120" s="211"/>
      <c r="S120" s="211"/>
      <c r="T120" s="211"/>
      <c r="U120" s="211"/>
      <c r="V120" s="211"/>
      <c r="W120" s="211"/>
      <c r="X120" s="211"/>
      <c r="Y120" s="211"/>
      <c r="Z120" s="211"/>
      <c r="AA120" s="211"/>
      <c r="AB120" s="211"/>
      <c r="AC120" s="211"/>
      <c r="AD120" s="211"/>
      <c r="AE120" s="211"/>
      <c r="AF120" s="211"/>
      <c r="AG120" s="199">
        <f>'Objekt13 - Zídka Z 05'!J34</f>
        <v>0</v>
      </c>
      <c r="AH120" s="200"/>
      <c r="AI120" s="200"/>
      <c r="AJ120" s="200"/>
      <c r="AK120" s="200"/>
      <c r="AL120" s="200"/>
      <c r="AM120" s="200"/>
      <c r="AN120" s="199">
        <f t="shared" si="0"/>
        <v>0</v>
      </c>
      <c r="AO120" s="200"/>
      <c r="AP120" s="200"/>
      <c r="AQ120" s="79" t="s">
        <v>85</v>
      </c>
      <c r="AR120" s="44"/>
      <c r="AS120" s="80">
        <v>0</v>
      </c>
      <c r="AT120" s="81">
        <f t="shared" si="1"/>
        <v>0</v>
      </c>
      <c r="AU120" s="82">
        <f>'Objekt13 - Zídka Z 05'!P131</f>
        <v>0</v>
      </c>
      <c r="AV120" s="81">
        <f>'Objekt13 - Zídka Z 05'!J37</f>
        <v>0</v>
      </c>
      <c r="AW120" s="81">
        <f>'Objekt13 - Zídka Z 05'!J38</f>
        <v>0</v>
      </c>
      <c r="AX120" s="81">
        <f>'Objekt13 - Zídka Z 05'!J39</f>
        <v>0</v>
      </c>
      <c r="AY120" s="81">
        <f>'Objekt13 - Zídka Z 05'!J40</f>
        <v>0</v>
      </c>
      <c r="AZ120" s="81">
        <f>'Objekt13 - Zídka Z 05'!F37</f>
        <v>0</v>
      </c>
      <c r="BA120" s="81">
        <f>'Objekt13 - Zídka Z 05'!F38</f>
        <v>0</v>
      </c>
      <c r="BB120" s="81">
        <f>'Objekt13 - Zídka Z 05'!F39</f>
        <v>0</v>
      </c>
      <c r="BC120" s="81">
        <f>'Objekt13 - Zídka Z 05'!F40</f>
        <v>0</v>
      </c>
      <c r="BD120" s="83">
        <f>'Objekt13 - Zídka Z 05'!F41</f>
        <v>0</v>
      </c>
      <c r="BT120" s="21" t="s">
        <v>97</v>
      </c>
      <c r="BV120" s="21" t="s">
        <v>75</v>
      </c>
      <c r="BW120" s="21" t="s">
        <v>151</v>
      </c>
      <c r="BX120" s="21" t="s">
        <v>122</v>
      </c>
      <c r="CL120" s="21" t="s">
        <v>1</v>
      </c>
    </row>
    <row r="121" spans="1:90" s="3" customFormat="1" ht="16.5" customHeight="1">
      <c r="A121" s="84" t="s">
        <v>87</v>
      </c>
      <c r="B121" s="44"/>
      <c r="C121" s="9"/>
      <c r="D121" s="9"/>
      <c r="E121" s="9"/>
      <c r="F121" s="9"/>
      <c r="G121" s="211" t="s">
        <v>152</v>
      </c>
      <c r="H121" s="211"/>
      <c r="I121" s="211"/>
      <c r="J121" s="211"/>
      <c r="K121" s="211"/>
      <c r="L121" s="9"/>
      <c r="M121" s="211" t="s">
        <v>153</v>
      </c>
      <c r="N121" s="211"/>
      <c r="O121" s="211"/>
      <c r="P121" s="211"/>
      <c r="Q121" s="211"/>
      <c r="R121" s="211"/>
      <c r="S121" s="211"/>
      <c r="T121" s="211"/>
      <c r="U121" s="211"/>
      <c r="V121" s="211"/>
      <c r="W121" s="211"/>
      <c r="X121" s="211"/>
      <c r="Y121" s="211"/>
      <c r="Z121" s="211"/>
      <c r="AA121" s="211"/>
      <c r="AB121" s="211"/>
      <c r="AC121" s="211"/>
      <c r="AD121" s="211"/>
      <c r="AE121" s="211"/>
      <c r="AF121" s="211"/>
      <c r="AG121" s="199">
        <f>'Objekt14 - Zídka Z 06'!J34</f>
        <v>0</v>
      </c>
      <c r="AH121" s="200"/>
      <c r="AI121" s="200"/>
      <c r="AJ121" s="200"/>
      <c r="AK121" s="200"/>
      <c r="AL121" s="200"/>
      <c r="AM121" s="200"/>
      <c r="AN121" s="199">
        <f t="shared" si="0"/>
        <v>0</v>
      </c>
      <c r="AO121" s="200"/>
      <c r="AP121" s="200"/>
      <c r="AQ121" s="79" t="s">
        <v>85</v>
      </c>
      <c r="AR121" s="44"/>
      <c r="AS121" s="80">
        <v>0</v>
      </c>
      <c r="AT121" s="81">
        <f t="shared" si="1"/>
        <v>0</v>
      </c>
      <c r="AU121" s="82">
        <f>'Objekt14 - Zídka Z 06'!P136</f>
        <v>0</v>
      </c>
      <c r="AV121" s="81">
        <f>'Objekt14 - Zídka Z 06'!J37</f>
        <v>0</v>
      </c>
      <c r="AW121" s="81">
        <f>'Objekt14 - Zídka Z 06'!J38</f>
        <v>0</v>
      </c>
      <c r="AX121" s="81">
        <f>'Objekt14 - Zídka Z 06'!J39</f>
        <v>0</v>
      </c>
      <c r="AY121" s="81">
        <f>'Objekt14 - Zídka Z 06'!J40</f>
        <v>0</v>
      </c>
      <c r="AZ121" s="81">
        <f>'Objekt14 - Zídka Z 06'!F37</f>
        <v>0</v>
      </c>
      <c r="BA121" s="81">
        <f>'Objekt14 - Zídka Z 06'!F38</f>
        <v>0</v>
      </c>
      <c r="BB121" s="81">
        <f>'Objekt14 - Zídka Z 06'!F39</f>
        <v>0</v>
      </c>
      <c r="BC121" s="81">
        <f>'Objekt14 - Zídka Z 06'!F40</f>
        <v>0</v>
      </c>
      <c r="BD121" s="83">
        <f>'Objekt14 - Zídka Z 06'!F41</f>
        <v>0</v>
      </c>
      <c r="BT121" s="21" t="s">
        <v>97</v>
      </c>
      <c r="BV121" s="21" t="s">
        <v>75</v>
      </c>
      <c r="BW121" s="21" t="s">
        <v>154</v>
      </c>
      <c r="BX121" s="21" t="s">
        <v>122</v>
      </c>
      <c r="CL121" s="21" t="s">
        <v>1</v>
      </c>
    </row>
    <row r="122" spans="1:90" s="3" customFormat="1" ht="16.5" customHeight="1">
      <c r="A122" s="84" t="s">
        <v>87</v>
      </c>
      <c r="B122" s="44"/>
      <c r="C122" s="9"/>
      <c r="D122" s="9"/>
      <c r="E122" s="9"/>
      <c r="F122" s="9"/>
      <c r="G122" s="211" t="s">
        <v>155</v>
      </c>
      <c r="H122" s="211"/>
      <c r="I122" s="211"/>
      <c r="J122" s="211"/>
      <c r="K122" s="211"/>
      <c r="L122" s="9"/>
      <c r="M122" s="211" t="s">
        <v>156</v>
      </c>
      <c r="N122" s="211"/>
      <c r="O122" s="211"/>
      <c r="P122" s="211"/>
      <c r="Q122" s="211"/>
      <c r="R122" s="211"/>
      <c r="S122" s="211"/>
      <c r="T122" s="211"/>
      <c r="U122" s="211"/>
      <c r="V122" s="211"/>
      <c r="W122" s="211"/>
      <c r="X122" s="211"/>
      <c r="Y122" s="211"/>
      <c r="Z122" s="211"/>
      <c r="AA122" s="211"/>
      <c r="AB122" s="211"/>
      <c r="AC122" s="211"/>
      <c r="AD122" s="211"/>
      <c r="AE122" s="211"/>
      <c r="AF122" s="211"/>
      <c r="AG122" s="199">
        <f>'Objekt15 - Zídka Z10'!J34</f>
        <v>0</v>
      </c>
      <c r="AH122" s="200"/>
      <c r="AI122" s="200"/>
      <c r="AJ122" s="200"/>
      <c r="AK122" s="200"/>
      <c r="AL122" s="200"/>
      <c r="AM122" s="200"/>
      <c r="AN122" s="199">
        <f t="shared" si="0"/>
        <v>0</v>
      </c>
      <c r="AO122" s="200"/>
      <c r="AP122" s="200"/>
      <c r="AQ122" s="79" t="s">
        <v>85</v>
      </c>
      <c r="AR122" s="44"/>
      <c r="AS122" s="80">
        <v>0</v>
      </c>
      <c r="AT122" s="81">
        <f t="shared" si="1"/>
        <v>0</v>
      </c>
      <c r="AU122" s="82">
        <f>'Objekt15 - Zídka Z10'!P131</f>
        <v>0</v>
      </c>
      <c r="AV122" s="81">
        <f>'Objekt15 - Zídka Z10'!J37</f>
        <v>0</v>
      </c>
      <c r="AW122" s="81">
        <f>'Objekt15 - Zídka Z10'!J38</f>
        <v>0</v>
      </c>
      <c r="AX122" s="81">
        <f>'Objekt15 - Zídka Z10'!J39</f>
        <v>0</v>
      </c>
      <c r="AY122" s="81">
        <f>'Objekt15 - Zídka Z10'!J40</f>
        <v>0</v>
      </c>
      <c r="AZ122" s="81">
        <f>'Objekt15 - Zídka Z10'!F37</f>
        <v>0</v>
      </c>
      <c r="BA122" s="81">
        <f>'Objekt15 - Zídka Z10'!F38</f>
        <v>0</v>
      </c>
      <c r="BB122" s="81">
        <f>'Objekt15 - Zídka Z10'!F39</f>
        <v>0</v>
      </c>
      <c r="BC122" s="81">
        <f>'Objekt15 - Zídka Z10'!F40</f>
        <v>0</v>
      </c>
      <c r="BD122" s="83">
        <f>'Objekt15 - Zídka Z10'!F41</f>
        <v>0</v>
      </c>
      <c r="BT122" s="21" t="s">
        <v>97</v>
      </c>
      <c r="BV122" s="21" t="s">
        <v>75</v>
      </c>
      <c r="BW122" s="21" t="s">
        <v>157</v>
      </c>
      <c r="BX122" s="21" t="s">
        <v>122</v>
      </c>
      <c r="CL122" s="21" t="s">
        <v>1</v>
      </c>
    </row>
    <row r="123" spans="1:90" s="3" customFormat="1" ht="16.5" customHeight="1">
      <c r="A123" s="84" t="s">
        <v>87</v>
      </c>
      <c r="B123" s="44"/>
      <c r="C123" s="9"/>
      <c r="D123" s="9"/>
      <c r="E123" s="9"/>
      <c r="F123" s="9"/>
      <c r="G123" s="211" t="s">
        <v>158</v>
      </c>
      <c r="H123" s="211"/>
      <c r="I123" s="211"/>
      <c r="J123" s="211"/>
      <c r="K123" s="211"/>
      <c r="L123" s="9"/>
      <c r="M123" s="211" t="s">
        <v>159</v>
      </c>
      <c r="N123" s="211"/>
      <c r="O123" s="211"/>
      <c r="P123" s="211"/>
      <c r="Q123" s="211"/>
      <c r="R123" s="211"/>
      <c r="S123" s="211"/>
      <c r="T123" s="211"/>
      <c r="U123" s="211"/>
      <c r="V123" s="211"/>
      <c r="W123" s="211"/>
      <c r="X123" s="211"/>
      <c r="Y123" s="211"/>
      <c r="Z123" s="211"/>
      <c r="AA123" s="211"/>
      <c r="AB123" s="211"/>
      <c r="AC123" s="211"/>
      <c r="AD123" s="211"/>
      <c r="AE123" s="211"/>
      <c r="AF123" s="211"/>
      <c r="AG123" s="199">
        <f>'Objekt16 - Oprava stávají...'!J34</f>
        <v>0</v>
      </c>
      <c r="AH123" s="200"/>
      <c r="AI123" s="200"/>
      <c r="AJ123" s="200"/>
      <c r="AK123" s="200"/>
      <c r="AL123" s="200"/>
      <c r="AM123" s="200"/>
      <c r="AN123" s="199">
        <f t="shared" si="0"/>
        <v>0</v>
      </c>
      <c r="AO123" s="200"/>
      <c r="AP123" s="200"/>
      <c r="AQ123" s="79" t="s">
        <v>85</v>
      </c>
      <c r="AR123" s="44"/>
      <c r="AS123" s="80">
        <v>0</v>
      </c>
      <c r="AT123" s="81">
        <f t="shared" si="1"/>
        <v>0</v>
      </c>
      <c r="AU123" s="82">
        <f>'Objekt16 - Oprava stávají...'!P130</f>
        <v>0</v>
      </c>
      <c r="AV123" s="81">
        <f>'Objekt16 - Oprava stávají...'!J37</f>
        <v>0</v>
      </c>
      <c r="AW123" s="81">
        <f>'Objekt16 - Oprava stávají...'!J38</f>
        <v>0</v>
      </c>
      <c r="AX123" s="81">
        <f>'Objekt16 - Oprava stávají...'!J39</f>
        <v>0</v>
      </c>
      <c r="AY123" s="81">
        <f>'Objekt16 - Oprava stávají...'!J40</f>
        <v>0</v>
      </c>
      <c r="AZ123" s="81">
        <f>'Objekt16 - Oprava stávají...'!F37</f>
        <v>0</v>
      </c>
      <c r="BA123" s="81">
        <f>'Objekt16 - Oprava stávají...'!F38</f>
        <v>0</v>
      </c>
      <c r="BB123" s="81">
        <f>'Objekt16 - Oprava stávají...'!F39</f>
        <v>0</v>
      </c>
      <c r="BC123" s="81">
        <f>'Objekt16 - Oprava stávají...'!F40</f>
        <v>0</v>
      </c>
      <c r="BD123" s="83">
        <f>'Objekt16 - Oprava stávají...'!F41</f>
        <v>0</v>
      </c>
      <c r="BT123" s="21" t="s">
        <v>97</v>
      </c>
      <c r="BV123" s="21" t="s">
        <v>75</v>
      </c>
      <c r="BW123" s="21" t="s">
        <v>160</v>
      </c>
      <c r="BX123" s="21" t="s">
        <v>122</v>
      </c>
      <c r="CL123" s="21" t="s">
        <v>1</v>
      </c>
    </row>
    <row r="124" spans="1:90" s="3" customFormat="1" ht="16.5" customHeight="1">
      <c r="B124" s="44"/>
      <c r="C124" s="9"/>
      <c r="D124" s="9"/>
      <c r="E124" s="9"/>
      <c r="F124" s="211" t="s">
        <v>161</v>
      </c>
      <c r="G124" s="211"/>
      <c r="H124" s="211"/>
      <c r="I124" s="211"/>
      <c r="J124" s="211"/>
      <c r="K124" s="9"/>
      <c r="L124" s="211" t="s">
        <v>162</v>
      </c>
      <c r="M124" s="211"/>
      <c r="N124" s="211"/>
      <c r="O124" s="211"/>
      <c r="P124" s="211"/>
      <c r="Q124" s="211"/>
      <c r="R124" s="211"/>
      <c r="S124" s="211"/>
      <c r="T124" s="211"/>
      <c r="U124" s="211"/>
      <c r="V124" s="211"/>
      <c r="W124" s="211"/>
      <c r="X124" s="211"/>
      <c r="Y124" s="211"/>
      <c r="Z124" s="211"/>
      <c r="AA124" s="211"/>
      <c r="AB124" s="211"/>
      <c r="AC124" s="211"/>
      <c r="AD124" s="211"/>
      <c r="AE124" s="211"/>
      <c r="AF124" s="211"/>
      <c r="AG124" s="201">
        <f>ROUND(AG125,2)</f>
        <v>0</v>
      </c>
      <c r="AH124" s="200"/>
      <c r="AI124" s="200"/>
      <c r="AJ124" s="200"/>
      <c r="AK124" s="200"/>
      <c r="AL124" s="200"/>
      <c r="AM124" s="200"/>
      <c r="AN124" s="199">
        <f t="shared" si="0"/>
        <v>0</v>
      </c>
      <c r="AO124" s="200"/>
      <c r="AP124" s="200"/>
      <c r="AQ124" s="79" t="s">
        <v>85</v>
      </c>
      <c r="AR124" s="44"/>
      <c r="AS124" s="80">
        <f>ROUND(AS125,2)</f>
        <v>0</v>
      </c>
      <c r="AT124" s="81">
        <f t="shared" si="1"/>
        <v>0</v>
      </c>
      <c r="AU124" s="82">
        <f>ROUND(AU125,5)</f>
        <v>0</v>
      </c>
      <c r="AV124" s="81">
        <f>ROUND(AZ124*L29,2)</f>
        <v>0</v>
      </c>
      <c r="AW124" s="81">
        <f>ROUND(BA124*L30,2)</f>
        <v>0</v>
      </c>
      <c r="AX124" s="81">
        <f>ROUND(BB124*L29,2)</f>
        <v>0</v>
      </c>
      <c r="AY124" s="81">
        <f>ROUND(BC124*L30,2)</f>
        <v>0</v>
      </c>
      <c r="AZ124" s="81">
        <f>ROUND(AZ125,2)</f>
        <v>0</v>
      </c>
      <c r="BA124" s="81">
        <f>ROUND(BA125,2)</f>
        <v>0</v>
      </c>
      <c r="BB124" s="81">
        <f>ROUND(BB125,2)</f>
        <v>0</v>
      </c>
      <c r="BC124" s="81">
        <f>ROUND(BC125,2)</f>
        <v>0</v>
      </c>
      <c r="BD124" s="83">
        <f>ROUND(BD125,2)</f>
        <v>0</v>
      </c>
      <c r="BS124" s="21" t="s">
        <v>72</v>
      </c>
      <c r="BT124" s="21" t="s">
        <v>90</v>
      </c>
      <c r="BU124" s="21" t="s">
        <v>74</v>
      </c>
      <c r="BV124" s="21" t="s">
        <v>75</v>
      </c>
      <c r="BW124" s="21" t="s">
        <v>163</v>
      </c>
      <c r="BX124" s="21" t="s">
        <v>86</v>
      </c>
      <c r="CL124" s="21" t="s">
        <v>1</v>
      </c>
    </row>
    <row r="125" spans="1:90" s="3" customFormat="1" ht="16.5" customHeight="1">
      <c r="A125" s="84" t="s">
        <v>87</v>
      </c>
      <c r="B125" s="44"/>
      <c r="C125" s="9"/>
      <c r="D125" s="9"/>
      <c r="E125" s="9"/>
      <c r="F125" s="9"/>
      <c r="G125" s="211" t="s">
        <v>164</v>
      </c>
      <c r="H125" s="211"/>
      <c r="I125" s="211"/>
      <c r="J125" s="211"/>
      <c r="K125" s="211"/>
      <c r="L125" s="9"/>
      <c r="M125" s="211" t="s">
        <v>162</v>
      </c>
      <c r="N125" s="211"/>
      <c r="O125" s="211"/>
      <c r="P125" s="211"/>
      <c r="Q125" s="211"/>
      <c r="R125" s="211"/>
      <c r="S125" s="211"/>
      <c r="T125" s="211"/>
      <c r="U125" s="211"/>
      <c r="V125" s="211"/>
      <c r="W125" s="211"/>
      <c r="X125" s="211"/>
      <c r="Y125" s="211"/>
      <c r="Z125" s="211"/>
      <c r="AA125" s="211"/>
      <c r="AB125" s="211"/>
      <c r="AC125" s="211"/>
      <c r="AD125" s="211"/>
      <c r="AE125" s="211"/>
      <c r="AF125" s="211"/>
      <c r="AG125" s="199">
        <f>'Objekt3 - Sadové úpravy'!J34</f>
        <v>0</v>
      </c>
      <c r="AH125" s="200"/>
      <c r="AI125" s="200"/>
      <c r="AJ125" s="200"/>
      <c r="AK125" s="200"/>
      <c r="AL125" s="200"/>
      <c r="AM125" s="200"/>
      <c r="AN125" s="199">
        <f t="shared" si="0"/>
        <v>0</v>
      </c>
      <c r="AO125" s="200"/>
      <c r="AP125" s="200"/>
      <c r="AQ125" s="79" t="s">
        <v>85</v>
      </c>
      <c r="AR125" s="44"/>
      <c r="AS125" s="80">
        <v>0</v>
      </c>
      <c r="AT125" s="81">
        <f t="shared" si="1"/>
        <v>0</v>
      </c>
      <c r="AU125" s="82">
        <f>'Objekt3 - Sadové úpravy'!P126</f>
        <v>0</v>
      </c>
      <c r="AV125" s="81">
        <f>'Objekt3 - Sadové úpravy'!J37</f>
        <v>0</v>
      </c>
      <c r="AW125" s="81">
        <f>'Objekt3 - Sadové úpravy'!J38</f>
        <v>0</v>
      </c>
      <c r="AX125" s="81">
        <f>'Objekt3 - Sadové úpravy'!J39</f>
        <v>0</v>
      </c>
      <c r="AY125" s="81">
        <f>'Objekt3 - Sadové úpravy'!J40</f>
        <v>0</v>
      </c>
      <c r="AZ125" s="81">
        <f>'Objekt3 - Sadové úpravy'!F37</f>
        <v>0</v>
      </c>
      <c r="BA125" s="81">
        <f>'Objekt3 - Sadové úpravy'!F38</f>
        <v>0</v>
      </c>
      <c r="BB125" s="81">
        <f>'Objekt3 - Sadové úpravy'!F39</f>
        <v>0</v>
      </c>
      <c r="BC125" s="81">
        <f>'Objekt3 - Sadové úpravy'!F40</f>
        <v>0</v>
      </c>
      <c r="BD125" s="83">
        <f>'Objekt3 - Sadové úpravy'!F41</f>
        <v>0</v>
      </c>
      <c r="BT125" s="21" t="s">
        <v>97</v>
      </c>
      <c r="BV125" s="21" t="s">
        <v>75</v>
      </c>
      <c r="BW125" s="21" t="s">
        <v>165</v>
      </c>
      <c r="BX125" s="21" t="s">
        <v>163</v>
      </c>
      <c r="CL125" s="21" t="s">
        <v>1</v>
      </c>
    </row>
    <row r="126" spans="1:90" s="3" customFormat="1" ht="16.5" customHeight="1">
      <c r="B126" s="44"/>
      <c r="C126" s="9"/>
      <c r="D126" s="9"/>
      <c r="E126" s="9"/>
      <c r="F126" s="211" t="s">
        <v>166</v>
      </c>
      <c r="G126" s="211"/>
      <c r="H126" s="211"/>
      <c r="I126" s="211"/>
      <c r="J126" s="211"/>
      <c r="K126" s="9"/>
      <c r="L126" s="211" t="s">
        <v>167</v>
      </c>
      <c r="M126" s="211"/>
      <c r="N126" s="211"/>
      <c r="O126" s="211"/>
      <c r="P126" s="211"/>
      <c r="Q126" s="211"/>
      <c r="R126" s="211"/>
      <c r="S126" s="211"/>
      <c r="T126" s="211"/>
      <c r="U126" s="211"/>
      <c r="V126" s="211"/>
      <c r="W126" s="211"/>
      <c r="X126" s="211"/>
      <c r="Y126" s="211"/>
      <c r="Z126" s="211"/>
      <c r="AA126" s="211"/>
      <c r="AB126" s="211"/>
      <c r="AC126" s="211"/>
      <c r="AD126" s="211"/>
      <c r="AE126" s="211"/>
      <c r="AF126" s="211"/>
      <c r="AG126" s="201">
        <f>ROUND(AG127,2)</f>
        <v>0</v>
      </c>
      <c r="AH126" s="200"/>
      <c r="AI126" s="200"/>
      <c r="AJ126" s="200"/>
      <c r="AK126" s="200"/>
      <c r="AL126" s="200"/>
      <c r="AM126" s="200"/>
      <c r="AN126" s="199">
        <f t="shared" ref="AN126:AN156" si="2">SUM(AG126,AT126)</f>
        <v>0</v>
      </c>
      <c r="AO126" s="200"/>
      <c r="AP126" s="200"/>
      <c r="AQ126" s="79" t="s">
        <v>85</v>
      </c>
      <c r="AR126" s="44"/>
      <c r="AS126" s="80">
        <f>ROUND(AS127,2)</f>
        <v>0</v>
      </c>
      <c r="AT126" s="81">
        <f t="shared" ref="AT126:AT156" si="3">ROUND(SUM(AV126:AW126),2)</f>
        <v>0</v>
      </c>
      <c r="AU126" s="82">
        <f>ROUND(AU127,5)</f>
        <v>0</v>
      </c>
      <c r="AV126" s="81">
        <f>ROUND(AZ126*L29,2)</f>
        <v>0</v>
      </c>
      <c r="AW126" s="81">
        <f>ROUND(BA126*L30,2)</f>
        <v>0</v>
      </c>
      <c r="AX126" s="81">
        <f>ROUND(BB126*L29,2)</f>
        <v>0</v>
      </c>
      <c r="AY126" s="81">
        <f>ROUND(BC126*L30,2)</f>
        <v>0</v>
      </c>
      <c r="AZ126" s="81">
        <f>ROUND(AZ127,2)</f>
        <v>0</v>
      </c>
      <c r="BA126" s="81">
        <f>ROUND(BA127,2)</f>
        <v>0</v>
      </c>
      <c r="BB126" s="81">
        <f>ROUND(BB127,2)</f>
        <v>0</v>
      </c>
      <c r="BC126" s="81">
        <f>ROUND(BC127,2)</f>
        <v>0</v>
      </c>
      <c r="BD126" s="83">
        <f>ROUND(BD127,2)</f>
        <v>0</v>
      </c>
      <c r="BS126" s="21" t="s">
        <v>72</v>
      </c>
      <c r="BT126" s="21" t="s">
        <v>90</v>
      </c>
      <c r="BU126" s="21" t="s">
        <v>74</v>
      </c>
      <c r="BV126" s="21" t="s">
        <v>75</v>
      </c>
      <c r="BW126" s="21" t="s">
        <v>168</v>
      </c>
      <c r="BX126" s="21" t="s">
        <v>86</v>
      </c>
      <c r="CL126" s="21" t="s">
        <v>1</v>
      </c>
    </row>
    <row r="127" spans="1:90" s="3" customFormat="1" ht="16.5" customHeight="1">
      <c r="A127" s="84" t="s">
        <v>87</v>
      </c>
      <c r="B127" s="44"/>
      <c r="C127" s="9"/>
      <c r="D127" s="9"/>
      <c r="E127" s="9"/>
      <c r="F127" s="9"/>
      <c r="G127" s="211" t="s">
        <v>164</v>
      </c>
      <c r="H127" s="211"/>
      <c r="I127" s="211"/>
      <c r="J127" s="211"/>
      <c r="K127" s="211"/>
      <c r="L127" s="9"/>
      <c r="M127" s="211" t="s">
        <v>167</v>
      </c>
      <c r="N127" s="211"/>
      <c r="O127" s="211"/>
      <c r="P127" s="211"/>
      <c r="Q127" s="211"/>
      <c r="R127" s="211"/>
      <c r="S127" s="211"/>
      <c r="T127" s="211"/>
      <c r="U127" s="211"/>
      <c r="V127" s="211"/>
      <c r="W127" s="211"/>
      <c r="X127" s="211"/>
      <c r="Y127" s="211"/>
      <c r="Z127" s="211"/>
      <c r="AA127" s="211"/>
      <c r="AB127" s="211"/>
      <c r="AC127" s="211"/>
      <c r="AD127" s="211"/>
      <c r="AE127" s="211"/>
      <c r="AF127" s="211"/>
      <c r="AG127" s="199">
        <f>'Objekt3 - Oplocení'!J34</f>
        <v>0</v>
      </c>
      <c r="AH127" s="200"/>
      <c r="AI127" s="200"/>
      <c r="AJ127" s="200"/>
      <c r="AK127" s="200"/>
      <c r="AL127" s="200"/>
      <c r="AM127" s="200"/>
      <c r="AN127" s="199">
        <f t="shared" si="2"/>
        <v>0</v>
      </c>
      <c r="AO127" s="200"/>
      <c r="AP127" s="200"/>
      <c r="AQ127" s="79" t="s">
        <v>85</v>
      </c>
      <c r="AR127" s="44"/>
      <c r="AS127" s="80">
        <v>0</v>
      </c>
      <c r="AT127" s="81">
        <f t="shared" si="3"/>
        <v>0</v>
      </c>
      <c r="AU127" s="82">
        <f>'Objekt3 - Oplocení'!P133</f>
        <v>0</v>
      </c>
      <c r="AV127" s="81">
        <f>'Objekt3 - Oplocení'!J37</f>
        <v>0</v>
      </c>
      <c r="AW127" s="81">
        <f>'Objekt3 - Oplocení'!J38</f>
        <v>0</v>
      </c>
      <c r="AX127" s="81">
        <f>'Objekt3 - Oplocení'!J39</f>
        <v>0</v>
      </c>
      <c r="AY127" s="81">
        <f>'Objekt3 - Oplocení'!J40</f>
        <v>0</v>
      </c>
      <c r="AZ127" s="81">
        <f>'Objekt3 - Oplocení'!F37</f>
        <v>0</v>
      </c>
      <c r="BA127" s="81">
        <f>'Objekt3 - Oplocení'!F38</f>
        <v>0</v>
      </c>
      <c r="BB127" s="81">
        <f>'Objekt3 - Oplocení'!F39</f>
        <v>0</v>
      </c>
      <c r="BC127" s="81">
        <f>'Objekt3 - Oplocení'!F40</f>
        <v>0</v>
      </c>
      <c r="BD127" s="83">
        <f>'Objekt3 - Oplocení'!F41</f>
        <v>0</v>
      </c>
      <c r="BT127" s="21" t="s">
        <v>97</v>
      </c>
      <c r="BV127" s="21" t="s">
        <v>75</v>
      </c>
      <c r="BW127" s="21" t="s">
        <v>169</v>
      </c>
      <c r="BX127" s="21" t="s">
        <v>168</v>
      </c>
      <c r="CL127" s="21" t="s">
        <v>1</v>
      </c>
    </row>
    <row r="128" spans="1:90" s="3" customFormat="1" ht="16.5" customHeight="1">
      <c r="A128" s="84" t="s">
        <v>87</v>
      </c>
      <c r="B128" s="44"/>
      <c r="C128" s="9"/>
      <c r="D128" s="9"/>
      <c r="E128" s="9"/>
      <c r="F128" s="211" t="s">
        <v>170</v>
      </c>
      <c r="G128" s="211"/>
      <c r="H128" s="211"/>
      <c r="I128" s="211"/>
      <c r="J128" s="211"/>
      <c r="K128" s="9"/>
      <c r="L128" s="211" t="s">
        <v>171</v>
      </c>
      <c r="M128" s="211"/>
      <c r="N128" s="211"/>
      <c r="O128" s="211"/>
      <c r="P128" s="211"/>
      <c r="Q128" s="211"/>
      <c r="R128" s="211"/>
      <c r="S128" s="211"/>
      <c r="T128" s="211"/>
      <c r="U128" s="211"/>
      <c r="V128" s="211"/>
      <c r="W128" s="211"/>
      <c r="X128" s="211"/>
      <c r="Y128" s="211"/>
      <c r="Z128" s="211"/>
      <c r="AA128" s="211"/>
      <c r="AB128" s="211"/>
      <c r="AC128" s="211"/>
      <c r="AD128" s="211"/>
      <c r="AE128" s="211"/>
      <c r="AF128" s="211"/>
      <c r="AG128" s="199">
        <f>'D.6.3 - Elektroinstalace'!J34</f>
        <v>0</v>
      </c>
      <c r="AH128" s="200"/>
      <c r="AI128" s="200"/>
      <c r="AJ128" s="200"/>
      <c r="AK128" s="200"/>
      <c r="AL128" s="200"/>
      <c r="AM128" s="200"/>
      <c r="AN128" s="199">
        <f t="shared" si="2"/>
        <v>0</v>
      </c>
      <c r="AO128" s="200"/>
      <c r="AP128" s="200"/>
      <c r="AQ128" s="79" t="s">
        <v>85</v>
      </c>
      <c r="AR128" s="44"/>
      <c r="AS128" s="80">
        <v>0</v>
      </c>
      <c r="AT128" s="81">
        <f t="shared" si="3"/>
        <v>0</v>
      </c>
      <c r="AU128" s="82">
        <f>'D.6.3 - Elektroinstalace'!P143</f>
        <v>0</v>
      </c>
      <c r="AV128" s="81">
        <f>'D.6.3 - Elektroinstalace'!J37</f>
        <v>0</v>
      </c>
      <c r="AW128" s="81">
        <f>'D.6.3 - Elektroinstalace'!J38</f>
        <v>0</v>
      </c>
      <c r="AX128" s="81">
        <f>'D.6.3 - Elektroinstalace'!J39</f>
        <v>0</v>
      </c>
      <c r="AY128" s="81">
        <f>'D.6.3 - Elektroinstalace'!J40</f>
        <v>0</v>
      </c>
      <c r="AZ128" s="81">
        <f>'D.6.3 - Elektroinstalace'!F37</f>
        <v>0</v>
      </c>
      <c r="BA128" s="81">
        <f>'D.6.3 - Elektroinstalace'!F38</f>
        <v>0</v>
      </c>
      <c r="BB128" s="81">
        <f>'D.6.3 - Elektroinstalace'!F39</f>
        <v>0</v>
      </c>
      <c r="BC128" s="81">
        <f>'D.6.3 - Elektroinstalace'!F40</f>
        <v>0</v>
      </c>
      <c r="BD128" s="83">
        <f>'D.6.3 - Elektroinstalace'!F41</f>
        <v>0</v>
      </c>
      <c r="BT128" s="21" t="s">
        <v>90</v>
      </c>
      <c r="BV128" s="21" t="s">
        <v>75</v>
      </c>
      <c r="BW128" s="21" t="s">
        <v>172</v>
      </c>
      <c r="BX128" s="21" t="s">
        <v>86</v>
      </c>
      <c r="CL128" s="21" t="s">
        <v>1</v>
      </c>
    </row>
    <row r="129" spans="1:91" s="3" customFormat="1" ht="16.5" customHeight="1">
      <c r="A129" s="84" t="s">
        <v>87</v>
      </c>
      <c r="B129" s="44"/>
      <c r="C129" s="9"/>
      <c r="D129" s="9"/>
      <c r="E129" s="9"/>
      <c r="F129" s="211" t="s">
        <v>173</v>
      </c>
      <c r="G129" s="211"/>
      <c r="H129" s="211"/>
      <c r="I129" s="211"/>
      <c r="J129" s="211"/>
      <c r="K129" s="9"/>
      <c r="L129" s="211" t="s">
        <v>174</v>
      </c>
      <c r="M129" s="211"/>
      <c r="N129" s="211"/>
      <c r="O129" s="211"/>
      <c r="P129" s="211"/>
      <c r="Q129" s="211"/>
      <c r="R129" s="211"/>
      <c r="S129" s="211"/>
      <c r="T129" s="211"/>
      <c r="U129" s="211"/>
      <c r="V129" s="211"/>
      <c r="W129" s="211"/>
      <c r="X129" s="211"/>
      <c r="Y129" s="211"/>
      <c r="Z129" s="211"/>
      <c r="AA129" s="211"/>
      <c r="AB129" s="211"/>
      <c r="AC129" s="211"/>
      <c r="AD129" s="211"/>
      <c r="AE129" s="211"/>
      <c r="AF129" s="211"/>
      <c r="AG129" s="199">
        <f>'D.8.3 - Závlaha'!J34</f>
        <v>0</v>
      </c>
      <c r="AH129" s="200"/>
      <c r="AI129" s="200"/>
      <c r="AJ129" s="200"/>
      <c r="AK129" s="200"/>
      <c r="AL129" s="200"/>
      <c r="AM129" s="200"/>
      <c r="AN129" s="199">
        <f t="shared" si="2"/>
        <v>0</v>
      </c>
      <c r="AO129" s="200"/>
      <c r="AP129" s="200"/>
      <c r="AQ129" s="79" t="s">
        <v>85</v>
      </c>
      <c r="AR129" s="44"/>
      <c r="AS129" s="80">
        <v>0</v>
      </c>
      <c r="AT129" s="81">
        <f t="shared" si="3"/>
        <v>0</v>
      </c>
      <c r="AU129" s="82">
        <f>'D.8.3 - Závlaha'!P127</f>
        <v>0</v>
      </c>
      <c r="AV129" s="81">
        <f>'D.8.3 - Závlaha'!J37</f>
        <v>0</v>
      </c>
      <c r="AW129" s="81">
        <f>'D.8.3 - Závlaha'!J38</f>
        <v>0</v>
      </c>
      <c r="AX129" s="81">
        <f>'D.8.3 - Závlaha'!J39</f>
        <v>0</v>
      </c>
      <c r="AY129" s="81">
        <f>'D.8.3 - Závlaha'!J40</f>
        <v>0</v>
      </c>
      <c r="AZ129" s="81">
        <f>'D.8.3 - Závlaha'!F37</f>
        <v>0</v>
      </c>
      <c r="BA129" s="81">
        <f>'D.8.3 - Závlaha'!F38</f>
        <v>0</v>
      </c>
      <c r="BB129" s="81">
        <f>'D.8.3 - Závlaha'!F39</f>
        <v>0</v>
      </c>
      <c r="BC129" s="81">
        <f>'D.8.3 - Závlaha'!F40</f>
        <v>0</v>
      </c>
      <c r="BD129" s="83">
        <f>'D.8.3 - Závlaha'!F41</f>
        <v>0</v>
      </c>
      <c r="BT129" s="21" t="s">
        <v>90</v>
      </c>
      <c r="BV129" s="21" t="s">
        <v>75</v>
      </c>
      <c r="BW129" s="21" t="s">
        <v>175</v>
      </c>
      <c r="BX129" s="21" t="s">
        <v>86</v>
      </c>
      <c r="CL129" s="21" t="s">
        <v>1</v>
      </c>
    </row>
    <row r="130" spans="1:91" s="3" customFormat="1" ht="16.5" customHeight="1">
      <c r="B130" s="44"/>
      <c r="C130" s="9"/>
      <c r="D130" s="9"/>
      <c r="E130" s="211" t="s">
        <v>176</v>
      </c>
      <c r="F130" s="211"/>
      <c r="G130" s="211"/>
      <c r="H130" s="211"/>
      <c r="I130" s="211"/>
      <c r="J130" s="9"/>
      <c r="K130" s="211" t="s">
        <v>177</v>
      </c>
      <c r="L130" s="211"/>
      <c r="M130" s="211"/>
      <c r="N130" s="211"/>
      <c r="O130" s="211"/>
      <c r="P130" s="211"/>
      <c r="Q130" s="211"/>
      <c r="R130" s="211"/>
      <c r="S130" s="211"/>
      <c r="T130" s="211"/>
      <c r="U130" s="211"/>
      <c r="V130" s="211"/>
      <c r="W130" s="211"/>
      <c r="X130" s="211"/>
      <c r="Y130" s="211"/>
      <c r="Z130" s="211"/>
      <c r="AA130" s="211"/>
      <c r="AB130" s="211"/>
      <c r="AC130" s="211"/>
      <c r="AD130" s="211"/>
      <c r="AE130" s="211"/>
      <c r="AF130" s="211"/>
      <c r="AG130" s="201">
        <f>ROUND(AG131+AG132+AG134,2)</f>
        <v>0</v>
      </c>
      <c r="AH130" s="200"/>
      <c r="AI130" s="200"/>
      <c r="AJ130" s="200"/>
      <c r="AK130" s="200"/>
      <c r="AL130" s="200"/>
      <c r="AM130" s="200"/>
      <c r="AN130" s="199">
        <f t="shared" si="2"/>
        <v>0</v>
      </c>
      <c r="AO130" s="200"/>
      <c r="AP130" s="200"/>
      <c r="AQ130" s="79" t="s">
        <v>85</v>
      </c>
      <c r="AR130" s="44"/>
      <c r="AS130" s="80">
        <f>ROUND(AS131+AS132+AS134,2)</f>
        <v>0</v>
      </c>
      <c r="AT130" s="81">
        <f t="shared" si="3"/>
        <v>0</v>
      </c>
      <c r="AU130" s="82">
        <f>ROUND(AU131+AU132+AU134,5)</f>
        <v>0</v>
      </c>
      <c r="AV130" s="81">
        <f>ROUND(AZ130*L29,2)</f>
        <v>0</v>
      </c>
      <c r="AW130" s="81">
        <f>ROUND(BA130*L30,2)</f>
        <v>0</v>
      </c>
      <c r="AX130" s="81">
        <f>ROUND(BB130*L29,2)</f>
        <v>0</v>
      </c>
      <c r="AY130" s="81">
        <f>ROUND(BC130*L30,2)</f>
        <v>0</v>
      </c>
      <c r="AZ130" s="81">
        <f>ROUND(AZ131+AZ132+AZ134,2)</f>
        <v>0</v>
      </c>
      <c r="BA130" s="81">
        <f>ROUND(BA131+BA132+BA134,2)</f>
        <v>0</v>
      </c>
      <c r="BB130" s="81">
        <f>ROUND(BB131+BB132+BB134,2)</f>
        <v>0</v>
      </c>
      <c r="BC130" s="81">
        <f>ROUND(BC131+BC132+BC134,2)</f>
        <v>0</v>
      </c>
      <c r="BD130" s="83">
        <f>ROUND(BD131+BD132+BD134,2)</f>
        <v>0</v>
      </c>
      <c r="BS130" s="21" t="s">
        <v>72</v>
      </c>
      <c r="BT130" s="21" t="s">
        <v>82</v>
      </c>
      <c r="BU130" s="21" t="s">
        <v>74</v>
      </c>
      <c r="BV130" s="21" t="s">
        <v>75</v>
      </c>
      <c r="BW130" s="21" t="s">
        <v>178</v>
      </c>
      <c r="BX130" s="21" t="s">
        <v>81</v>
      </c>
      <c r="CL130" s="21" t="s">
        <v>1</v>
      </c>
    </row>
    <row r="131" spans="1:91" s="3" customFormat="1" ht="16.5" customHeight="1">
      <c r="A131" s="84" t="s">
        <v>87</v>
      </c>
      <c r="B131" s="44"/>
      <c r="C131" s="9"/>
      <c r="D131" s="9"/>
      <c r="E131" s="9"/>
      <c r="F131" s="211" t="s">
        <v>179</v>
      </c>
      <c r="G131" s="211"/>
      <c r="H131" s="211"/>
      <c r="I131" s="211"/>
      <c r="J131" s="211"/>
      <c r="K131" s="9"/>
      <c r="L131" s="211" t="s">
        <v>89</v>
      </c>
      <c r="M131" s="211"/>
      <c r="N131" s="211"/>
      <c r="O131" s="211"/>
      <c r="P131" s="211"/>
      <c r="Q131" s="211"/>
      <c r="R131" s="211"/>
      <c r="S131" s="211"/>
      <c r="T131" s="211"/>
      <c r="U131" s="211"/>
      <c r="V131" s="211"/>
      <c r="W131" s="211"/>
      <c r="X131" s="211"/>
      <c r="Y131" s="211"/>
      <c r="Z131" s="211"/>
      <c r="AA131" s="211"/>
      <c r="AB131" s="211"/>
      <c r="AC131" s="211"/>
      <c r="AD131" s="211"/>
      <c r="AE131" s="211"/>
      <c r="AF131" s="211"/>
      <c r="AG131" s="199">
        <f>'D.1.3.0 - Vedlejší rozpoč...'!J34</f>
        <v>0</v>
      </c>
      <c r="AH131" s="200"/>
      <c r="AI131" s="200"/>
      <c r="AJ131" s="200"/>
      <c r="AK131" s="200"/>
      <c r="AL131" s="200"/>
      <c r="AM131" s="200"/>
      <c r="AN131" s="199">
        <f t="shared" si="2"/>
        <v>0</v>
      </c>
      <c r="AO131" s="200"/>
      <c r="AP131" s="200"/>
      <c r="AQ131" s="79" t="s">
        <v>85</v>
      </c>
      <c r="AR131" s="44"/>
      <c r="AS131" s="80">
        <v>0</v>
      </c>
      <c r="AT131" s="81">
        <f t="shared" si="3"/>
        <v>0</v>
      </c>
      <c r="AU131" s="82">
        <f>'D.1.3.0 - Vedlejší rozpoč...'!P130</f>
        <v>0</v>
      </c>
      <c r="AV131" s="81">
        <f>'D.1.3.0 - Vedlejší rozpoč...'!J37</f>
        <v>0</v>
      </c>
      <c r="AW131" s="81">
        <f>'D.1.3.0 - Vedlejší rozpoč...'!J38</f>
        <v>0</v>
      </c>
      <c r="AX131" s="81">
        <f>'D.1.3.0 - Vedlejší rozpoč...'!J39</f>
        <v>0</v>
      </c>
      <c r="AY131" s="81">
        <f>'D.1.3.0 - Vedlejší rozpoč...'!J40</f>
        <v>0</v>
      </c>
      <c r="AZ131" s="81">
        <f>'D.1.3.0 - Vedlejší rozpoč...'!F37</f>
        <v>0</v>
      </c>
      <c r="BA131" s="81">
        <f>'D.1.3.0 - Vedlejší rozpoč...'!F38</f>
        <v>0</v>
      </c>
      <c r="BB131" s="81">
        <f>'D.1.3.0 - Vedlejší rozpoč...'!F39</f>
        <v>0</v>
      </c>
      <c r="BC131" s="81">
        <f>'D.1.3.0 - Vedlejší rozpoč...'!F40</f>
        <v>0</v>
      </c>
      <c r="BD131" s="83">
        <f>'D.1.3.0 - Vedlejší rozpoč...'!F41</f>
        <v>0</v>
      </c>
      <c r="BT131" s="21" t="s">
        <v>90</v>
      </c>
      <c r="BV131" s="21" t="s">
        <v>75</v>
      </c>
      <c r="BW131" s="21" t="s">
        <v>180</v>
      </c>
      <c r="BX131" s="21" t="s">
        <v>178</v>
      </c>
      <c r="CL131" s="21" t="s">
        <v>1</v>
      </c>
    </row>
    <row r="132" spans="1:91" s="3" customFormat="1" ht="16.5" customHeight="1">
      <c r="B132" s="44"/>
      <c r="C132" s="9"/>
      <c r="D132" s="9"/>
      <c r="E132" s="9"/>
      <c r="F132" s="211" t="s">
        <v>181</v>
      </c>
      <c r="G132" s="211"/>
      <c r="H132" s="211"/>
      <c r="I132" s="211"/>
      <c r="J132" s="211"/>
      <c r="K132" s="9"/>
      <c r="L132" s="211" t="s">
        <v>182</v>
      </c>
      <c r="M132" s="211"/>
      <c r="N132" s="211"/>
      <c r="O132" s="211"/>
      <c r="P132" s="211"/>
      <c r="Q132" s="211"/>
      <c r="R132" s="211"/>
      <c r="S132" s="211"/>
      <c r="T132" s="211"/>
      <c r="U132" s="211"/>
      <c r="V132" s="211"/>
      <c r="W132" s="211"/>
      <c r="X132" s="211"/>
      <c r="Y132" s="211"/>
      <c r="Z132" s="211"/>
      <c r="AA132" s="211"/>
      <c r="AB132" s="211"/>
      <c r="AC132" s="211"/>
      <c r="AD132" s="211"/>
      <c r="AE132" s="211"/>
      <c r="AF132" s="211"/>
      <c r="AG132" s="201">
        <f>ROUND(AG133,2)</f>
        <v>0</v>
      </c>
      <c r="AH132" s="200"/>
      <c r="AI132" s="200"/>
      <c r="AJ132" s="200"/>
      <c r="AK132" s="200"/>
      <c r="AL132" s="200"/>
      <c r="AM132" s="200"/>
      <c r="AN132" s="199">
        <f t="shared" si="2"/>
        <v>0</v>
      </c>
      <c r="AO132" s="200"/>
      <c r="AP132" s="200"/>
      <c r="AQ132" s="79" t="s">
        <v>85</v>
      </c>
      <c r="AR132" s="44"/>
      <c r="AS132" s="80">
        <f>ROUND(AS133,2)</f>
        <v>0</v>
      </c>
      <c r="AT132" s="81">
        <f t="shared" si="3"/>
        <v>0</v>
      </c>
      <c r="AU132" s="82">
        <f>ROUND(AU133,5)</f>
        <v>0</v>
      </c>
      <c r="AV132" s="81">
        <f>ROUND(AZ132*L29,2)</f>
        <v>0</v>
      </c>
      <c r="AW132" s="81">
        <f>ROUND(BA132*L30,2)</f>
        <v>0</v>
      </c>
      <c r="AX132" s="81">
        <f>ROUND(BB132*L29,2)</f>
        <v>0</v>
      </c>
      <c r="AY132" s="81">
        <f>ROUND(BC132*L30,2)</f>
        <v>0</v>
      </c>
      <c r="AZ132" s="81">
        <f>ROUND(AZ133,2)</f>
        <v>0</v>
      </c>
      <c r="BA132" s="81">
        <f>ROUND(BA133,2)</f>
        <v>0</v>
      </c>
      <c r="BB132" s="81">
        <f>ROUND(BB133,2)</f>
        <v>0</v>
      </c>
      <c r="BC132" s="81">
        <f>ROUND(BC133,2)</f>
        <v>0</v>
      </c>
      <c r="BD132" s="83">
        <f>ROUND(BD133,2)</f>
        <v>0</v>
      </c>
      <c r="BS132" s="21" t="s">
        <v>72</v>
      </c>
      <c r="BT132" s="21" t="s">
        <v>90</v>
      </c>
      <c r="BU132" s="21" t="s">
        <v>74</v>
      </c>
      <c r="BV132" s="21" t="s">
        <v>75</v>
      </c>
      <c r="BW132" s="21" t="s">
        <v>183</v>
      </c>
      <c r="BX132" s="21" t="s">
        <v>178</v>
      </c>
      <c r="CL132" s="21" t="s">
        <v>1</v>
      </c>
    </row>
    <row r="133" spans="1:91" s="3" customFormat="1" ht="16.5" customHeight="1">
      <c r="A133" s="84" t="s">
        <v>87</v>
      </c>
      <c r="B133" s="44"/>
      <c r="C133" s="9"/>
      <c r="D133" s="9"/>
      <c r="E133" s="9"/>
      <c r="F133" s="9"/>
      <c r="G133" s="211" t="s">
        <v>95</v>
      </c>
      <c r="H133" s="211"/>
      <c r="I133" s="211"/>
      <c r="J133" s="211"/>
      <c r="K133" s="211"/>
      <c r="L133" s="9"/>
      <c r="M133" s="211" t="s">
        <v>96</v>
      </c>
      <c r="N133" s="211"/>
      <c r="O133" s="211"/>
      <c r="P133" s="211"/>
      <c r="Q133" s="211"/>
      <c r="R133" s="211"/>
      <c r="S133" s="211"/>
      <c r="T133" s="211"/>
      <c r="U133" s="211"/>
      <c r="V133" s="211"/>
      <c r="W133" s="211"/>
      <c r="X133" s="211"/>
      <c r="Y133" s="211"/>
      <c r="Z133" s="211"/>
      <c r="AA133" s="211"/>
      <c r="AB133" s="211"/>
      <c r="AC133" s="211"/>
      <c r="AD133" s="211"/>
      <c r="AE133" s="211"/>
      <c r="AF133" s="211"/>
      <c r="AG133" s="199">
        <f>'Objekt4 - Sanace_01'!J34</f>
        <v>0</v>
      </c>
      <c r="AH133" s="200"/>
      <c r="AI133" s="200"/>
      <c r="AJ133" s="200"/>
      <c r="AK133" s="200"/>
      <c r="AL133" s="200"/>
      <c r="AM133" s="200"/>
      <c r="AN133" s="199">
        <f t="shared" si="2"/>
        <v>0</v>
      </c>
      <c r="AO133" s="200"/>
      <c r="AP133" s="200"/>
      <c r="AQ133" s="79" t="s">
        <v>85</v>
      </c>
      <c r="AR133" s="44"/>
      <c r="AS133" s="80">
        <v>0</v>
      </c>
      <c r="AT133" s="81">
        <f t="shared" si="3"/>
        <v>0</v>
      </c>
      <c r="AU133" s="82">
        <f>'Objekt4 - Sanace_01'!P127</f>
        <v>0</v>
      </c>
      <c r="AV133" s="81">
        <f>'Objekt4 - Sanace_01'!J37</f>
        <v>0</v>
      </c>
      <c r="AW133" s="81">
        <f>'Objekt4 - Sanace_01'!J38</f>
        <v>0</v>
      </c>
      <c r="AX133" s="81">
        <f>'Objekt4 - Sanace_01'!J39</f>
        <v>0</v>
      </c>
      <c r="AY133" s="81">
        <f>'Objekt4 - Sanace_01'!J40</f>
        <v>0</v>
      </c>
      <c r="AZ133" s="81">
        <f>'Objekt4 - Sanace_01'!F37</f>
        <v>0</v>
      </c>
      <c r="BA133" s="81">
        <f>'Objekt4 - Sanace_01'!F38</f>
        <v>0</v>
      </c>
      <c r="BB133" s="81">
        <f>'Objekt4 - Sanace_01'!F39</f>
        <v>0</v>
      </c>
      <c r="BC133" s="81">
        <f>'Objekt4 - Sanace_01'!F40</f>
        <v>0</v>
      </c>
      <c r="BD133" s="83">
        <f>'Objekt4 - Sanace_01'!F41</f>
        <v>0</v>
      </c>
      <c r="BT133" s="21" t="s">
        <v>97</v>
      </c>
      <c r="BV133" s="21" t="s">
        <v>75</v>
      </c>
      <c r="BW133" s="21" t="s">
        <v>184</v>
      </c>
      <c r="BX133" s="21" t="s">
        <v>183</v>
      </c>
      <c r="CL133" s="21" t="s">
        <v>1</v>
      </c>
    </row>
    <row r="134" spans="1:91" s="3" customFormat="1" ht="16.5" customHeight="1">
      <c r="B134" s="44"/>
      <c r="C134" s="9"/>
      <c r="D134" s="9"/>
      <c r="E134" s="9"/>
      <c r="F134" s="211" t="s">
        <v>185</v>
      </c>
      <c r="G134" s="211"/>
      <c r="H134" s="211"/>
      <c r="I134" s="211"/>
      <c r="J134" s="211"/>
      <c r="K134" s="9"/>
      <c r="L134" s="211" t="s">
        <v>105</v>
      </c>
      <c r="M134" s="211"/>
      <c r="N134" s="211"/>
      <c r="O134" s="211"/>
      <c r="P134" s="211"/>
      <c r="Q134" s="211"/>
      <c r="R134" s="211"/>
      <c r="S134" s="211"/>
      <c r="T134" s="211"/>
      <c r="U134" s="211"/>
      <c r="V134" s="211"/>
      <c r="W134" s="211"/>
      <c r="X134" s="211"/>
      <c r="Y134" s="211"/>
      <c r="Z134" s="211"/>
      <c r="AA134" s="211"/>
      <c r="AB134" s="211"/>
      <c r="AC134" s="211"/>
      <c r="AD134" s="211"/>
      <c r="AE134" s="211"/>
      <c r="AF134" s="211"/>
      <c r="AG134" s="201">
        <f>ROUND(AG135,2)</f>
        <v>0</v>
      </c>
      <c r="AH134" s="200"/>
      <c r="AI134" s="200"/>
      <c r="AJ134" s="200"/>
      <c r="AK134" s="200"/>
      <c r="AL134" s="200"/>
      <c r="AM134" s="200"/>
      <c r="AN134" s="199">
        <f t="shared" si="2"/>
        <v>0</v>
      </c>
      <c r="AO134" s="200"/>
      <c r="AP134" s="200"/>
      <c r="AQ134" s="79" t="s">
        <v>85</v>
      </c>
      <c r="AR134" s="44"/>
      <c r="AS134" s="80">
        <f>ROUND(AS135,2)</f>
        <v>0</v>
      </c>
      <c r="AT134" s="81">
        <f t="shared" si="3"/>
        <v>0</v>
      </c>
      <c r="AU134" s="82">
        <f>ROUND(AU135,5)</f>
        <v>0</v>
      </c>
      <c r="AV134" s="81">
        <f>ROUND(AZ134*L29,2)</f>
        <v>0</v>
      </c>
      <c r="AW134" s="81">
        <f>ROUND(BA134*L30,2)</f>
        <v>0</v>
      </c>
      <c r="AX134" s="81">
        <f>ROUND(BB134*L29,2)</f>
        <v>0</v>
      </c>
      <c r="AY134" s="81">
        <f>ROUND(BC134*L30,2)</f>
        <v>0</v>
      </c>
      <c r="AZ134" s="81">
        <f>ROUND(AZ135,2)</f>
        <v>0</v>
      </c>
      <c r="BA134" s="81">
        <f>ROUND(BA135,2)</f>
        <v>0</v>
      </c>
      <c r="BB134" s="81">
        <f>ROUND(BB135,2)</f>
        <v>0</v>
      </c>
      <c r="BC134" s="81">
        <f>ROUND(BC135,2)</f>
        <v>0</v>
      </c>
      <c r="BD134" s="83">
        <f>ROUND(BD135,2)</f>
        <v>0</v>
      </c>
      <c r="BS134" s="21" t="s">
        <v>72</v>
      </c>
      <c r="BT134" s="21" t="s">
        <v>90</v>
      </c>
      <c r="BU134" s="21" t="s">
        <v>74</v>
      </c>
      <c r="BV134" s="21" t="s">
        <v>75</v>
      </c>
      <c r="BW134" s="21" t="s">
        <v>186</v>
      </c>
      <c r="BX134" s="21" t="s">
        <v>178</v>
      </c>
      <c r="CL134" s="21" t="s">
        <v>1</v>
      </c>
    </row>
    <row r="135" spans="1:91" s="3" customFormat="1" ht="16.5" customHeight="1">
      <c r="A135" s="84" t="s">
        <v>87</v>
      </c>
      <c r="B135" s="44"/>
      <c r="C135" s="9"/>
      <c r="D135" s="9"/>
      <c r="E135" s="9"/>
      <c r="F135" s="9"/>
      <c r="G135" s="211" t="s">
        <v>95</v>
      </c>
      <c r="H135" s="211"/>
      <c r="I135" s="211"/>
      <c r="J135" s="211"/>
      <c r="K135" s="211"/>
      <c r="L135" s="9"/>
      <c r="M135" s="211" t="s">
        <v>105</v>
      </c>
      <c r="N135" s="211"/>
      <c r="O135" s="211"/>
      <c r="P135" s="211"/>
      <c r="Q135" s="211"/>
      <c r="R135" s="211"/>
      <c r="S135" s="211"/>
      <c r="T135" s="211"/>
      <c r="U135" s="211"/>
      <c r="V135" s="211"/>
      <c r="W135" s="211"/>
      <c r="X135" s="211"/>
      <c r="Y135" s="211"/>
      <c r="Z135" s="211"/>
      <c r="AA135" s="211"/>
      <c r="AB135" s="211"/>
      <c r="AC135" s="211"/>
      <c r="AD135" s="211"/>
      <c r="AE135" s="211"/>
      <c r="AF135" s="211"/>
      <c r="AG135" s="199">
        <f>'Objekt4 - Zpevněné plochy_01'!J34</f>
        <v>0</v>
      </c>
      <c r="AH135" s="200"/>
      <c r="AI135" s="200"/>
      <c r="AJ135" s="200"/>
      <c r="AK135" s="200"/>
      <c r="AL135" s="200"/>
      <c r="AM135" s="200"/>
      <c r="AN135" s="199">
        <f t="shared" si="2"/>
        <v>0</v>
      </c>
      <c r="AO135" s="200"/>
      <c r="AP135" s="200"/>
      <c r="AQ135" s="79" t="s">
        <v>85</v>
      </c>
      <c r="AR135" s="44"/>
      <c r="AS135" s="80">
        <v>0</v>
      </c>
      <c r="AT135" s="81">
        <f t="shared" si="3"/>
        <v>0</v>
      </c>
      <c r="AU135" s="82">
        <f>'Objekt4 - Zpevněné plochy_01'!P128</f>
        <v>0</v>
      </c>
      <c r="AV135" s="81">
        <f>'Objekt4 - Zpevněné plochy_01'!J37</f>
        <v>0</v>
      </c>
      <c r="AW135" s="81">
        <f>'Objekt4 - Zpevněné plochy_01'!J38</f>
        <v>0</v>
      </c>
      <c r="AX135" s="81">
        <f>'Objekt4 - Zpevněné plochy_01'!J39</f>
        <v>0</v>
      </c>
      <c r="AY135" s="81">
        <f>'Objekt4 - Zpevněné plochy_01'!J40</f>
        <v>0</v>
      </c>
      <c r="AZ135" s="81">
        <f>'Objekt4 - Zpevněné plochy_01'!F37</f>
        <v>0</v>
      </c>
      <c r="BA135" s="81">
        <f>'Objekt4 - Zpevněné plochy_01'!F38</f>
        <v>0</v>
      </c>
      <c r="BB135" s="81">
        <f>'Objekt4 - Zpevněné plochy_01'!F39</f>
        <v>0</v>
      </c>
      <c r="BC135" s="81">
        <f>'Objekt4 - Zpevněné plochy_01'!F40</f>
        <v>0</v>
      </c>
      <c r="BD135" s="83">
        <f>'Objekt4 - Zpevněné plochy_01'!F41</f>
        <v>0</v>
      </c>
      <c r="BT135" s="21" t="s">
        <v>97</v>
      </c>
      <c r="BV135" s="21" t="s">
        <v>75</v>
      </c>
      <c r="BW135" s="21" t="s">
        <v>187</v>
      </c>
      <c r="BX135" s="21" t="s">
        <v>186</v>
      </c>
      <c r="CL135" s="21" t="s">
        <v>1</v>
      </c>
    </row>
    <row r="136" spans="1:91" s="6" customFormat="1" ht="24.75" customHeight="1">
      <c r="B136" s="70"/>
      <c r="C136" s="71"/>
      <c r="D136" s="210" t="s">
        <v>188</v>
      </c>
      <c r="E136" s="210"/>
      <c r="F136" s="210"/>
      <c r="G136" s="210"/>
      <c r="H136" s="210"/>
      <c r="I136" s="72"/>
      <c r="J136" s="210" t="s">
        <v>189</v>
      </c>
      <c r="K136" s="210"/>
      <c r="L136" s="210"/>
      <c r="M136" s="210"/>
      <c r="N136" s="210"/>
      <c r="O136" s="210"/>
      <c r="P136" s="210"/>
      <c r="Q136" s="210"/>
      <c r="R136" s="210"/>
      <c r="S136" s="210"/>
      <c r="T136" s="210"/>
      <c r="U136" s="210"/>
      <c r="V136" s="210"/>
      <c r="W136" s="210"/>
      <c r="X136" s="210"/>
      <c r="Y136" s="210"/>
      <c r="Z136" s="210"/>
      <c r="AA136" s="210"/>
      <c r="AB136" s="210"/>
      <c r="AC136" s="210"/>
      <c r="AD136" s="210"/>
      <c r="AE136" s="210"/>
      <c r="AF136" s="210"/>
      <c r="AG136" s="204">
        <f>ROUND(AG137,2)</f>
        <v>0</v>
      </c>
      <c r="AH136" s="203"/>
      <c r="AI136" s="203"/>
      <c r="AJ136" s="203"/>
      <c r="AK136" s="203"/>
      <c r="AL136" s="203"/>
      <c r="AM136" s="203"/>
      <c r="AN136" s="202">
        <f t="shared" si="2"/>
        <v>0</v>
      </c>
      <c r="AO136" s="203"/>
      <c r="AP136" s="203"/>
      <c r="AQ136" s="73" t="s">
        <v>79</v>
      </c>
      <c r="AR136" s="70"/>
      <c r="AS136" s="74">
        <f>ROUND(AS137,2)</f>
        <v>0</v>
      </c>
      <c r="AT136" s="75">
        <f t="shared" si="3"/>
        <v>0</v>
      </c>
      <c r="AU136" s="76">
        <f>ROUND(AU137,5)</f>
        <v>0</v>
      </c>
      <c r="AV136" s="75">
        <f>ROUND(AZ136*L29,2)</f>
        <v>0</v>
      </c>
      <c r="AW136" s="75">
        <f>ROUND(BA136*L30,2)</f>
        <v>0</v>
      </c>
      <c r="AX136" s="75">
        <f>ROUND(BB136*L29,2)</f>
        <v>0</v>
      </c>
      <c r="AY136" s="75">
        <f>ROUND(BC136*L30,2)</f>
        <v>0</v>
      </c>
      <c r="AZ136" s="75">
        <f>ROUND(AZ137,2)</f>
        <v>0</v>
      </c>
      <c r="BA136" s="75">
        <f>ROUND(BA137,2)</f>
        <v>0</v>
      </c>
      <c r="BB136" s="75">
        <f>ROUND(BB137,2)</f>
        <v>0</v>
      </c>
      <c r="BC136" s="75">
        <f>ROUND(BC137,2)</f>
        <v>0</v>
      </c>
      <c r="BD136" s="77">
        <f>ROUND(BD137,2)</f>
        <v>0</v>
      </c>
      <c r="BS136" s="78" t="s">
        <v>72</v>
      </c>
      <c r="BT136" s="78" t="s">
        <v>80</v>
      </c>
      <c r="BU136" s="78" t="s">
        <v>74</v>
      </c>
      <c r="BV136" s="78" t="s">
        <v>75</v>
      </c>
      <c r="BW136" s="78" t="s">
        <v>190</v>
      </c>
      <c r="BX136" s="78" t="s">
        <v>4</v>
      </c>
      <c r="CL136" s="78" t="s">
        <v>1</v>
      </c>
      <c r="CM136" s="78" t="s">
        <v>82</v>
      </c>
    </row>
    <row r="137" spans="1:91" s="3" customFormat="1" ht="16.5" customHeight="1">
      <c r="B137" s="44"/>
      <c r="C137" s="9"/>
      <c r="D137" s="9"/>
      <c r="E137" s="211" t="s">
        <v>191</v>
      </c>
      <c r="F137" s="211"/>
      <c r="G137" s="211"/>
      <c r="H137" s="211"/>
      <c r="I137" s="211"/>
      <c r="J137" s="9"/>
      <c r="K137" s="211" t="s">
        <v>192</v>
      </c>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01">
        <f>ROUND(SUM(AG138:AG143),2)</f>
        <v>0</v>
      </c>
      <c r="AH137" s="200"/>
      <c r="AI137" s="200"/>
      <c r="AJ137" s="200"/>
      <c r="AK137" s="200"/>
      <c r="AL137" s="200"/>
      <c r="AM137" s="200"/>
      <c r="AN137" s="199">
        <f t="shared" si="2"/>
        <v>0</v>
      </c>
      <c r="AO137" s="200"/>
      <c r="AP137" s="200"/>
      <c r="AQ137" s="79" t="s">
        <v>85</v>
      </c>
      <c r="AR137" s="44"/>
      <c r="AS137" s="80">
        <f>ROUND(SUM(AS138:AS143),2)</f>
        <v>0</v>
      </c>
      <c r="AT137" s="81">
        <f t="shared" si="3"/>
        <v>0</v>
      </c>
      <c r="AU137" s="82">
        <f>ROUND(SUM(AU138:AU143),5)</f>
        <v>0</v>
      </c>
      <c r="AV137" s="81">
        <f>ROUND(AZ137*L29,2)</f>
        <v>0</v>
      </c>
      <c r="AW137" s="81">
        <f>ROUND(BA137*L30,2)</f>
        <v>0</v>
      </c>
      <c r="AX137" s="81">
        <f>ROUND(BB137*L29,2)</f>
        <v>0</v>
      </c>
      <c r="AY137" s="81">
        <f>ROUND(BC137*L30,2)</f>
        <v>0</v>
      </c>
      <c r="AZ137" s="81">
        <f>ROUND(SUM(AZ138:AZ143),2)</f>
        <v>0</v>
      </c>
      <c r="BA137" s="81">
        <f>ROUND(SUM(BA138:BA143),2)</f>
        <v>0</v>
      </c>
      <c r="BB137" s="81">
        <f>ROUND(SUM(BB138:BB143),2)</f>
        <v>0</v>
      </c>
      <c r="BC137" s="81">
        <f>ROUND(SUM(BC138:BC143),2)</f>
        <v>0</v>
      </c>
      <c r="BD137" s="83">
        <f>ROUND(SUM(BD138:BD143),2)</f>
        <v>0</v>
      </c>
      <c r="BS137" s="21" t="s">
        <v>72</v>
      </c>
      <c r="BT137" s="21" t="s">
        <v>82</v>
      </c>
      <c r="BU137" s="21" t="s">
        <v>74</v>
      </c>
      <c r="BV137" s="21" t="s">
        <v>75</v>
      </c>
      <c r="BW137" s="21" t="s">
        <v>193</v>
      </c>
      <c r="BX137" s="21" t="s">
        <v>190</v>
      </c>
      <c r="CL137" s="21" t="s">
        <v>1</v>
      </c>
    </row>
    <row r="138" spans="1:91" s="3" customFormat="1" ht="16.5" customHeight="1">
      <c r="A138" s="84" t="s">
        <v>87</v>
      </c>
      <c r="B138" s="44"/>
      <c r="C138" s="9"/>
      <c r="D138" s="9"/>
      <c r="E138" s="9"/>
      <c r="F138" s="211" t="s">
        <v>194</v>
      </c>
      <c r="G138" s="211"/>
      <c r="H138" s="211"/>
      <c r="I138" s="211"/>
      <c r="J138" s="211"/>
      <c r="K138" s="9"/>
      <c r="L138" s="211" t="s">
        <v>89</v>
      </c>
      <c r="M138" s="211"/>
      <c r="N138" s="211"/>
      <c r="O138" s="211"/>
      <c r="P138" s="211"/>
      <c r="Q138" s="211"/>
      <c r="R138" s="211"/>
      <c r="S138" s="211"/>
      <c r="T138" s="211"/>
      <c r="U138" s="211"/>
      <c r="V138" s="211"/>
      <c r="W138" s="211"/>
      <c r="X138" s="211"/>
      <c r="Y138" s="211"/>
      <c r="Z138" s="211"/>
      <c r="AA138" s="211"/>
      <c r="AB138" s="211"/>
      <c r="AC138" s="211"/>
      <c r="AD138" s="211"/>
      <c r="AE138" s="211"/>
      <c r="AF138" s="211"/>
      <c r="AG138" s="199">
        <f>'00-0 - Vedlejší rozpočtov...'!J34</f>
        <v>0</v>
      </c>
      <c r="AH138" s="200"/>
      <c r="AI138" s="200"/>
      <c r="AJ138" s="200"/>
      <c r="AK138" s="200"/>
      <c r="AL138" s="200"/>
      <c r="AM138" s="200"/>
      <c r="AN138" s="199">
        <f t="shared" si="2"/>
        <v>0</v>
      </c>
      <c r="AO138" s="200"/>
      <c r="AP138" s="200"/>
      <c r="AQ138" s="79" t="s">
        <v>85</v>
      </c>
      <c r="AR138" s="44"/>
      <c r="AS138" s="80">
        <v>0</v>
      </c>
      <c r="AT138" s="81">
        <f t="shared" si="3"/>
        <v>0</v>
      </c>
      <c r="AU138" s="82">
        <f>'00-0 - Vedlejší rozpočtov...'!P130</f>
        <v>0</v>
      </c>
      <c r="AV138" s="81">
        <f>'00-0 - Vedlejší rozpočtov...'!J37</f>
        <v>0</v>
      </c>
      <c r="AW138" s="81">
        <f>'00-0 - Vedlejší rozpočtov...'!J38</f>
        <v>0</v>
      </c>
      <c r="AX138" s="81">
        <f>'00-0 - Vedlejší rozpočtov...'!J39</f>
        <v>0</v>
      </c>
      <c r="AY138" s="81">
        <f>'00-0 - Vedlejší rozpočtov...'!J40</f>
        <v>0</v>
      </c>
      <c r="AZ138" s="81">
        <f>'00-0 - Vedlejší rozpočtov...'!F37</f>
        <v>0</v>
      </c>
      <c r="BA138" s="81">
        <f>'00-0 - Vedlejší rozpočtov...'!F38</f>
        <v>0</v>
      </c>
      <c r="BB138" s="81">
        <f>'00-0 - Vedlejší rozpočtov...'!F39</f>
        <v>0</v>
      </c>
      <c r="BC138" s="81">
        <f>'00-0 - Vedlejší rozpočtov...'!F40</f>
        <v>0</v>
      </c>
      <c r="BD138" s="83">
        <f>'00-0 - Vedlejší rozpočtov...'!F41</f>
        <v>0</v>
      </c>
      <c r="BT138" s="21" t="s">
        <v>90</v>
      </c>
      <c r="BV138" s="21" t="s">
        <v>75</v>
      </c>
      <c r="BW138" s="21" t="s">
        <v>195</v>
      </c>
      <c r="BX138" s="21" t="s">
        <v>193</v>
      </c>
      <c r="CL138" s="21" t="s">
        <v>1</v>
      </c>
    </row>
    <row r="139" spans="1:91" s="3" customFormat="1" ht="16.5" customHeight="1">
      <c r="A139" s="84" t="s">
        <v>87</v>
      </c>
      <c r="B139" s="44"/>
      <c r="C139" s="9"/>
      <c r="D139" s="9"/>
      <c r="E139" s="9"/>
      <c r="F139" s="211" t="s">
        <v>196</v>
      </c>
      <c r="G139" s="211"/>
      <c r="H139" s="211"/>
      <c r="I139" s="211"/>
      <c r="J139" s="211"/>
      <c r="K139" s="9"/>
      <c r="L139" s="211" t="s">
        <v>197</v>
      </c>
      <c r="M139" s="211"/>
      <c r="N139" s="211"/>
      <c r="O139" s="211"/>
      <c r="P139" s="211"/>
      <c r="Q139" s="211"/>
      <c r="R139" s="211"/>
      <c r="S139" s="211"/>
      <c r="T139" s="211"/>
      <c r="U139" s="211"/>
      <c r="V139" s="211"/>
      <c r="W139" s="211"/>
      <c r="X139" s="211"/>
      <c r="Y139" s="211"/>
      <c r="Z139" s="211"/>
      <c r="AA139" s="211"/>
      <c r="AB139" s="211"/>
      <c r="AC139" s="211"/>
      <c r="AD139" s="211"/>
      <c r="AE139" s="211"/>
      <c r="AF139" s="211"/>
      <c r="AG139" s="199">
        <f>'01-0 - Bourání'!J34</f>
        <v>0</v>
      </c>
      <c r="AH139" s="200"/>
      <c r="AI139" s="200"/>
      <c r="AJ139" s="200"/>
      <c r="AK139" s="200"/>
      <c r="AL139" s="200"/>
      <c r="AM139" s="200"/>
      <c r="AN139" s="199">
        <f t="shared" si="2"/>
        <v>0</v>
      </c>
      <c r="AO139" s="200"/>
      <c r="AP139" s="200"/>
      <c r="AQ139" s="79" t="s">
        <v>85</v>
      </c>
      <c r="AR139" s="44"/>
      <c r="AS139" s="80">
        <v>0</v>
      </c>
      <c r="AT139" s="81">
        <f t="shared" si="3"/>
        <v>0</v>
      </c>
      <c r="AU139" s="82">
        <f>'01-0 - Bourání'!P130</f>
        <v>0</v>
      </c>
      <c r="AV139" s="81">
        <f>'01-0 - Bourání'!J37</f>
        <v>0</v>
      </c>
      <c r="AW139" s="81">
        <f>'01-0 - Bourání'!J38</f>
        <v>0</v>
      </c>
      <c r="AX139" s="81">
        <f>'01-0 - Bourání'!J39</f>
        <v>0</v>
      </c>
      <c r="AY139" s="81">
        <f>'01-0 - Bourání'!J40</f>
        <v>0</v>
      </c>
      <c r="AZ139" s="81">
        <f>'01-0 - Bourání'!F37</f>
        <v>0</v>
      </c>
      <c r="BA139" s="81">
        <f>'01-0 - Bourání'!F38</f>
        <v>0</v>
      </c>
      <c r="BB139" s="81">
        <f>'01-0 - Bourání'!F39</f>
        <v>0</v>
      </c>
      <c r="BC139" s="81">
        <f>'01-0 - Bourání'!F40</f>
        <v>0</v>
      </c>
      <c r="BD139" s="83">
        <f>'01-0 - Bourání'!F41</f>
        <v>0</v>
      </c>
      <c r="BT139" s="21" t="s">
        <v>90</v>
      </c>
      <c r="BV139" s="21" t="s">
        <v>75</v>
      </c>
      <c r="BW139" s="21" t="s">
        <v>198</v>
      </c>
      <c r="BX139" s="21" t="s">
        <v>193</v>
      </c>
      <c r="CL139" s="21" t="s">
        <v>1</v>
      </c>
    </row>
    <row r="140" spans="1:91" s="3" customFormat="1" ht="16.5" customHeight="1">
      <c r="A140" s="84" t="s">
        <v>87</v>
      </c>
      <c r="B140" s="44"/>
      <c r="C140" s="9"/>
      <c r="D140" s="9"/>
      <c r="E140" s="9"/>
      <c r="F140" s="211" t="s">
        <v>199</v>
      </c>
      <c r="G140" s="211"/>
      <c r="H140" s="211"/>
      <c r="I140" s="211"/>
      <c r="J140" s="211"/>
      <c r="K140" s="9"/>
      <c r="L140" s="211" t="s">
        <v>200</v>
      </c>
      <c r="M140" s="211"/>
      <c r="N140" s="211"/>
      <c r="O140" s="211"/>
      <c r="P140" s="211"/>
      <c r="Q140" s="211"/>
      <c r="R140" s="211"/>
      <c r="S140" s="211"/>
      <c r="T140" s="211"/>
      <c r="U140" s="211"/>
      <c r="V140" s="211"/>
      <c r="W140" s="211"/>
      <c r="X140" s="211"/>
      <c r="Y140" s="211"/>
      <c r="Z140" s="211"/>
      <c r="AA140" s="211"/>
      <c r="AB140" s="211"/>
      <c r="AC140" s="211"/>
      <c r="AD140" s="211"/>
      <c r="AE140" s="211"/>
      <c r="AF140" s="211"/>
      <c r="AG140" s="199">
        <f>'01-1 - Návrh'!J34</f>
        <v>0</v>
      </c>
      <c r="AH140" s="200"/>
      <c r="AI140" s="200"/>
      <c r="AJ140" s="200"/>
      <c r="AK140" s="200"/>
      <c r="AL140" s="200"/>
      <c r="AM140" s="200"/>
      <c r="AN140" s="199">
        <f t="shared" si="2"/>
        <v>0</v>
      </c>
      <c r="AO140" s="200"/>
      <c r="AP140" s="200"/>
      <c r="AQ140" s="79" t="s">
        <v>85</v>
      </c>
      <c r="AR140" s="44"/>
      <c r="AS140" s="80">
        <v>0</v>
      </c>
      <c r="AT140" s="81">
        <f t="shared" si="3"/>
        <v>0</v>
      </c>
      <c r="AU140" s="82">
        <f>'01-1 - Návrh'!P139</f>
        <v>0</v>
      </c>
      <c r="AV140" s="81">
        <f>'01-1 - Návrh'!J37</f>
        <v>0</v>
      </c>
      <c r="AW140" s="81">
        <f>'01-1 - Návrh'!J38</f>
        <v>0</v>
      </c>
      <c r="AX140" s="81">
        <f>'01-1 - Návrh'!J39</f>
        <v>0</v>
      </c>
      <c r="AY140" s="81">
        <f>'01-1 - Návrh'!J40</f>
        <v>0</v>
      </c>
      <c r="AZ140" s="81">
        <f>'01-1 - Návrh'!F37</f>
        <v>0</v>
      </c>
      <c r="BA140" s="81">
        <f>'01-1 - Návrh'!F38</f>
        <v>0</v>
      </c>
      <c r="BB140" s="81">
        <f>'01-1 - Návrh'!F39</f>
        <v>0</v>
      </c>
      <c r="BC140" s="81">
        <f>'01-1 - Návrh'!F40</f>
        <v>0</v>
      </c>
      <c r="BD140" s="83">
        <f>'01-1 - Návrh'!F41</f>
        <v>0</v>
      </c>
      <c r="BT140" s="21" t="s">
        <v>90</v>
      </c>
      <c r="BV140" s="21" t="s">
        <v>75</v>
      </c>
      <c r="BW140" s="21" t="s">
        <v>201</v>
      </c>
      <c r="BX140" s="21" t="s">
        <v>193</v>
      </c>
      <c r="CL140" s="21" t="s">
        <v>1</v>
      </c>
    </row>
    <row r="141" spans="1:91" s="3" customFormat="1" ht="16.5" customHeight="1">
      <c r="A141" s="84" t="s">
        <v>87</v>
      </c>
      <c r="B141" s="44"/>
      <c r="C141" s="9"/>
      <c r="D141" s="9"/>
      <c r="E141" s="9"/>
      <c r="F141" s="211" t="s">
        <v>202</v>
      </c>
      <c r="G141" s="211"/>
      <c r="H141" s="211"/>
      <c r="I141" s="211"/>
      <c r="J141" s="211"/>
      <c r="K141" s="9"/>
      <c r="L141" s="211" t="s">
        <v>203</v>
      </c>
      <c r="M141" s="211"/>
      <c r="N141" s="211"/>
      <c r="O141" s="211"/>
      <c r="P141" s="211"/>
      <c r="Q141" s="211"/>
      <c r="R141" s="211"/>
      <c r="S141" s="211"/>
      <c r="T141" s="211"/>
      <c r="U141" s="211"/>
      <c r="V141" s="211"/>
      <c r="W141" s="211"/>
      <c r="X141" s="211"/>
      <c r="Y141" s="211"/>
      <c r="Z141" s="211"/>
      <c r="AA141" s="211"/>
      <c r="AB141" s="211"/>
      <c r="AC141" s="211"/>
      <c r="AD141" s="211"/>
      <c r="AE141" s="211"/>
      <c r="AF141" s="211"/>
      <c r="AG141" s="199">
        <f>'01-2 - ZTI'!J34</f>
        <v>0</v>
      </c>
      <c r="AH141" s="200"/>
      <c r="AI141" s="200"/>
      <c r="AJ141" s="200"/>
      <c r="AK141" s="200"/>
      <c r="AL141" s="200"/>
      <c r="AM141" s="200"/>
      <c r="AN141" s="199">
        <f t="shared" si="2"/>
        <v>0</v>
      </c>
      <c r="AO141" s="200"/>
      <c r="AP141" s="200"/>
      <c r="AQ141" s="79" t="s">
        <v>85</v>
      </c>
      <c r="AR141" s="44"/>
      <c r="AS141" s="80">
        <v>0</v>
      </c>
      <c r="AT141" s="81">
        <f t="shared" si="3"/>
        <v>0</v>
      </c>
      <c r="AU141" s="82">
        <f>'01-2 - ZTI'!P128</f>
        <v>0</v>
      </c>
      <c r="AV141" s="81">
        <f>'01-2 - ZTI'!J37</f>
        <v>0</v>
      </c>
      <c r="AW141" s="81">
        <f>'01-2 - ZTI'!J38</f>
        <v>0</v>
      </c>
      <c r="AX141" s="81">
        <f>'01-2 - ZTI'!J39</f>
        <v>0</v>
      </c>
      <c r="AY141" s="81">
        <f>'01-2 - ZTI'!J40</f>
        <v>0</v>
      </c>
      <c r="AZ141" s="81">
        <f>'01-2 - ZTI'!F37</f>
        <v>0</v>
      </c>
      <c r="BA141" s="81">
        <f>'01-2 - ZTI'!F38</f>
        <v>0</v>
      </c>
      <c r="BB141" s="81">
        <f>'01-2 - ZTI'!F39</f>
        <v>0</v>
      </c>
      <c r="BC141" s="81">
        <f>'01-2 - ZTI'!F40</f>
        <v>0</v>
      </c>
      <c r="BD141" s="83">
        <f>'01-2 - ZTI'!F41</f>
        <v>0</v>
      </c>
      <c r="BT141" s="21" t="s">
        <v>90</v>
      </c>
      <c r="BV141" s="21" t="s">
        <v>75</v>
      </c>
      <c r="BW141" s="21" t="s">
        <v>204</v>
      </c>
      <c r="BX141" s="21" t="s">
        <v>193</v>
      </c>
      <c r="CL141" s="21" t="s">
        <v>1</v>
      </c>
    </row>
    <row r="142" spans="1:91" s="3" customFormat="1" ht="16.5" customHeight="1">
      <c r="A142" s="84" t="s">
        <v>87</v>
      </c>
      <c r="B142" s="44"/>
      <c r="C142" s="9"/>
      <c r="D142" s="9"/>
      <c r="E142" s="9"/>
      <c r="F142" s="211" t="s">
        <v>205</v>
      </c>
      <c r="G142" s="211"/>
      <c r="H142" s="211"/>
      <c r="I142" s="211"/>
      <c r="J142" s="211"/>
      <c r="K142" s="9"/>
      <c r="L142" s="211" t="s">
        <v>206</v>
      </c>
      <c r="M142" s="211"/>
      <c r="N142" s="211"/>
      <c r="O142" s="211"/>
      <c r="P142" s="211"/>
      <c r="Q142" s="211"/>
      <c r="R142" s="211"/>
      <c r="S142" s="211"/>
      <c r="T142" s="211"/>
      <c r="U142" s="211"/>
      <c r="V142" s="211"/>
      <c r="W142" s="211"/>
      <c r="X142" s="211"/>
      <c r="Y142" s="211"/>
      <c r="Z142" s="211"/>
      <c r="AA142" s="211"/>
      <c r="AB142" s="211"/>
      <c r="AC142" s="211"/>
      <c r="AD142" s="211"/>
      <c r="AE142" s="211"/>
      <c r="AF142" s="211"/>
      <c r="AG142" s="199">
        <f>'01-3 - Elektroinstalace a...'!J34</f>
        <v>0</v>
      </c>
      <c r="AH142" s="200"/>
      <c r="AI142" s="200"/>
      <c r="AJ142" s="200"/>
      <c r="AK142" s="200"/>
      <c r="AL142" s="200"/>
      <c r="AM142" s="200"/>
      <c r="AN142" s="199">
        <f t="shared" si="2"/>
        <v>0</v>
      </c>
      <c r="AO142" s="200"/>
      <c r="AP142" s="200"/>
      <c r="AQ142" s="79" t="s">
        <v>85</v>
      </c>
      <c r="AR142" s="44"/>
      <c r="AS142" s="80">
        <v>0</v>
      </c>
      <c r="AT142" s="81">
        <f t="shared" si="3"/>
        <v>0</v>
      </c>
      <c r="AU142" s="82">
        <f>'01-3 - Elektroinstalace a...'!P127</f>
        <v>0</v>
      </c>
      <c r="AV142" s="81">
        <f>'01-3 - Elektroinstalace a...'!J37</f>
        <v>0</v>
      </c>
      <c r="AW142" s="81">
        <f>'01-3 - Elektroinstalace a...'!J38</f>
        <v>0</v>
      </c>
      <c r="AX142" s="81">
        <f>'01-3 - Elektroinstalace a...'!J39</f>
        <v>0</v>
      </c>
      <c r="AY142" s="81">
        <f>'01-3 - Elektroinstalace a...'!J40</f>
        <v>0</v>
      </c>
      <c r="AZ142" s="81">
        <f>'01-3 - Elektroinstalace a...'!F37</f>
        <v>0</v>
      </c>
      <c r="BA142" s="81">
        <f>'01-3 - Elektroinstalace a...'!F38</f>
        <v>0</v>
      </c>
      <c r="BB142" s="81">
        <f>'01-3 - Elektroinstalace a...'!F39</f>
        <v>0</v>
      </c>
      <c r="BC142" s="81">
        <f>'01-3 - Elektroinstalace a...'!F40</f>
        <v>0</v>
      </c>
      <c r="BD142" s="83">
        <f>'01-3 - Elektroinstalace a...'!F41</f>
        <v>0</v>
      </c>
      <c r="BT142" s="21" t="s">
        <v>90</v>
      </c>
      <c r="BV142" s="21" t="s">
        <v>75</v>
      </c>
      <c r="BW142" s="21" t="s">
        <v>207</v>
      </c>
      <c r="BX142" s="21" t="s">
        <v>193</v>
      </c>
      <c r="CL142" s="21" t="s">
        <v>1</v>
      </c>
    </row>
    <row r="143" spans="1:91" s="3" customFormat="1" ht="16.5" customHeight="1">
      <c r="A143" s="84" t="s">
        <v>87</v>
      </c>
      <c r="B143" s="44"/>
      <c r="C143" s="9"/>
      <c r="D143" s="9"/>
      <c r="E143" s="9"/>
      <c r="F143" s="211" t="s">
        <v>208</v>
      </c>
      <c r="G143" s="211"/>
      <c r="H143" s="211"/>
      <c r="I143" s="211"/>
      <c r="J143" s="211"/>
      <c r="K143" s="9"/>
      <c r="L143" s="211" t="s">
        <v>209</v>
      </c>
      <c r="M143" s="211"/>
      <c r="N143" s="211"/>
      <c r="O143" s="211"/>
      <c r="P143" s="211"/>
      <c r="Q143" s="211"/>
      <c r="R143" s="211"/>
      <c r="S143" s="211"/>
      <c r="T143" s="211"/>
      <c r="U143" s="211"/>
      <c r="V143" s="211"/>
      <c r="W143" s="211"/>
      <c r="X143" s="211"/>
      <c r="Y143" s="211"/>
      <c r="Z143" s="211"/>
      <c r="AA143" s="211"/>
      <c r="AB143" s="211"/>
      <c r="AC143" s="211"/>
      <c r="AD143" s="211"/>
      <c r="AE143" s="211"/>
      <c r="AF143" s="211"/>
      <c r="AG143" s="199">
        <f>'01-4 - Vzduchotechnika'!J34</f>
        <v>0</v>
      </c>
      <c r="AH143" s="200"/>
      <c r="AI143" s="200"/>
      <c r="AJ143" s="200"/>
      <c r="AK143" s="200"/>
      <c r="AL143" s="200"/>
      <c r="AM143" s="200"/>
      <c r="AN143" s="199">
        <f t="shared" si="2"/>
        <v>0</v>
      </c>
      <c r="AO143" s="200"/>
      <c r="AP143" s="200"/>
      <c r="AQ143" s="79" t="s">
        <v>85</v>
      </c>
      <c r="AR143" s="44"/>
      <c r="AS143" s="80">
        <v>0</v>
      </c>
      <c r="AT143" s="81">
        <f t="shared" si="3"/>
        <v>0</v>
      </c>
      <c r="AU143" s="82">
        <f>'01-4 - Vzduchotechnika'!P128</f>
        <v>0</v>
      </c>
      <c r="AV143" s="81">
        <f>'01-4 - Vzduchotechnika'!J37</f>
        <v>0</v>
      </c>
      <c r="AW143" s="81">
        <f>'01-4 - Vzduchotechnika'!J38</f>
        <v>0</v>
      </c>
      <c r="AX143" s="81">
        <f>'01-4 - Vzduchotechnika'!J39</f>
        <v>0</v>
      </c>
      <c r="AY143" s="81">
        <f>'01-4 - Vzduchotechnika'!J40</f>
        <v>0</v>
      </c>
      <c r="AZ143" s="81">
        <f>'01-4 - Vzduchotechnika'!F37</f>
        <v>0</v>
      </c>
      <c r="BA143" s="81">
        <f>'01-4 - Vzduchotechnika'!F38</f>
        <v>0</v>
      </c>
      <c r="BB143" s="81">
        <f>'01-4 - Vzduchotechnika'!F39</f>
        <v>0</v>
      </c>
      <c r="BC143" s="81">
        <f>'01-4 - Vzduchotechnika'!F40</f>
        <v>0</v>
      </c>
      <c r="BD143" s="83">
        <f>'01-4 - Vzduchotechnika'!F41</f>
        <v>0</v>
      </c>
      <c r="BT143" s="21" t="s">
        <v>90</v>
      </c>
      <c r="BV143" s="21" t="s">
        <v>75</v>
      </c>
      <c r="BW143" s="21" t="s">
        <v>210</v>
      </c>
      <c r="BX143" s="21" t="s">
        <v>193</v>
      </c>
      <c r="CL143" s="21" t="s">
        <v>1</v>
      </c>
    </row>
    <row r="144" spans="1:91" s="6" customFormat="1" ht="24.75" customHeight="1">
      <c r="B144" s="70"/>
      <c r="C144" s="71"/>
      <c r="D144" s="210" t="s">
        <v>211</v>
      </c>
      <c r="E144" s="210"/>
      <c r="F144" s="210"/>
      <c r="G144" s="210"/>
      <c r="H144" s="210"/>
      <c r="I144" s="72"/>
      <c r="J144" s="210" t="s">
        <v>212</v>
      </c>
      <c r="K144" s="210"/>
      <c r="L144" s="210"/>
      <c r="M144" s="210"/>
      <c r="N144" s="210"/>
      <c r="O144" s="210"/>
      <c r="P144" s="210"/>
      <c r="Q144" s="210"/>
      <c r="R144" s="210"/>
      <c r="S144" s="210"/>
      <c r="T144" s="210"/>
      <c r="U144" s="210"/>
      <c r="V144" s="210"/>
      <c r="W144" s="210"/>
      <c r="X144" s="210"/>
      <c r="Y144" s="210"/>
      <c r="Z144" s="210"/>
      <c r="AA144" s="210"/>
      <c r="AB144" s="210"/>
      <c r="AC144" s="210"/>
      <c r="AD144" s="210"/>
      <c r="AE144" s="210"/>
      <c r="AF144" s="210"/>
      <c r="AG144" s="204">
        <f>ROUND(AG145+SUM(AG146:AG150),2)</f>
        <v>0</v>
      </c>
      <c r="AH144" s="203"/>
      <c r="AI144" s="203"/>
      <c r="AJ144" s="203"/>
      <c r="AK144" s="203"/>
      <c r="AL144" s="203"/>
      <c r="AM144" s="203"/>
      <c r="AN144" s="202">
        <f t="shared" si="2"/>
        <v>0</v>
      </c>
      <c r="AO144" s="203"/>
      <c r="AP144" s="203"/>
      <c r="AQ144" s="73" t="s">
        <v>79</v>
      </c>
      <c r="AR144" s="70"/>
      <c r="AS144" s="74">
        <f>ROUND(AS145+SUM(AS146:AS150),2)</f>
        <v>0</v>
      </c>
      <c r="AT144" s="75">
        <f t="shared" si="3"/>
        <v>0</v>
      </c>
      <c r="AU144" s="76">
        <f>ROUND(AU145+SUM(AU146:AU150),5)</f>
        <v>0</v>
      </c>
      <c r="AV144" s="75">
        <f>ROUND(AZ144*L29,2)</f>
        <v>0</v>
      </c>
      <c r="AW144" s="75">
        <f>ROUND(BA144*L30,2)</f>
        <v>0</v>
      </c>
      <c r="AX144" s="75">
        <f>ROUND(BB144*L29,2)</f>
        <v>0</v>
      </c>
      <c r="AY144" s="75">
        <f>ROUND(BC144*L30,2)</f>
        <v>0</v>
      </c>
      <c r="AZ144" s="75">
        <f>ROUND(AZ145+SUM(AZ146:AZ150),2)</f>
        <v>0</v>
      </c>
      <c r="BA144" s="75">
        <f>ROUND(BA145+SUM(BA146:BA150),2)</f>
        <v>0</v>
      </c>
      <c r="BB144" s="75">
        <f>ROUND(BB145+SUM(BB146:BB150),2)</f>
        <v>0</v>
      </c>
      <c r="BC144" s="75">
        <f>ROUND(BC145+SUM(BC146:BC150),2)</f>
        <v>0</v>
      </c>
      <c r="BD144" s="77">
        <f>ROUND(BD145+SUM(BD146:BD150),2)</f>
        <v>0</v>
      </c>
      <c r="BS144" s="78" t="s">
        <v>72</v>
      </c>
      <c r="BT144" s="78" t="s">
        <v>80</v>
      </c>
      <c r="BU144" s="78" t="s">
        <v>74</v>
      </c>
      <c r="BV144" s="78" t="s">
        <v>75</v>
      </c>
      <c r="BW144" s="78" t="s">
        <v>213</v>
      </c>
      <c r="BX144" s="78" t="s">
        <v>4</v>
      </c>
      <c r="CL144" s="78" t="s">
        <v>1</v>
      </c>
      <c r="CM144" s="78" t="s">
        <v>82</v>
      </c>
    </row>
    <row r="145" spans="1:91" s="3" customFormat="1" ht="16.5" customHeight="1">
      <c r="A145" s="84" t="s">
        <v>87</v>
      </c>
      <c r="B145" s="44"/>
      <c r="C145" s="9"/>
      <c r="D145" s="9"/>
      <c r="E145" s="211" t="s">
        <v>214</v>
      </c>
      <c r="F145" s="211"/>
      <c r="G145" s="211"/>
      <c r="H145" s="211"/>
      <c r="I145" s="211"/>
      <c r="J145" s="9"/>
      <c r="K145" s="211" t="s">
        <v>89</v>
      </c>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199">
        <f>'SO0 - Vedlejší rozpočtové...'!J32</f>
        <v>0</v>
      </c>
      <c r="AH145" s="200"/>
      <c r="AI145" s="200"/>
      <c r="AJ145" s="200"/>
      <c r="AK145" s="200"/>
      <c r="AL145" s="200"/>
      <c r="AM145" s="200"/>
      <c r="AN145" s="199">
        <f t="shared" si="2"/>
        <v>0</v>
      </c>
      <c r="AO145" s="200"/>
      <c r="AP145" s="200"/>
      <c r="AQ145" s="79" t="s">
        <v>85</v>
      </c>
      <c r="AR145" s="44"/>
      <c r="AS145" s="80">
        <v>0</v>
      </c>
      <c r="AT145" s="81">
        <f t="shared" si="3"/>
        <v>0</v>
      </c>
      <c r="AU145" s="82">
        <f>'SO0 - Vedlejší rozpočtové...'!P126</f>
        <v>0</v>
      </c>
      <c r="AV145" s="81">
        <f>'SO0 - Vedlejší rozpočtové...'!J35</f>
        <v>0</v>
      </c>
      <c r="AW145" s="81">
        <f>'SO0 - Vedlejší rozpočtové...'!J36</f>
        <v>0</v>
      </c>
      <c r="AX145" s="81">
        <f>'SO0 - Vedlejší rozpočtové...'!J37</f>
        <v>0</v>
      </c>
      <c r="AY145" s="81">
        <f>'SO0 - Vedlejší rozpočtové...'!J38</f>
        <v>0</v>
      </c>
      <c r="AZ145" s="81">
        <f>'SO0 - Vedlejší rozpočtové...'!F35</f>
        <v>0</v>
      </c>
      <c r="BA145" s="81">
        <f>'SO0 - Vedlejší rozpočtové...'!F36</f>
        <v>0</v>
      </c>
      <c r="BB145" s="81">
        <f>'SO0 - Vedlejší rozpočtové...'!F37</f>
        <v>0</v>
      </c>
      <c r="BC145" s="81">
        <f>'SO0 - Vedlejší rozpočtové...'!F38</f>
        <v>0</v>
      </c>
      <c r="BD145" s="83">
        <f>'SO0 - Vedlejší rozpočtové...'!F39</f>
        <v>0</v>
      </c>
      <c r="BT145" s="21" t="s">
        <v>82</v>
      </c>
      <c r="BV145" s="21" t="s">
        <v>75</v>
      </c>
      <c r="BW145" s="21" t="s">
        <v>215</v>
      </c>
      <c r="BX145" s="21" t="s">
        <v>213</v>
      </c>
      <c r="CL145" s="21" t="s">
        <v>1</v>
      </c>
    </row>
    <row r="146" spans="1:91" s="3" customFormat="1" ht="23.25" customHeight="1">
      <c r="A146" s="84" t="s">
        <v>87</v>
      </c>
      <c r="B146" s="44"/>
      <c r="C146" s="9"/>
      <c r="D146" s="9"/>
      <c r="E146" s="211" t="s">
        <v>216</v>
      </c>
      <c r="F146" s="211"/>
      <c r="G146" s="211"/>
      <c r="H146" s="211"/>
      <c r="I146" s="211"/>
      <c r="J146" s="9"/>
      <c r="K146" s="211" t="s">
        <v>217</v>
      </c>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199">
        <f>'SO1 - Přívod a rozvod vod...'!J32</f>
        <v>0</v>
      </c>
      <c r="AH146" s="200"/>
      <c r="AI146" s="200"/>
      <c r="AJ146" s="200"/>
      <c r="AK146" s="200"/>
      <c r="AL146" s="200"/>
      <c r="AM146" s="200"/>
      <c r="AN146" s="199">
        <f t="shared" si="2"/>
        <v>0</v>
      </c>
      <c r="AO146" s="200"/>
      <c r="AP146" s="200"/>
      <c r="AQ146" s="79" t="s">
        <v>85</v>
      </c>
      <c r="AR146" s="44"/>
      <c r="AS146" s="80">
        <v>0</v>
      </c>
      <c r="AT146" s="81">
        <f t="shared" si="3"/>
        <v>0</v>
      </c>
      <c r="AU146" s="82">
        <f>'SO1 - Přívod a rozvod vod...'!P125</f>
        <v>0</v>
      </c>
      <c r="AV146" s="81">
        <f>'SO1 - Přívod a rozvod vod...'!J35</f>
        <v>0</v>
      </c>
      <c r="AW146" s="81">
        <f>'SO1 - Přívod a rozvod vod...'!J36</f>
        <v>0</v>
      </c>
      <c r="AX146" s="81">
        <f>'SO1 - Přívod a rozvod vod...'!J37</f>
        <v>0</v>
      </c>
      <c r="AY146" s="81">
        <f>'SO1 - Přívod a rozvod vod...'!J38</f>
        <v>0</v>
      </c>
      <c r="AZ146" s="81">
        <f>'SO1 - Přívod a rozvod vod...'!F35</f>
        <v>0</v>
      </c>
      <c r="BA146" s="81">
        <f>'SO1 - Přívod a rozvod vod...'!F36</f>
        <v>0</v>
      </c>
      <c r="BB146" s="81">
        <f>'SO1 - Přívod a rozvod vod...'!F37</f>
        <v>0</v>
      </c>
      <c r="BC146" s="81">
        <f>'SO1 - Přívod a rozvod vod...'!F38</f>
        <v>0</v>
      </c>
      <c r="BD146" s="83">
        <f>'SO1 - Přívod a rozvod vod...'!F39</f>
        <v>0</v>
      </c>
      <c r="BT146" s="21" t="s">
        <v>82</v>
      </c>
      <c r="BV146" s="21" t="s">
        <v>75</v>
      </c>
      <c r="BW146" s="21" t="s">
        <v>218</v>
      </c>
      <c r="BX146" s="21" t="s">
        <v>213</v>
      </c>
      <c r="CL146" s="21" t="s">
        <v>1</v>
      </c>
    </row>
    <row r="147" spans="1:91" s="3" customFormat="1" ht="16.5" customHeight="1">
      <c r="A147" s="84" t="s">
        <v>87</v>
      </c>
      <c r="B147" s="44"/>
      <c r="C147" s="9"/>
      <c r="D147" s="9"/>
      <c r="E147" s="211" t="s">
        <v>219</v>
      </c>
      <c r="F147" s="211"/>
      <c r="G147" s="211"/>
      <c r="H147" s="211"/>
      <c r="I147" s="211"/>
      <c r="J147" s="9"/>
      <c r="K147" s="211" t="s">
        <v>220</v>
      </c>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199">
        <f>'SO3 - Rozvod pitné vody -...'!J32</f>
        <v>0</v>
      </c>
      <c r="AH147" s="200"/>
      <c r="AI147" s="200"/>
      <c r="AJ147" s="200"/>
      <c r="AK147" s="200"/>
      <c r="AL147" s="200"/>
      <c r="AM147" s="200"/>
      <c r="AN147" s="199">
        <f t="shared" si="2"/>
        <v>0</v>
      </c>
      <c r="AO147" s="200"/>
      <c r="AP147" s="200"/>
      <c r="AQ147" s="79" t="s">
        <v>85</v>
      </c>
      <c r="AR147" s="44"/>
      <c r="AS147" s="80">
        <v>0</v>
      </c>
      <c r="AT147" s="81">
        <f t="shared" si="3"/>
        <v>0</v>
      </c>
      <c r="AU147" s="82">
        <f>'SO3 - Rozvod pitné vody -...'!P123</f>
        <v>0</v>
      </c>
      <c r="AV147" s="81">
        <f>'SO3 - Rozvod pitné vody -...'!J35</f>
        <v>0</v>
      </c>
      <c r="AW147" s="81">
        <f>'SO3 - Rozvod pitné vody -...'!J36</f>
        <v>0</v>
      </c>
      <c r="AX147" s="81">
        <f>'SO3 - Rozvod pitné vody -...'!J37</f>
        <v>0</v>
      </c>
      <c r="AY147" s="81">
        <f>'SO3 - Rozvod pitné vody -...'!J38</f>
        <v>0</v>
      </c>
      <c r="AZ147" s="81">
        <f>'SO3 - Rozvod pitné vody -...'!F35</f>
        <v>0</v>
      </c>
      <c r="BA147" s="81">
        <f>'SO3 - Rozvod pitné vody -...'!F36</f>
        <v>0</v>
      </c>
      <c r="BB147" s="81">
        <f>'SO3 - Rozvod pitné vody -...'!F37</f>
        <v>0</v>
      </c>
      <c r="BC147" s="81">
        <f>'SO3 - Rozvod pitné vody -...'!F38</f>
        <v>0</v>
      </c>
      <c r="BD147" s="83">
        <f>'SO3 - Rozvod pitné vody -...'!F39</f>
        <v>0</v>
      </c>
      <c r="BT147" s="21" t="s">
        <v>82</v>
      </c>
      <c r="BV147" s="21" t="s">
        <v>75</v>
      </c>
      <c r="BW147" s="21" t="s">
        <v>221</v>
      </c>
      <c r="BX147" s="21" t="s">
        <v>213</v>
      </c>
      <c r="CL147" s="21" t="s">
        <v>1</v>
      </c>
    </row>
    <row r="148" spans="1:91" s="3" customFormat="1" ht="16.5" customHeight="1">
      <c r="A148" s="84" t="s">
        <v>87</v>
      </c>
      <c r="B148" s="44"/>
      <c r="C148" s="9"/>
      <c r="D148" s="9"/>
      <c r="E148" s="211" t="s">
        <v>222</v>
      </c>
      <c r="F148" s="211"/>
      <c r="G148" s="211"/>
      <c r="H148" s="211"/>
      <c r="I148" s="211"/>
      <c r="J148" s="9"/>
      <c r="K148" s="211" t="s">
        <v>223</v>
      </c>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199">
        <f>'SO4 - Akumulační nádrž'!J32</f>
        <v>0</v>
      </c>
      <c r="AH148" s="200"/>
      <c r="AI148" s="200"/>
      <c r="AJ148" s="200"/>
      <c r="AK148" s="200"/>
      <c r="AL148" s="200"/>
      <c r="AM148" s="200"/>
      <c r="AN148" s="199">
        <f t="shared" si="2"/>
        <v>0</v>
      </c>
      <c r="AO148" s="200"/>
      <c r="AP148" s="200"/>
      <c r="AQ148" s="79" t="s">
        <v>85</v>
      </c>
      <c r="AR148" s="44"/>
      <c r="AS148" s="80">
        <v>0</v>
      </c>
      <c r="AT148" s="81">
        <f t="shared" si="3"/>
        <v>0</v>
      </c>
      <c r="AU148" s="82">
        <f>'SO4 - Akumulační nádrž'!P125</f>
        <v>0</v>
      </c>
      <c r="AV148" s="81">
        <f>'SO4 - Akumulační nádrž'!J35</f>
        <v>0</v>
      </c>
      <c r="AW148" s="81">
        <f>'SO4 - Akumulační nádrž'!J36</f>
        <v>0</v>
      </c>
      <c r="AX148" s="81">
        <f>'SO4 - Akumulační nádrž'!J37</f>
        <v>0</v>
      </c>
      <c r="AY148" s="81">
        <f>'SO4 - Akumulační nádrž'!J38</f>
        <v>0</v>
      </c>
      <c r="AZ148" s="81">
        <f>'SO4 - Akumulační nádrž'!F35</f>
        <v>0</v>
      </c>
      <c r="BA148" s="81">
        <f>'SO4 - Akumulační nádrž'!F36</f>
        <v>0</v>
      </c>
      <c r="BB148" s="81">
        <f>'SO4 - Akumulační nádrž'!F37</f>
        <v>0</v>
      </c>
      <c r="BC148" s="81">
        <f>'SO4 - Akumulační nádrž'!F38</f>
        <v>0</v>
      </c>
      <c r="BD148" s="83">
        <f>'SO4 - Akumulační nádrž'!F39</f>
        <v>0</v>
      </c>
      <c r="BT148" s="21" t="s">
        <v>82</v>
      </c>
      <c r="BV148" s="21" t="s">
        <v>75</v>
      </c>
      <c r="BW148" s="21" t="s">
        <v>224</v>
      </c>
      <c r="BX148" s="21" t="s">
        <v>213</v>
      </c>
      <c r="CL148" s="21" t="s">
        <v>1</v>
      </c>
    </row>
    <row r="149" spans="1:91" s="3" customFormat="1" ht="16.5" customHeight="1">
      <c r="A149" s="84" t="s">
        <v>87</v>
      </c>
      <c r="B149" s="44"/>
      <c r="C149" s="9"/>
      <c r="D149" s="9"/>
      <c r="E149" s="211" t="s">
        <v>225</v>
      </c>
      <c r="F149" s="211"/>
      <c r="G149" s="211"/>
      <c r="H149" s="211"/>
      <c r="I149" s="211"/>
      <c r="J149" s="9"/>
      <c r="K149" s="211" t="s">
        <v>226</v>
      </c>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199">
        <f>'SO5 - Armaturní šachta'!J32</f>
        <v>0</v>
      </c>
      <c r="AH149" s="200"/>
      <c r="AI149" s="200"/>
      <c r="AJ149" s="200"/>
      <c r="AK149" s="200"/>
      <c r="AL149" s="200"/>
      <c r="AM149" s="200"/>
      <c r="AN149" s="199">
        <f t="shared" si="2"/>
        <v>0</v>
      </c>
      <c r="AO149" s="200"/>
      <c r="AP149" s="200"/>
      <c r="AQ149" s="79" t="s">
        <v>85</v>
      </c>
      <c r="AR149" s="44"/>
      <c r="AS149" s="80">
        <v>0</v>
      </c>
      <c r="AT149" s="81">
        <f t="shared" si="3"/>
        <v>0</v>
      </c>
      <c r="AU149" s="82">
        <f>'SO5 - Armaturní šachta'!P127</f>
        <v>0</v>
      </c>
      <c r="AV149" s="81">
        <f>'SO5 - Armaturní šachta'!J35</f>
        <v>0</v>
      </c>
      <c r="AW149" s="81">
        <f>'SO5 - Armaturní šachta'!J36</f>
        <v>0</v>
      </c>
      <c r="AX149" s="81">
        <f>'SO5 - Armaturní šachta'!J37</f>
        <v>0</v>
      </c>
      <c r="AY149" s="81">
        <f>'SO5 - Armaturní šachta'!J38</f>
        <v>0</v>
      </c>
      <c r="AZ149" s="81">
        <f>'SO5 - Armaturní šachta'!F35</f>
        <v>0</v>
      </c>
      <c r="BA149" s="81">
        <f>'SO5 - Armaturní šachta'!F36</f>
        <v>0</v>
      </c>
      <c r="BB149" s="81">
        <f>'SO5 - Armaturní šachta'!F37</f>
        <v>0</v>
      </c>
      <c r="BC149" s="81">
        <f>'SO5 - Armaturní šachta'!F38</f>
        <v>0</v>
      </c>
      <c r="BD149" s="83">
        <f>'SO5 - Armaturní šachta'!F39</f>
        <v>0</v>
      </c>
      <c r="BT149" s="21" t="s">
        <v>82</v>
      </c>
      <c r="BV149" s="21" t="s">
        <v>75</v>
      </c>
      <c r="BW149" s="21" t="s">
        <v>227</v>
      </c>
      <c r="BX149" s="21" t="s">
        <v>213</v>
      </c>
      <c r="CL149" s="21" t="s">
        <v>1</v>
      </c>
    </row>
    <row r="150" spans="1:91" s="3" customFormat="1" ht="16.5" customHeight="1">
      <c r="B150" s="44"/>
      <c r="C150" s="9"/>
      <c r="D150" s="9"/>
      <c r="E150" s="211" t="s">
        <v>228</v>
      </c>
      <c r="F150" s="211"/>
      <c r="G150" s="211"/>
      <c r="H150" s="211"/>
      <c r="I150" s="211"/>
      <c r="J150" s="9"/>
      <c r="K150" s="211" t="s">
        <v>229</v>
      </c>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01">
        <f>ROUND(SUM(AG151:AG153),2)</f>
        <v>0</v>
      </c>
      <c r="AH150" s="200"/>
      <c r="AI150" s="200"/>
      <c r="AJ150" s="200"/>
      <c r="AK150" s="200"/>
      <c r="AL150" s="200"/>
      <c r="AM150" s="200"/>
      <c r="AN150" s="199">
        <f t="shared" si="2"/>
        <v>0</v>
      </c>
      <c r="AO150" s="200"/>
      <c r="AP150" s="200"/>
      <c r="AQ150" s="79" t="s">
        <v>85</v>
      </c>
      <c r="AR150" s="44"/>
      <c r="AS150" s="80">
        <f>ROUND(SUM(AS151:AS153),2)</f>
        <v>0</v>
      </c>
      <c r="AT150" s="81">
        <f t="shared" si="3"/>
        <v>0</v>
      </c>
      <c r="AU150" s="82">
        <f>ROUND(SUM(AU151:AU153),5)</f>
        <v>0</v>
      </c>
      <c r="AV150" s="81">
        <f>ROUND(AZ150*L29,2)</f>
        <v>0</v>
      </c>
      <c r="AW150" s="81">
        <f>ROUND(BA150*L30,2)</f>
        <v>0</v>
      </c>
      <c r="AX150" s="81">
        <f>ROUND(BB150*L29,2)</f>
        <v>0</v>
      </c>
      <c r="AY150" s="81">
        <f>ROUND(BC150*L30,2)</f>
        <v>0</v>
      </c>
      <c r="AZ150" s="81">
        <f>ROUND(SUM(AZ151:AZ153),2)</f>
        <v>0</v>
      </c>
      <c r="BA150" s="81">
        <f>ROUND(SUM(BA151:BA153),2)</f>
        <v>0</v>
      </c>
      <c r="BB150" s="81">
        <f>ROUND(SUM(BB151:BB153),2)</f>
        <v>0</v>
      </c>
      <c r="BC150" s="81">
        <f>ROUND(SUM(BC151:BC153),2)</f>
        <v>0</v>
      </c>
      <c r="BD150" s="83">
        <f>ROUND(SUM(BD151:BD153),2)</f>
        <v>0</v>
      </c>
      <c r="BS150" s="21" t="s">
        <v>72</v>
      </c>
      <c r="BT150" s="21" t="s">
        <v>82</v>
      </c>
      <c r="BU150" s="21" t="s">
        <v>74</v>
      </c>
      <c r="BV150" s="21" t="s">
        <v>75</v>
      </c>
      <c r="BW150" s="21" t="s">
        <v>230</v>
      </c>
      <c r="BX150" s="21" t="s">
        <v>213</v>
      </c>
      <c r="CL150" s="21" t="s">
        <v>1</v>
      </c>
    </row>
    <row r="151" spans="1:91" s="3" customFormat="1" ht="16.5" customHeight="1">
      <c r="A151" s="84" t="s">
        <v>87</v>
      </c>
      <c r="B151" s="44"/>
      <c r="C151" s="9"/>
      <c r="D151" s="9"/>
      <c r="E151" s="9"/>
      <c r="F151" s="211" t="s">
        <v>231</v>
      </c>
      <c r="G151" s="211"/>
      <c r="H151" s="211"/>
      <c r="I151" s="211"/>
      <c r="J151" s="211"/>
      <c r="K151" s="9"/>
      <c r="L151" s="211" t="s">
        <v>232</v>
      </c>
      <c r="M151" s="211"/>
      <c r="N151" s="211"/>
      <c r="O151" s="211"/>
      <c r="P151" s="211"/>
      <c r="Q151" s="211"/>
      <c r="R151" s="211"/>
      <c r="S151" s="211"/>
      <c r="T151" s="211"/>
      <c r="U151" s="211"/>
      <c r="V151" s="211"/>
      <c r="W151" s="211"/>
      <c r="X151" s="211"/>
      <c r="Y151" s="211"/>
      <c r="Z151" s="211"/>
      <c r="AA151" s="211"/>
      <c r="AB151" s="211"/>
      <c r="AC151" s="211"/>
      <c r="AD151" s="211"/>
      <c r="AE151" s="211"/>
      <c r="AF151" s="211"/>
      <c r="AG151" s="199">
        <f>'SO6-1 - Odpad užitkové vo...'!J34</f>
        <v>0</v>
      </c>
      <c r="AH151" s="200"/>
      <c r="AI151" s="200"/>
      <c r="AJ151" s="200"/>
      <c r="AK151" s="200"/>
      <c r="AL151" s="200"/>
      <c r="AM151" s="200"/>
      <c r="AN151" s="199">
        <f t="shared" si="2"/>
        <v>0</v>
      </c>
      <c r="AO151" s="200"/>
      <c r="AP151" s="200"/>
      <c r="AQ151" s="79" t="s">
        <v>85</v>
      </c>
      <c r="AR151" s="44"/>
      <c r="AS151" s="80">
        <v>0</v>
      </c>
      <c r="AT151" s="81">
        <f t="shared" si="3"/>
        <v>0</v>
      </c>
      <c r="AU151" s="82">
        <f>'SO6-1 - Odpad užitkové vo...'!P128</f>
        <v>0</v>
      </c>
      <c r="AV151" s="81">
        <f>'SO6-1 - Odpad užitkové vo...'!J37</f>
        <v>0</v>
      </c>
      <c r="AW151" s="81">
        <f>'SO6-1 - Odpad užitkové vo...'!J38</f>
        <v>0</v>
      </c>
      <c r="AX151" s="81">
        <f>'SO6-1 - Odpad užitkové vo...'!J39</f>
        <v>0</v>
      </c>
      <c r="AY151" s="81">
        <f>'SO6-1 - Odpad užitkové vo...'!J40</f>
        <v>0</v>
      </c>
      <c r="AZ151" s="81">
        <f>'SO6-1 - Odpad užitkové vo...'!F37</f>
        <v>0</v>
      </c>
      <c r="BA151" s="81">
        <f>'SO6-1 - Odpad užitkové vo...'!F38</f>
        <v>0</v>
      </c>
      <c r="BB151" s="81">
        <f>'SO6-1 - Odpad užitkové vo...'!F39</f>
        <v>0</v>
      </c>
      <c r="BC151" s="81">
        <f>'SO6-1 - Odpad užitkové vo...'!F40</f>
        <v>0</v>
      </c>
      <c r="BD151" s="83">
        <f>'SO6-1 - Odpad užitkové vo...'!F41</f>
        <v>0</v>
      </c>
      <c r="BT151" s="21" t="s">
        <v>90</v>
      </c>
      <c r="BV151" s="21" t="s">
        <v>75</v>
      </c>
      <c r="BW151" s="21" t="s">
        <v>233</v>
      </c>
      <c r="BX151" s="21" t="s">
        <v>230</v>
      </c>
      <c r="CL151" s="21" t="s">
        <v>1</v>
      </c>
    </row>
    <row r="152" spans="1:91" s="3" customFormat="1" ht="16.5" customHeight="1">
      <c r="A152" s="84" t="s">
        <v>87</v>
      </c>
      <c r="B152" s="44"/>
      <c r="C152" s="9"/>
      <c r="D152" s="9"/>
      <c r="E152" s="9"/>
      <c r="F152" s="211" t="s">
        <v>234</v>
      </c>
      <c r="G152" s="211"/>
      <c r="H152" s="211"/>
      <c r="I152" s="211"/>
      <c r="J152" s="211"/>
      <c r="K152" s="9"/>
      <c r="L152" s="211" t="s">
        <v>235</v>
      </c>
      <c r="M152" s="211"/>
      <c r="N152" s="211"/>
      <c r="O152" s="211"/>
      <c r="P152" s="211"/>
      <c r="Q152" s="211"/>
      <c r="R152" s="211"/>
      <c r="S152" s="211"/>
      <c r="T152" s="211"/>
      <c r="U152" s="211"/>
      <c r="V152" s="211"/>
      <c r="W152" s="211"/>
      <c r="X152" s="211"/>
      <c r="Y152" s="211"/>
      <c r="Z152" s="211"/>
      <c r="AA152" s="211"/>
      <c r="AB152" s="211"/>
      <c r="AC152" s="211"/>
      <c r="AD152" s="211"/>
      <c r="AE152" s="211"/>
      <c r="AF152" s="211"/>
      <c r="AG152" s="199">
        <f>'SO6-2 - Odpad užitkové vo...'!J34</f>
        <v>0</v>
      </c>
      <c r="AH152" s="200"/>
      <c r="AI152" s="200"/>
      <c r="AJ152" s="200"/>
      <c r="AK152" s="200"/>
      <c r="AL152" s="200"/>
      <c r="AM152" s="200"/>
      <c r="AN152" s="199">
        <f t="shared" si="2"/>
        <v>0</v>
      </c>
      <c r="AO152" s="200"/>
      <c r="AP152" s="200"/>
      <c r="AQ152" s="79" t="s">
        <v>85</v>
      </c>
      <c r="AR152" s="44"/>
      <c r="AS152" s="80">
        <v>0</v>
      </c>
      <c r="AT152" s="81">
        <f t="shared" si="3"/>
        <v>0</v>
      </c>
      <c r="AU152" s="82">
        <f>'SO6-2 - Odpad užitkové vo...'!P128</f>
        <v>0</v>
      </c>
      <c r="AV152" s="81">
        <f>'SO6-2 - Odpad užitkové vo...'!J37</f>
        <v>0</v>
      </c>
      <c r="AW152" s="81">
        <f>'SO6-2 - Odpad užitkové vo...'!J38</f>
        <v>0</v>
      </c>
      <c r="AX152" s="81">
        <f>'SO6-2 - Odpad užitkové vo...'!J39</f>
        <v>0</v>
      </c>
      <c r="AY152" s="81">
        <f>'SO6-2 - Odpad užitkové vo...'!J40</f>
        <v>0</v>
      </c>
      <c r="AZ152" s="81">
        <f>'SO6-2 - Odpad užitkové vo...'!F37</f>
        <v>0</v>
      </c>
      <c r="BA152" s="81">
        <f>'SO6-2 - Odpad užitkové vo...'!F38</f>
        <v>0</v>
      </c>
      <c r="BB152" s="81">
        <f>'SO6-2 - Odpad užitkové vo...'!F39</f>
        <v>0</v>
      </c>
      <c r="BC152" s="81">
        <f>'SO6-2 - Odpad užitkové vo...'!F40</f>
        <v>0</v>
      </c>
      <c r="BD152" s="83">
        <f>'SO6-2 - Odpad užitkové vo...'!F41</f>
        <v>0</v>
      </c>
      <c r="BT152" s="21" t="s">
        <v>90</v>
      </c>
      <c r="BV152" s="21" t="s">
        <v>75</v>
      </c>
      <c r="BW152" s="21" t="s">
        <v>236</v>
      </c>
      <c r="BX152" s="21" t="s">
        <v>230</v>
      </c>
      <c r="CL152" s="21" t="s">
        <v>1</v>
      </c>
    </row>
    <row r="153" spans="1:91" s="3" customFormat="1" ht="16.5" customHeight="1">
      <c r="A153" s="84" t="s">
        <v>87</v>
      </c>
      <c r="B153" s="44"/>
      <c r="C153" s="9"/>
      <c r="D153" s="9"/>
      <c r="E153" s="9"/>
      <c r="F153" s="211" t="s">
        <v>237</v>
      </c>
      <c r="G153" s="211"/>
      <c r="H153" s="211"/>
      <c r="I153" s="211"/>
      <c r="J153" s="211"/>
      <c r="K153" s="9"/>
      <c r="L153" s="211" t="s">
        <v>238</v>
      </c>
      <c r="M153" s="211"/>
      <c r="N153" s="211"/>
      <c r="O153" s="211"/>
      <c r="P153" s="211"/>
      <c r="Q153" s="211"/>
      <c r="R153" s="211"/>
      <c r="S153" s="211"/>
      <c r="T153" s="211"/>
      <c r="U153" s="211"/>
      <c r="V153" s="211"/>
      <c r="W153" s="211"/>
      <c r="X153" s="211"/>
      <c r="Y153" s="211"/>
      <c r="Z153" s="211"/>
      <c r="AA153" s="211"/>
      <c r="AB153" s="211"/>
      <c r="AC153" s="211"/>
      <c r="AD153" s="211"/>
      <c r="AE153" s="211"/>
      <c r="AF153" s="211"/>
      <c r="AG153" s="199">
        <f>'SO6-3 - Odpad užitkové vo...'!J34</f>
        <v>0</v>
      </c>
      <c r="AH153" s="200"/>
      <c r="AI153" s="200"/>
      <c r="AJ153" s="200"/>
      <c r="AK153" s="200"/>
      <c r="AL153" s="200"/>
      <c r="AM153" s="200"/>
      <c r="AN153" s="199">
        <f t="shared" si="2"/>
        <v>0</v>
      </c>
      <c r="AO153" s="200"/>
      <c r="AP153" s="200"/>
      <c r="AQ153" s="79" t="s">
        <v>85</v>
      </c>
      <c r="AR153" s="44"/>
      <c r="AS153" s="80">
        <v>0</v>
      </c>
      <c r="AT153" s="81">
        <f t="shared" si="3"/>
        <v>0</v>
      </c>
      <c r="AU153" s="82">
        <f>'SO6-3 - Odpad užitkové vo...'!P129</f>
        <v>0</v>
      </c>
      <c r="AV153" s="81">
        <f>'SO6-3 - Odpad užitkové vo...'!J37</f>
        <v>0</v>
      </c>
      <c r="AW153" s="81">
        <f>'SO6-3 - Odpad užitkové vo...'!J38</f>
        <v>0</v>
      </c>
      <c r="AX153" s="81">
        <f>'SO6-3 - Odpad užitkové vo...'!J39</f>
        <v>0</v>
      </c>
      <c r="AY153" s="81">
        <f>'SO6-3 - Odpad užitkové vo...'!J40</f>
        <v>0</v>
      </c>
      <c r="AZ153" s="81">
        <f>'SO6-3 - Odpad užitkové vo...'!F37</f>
        <v>0</v>
      </c>
      <c r="BA153" s="81">
        <f>'SO6-3 - Odpad užitkové vo...'!F38</f>
        <v>0</v>
      </c>
      <c r="BB153" s="81">
        <f>'SO6-3 - Odpad užitkové vo...'!F39</f>
        <v>0</v>
      </c>
      <c r="BC153" s="81">
        <f>'SO6-3 - Odpad užitkové vo...'!F40</f>
        <v>0</v>
      </c>
      <c r="BD153" s="83">
        <f>'SO6-3 - Odpad užitkové vo...'!F41</f>
        <v>0</v>
      </c>
      <c r="BT153" s="21" t="s">
        <v>90</v>
      </c>
      <c r="BV153" s="21" t="s">
        <v>75</v>
      </c>
      <c r="BW153" s="21" t="s">
        <v>239</v>
      </c>
      <c r="BX153" s="21" t="s">
        <v>230</v>
      </c>
      <c r="CL153" s="21" t="s">
        <v>1</v>
      </c>
    </row>
    <row r="154" spans="1:91" s="6" customFormat="1" ht="16.5" customHeight="1">
      <c r="B154" s="70"/>
      <c r="C154" s="71"/>
      <c r="D154" s="210" t="s">
        <v>240</v>
      </c>
      <c r="E154" s="210"/>
      <c r="F154" s="210"/>
      <c r="G154" s="210"/>
      <c r="H154" s="210"/>
      <c r="I154" s="72"/>
      <c r="J154" s="210" t="s">
        <v>241</v>
      </c>
      <c r="K154" s="210"/>
      <c r="L154" s="210"/>
      <c r="M154" s="210"/>
      <c r="N154" s="210"/>
      <c r="O154" s="210"/>
      <c r="P154" s="210"/>
      <c r="Q154" s="210"/>
      <c r="R154" s="210"/>
      <c r="S154" s="210"/>
      <c r="T154" s="210"/>
      <c r="U154" s="210"/>
      <c r="V154" s="210"/>
      <c r="W154" s="210"/>
      <c r="X154" s="210"/>
      <c r="Y154" s="210"/>
      <c r="Z154" s="210"/>
      <c r="AA154" s="210"/>
      <c r="AB154" s="210"/>
      <c r="AC154" s="210"/>
      <c r="AD154" s="210"/>
      <c r="AE154" s="210"/>
      <c r="AF154" s="210"/>
      <c r="AG154" s="204">
        <f>ROUND(SUM(AG155:AG156),2)</f>
        <v>0</v>
      </c>
      <c r="AH154" s="203"/>
      <c r="AI154" s="203"/>
      <c r="AJ154" s="203"/>
      <c r="AK154" s="203"/>
      <c r="AL154" s="203"/>
      <c r="AM154" s="203"/>
      <c r="AN154" s="202">
        <f t="shared" si="2"/>
        <v>0</v>
      </c>
      <c r="AO154" s="203"/>
      <c r="AP154" s="203"/>
      <c r="AQ154" s="73" t="s">
        <v>79</v>
      </c>
      <c r="AR154" s="70"/>
      <c r="AS154" s="74">
        <f>ROUND(SUM(AS155:AS156),2)</f>
        <v>0</v>
      </c>
      <c r="AT154" s="75">
        <f t="shared" si="3"/>
        <v>0</v>
      </c>
      <c r="AU154" s="76">
        <f>ROUND(SUM(AU155:AU156),5)</f>
        <v>0</v>
      </c>
      <c r="AV154" s="75">
        <f>ROUND(AZ154*L29,2)</f>
        <v>0</v>
      </c>
      <c r="AW154" s="75">
        <f>ROUND(BA154*L30,2)</f>
        <v>0</v>
      </c>
      <c r="AX154" s="75">
        <f>ROUND(BB154*L29,2)</f>
        <v>0</v>
      </c>
      <c r="AY154" s="75">
        <f>ROUND(BC154*L30,2)</f>
        <v>0</v>
      </c>
      <c r="AZ154" s="75">
        <f>ROUND(SUM(AZ155:AZ156),2)</f>
        <v>0</v>
      </c>
      <c r="BA154" s="75">
        <f>ROUND(SUM(BA155:BA156),2)</f>
        <v>0</v>
      </c>
      <c r="BB154" s="75">
        <f>ROUND(SUM(BB155:BB156),2)</f>
        <v>0</v>
      </c>
      <c r="BC154" s="75">
        <f>ROUND(SUM(BC155:BC156),2)</f>
        <v>0</v>
      </c>
      <c r="BD154" s="77">
        <f>ROUND(SUM(BD155:BD156),2)</f>
        <v>0</v>
      </c>
      <c r="BS154" s="78" t="s">
        <v>72</v>
      </c>
      <c r="BT154" s="78" t="s">
        <v>80</v>
      </c>
      <c r="BU154" s="78" t="s">
        <v>74</v>
      </c>
      <c r="BV154" s="78" t="s">
        <v>75</v>
      </c>
      <c r="BW154" s="78" t="s">
        <v>242</v>
      </c>
      <c r="BX154" s="78" t="s">
        <v>4</v>
      </c>
      <c r="CL154" s="78" t="s">
        <v>1</v>
      </c>
      <c r="CM154" s="78" t="s">
        <v>82</v>
      </c>
    </row>
    <row r="155" spans="1:91" s="3" customFormat="1" ht="16.5" customHeight="1">
      <c r="A155" s="84" t="s">
        <v>87</v>
      </c>
      <c r="B155" s="44"/>
      <c r="C155" s="9"/>
      <c r="D155" s="9"/>
      <c r="E155" s="211" t="s">
        <v>243</v>
      </c>
      <c r="F155" s="211"/>
      <c r="G155" s="211"/>
      <c r="H155" s="211"/>
      <c r="I155" s="211"/>
      <c r="J155" s="9"/>
      <c r="K155" s="211" t="s">
        <v>89</v>
      </c>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199">
        <f>'D.7.3.0. - Vedlejší rozpo...'!J32</f>
        <v>0</v>
      </c>
      <c r="AH155" s="200"/>
      <c r="AI155" s="200"/>
      <c r="AJ155" s="200"/>
      <c r="AK155" s="200"/>
      <c r="AL155" s="200"/>
      <c r="AM155" s="200"/>
      <c r="AN155" s="199">
        <f t="shared" si="2"/>
        <v>0</v>
      </c>
      <c r="AO155" s="200"/>
      <c r="AP155" s="200"/>
      <c r="AQ155" s="79" t="s">
        <v>85</v>
      </c>
      <c r="AR155" s="44"/>
      <c r="AS155" s="80">
        <v>0</v>
      </c>
      <c r="AT155" s="81">
        <f t="shared" si="3"/>
        <v>0</v>
      </c>
      <c r="AU155" s="82">
        <f>'D.7.3.0. - Vedlejší rozpo...'!P126</f>
        <v>0</v>
      </c>
      <c r="AV155" s="81">
        <f>'D.7.3.0. - Vedlejší rozpo...'!J35</f>
        <v>0</v>
      </c>
      <c r="AW155" s="81">
        <f>'D.7.3.0. - Vedlejší rozpo...'!J36</f>
        <v>0</v>
      </c>
      <c r="AX155" s="81">
        <f>'D.7.3.0. - Vedlejší rozpo...'!J37</f>
        <v>0</v>
      </c>
      <c r="AY155" s="81">
        <f>'D.7.3.0. - Vedlejší rozpo...'!J38</f>
        <v>0</v>
      </c>
      <c r="AZ155" s="81">
        <f>'D.7.3.0. - Vedlejší rozpo...'!F35</f>
        <v>0</v>
      </c>
      <c r="BA155" s="81">
        <f>'D.7.3.0. - Vedlejší rozpo...'!F36</f>
        <v>0</v>
      </c>
      <c r="BB155" s="81">
        <f>'D.7.3.0. - Vedlejší rozpo...'!F37</f>
        <v>0</v>
      </c>
      <c r="BC155" s="81">
        <f>'D.7.3.0. - Vedlejší rozpo...'!F38</f>
        <v>0</v>
      </c>
      <c r="BD155" s="83">
        <f>'D.7.3.0. - Vedlejší rozpo...'!F39</f>
        <v>0</v>
      </c>
      <c r="BT155" s="21" t="s">
        <v>82</v>
      </c>
      <c r="BV155" s="21" t="s">
        <v>75</v>
      </c>
      <c r="BW155" s="21" t="s">
        <v>244</v>
      </c>
      <c r="BX155" s="21" t="s">
        <v>242</v>
      </c>
      <c r="CL155" s="21" t="s">
        <v>1</v>
      </c>
    </row>
    <row r="156" spans="1:91" s="3" customFormat="1" ht="16.5" customHeight="1">
      <c r="A156" s="84" t="s">
        <v>87</v>
      </c>
      <c r="B156" s="44"/>
      <c r="C156" s="9"/>
      <c r="D156" s="9"/>
      <c r="E156" s="211" t="s">
        <v>245</v>
      </c>
      <c r="F156" s="211"/>
      <c r="G156" s="211"/>
      <c r="H156" s="211"/>
      <c r="I156" s="211"/>
      <c r="J156" s="9"/>
      <c r="K156" s="211" t="s">
        <v>246</v>
      </c>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199">
        <f>'D.7.3.1. - Dětské hřiště ...'!J32</f>
        <v>0</v>
      </c>
      <c r="AH156" s="200"/>
      <c r="AI156" s="200"/>
      <c r="AJ156" s="200"/>
      <c r="AK156" s="200"/>
      <c r="AL156" s="200"/>
      <c r="AM156" s="200"/>
      <c r="AN156" s="199">
        <f t="shared" si="2"/>
        <v>0</v>
      </c>
      <c r="AO156" s="200"/>
      <c r="AP156" s="200"/>
      <c r="AQ156" s="79" t="s">
        <v>85</v>
      </c>
      <c r="AR156" s="44"/>
      <c r="AS156" s="85">
        <v>0</v>
      </c>
      <c r="AT156" s="86">
        <f t="shared" si="3"/>
        <v>0</v>
      </c>
      <c r="AU156" s="87">
        <f>'D.7.3.1. - Dětské hřiště ...'!P121</f>
        <v>0</v>
      </c>
      <c r="AV156" s="86">
        <f>'D.7.3.1. - Dětské hřiště ...'!J35</f>
        <v>0</v>
      </c>
      <c r="AW156" s="86">
        <f>'D.7.3.1. - Dětské hřiště ...'!J36</f>
        <v>0</v>
      </c>
      <c r="AX156" s="86">
        <f>'D.7.3.1. - Dětské hřiště ...'!J37</f>
        <v>0</v>
      </c>
      <c r="AY156" s="86">
        <f>'D.7.3.1. - Dětské hřiště ...'!J38</f>
        <v>0</v>
      </c>
      <c r="AZ156" s="86">
        <f>'D.7.3.1. - Dětské hřiště ...'!F35</f>
        <v>0</v>
      </c>
      <c r="BA156" s="86">
        <f>'D.7.3.1. - Dětské hřiště ...'!F36</f>
        <v>0</v>
      </c>
      <c r="BB156" s="86">
        <f>'D.7.3.1. - Dětské hřiště ...'!F37</f>
        <v>0</v>
      </c>
      <c r="BC156" s="86">
        <f>'D.7.3.1. - Dětské hřiště ...'!F38</f>
        <v>0</v>
      </c>
      <c r="BD156" s="88">
        <f>'D.7.3.1. - Dětské hřiště ...'!F39</f>
        <v>0</v>
      </c>
      <c r="BT156" s="21" t="s">
        <v>82</v>
      </c>
      <c r="BV156" s="21" t="s">
        <v>75</v>
      </c>
      <c r="BW156" s="21" t="s">
        <v>247</v>
      </c>
      <c r="BX156" s="21" t="s">
        <v>242</v>
      </c>
      <c r="CL156" s="21" t="s">
        <v>1</v>
      </c>
    </row>
    <row r="157" spans="1:91" s="1" customFormat="1" ht="30" customHeight="1">
      <c r="B157" s="28"/>
      <c r="AR157" s="28"/>
    </row>
    <row r="158" spans="1:91" s="1" customFormat="1" ht="6.95" customHeight="1">
      <c r="B158" s="40"/>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28"/>
    </row>
  </sheetData>
  <mergeCells count="286">
    <mergeCell ref="E156:I156"/>
    <mergeCell ref="K156:AF156"/>
    <mergeCell ref="E130:I130"/>
    <mergeCell ref="F131:J131"/>
    <mergeCell ref="F132:J132"/>
    <mergeCell ref="G133:K133"/>
    <mergeCell ref="F134:J134"/>
    <mergeCell ref="G135:K135"/>
    <mergeCell ref="D136:H136"/>
    <mergeCell ref="E137:I137"/>
    <mergeCell ref="F138:J138"/>
    <mergeCell ref="F139:J139"/>
    <mergeCell ref="F140:J140"/>
    <mergeCell ref="F141:J141"/>
    <mergeCell ref="F142:J142"/>
    <mergeCell ref="F143:J143"/>
    <mergeCell ref="D144:H144"/>
    <mergeCell ref="E145:I145"/>
    <mergeCell ref="E146:I146"/>
    <mergeCell ref="E147:I147"/>
    <mergeCell ref="E148:I148"/>
    <mergeCell ref="E149:I149"/>
    <mergeCell ref="E150:I150"/>
    <mergeCell ref="F151:J151"/>
    <mergeCell ref="F152:J152"/>
    <mergeCell ref="K147:AF147"/>
    <mergeCell ref="K148:AF148"/>
    <mergeCell ref="K149:AF149"/>
    <mergeCell ref="K150:AF150"/>
    <mergeCell ref="L151:AF151"/>
    <mergeCell ref="L152:AF152"/>
    <mergeCell ref="L153:AF153"/>
    <mergeCell ref="J154:AF154"/>
    <mergeCell ref="K155:AF155"/>
    <mergeCell ref="F153:J153"/>
    <mergeCell ref="D154:H154"/>
    <mergeCell ref="E155:I155"/>
    <mergeCell ref="L138:AF138"/>
    <mergeCell ref="L139:AF139"/>
    <mergeCell ref="L140:AF140"/>
    <mergeCell ref="L141:AF141"/>
    <mergeCell ref="L142:AF142"/>
    <mergeCell ref="L143:AF143"/>
    <mergeCell ref="J144:AF144"/>
    <mergeCell ref="K145:AF145"/>
    <mergeCell ref="K146:AF146"/>
    <mergeCell ref="F129:J129"/>
    <mergeCell ref="K130:AF130"/>
    <mergeCell ref="L131:AF131"/>
    <mergeCell ref="L132:AF132"/>
    <mergeCell ref="M133:AF133"/>
    <mergeCell ref="L134:AF134"/>
    <mergeCell ref="M135:AF135"/>
    <mergeCell ref="J136:AF136"/>
    <mergeCell ref="K137:AF137"/>
    <mergeCell ref="G120:K120"/>
    <mergeCell ref="G121:K121"/>
    <mergeCell ref="G122:K122"/>
    <mergeCell ref="G123:K123"/>
    <mergeCell ref="F124:J124"/>
    <mergeCell ref="G125:K125"/>
    <mergeCell ref="F126:J126"/>
    <mergeCell ref="G127:K127"/>
    <mergeCell ref="F128:J128"/>
    <mergeCell ref="M122:AF122"/>
    <mergeCell ref="M123:AF123"/>
    <mergeCell ref="L124:AF124"/>
    <mergeCell ref="M125:AF125"/>
    <mergeCell ref="L126:AF126"/>
    <mergeCell ref="M127:AF127"/>
    <mergeCell ref="L128:AF128"/>
    <mergeCell ref="L129:AF129"/>
    <mergeCell ref="F104:J104"/>
    <mergeCell ref="G105:K105"/>
    <mergeCell ref="F106:J106"/>
    <mergeCell ref="G107:K107"/>
    <mergeCell ref="F108:J108"/>
    <mergeCell ref="G109:K109"/>
    <mergeCell ref="F110:J110"/>
    <mergeCell ref="G111:K111"/>
    <mergeCell ref="G112:K112"/>
    <mergeCell ref="G113:K113"/>
    <mergeCell ref="G114:K114"/>
    <mergeCell ref="G115:K115"/>
    <mergeCell ref="G116:K116"/>
    <mergeCell ref="G117:K117"/>
    <mergeCell ref="G118:K118"/>
    <mergeCell ref="G119:K119"/>
    <mergeCell ref="M113:AF113"/>
    <mergeCell ref="M114:AF114"/>
    <mergeCell ref="M115:AF115"/>
    <mergeCell ref="M116:AF116"/>
    <mergeCell ref="M117:AF117"/>
    <mergeCell ref="M118:AF118"/>
    <mergeCell ref="M119:AF119"/>
    <mergeCell ref="M120:AF120"/>
    <mergeCell ref="M121:AF121"/>
    <mergeCell ref="L104:AF104"/>
    <mergeCell ref="M105:AF105"/>
    <mergeCell ref="L106:AF106"/>
    <mergeCell ref="M107:AF107"/>
    <mergeCell ref="L108:AF108"/>
    <mergeCell ref="M109:AF109"/>
    <mergeCell ref="L110:AF110"/>
    <mergeCell ref="M111:AF111"/>
    <mergeCell ref="M112:AF112"/>
    <mergeCell ref="G103:K103"/>
    <mergeCell ref="AM87:AN87"/>
    <mergeCell ref="AM89:AP89"/>
    <mergeCell ref="AS89:AT91"/>
    <mergeCell ref="AM90:AP90"/>
    <mergeCell ref="AN92:AP92"/>
    <mergeCell ref="AG92:AM92"/>
    <mergeCell ref="AG95:AM95"/>
    <mergeCell ref="AN95:AP95"/>
    <mergeCell ref="AN96:AP96"/>
    <mergeCell ref="AG96:AM96"/>
    <mergeCell ref="AG97:AM97"/>
    <mergeCell ref="AN97:AP97"/>
    <mergeCell ref="AN98:AP98"/>
    <mergeCell ref="AG98:AM98"/>
    <mergeCell ref="AG99:AM99"/>
    <mergeCell ref="AN99:AP99"/>
    <mergeCell ref="AG100:AM100"/>
    <mergeCell ref="AN100:AP100"/>
    <mergeCell ref="AG94:AM94"/>
    <mergeCell ref="AN94:AP94"/>
    <mergeCell ref="AN154:AP154"/>
    <mergeCell ref="AG154:AM154"/>
    <mergeCell ref="AN155:AP155"/>
    <mergeCell ref="AG155:AM155"/>
    <mergeCell ref="AN156:AP156"/>
    <mergeCell ref="AG156:AM156"/>
    <mergeCell ref="L85:AO85"/>
    <mergeCell ref="C92:G92"/>
    <mergeCell ref="I92:AF92"/>
    <mergeCell ref="J95:AF95"/>
    <mergeCell ref="D95:H95"/>
    <mergeCell ref="K96:AF96"/>
    <mergeCell ref="E96:I96"/>
    <mergeCell ref="L97:AF97"/>
    <mergeCell ref="F97:J97"/>
    <mergeCell ref="F98:J98"/>
    <mergeCell ref="L98:AF98"/>
    <mergeCell ref="M99:AF99"/>
    <mergeCell ref="G99:K99"/>
    <mergeCell ref="F100:J100"/>
    <mergeCell ref="L100:AF100"/>
    <mergeCell ref="M101:AF101"/>
    <mergeCell ref="G101:K101"/>
    <mergeCell ref="F102:J102"/>
    <mergeCell ref="AN149:AP149"/>
    <mergeCell ref="AG149:AM149"/>
    <mergeCell ref="AN150:AP150"/>
    <mergeCell ref="AG150:AM150"/>
    <mergeCell ref="AN151:AP151"/>
    <mergeCell ref="AG151:AM151"/>
    <mergeCell ref="AG152:AM152"/>
    <mergeCell ref="AN152:AP152"/>
    <mergeCell ref="AN153:AP153"/>
    <mergeCell ref="AG153:AM153"/>
    <mergeCell ref="AN144:AP144"/>
    <mergeCell ref="AG144:AM144"/>
    <mergeCell ref="AN145:AP145"/>
    <mergeCell ref="AG145:AM145"/>
    <mergeCell ref="AN146:AP146"/>
    <mergeCell ref="AG146:AM146"/>
    <mergeCell ref="AN147:AP147"/>
    <mergeCell ref="AG147:AM147"/>
    <mergeCell ref="AN148:AP148"/>
    <mergeCell ref="AG148:AM148"/>
    <mergeCell ref="AN139:AP139"/>
    <mergeCell ref="AG139:AM139"/>
    <mergeCell ref="AG140:AM140"/>
    <mergeCell ref="AN140:AP140"/>
    <mergeCell ref="AG141:AM141"/>
    <mergeCell ref="AN141:AP141"/>
    <mergeCell ref="AG142:AM142"/>
    <mergeCell ref="AN142:AP142"/>
    <mergeCell ref="AN143:AP143"/>
    <mergeCell ref="AG143:AM143"/>
    <mergeCell ref="AN134:AP134"/>
    <mergeCell ref="AG134:AM134"/>
    <mergeCell ref="AN135:AP135"/>
    <mergeCell ref="AG135:AM135"/>
    <mergeCell ref="AN136:AP136"/>
    <mergeCell ref="AG136:AM136"/>
    <mergeCell ref="AN137:AP137"/>
    <mergeCell ref="AG137:AM137"/>
    <mergeCell ref="AG138:AM138"/>
    <mergeCell ref="AN138:AP138"/>
    <mergeCell ref="AG129:AM129"/>
    <mergeCell ref="AN129:AP129"/>
    <mergeCell ref="AN130:AP130"/>
    <mergeCell ref="AG130:AM130"/>
    <mergeCell ref="AN131:AP131"/>
    <mergeCell ref="AG131:AM131"/>
    <mergeCell ref="AN132:AP132"/>
    <mergeCell ref="AG132:AM132"/>
    <mergeCell ref="AN133:AP133"/>
    <mergeCell ref="AG133:AM133"/>
    <mergeCell ref="AN124:AP124"/>
    <mergeCell ref="AG124:AM124"/>
    <mergeCell ref="AN125:AP125"/>
    <mergeCell ref="AG125:AM125"/>
    <mergeCell ref="AN126:AP126"/>
    <mergeCell ref="AG126:AM126"/>
    <mergeCell ref="AN127:AP127"/>
    <mergeCell ref="AG127:AM127"/>
    <mergeCell ref="AG128:AM128"/>
    <mergeCell ref="AN128:AP128"/>
    <mergeCell ref="AN119:AP119"/>
    <mergeCell ref="AG119:AM119"/>
    <mergeCell ref="AN120:AP120"/>
    <mergeCell ref="AG120:AM120"/>
    <mergeCell ref="AN121:AP121"/>
    <mergeCell ref="AG121:AM121"/>
    <mergeCell ref="AN122:AP122"/>
    <mergeCell ref="AG122:AM122"/>
    <mergeCell ref="AN123:AP123"/>
    <mergeCell ref="AG123:AM123"/>
    <mergeCell ref="AN114:AP114"/>
    <mergeCell ref="AG114:AM114"/>
    <mergeCell ref="AN115:AP115"/>
    <mergeCell ref="AG115:AM115"/>
    <mergeCell ref="AG116:AM116"/>
    <mergeCell ref="AN116:AP116"/>
    <mergeCell ref="AG117:AM117"/>
    <mergeCell ref="AN117:AP117"/>
    <mergeCell ref="AN118:AP118"/>
    <mergeCell ref="AG118:AM118"/>
    <mergeCell ref="AG109:AM109"/>
    <mergeCell ref="AN109:AP109"/>
    <mergeCell ref="AN110:AP110"/>
    <mergeCell ref="AG110:AM110"/>
    <mergeCell ref="AG111:AM111"/>
    <mergeCell ref="AN111:AP111"/>
    <mergeCell ref="AG112:AM112"/>
    <mergeCell ref="AN112:AP112"/>
    <mergeCell ref="AG113:AM113"/>
    <mergeCell ref="AN113:AP113"/>
    <mergeCell ref="AN104:AP104"/>
    <mergeCell ref="AG104:AM104"/>
    <mergeCell ref="AN105:AP105"/>
    <mergeCell ref="AG105:AM105"/>
    <mergeCell ref="AN106:AP106"/>
    <mergeCell ref="AG106:AM106"/>
    <mergeCell ref="AN107:AP107"/>
    <mergeCell ref="AG107:AM107"/>
    <mergeCell ref="AN108:AP108"/>
    <mergeCell ref="AG108:AM108"/>
    <mergeCell ref="AK35:AO35"/>
    <mergeCell ref="X35:AB35"/>
    <mergeCell ref="AR2:BE2"/>
    <mergeCell ref="AG101:AM101"/>
    <mergeCell ref="AN101:AP101"/>
    <mergeCell ref="AN102:AP102"/>
    <mergeCell ref="AG102:AM102"/>
    <mergeCell ref="AN103:AP103"/>
    <mergeCell ref="AG103:AM103"/>
    <mergeCell ref="L102:AF102"/>
    <mergeCell ref="M103:AF103"/>
    <mergeCell ref="BE5:BE34"/>
    <mergeCell ref="K5:AO5"/>
    <mergeCell ref="K6:AO6"/>
    <mergeCell ref="E14:AJ14"/>
    <mergeCell ref="E23:AN23"/>
    <mergeCell ref="AK26:AO26"/>
    <mergeCell ref="L28:P28"/>
    <mergeCell ref="W28:AE28"/>
    <mergeCell ref="AK28:AO28"/>
    <mergeCell ref="AK29:AO29"/>
    <mergeCell ref="L29:P29"/>
    <mergeCell ref="W29:AE29"/>
    <mergeCell ref="AK30:AO30"/>
    <mergeCell ref="W30:AE30"/>
    <mergeCell ref="L30:P30"/>
    <mergeCell ref="AK31:AO31"/>
    <mergeCell ref="L31:P31"/>
    <mergeCell ref="W31:AE31"/>
    <mergeCell ref="L32:P32"/>
    <mergeCell ref="W32:AE32"/>
    <mergeCell ref="AK32:AO32"/>
    <mergeCell ref="L33:P33"/>
    <mergeCell ref="W33:AE33"/>
    <mergeCell ref="AK33:AO33"/>
  </mergeCells>
  <hyperlinks>
    <hyperlink ref="A97" location="'D.0.0.1 - Vedlejší rozpoč...'!C2" display="/" xr:uid="{00000000-0004-0000-0000-000000000000}"/>
    <hyperlink ref="A99" location="'Objekt4 - Sanace'!C2" display="/" xr:uid="{00000000-0004-0000-0000-000001000000}"/>
    <hyperlink ref="A101" location="'Objekt4 - HTÚ '!C2" display="/" xr:uid="{00000000-0004-0000-0000-000002000000}"/>
    <hyperlink ref="A103" location="'Objekt4 - Zpevněné plochy'!C2" display="/" xr:uid="{00000000-0004-0000-0000-000003000000}"/>
    <hyperlink ref="A105" location="'Objekt4 - Oválná kašna a ...'!C2" display="/" xr:uid="{00000000-0004-0000-0000-000004000000}"/>
    <hyperlink ref="A107" location="'Objekt4 - Amfiteátr'!C2" display="/" xr:uid="{00000000-0004-0000-0000-000005000000}"/>
    <hyperlink ref="A109" location="'Objekt4 - Mobiliář'!C2" display="/" xr:uid="{00000000-0004-0000-0000-000006000000}"/>
    <hyperlink ref="A111" location="'Objekt4 - Schodiště 01, Z...'!C2" display="/" xr:uid="{00000000-0004-0000-0000-000007000000}"/>
    <hyperlink ref="A112" location="'Objekt5 - Schodiště 02, Z...'!C2" display="/" xr:uid="{00000000-0004-0000-0000-000008000000}"/>
    <hyperlink ref="A113" location="'Objekt6 - Schodiště 03, 04'!C2" display="/" xr:uid="{00000000-0004-0000-0000-000009000000}"/>
    <hyperlink ref="A114" location="'Objekt7 - Schodiště 05 a 06'!C2" display="/" xr:uid="{00000000-0004-0000-0000-00000A000000}"/>
    <hyperlink ref="A115" location="'Objekt8 - Schodiště 10'!C2" display="/" xr:uid="{00000000-0004-0000-0000-00000B000000}"/>
    <hyperlink ref="A116" location="'Objekt9 - Schodiště 11, Z...'!C2" display="/" xr:uid="{00000000-0004-0000-0000-00000C000000}"/>
    <hyperlink ref="A117" location="'Objekt10 -  Zídka 01'!C2" display="/" xr:uid="{00000000-0004-0000-0000-00000D000000}"/>
    <hyperlink ref="A118" location="'Objekt11 - Zídka Z 03, sc...'!C2" display="/" xr:uid="{00000000-0004-0000-0000-00000E000000}"/>
    <hyperlink ref="A119" location="'Objekt12 - Zídka Z 04, sc...'!C2" display="/" xr:uid="{00000000-0004-0000-0000-00000F000000}"/>
    <hyperlink ref="A120" location="'Objekt13 - Zídka Z 05'!C2" display="/" xr:uid="{00000000-0004-0000-0000-000010000000}"/>
    <hyperlink ref="A121" location="'Objekt14 - Zídka Z 06'!C2" display="/" xr:uid="{00000000-0004-0000-0000-000011000000}"/>
    <hyperlink ref="A122" location="'Objekt15 - Zídka Z10'!C2" display="/" xr:uid="{00000000-0004-0000-0000-000012000000}"/>
    <hyperlink ref="A123" location="'Objekt16 - Oprava stávají...'!C2" display="/" xr:uid="{00000000-0004-0000-0000-000013000000}"/>
    <hyperlink ref="A125" location="'Objekt3 - Sadové úpravy'!C2" display="/" xr:uid="{00000000-0004-0000-0000-000014000000}"/>
    <hyperlink ref="A127" location="'Objekt3 - Oplocení'!C2" display="/" xr:uid="{00000000-0004-0000-0000-000015000000}"/>
    <hyperlink ref="A128" location="'D.6.3 - Elektroinstalace'!C2" display="/" xr:uid="{00000000-0004-0000-0000-000016000000}"/>
    <hyperlink ref="A129" location="'D.8.3 - Závlaha'!C2" display="/" xr:uid="{00000000-0004-0000-0000-000017000000}"/>
    <hyperlink ref="A131" location="'D.1.3.0 - Vedlejší rozpoč...'!C2" display="/" xr:uid="{00000000-0004-0000-0000-000018000000}"/>
    <hyperlink ref="A133" location="'Objekt4 - Sanace_01'!C2" display="/" xr:uid="{00000000-0004-0000-0000-000019000000}"/>
    <hyperlink ref="A135" location="'Objekt4 - Zpevněné plochy_01'!C2" display="/" xr:uid="{00000000-0004-0000-0000-00001A000000}"/>
    <hyperlink ref="A138" location="'00-0 - Vedlejší rozpočtov...'!C2" display="/" xr:uid="{00000000-0004-0000-0000-00001B000000}"/>
    <hyperlink ref="A139" location="'01-0 - Bourání'!C2" display="/" xr:uid="{00000000-0004-0000-0000-00001C000000}"/>
    <hyperlink ref="A140" location="'01-1 - Návrh'!C2" display="/" xr:uid="{00000000-0004-0000-0000-00001D000000}"/>
    <hyperlink ref="A141" location="'01-2 - ZTI'!C2" display="/" xr:uid="{00000000-0004-0000-0000-00001E000000}"/>
    <hyperlink ref="A142" location="'01-3 - Elektroinstalace a...'!C2" display="/" xr:uid="{00000000-0004-0000-0000-00001F000000}"/>
    <hyperlink ref="A143" location="'01-4 - Vzduchotechnika'!C2" display="/" xr:uid="{00000000-0004-0000-0000-000020000000}"/>
    <hyperlink ref="A145" location="'SO0 - Vedlejší rozpočtové...'!C2" display="/" xr:uid="{00000000-0004-0000-0000-000021000000}"/>
    <hyperlink ref="A146" location="'SO1 - Přívod a rozvod vod...'!C2" display="/" xr:uid="{00000000-0004-0000-0000-000022000000}"/>
    <hyperlink ref="A147" location="'SO3 - Rozvod pitné vody -...'!C2" display="/" xr:uid="{00000000-0004-0000-0000-000023000000}"/>
    <hyperlink ref="A148" location="'SO4 - Akumulační nádrž'!C2" display="/" xr:uid="{00000000-0004-0000-0000-000024000000}"/>
    <hyperlink ref="A149" location="'SO5 - Armaturní šachta'!C2" display="/" xr:uid="{00000000-0004-0000-0000-000025000000}"/>
    <hyperlink ref="A151" location="'SO6-1 - Odpad užitkové vo...'!C2" display="/" xr:uid="{00000000-0004-0000-0000-000026000000}"/>
    <hyperlink ref="A152" location="'SO6-2 - Odpad užitkové vo...'!C2" display="/" xr:uid="{00000000-0004-0000-0000-000027000000}"/>
    <hyperlink ref="A153" location="'SO6-3 - Odpad užitkové vo...'!C2" display="/" xr:uid="{00000000-0004-0000-0000-000028000000}"/>
    <hyperlink ref="A155" location="'D.7.3.0. - Vedlejší rozpo...'!C2" display="/" xr:uid="{00000000-0004-0000-0000-000029000000}"/>
    <hyperlink ref="A156" location="'D.7.3.1. - Dětské hřiště ...'!C2" display="/" xr:uid="{00000000-0004-0000-0000-00002A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21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127</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1336</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ROUND(J131,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ROUND((SUM(BE131:BE214)),  2)</f>
        <v>0</v>
      </c>
      <c r="I37" s="92">
        <v>0.21</v>
      </c>
      <c r="J37" s="81">
        <f>ROUND(((SUM(BE131:BE214))*I37),  2)</f>
        <v>0</v>
      </c>
      <c r="L37" s="28"/>
    </row>
    <row r="38" spans="2:12" s="1" customFormat="1" ht="14.45" customHeight="1">
      <c r="B38" s="28"/>
      <c r="E38" s="23" t="s">
        <v>39</v>
      </c>
      <c r="F38" s="81">
        <f>ROUND((SUM(BF131:BF214)),  2)</f>
        <v>0</v>
      </c>
      <c r="I38" s="92">
        <v>0.12</v>
      </c>
      <c r="J38" s="81">
        <f>ROUND(((SUM(BF131:BF214))*I38),  2)</f>
        <v>0</v>
      </c>
      <c r="L38" s="28"/>
    </row>
    <row r="39" spans="2:12" s="1" customFormat="1" ht="14.45" hidden="1" customHeight="1">
      <c r="B39" s="28"/>
      <c r="E39" s="23" t="s">
        <v>40</v>
      </c>
      <c r="F39" s="81">
        <f>ROUND((SUM(BG131:BG214)),  2)</f>
        <v>0</v>
      </c>
      <c r="I39" s="92">
        <v>0.21</v>
      </c>
      <c r="J39" s="81">
        <f>0</f>
        <v>0</v>
      </c>
      <c r="L39" s="28"/>
    </row>
    <row r="40" spans="2:12" s="1" customFormat="1" ht="14.45" hidden="1" customHeight="1">
      <c r="B40" s="28"/>
      <c r="E40" s="23" t="s">
        <v>41</v>
      </c>
      <c r="F40" s="81">
        <f>ROUND((SUM(BH131:BH214)),  2)</f>
        <v>0</v>
      </c>
      <c r="I40" s="92">
        <v>0.12</v>
      </c>
      <c r="J40" s="81">
        <f>0</f>
        <v>0</v>
      </c>
      <c r="L40" s="28"/>
    </row>
    <row r="41" spans="2:12" s="1" customFormat="1" ht="14.45" hidden="1" customHeight="1">
      <c r="B41" s="28"/>
      <c r="E41" s="23" t="s">
        <v>42</v>
      </c>
      <c r="F41" s="81">
        <f>ROUND((SUM(BI131:BI214)),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Objekt5 - Schodiště 02, Zídka 09</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J131</f>
        <v>0</v>
      </c>
      <c r="L100" s="28"/>
      <c r="AU100" s="13" t="s">
        <v>259</v>
      </c>
    </row>
    <row r="101" spans="2:47" s="8" customFormat="1" ht="24.95" customHeight="1">
      <c r="B101" s="104"/>
      <c r="D101" s="105" t="s">
        <v>396</v>
      </c>
      <c r="E101" s="106"/>
      <c r="F101" s="106"/>
      <c r="G101" s="106"/>
      <c r="H101" s="106"/>
      <c r="I101" s="106"/>
      <c r="J101" s="107">
        <f>J132</f>
        <v>0</v>
      </c>
      <c r="L101" s="104"/>
    </row>
    <row r="102" spans="2:47" s="8" customFormat="1" ht="24.95" customHeight="1">
      <c r="B102" s="104"/>
      <c r="D102" s="105" t="s">
        <v>649</v>
      </c>
      <c r="E102" s="106"/>
      <c r="F102" s="106"/>
      <c r="G102" s="106"/>
      <c r="H102" s="106"/>
      <c r="I102" s="106"/>
      <c r="J102" s="107">
        <f>J161</f>
        <v>0</v>
      </c>
      <c r="L102" s="104"/>
    </row>
    <row r="103" spans="2:47" s="8" customFormat="1" ht="24.95" customHeight="1">
      <c r="B103" s="104"/>
      <c r="D103" s="105" t="s">
        <v>650</v>
      </c>
      <c r="E103" s="106"/>
      <c r="F103" s="106"/>
      <c r="G103" s="106"/>
      <c r="H103" s="106"/>
      <c r="I103" s="106"/>
      <c r="J103" s="107">
        <f>J172</f>
        <v>0</v>
      </c>
      <c r="L103" s="104"/>
    </row>
    <row r="104" spans="2:47" s="8" customFormat="1" ht="24.95" customHeight="1">
      <c r="B104" s="104"/>
      <c r="D104" s="105" t="s">
        <v>906</v>
      </c>
      <c r="E104" s="106"/>
      <c r="F104" s="106"/>
      <c r="G104" s="106"/>
      <c r="H104" s="106"/>
      <c r="I104" s="106"/>
      <c r="J104" s="107">
        <f>J179</f>
        <v>0</v>
      </c>
      <c r="L104" s="104"/>
    </row>
    <row r="105" spans="2:47" s="8" customFormat="1" ht="24.95" customHeight="1">
      <c r="B105" s="104"/>
      <c r="D105" s="105" t="s">
        <v>651</v>
      </c>
      <c r="E105" s="106"/>
      <c r="F105" s="106"/>
      <c r="G105" s="106"/>
      <c r="H105" s="106"/>
      <c r="I105" s="106"/>
      <c r="J105" s="107">
        <f>J202</f>
        <v>0</v>
      </c>
      <c r="L105" s="104"/>
    </row>
    <row r="106" spans="2:47" s="8" customFormat="1" ht="24.95" customHeight="1">
      <c r="B106" s="104"/>
      <c r="D106" s="105" t="s">
        <v>595</v>
      </c>
      <c r="E106" s="106"/>
      <c r="F106" s="106"/>
      <c r="G106" s="106"/>
      <c r="H106" s="106"/>
      <c r="I106" s="106"/>
      <c r="J106" s="107">
        <f>J207</f>
        <v>0</v>
      </c>
      <c r="L106" s="104"/>
    </row>
    <row r="107" spans="2:47" s="8" customFormat="1" ht="24.95" customHeight="1">
      <c r="B107" s="104"/>
      <c r="D107" s="105" t="s">
        <v>657</v>
      </c>
      <c r="E107" s="106"/>
      <c r="F107" s="106"/>
      <c r="G107" s="106"/>
      <c r="H107" s="106"/>
      <c r="I107" s="106"/>
      <c r="J107" s="107">
        <f>J210</f>
        <v>0</v>
      </c>
      <c r="L107" s="104"/>
    </row>
    <row r="108" spans="2:47" s="1" customFormat="1" ht="21.75" customHeight="1">
      <c r="B108" s="28"/>
      <c r="L108" s="28"/>
    </row>
    <row r="109" spans="2:47" s="1" customFormat="1" ht="6.95" customHeight="1">
      <c r="B109" s="40"/>
      <c r="C109" s="41"/>
      <c r="D109" s="41"/>
      <c r="E109" s="41"/>
      <c r="F109" s="41"/>
      <c r="G109" s="41"/>
      <c r="H109" s="41"/>
      <c r="I109" s="41"/>
      <c r="J109" s="41"/>
      <c r="K109" s="41"/>
      <c r="L109" s="28"/>
    </row>
    <row r="113" spans="2:12" s="1" customFormat="1" ht="6.95" customHeight="1">
      <c r="B113" s="42"/>
      <c r="C113" s="43"/>
      <c r="D113" s="43"/>
      <c r="E113" s="43"/>
      <c r="F113" s="43"/>
      <c r="G113" s="43"/>
      <c r="H113" s="43"/>
      <c r="I113" s="43"/>
      <c r="J113" s="43"/>
      <c r="K113" s="43"/>
      <c r="L113" s="28"/>
    </row>
    <row r="114" spans="2:12" s="1" customFormat="1" ht="24.95" customHeight="1">
      <c r="B114" s="28"/>
      <c r="C114" s="17" t="s">
        <v>266</v>
      </c>
      <c r="L114" s="28"/>
    </row>
    <row r="115" spans="2:12" s="1" customFormat="1" ht="6.95" customHeight="1">
      <c r="B115" s="28"/>
      <c r="L115" s="28"/>
    </row>
    <row r="116" spans="2:12" s="1" customFormat="1" ht="12" customHeight="1">
      <c r="B116" s="28"/>
      <c r="C116" s="23" t="s">
        <v>16</v>
      </c>
      <c r="L116" s="28"/>
    </row>
    <row r="117" spans="2:12" s="1" customFormat="1" ht="16.5" customHeight="1">
      <c r="B117" s="28"/>
      <c r="E117" s="223" t="str">
        <f>E7</f>
        <v>Městský park -Děkanská zahrada Pelhřimov - kompletní provedení</v>
      </c>
      <c r="F117" s="224"/>
      <c r="G117" s="224"/>
      <c r="H117" s="224"/>
      <c r="L117" s="28"/>
    </row>
    <row r="118" spans="2:12" ht="12" customHeight="1">
      <c r="B118" s="16"/>
      <c r="C118" s="23" t="s">
        <v>249</v>
      </c>
      <c r="L118" s="16"/>
    </row>
    <row r="119" spans="2:12" ht="16.5" customHeight="1">
      <c r="B119" s="16"/>
      <c r="E119" s="223" t="s">
        <v>250</v>
      </c>
      <c r="F119" s="183"/>
      <c r="G119" s="183"/>
      <c r="H119" s="183"/>
      <c r="L119" s="16"/>
    </row>
    <row r="120" spans="2:12" ht="12" customHeight="1">
      <c r="B120" s="16"/>
      <c r="C120" s="23" t="s">
        <v>251</v>
      </c>
      <c r="L120" s="16"/>
    </row>
    <row r="121" spans="2:12" s="1" customFormat="1" ht="16.5" customHeight="1">
      <c r="B121" s="28"/>
      <c r="E121" s="218" t="s">
        <v>252</v>
      </c>
      <c r="F121" s="225"/>
      <c r="G121" s="225"/>
      <c r="H121" s="225"/>
      <c r="L121" s="28"/>
    </row>
    <row r="122" spans="2:12" s="1" customFormat="1" ht="12" customHeight="1">
      <c r="B122" s="28"/>
      <c r="C122" s="23" t="s">
        <v>394</v>
      </c>
      <c r="L122" s="28"/>
    </row>
    <row r="123" spans="2:12" s="1" customFormat="1" ht="16.5" customHeight="1">
      <c r="B123" s="28"/>
      <c r="E123" s="205" t="str">
        <f>E13</f>
        <v>Objekt5 - Schodiště 02, Zídka 09</v>
      </c>
      <c r="F123" s="225"/>
      <c r="G123" s="225"/>
      <c r="H123" s="225"/>
      <c r="L123" s="28"/>
    </row>
    <row r="124" spans="2:12" s="1" customFormat="1" ht="6.95" customHeight="1">
      <c r="B124" s="28"/>
      <c r="L124" s="28"/>
    </row>
    <row r="125" spans="2:12" s="1" customFormat="1" ht="12" customHeight="1">
      <c r="B125" s="28"/>
      <c r="C125" s="23" t="s">
        <v>20</v>
      </c>
      <c r="F125" s="21" t="str">
        <f>F16</f>
        <v xml:space="preserve"> </v>
      </c>
      <c r="I125" s="23" t="s">
        <v>22</v>
      </c>
      <c r="J125" s="48" t="str">
        <f>IF(J16="","",J16)</f>
        <v>5. 12. 2024</v>
      </c>
      <c r="L125" s="28"/>
    </row>
    <row r="126" spans="2:12" s="1" customFormat="1" ht="6.95" customHeight="1">
      <c r="B126" s="28"/>
      <c r="L126" s="28"/>
    </row>
    <row r="127" spans="2:12" s="1" customFormat="1" ht="15.2" customHeight="1">
      <c r="B127" s="28"/>
      <c r="C127" s="23" t="s">
        <v>24</v>
      </c>
      <c r="F127" s="21" t="str">
        <f>E19</f>
        <v xml:space="preserve"> </v>
      </c>
      <c r="I127" s="23" t="s">
        <v>29</v>
      </c>
      <c r="J127" s="26" t="str">
        <f>E25</f>
        <v xml:space="preserve"> </v>
      </c>
      <c r="L127" s="28"/>
    </row>
    <row r="128" spans="2:12" s="1" customFormat="1" ht="15.2" customHeight="1">
      <c r="B128" s="28"/>
      <c r="C128" s="23" t="s">
        <v>27</v>
      </c>
      <c r="F128" s="21" t="str">
        <f>IF(E22="","",E22)</f>
        <v>Vyplň údaj</v>
      </c>
      <c r="I128" s="23" t="s">
        <v>31</v>
      </c>
      <c r="J128" s="26" t="str">
        <f>E28</f>
        <v xml:space="preserve"> </v>
      </c>
      <c r="L128" s="28"/>
    </row>
    <row r="129" spans="2:65" s="1" customFormat="1" ht="10.35" customHeight="1">
      <c r="B129" s="28"/>
      <c r="L129" s="28"/>
    </row>
    <row r="130" spans="2:65" s="10" customFormat="1" ht="29.25" customHeight="1">
      <c r="B130" s="112"/>
      <c r="C130" s="113" t="s">
        <v>267</v>
      </c>
      <c r="D130" s="114" t="s">
        <v>58</v>
      </c>
      <c r="E130" s="114" t="s">
        <v>54</v>
      </c>
      <c r="F130" s="114" t="s">
        <v>55</v>
      </c>
      <c r="G130" s="114" t="s">
        <v>268</v>
      </c>
      <c r="H130" s="114" t="s">
        <v>269</v>
      </c>
      <c r="I130" s="114" t="s">
        <v>270</v>
      </c>
      <c r="J130" s="115" t="s">
        <v>257</v>
      </c>
      <c r="K130" s="116" t="s">
        <v>271</v>
      </c>
      <c r="L130" s="112"/>
      <c r="M130" s="55" t="s">
        <v>1</v>
      </c>
      <c r="N130" s="56" t="s">
        <v>37</v>
      </c>
      <c r="O130" s="56" t="s">
        <v>272</v>
      </c>
      <c r="P130" s="56" t="s">
        <v>273</v>
      </c>
      <c r="Q130" s="56" t="s">
        <v>274</v>
      </c>
      <c r="R130" s="56" t="s">
        <v>275</v>
      </c>
      <c r="S130" s="56" t="s">
        <v>276</v>
      </c>
      <c r="T130" s="57" t="s">
        <v>277</v>
      </c>
    </row>
    <row r="131" spans="2:65" s="1" customFormat="1" ht="22.9" customHeight="1">
      <c r="B131" s="28"/>
      <c r="C131" s="60" t="s">
        <v>278</v>
      </c>
      <c r="J131" s="117">
        <f>BK131</f>
        <v>0</v>
      </c>
      <c r="L131" s="28"/>
      <c r="M131" s="58"/>
      <c r="N131" s="49"/>
      <c r="O131" s="49"/>
      <c r="P131" s="118">
        <f>P132+P161+P172+P179+P202+P207+P210</f>
        <v>0</v>
      </c>
      <c r="Q131" s="49"/>
      <c r="R131" s="118">
        <f>R132+R161+R172+R179+R202+R207+R210</f>
        <v>0</v>
      </c>
      <c r="S131" s="49"/>
      <c r="T131" s="119">
        <f>T132+T161+T172+T179+T202+T207+T210</f>
        <v>0</v>
      </c>
      <c r="AT131" s="13" t="s">
        <v>72</v>
      </c>
      <c r="AU131" s="13" t="s">
        <v>259</v>
      </c>
      <c r="BK131" s="120">
        <f>BK132+BK161+BK172+BK179+BK202+BK207+BK210</f>
        <v>0</v>
      </c>
    </row>
    <row r="132" spans="2:65" s="11" customFormat="1" ht="25.9" customHeight="1">
      <c r="B132" s="121"/>
      <c r="D132" s="122" t="s">
        <v>72</v>
      </c>
      <c r="E132" s="123" t="s">
        <v>80</v>
      </c>
      <c r="F132" s="123" t="s">
        <v>399</v>
      </c>
      <c r="I132" s="124"/>
      <c r="J132" s="125">
        <f>BK132</f>
        <v>0</v>
      </c>
      <c r="L132" s="121"/>
      <c r="M132" s="126"/>
      <c r="P132" s="127">
        <f>SUM(P133:P160)</f>
        <v>0</v>
      </c>
      <c r="R132" s="127">
        <f>SUM(R133:R160)</f>
        <v>0</v>
      </c>
      <c r="T132" s="128">
        <f>SUM(T133:T160)</f>
        <v>0</v>
      </c>
      <c r="AR132" s="122" t="s">
        <v>80</v>
      </c>
      <c r="AT132" s="129" t="s">
        <v>72</v>
      </c>
      <c r="AU132" s="129" t="s">
        <v>73</v>
      </c>
      <c r="AY132" s="122" t="s">
        <v>281</v>
      </c>
      <c r="BK132" s="130">
        <f>SUM(BK133:BK160)</f>
        <v>0</v>
      </c>
    </row>
    <row r="133" spans="2:65" s="1" customFormat="1" ht="24.2" customHeight="1">
      <c r="B133" s="133"/>
      <c r="C133" s="134" t="s">
        <v>80</v>
      </c>
      <c r="D133" s="134" t="s">
        <v>284</v>
      </c>
      <c r="E133" s="135" t="s">
        <v>548</v>
      </c>
      <c r="F133" s="136" t="s">
        <v>1200</v>
      </c>
      <c r="G133" s="137" t="s">
        <v>506</v>
      </c>
      <c r="H133" s="156">
        <v>8.64</v>
      </c>
      <c r="I133" s="139"/>
      <c r="J133" s="140">
        <f>ROUND(I133*H133,2)</f>
        <v>0</v>
      </c>
      <c r="K133" s="141"/>
      <c r="L133" s="28"/>
      <c r="M133" s="142" t="s">
        <v>1</v>
      </c>
      <c r="N133" s="143" t="s">
        <v>38</v>
      </c>
      <c r="P133" s="144">
        <f>O133*H133</f>
        <v>0</v>
      </c>
      <c r="Q133" s="144">
        <v>0</v>
      </c>
      <c r="R133" s="144">
        <f>Q133*H133</f>
        <v>0</v>
      </c>
      <c r="S133" s="144">
        <v>0</v>
      </c>
      <c r="T133" s="145">
        <f>S133*H133</f>
        <v>0</v>
      </c>
      <c r="AR133" s="146" t="s">
        <v>97</v>
      </c>
      <c r="AT133" s="146" t="s">
        <v>284</v>
      </c>
      <c r="AU133" s="146" t="s">
        <v>80</v>
      </c>
      <c r="AY133" s="13" t="s">
        <v>281</v>
      </c>
      <c r="BE133" s="147">
        <f>IF(N133="základní",J133,0)</f>
        <v>0</v>
      </c>
      <c r="BF133" s="147">
        <f>IF(N133="snížená",J133,0)</f>
        <v>0</v>
      </c>
      <c r="BG133" s="147">
        <f>IF(N133="zákl. přenesená",J133,0)</f>
        <v>0</v>
      </c>
      <c r="BH133" s="147">
        <f>IF(N133="sníž. přenesená",J133,0)</f>
        <v>0</v>
      </c>
      <c r="BI133" s="147">
        <f>IF(N133="nulová",J133,0)</f>
        <v>0</v>
      </c>
      <c r="BJ133" s="13" t="s">
        <v>80</v>
      </c>
      <c r="BK133" s="147">
        <f>ROUND(I133*H133,2)</f>
        <v>0</v>
      </c>
      <c r="BL133" s="13" t="s">
        <v>97</v>
      </c>
      <c r="BM133" s="146" t="s">
        <v>1337</v>
      </c>
    </row>
    <row r="134" spans="2:65" s="1" customFormat="1" ht="48.75">
      <c r="B134" s="28"/>
      <c r="D134" s="148" t="s">
        <v>290</v>
      </c>
      <c r="F134" s="149" t="s">
        <v>1338</v>
      </c>
      <c r="I134" s="150"/>
      <c r="L134" s="28"/>
      <c r="M134" s="151"/>
      <c r="T134" s="52"/>
      <c r="AT134" s="13" t="s">
        <v>290</v>
      </c>
      <c r="AU134" s="13" t="s">
        <v>80</v>
      </c>
    </row>
    <row r="135" spans="2:65" s="1" customFormat="1" ht="24.2" customHeight="1">
      <c r="B135" s="133"/>
      <c r="C135" s="134" t="s">
        <v>82</v>
      </c>
      <c r="D135" s="134" t="s">
        <v>284</v>
      </c>
      <c r="E135" s="135" t="s">
        <v>552</v>
      </c>
      <c r="F135" s="136" t="s">
        <v>1203</v>
      </c>
      <c r="G135" s="137" t="s">
        <v>506</v>
      </c>
      <c r="H135" s="156">
        <v>4.32</v>
      </c>
      <c r="I135" s="139"/>
      <c r="J135" s="140">
        <f>ROUND(I135*H135,2)</f>
        <v>0</v>
      </c>
      <c r="K135" s="141"/>
      <c r="L135" s="28"/>
      <c r="M135" s="142" t="s">
        <v>1</v>
      </c>
      <c r="N135" s="143" t="s">
        <v>38</v>
      </c>
      <c r="P135" s="144">
        <f>O135*H135</f>
        <v>0</v>
      </c>
      <c r="Q135" s="144">
        <v>0</v>
      </c>
      <c r="R135" s="144">
        <f>Q135*H135</f>
        <v>0</v>
      </c>
      <c r="S135" s="144">
        <v>0</v>
      </c>
      <c r="T135" s="145">
        <f>S135*H135</f>
        <v>0</v>
      </c>
      <c r="AR135" s="146" t="s">
        <v>97</v>
      </c>
      <c r="AT135" s="146" t="s">
        <v>284</v>
      </c>
      <c r="AU135" s="146" t="s">
        <v>80</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97</v>
      </c>
      <c r="BM135" s="146" t="s">
        <v>1339</v>
      </c>
    </row>
    <row r="136" spans="2:65" s="1" customFormat="1" ht="39">
      <c r="B136" s="28"/>
      <c r="D136" s="148" t="s">
        <v>290</v>
      </c>
      <c r="F136" s="149" t="s">
        <v>1340</v>
      </c>
      <c r="I136" s="150"/>
      <c r="L136" s="28"/>
      <c r="M136" s="151"/>
      <c r="T136" s="52"/>
      <c r="AT136" s="13" t="s">
        <v>290</v>
      </c>
      <c r="AU136" s="13" t="s">
        <v>80</v>
      </c>
    </row>
    <row r="137" spans="2:65" s="1" customFormat="1" ht="24.2" customHeight="1">
      <c r="B137" s="133"/>
      <c r="C137" s="134" t="s">
        <v>90</v>
      </c>
      <c r="D137" s="134" t="s">
        <v>284</v>
      </c>
      <c r="E137" s="135" t="s">
        <v>667</v>
      </c>
      <c r="F137" s="136" t="s">
        <v>668</v>
      </c>
      <c r="G137" s="137" t="s">
        <v>506</v>
      </c>
      <c r="H137" s="156">
        <v>1.925</v>
      </c>
      <c r="I137" s="139"/>
      <c r="J137" s="140">
        <f>ROUND(I137*H137,2)</f>
        <v>0</v>
      </c>
      <c r="K137" s="141"/>
      <c r="L137" s="28"/>
      <c r="M137" s="142" t="s">
        <v>1</v>
      </c>
      <c r="N137" s="143" t="s">
        <v>38</v>
      </c>
      <c r="P137" s="144">
        <f>O137*H137</f>
        <v>0</v>
      </c>
      <c r="Q137" s="144">
        <v>0</v>
      </c>
      <c r="R137" s="144">
        <f>Q137*H137</f>
        <v>0</v>
      </c>
      <c r="S137" s="144">
        <v>0</v>
      </c>
      <c r="T137" s="145">
        <f>S137*H137</f>
        <v>0</v>
      </c>
      <c r="AR137" s="146" t="s">
        <v>97</v>
      </c>
      <c r="AT137" s="146" t="s">
        <v>284</v>
      </c>
      <c r="AU137" s="146" t="s">
        <v>80</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97</v>
      </c>
      <c r="BM137" s="146" t="s">
        <v>1341</v>
      </c>
    </row>
    <row r="138" spans="2:65" s="1" customFormat="1" ht="58.5">
      <c r="B138" s="28"/>
      <c r="D138" s="148" t="s">
        <v>290</v>
      </c>
      <c r="F138" s="149" t="s">
        <v>1342</v>
      </c>
      <c r="I138" s="150"/>
      <c r="L138" s="28"/>
      <c r="M138" s="151"/>
      <c r="T138" s="52"/>
      <c r="AT138" s="13" t="s">
        <v>290</v>
      </c>
      <c r="AU138" s="13" t="s">
        <v>80</v>
      </c>
    </row>
    <row r="139" spans="2:65" s="1" customFormat="1" ht="24.2" customHeight="1">
      <c r="B139" s="133"/>
      <c r="C139" s="134" t="s">
        <v>97</v>
      </c>
      <c r="D139" s="134" t="s">
        <v>284</v>
      </c>
      <c r="E139" s="135" t="s">
        <v>671</v>
      </c>
      <c r="F139" s="136" t="s">
        <v>672</v>
      </c>
      <c r="G139" s="137" t="s">
        <v>506</v>
      </c>
      <c r="H139" s="156">
        <v>0.96299999999999997</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1343</v>
      </c>
    </row>
    <row r="140" spans="2:65" s="1" customFormat="1" ht="58.5">
      <c r="B140" s="28"/>
      <c r="D140" s="148" t="s">
        <v>290</v>
      </c>
      <c r="F140" s="149" t="s">
        <v>1344</v>
      </c>
      <c r="I140" s="150"/>
      <c r="L140" s="28"/>
      <c r="M140" s="151"/>
      <c r="T140" s="52"/>
      <c r="AT140" s="13" t="s">
        <v>290</v>
      </c>
      <c r="AU140" s="13" t="s">
        <v>80</v>
      </c>
    </row>
    <row r="141" spans="2:65" s="1" customFormat="1" ht="24.2" customHeight="1">
      <c r="B141" s="133"/>
      <c r="C141" s="134" t="s">
        <v>280</v>
      </c>
      <c r="D141" s="134" t="s">
        <v>284</v>
      </c>
      <c r="E141" s="135" t="s">
        <v>915</v>
      </c>
      <c r="F141" s="136" t="s">
        <v>916</v>
      </c>
      <c r="G141" s="137" t="s">
        <v>506</v>
      </c>
      <c r="H141" s="156">
        <v>5.7119999999999997</v>
      </c>
      <c r="I141" s="139"/>
      <c r="J141" s="140">
        <f>ROUND(I141*H141,2)</f>
        <v>0</v>
      </c>
      <c r="K141" s="141"/>
      <c r="L141" s="28"/>
      <c r="M141" s="142" t="s">
        <v>1</v>
      </c>
      <c r="N141" s="143" t="s">
        <v>38</v>
      </c>
      <c r="P141" s="144">
        <f>O141*H141</f>
        <v>0</v>
      </c>
      <c r="Q141" s="144">
        <v>0</v>
      </c>
      <c r="R141" s="144">
        <f>Q141*H141</f>
        <v>0</v>
      </c>
      <c r="S141" s="144">
        <v>0</v>
      </c>
      <c r="T141" s="145">
        <f>S141*H141</f>
        <v>0</v>
      </c>
      <c r="AR141" s="146" t="s">
        <v>97</v>
      </c>
      <c r="AT141" s="146" t="s">
        <v>284</v>
      </c>
      <c r="AU141" s="146" t="s">
        <v>80</v>
      </c>
      <c r="AY141" s="13" t="s">
        <v>281</v>
      </c>
      <c r="BE141" s="147">
        <f>IF(N141="základní",J141,0)</f>
        <v>0</v>
      </c>
      <c r="BF141" s="147">
        <f>IF(N141="snížená",J141,0)</f>
        <v>0</v>
      </c>
      <c r="BG141" s="147">
        <f>IF(N141="zákl. přenesená",J141,0)</f>
        <v>0</v>
      </c>
      <c r="BH141" s="147">
        <f>IF(N141="sníž. přenesená",J141,0)</f>
        <v>0</v>
      </c>
      <c r="BI141" s="147">
        <f>IF(N141="nulová",J141,0)</f>
        <v>0</v>
      </c>
      <c r="BJ141" s="13" t="s">
        <v>80</v>
      </c>
      <c r="BK141" s="147">
        <f>ROUND(I141*H141,2)</f>
        <v>0</v>
      </c>
      <c r="BL141" s="13" t="s">
        <v>97</v>
      </c>
      <c r="BM141" s="146" t="s">
        <v>1345</v>
      </c>
    </row>
    <row r="142" spans="2:65" s="1" customFormat="1" ht="68.25">
      <c r="B142" s="28"/>
      <c r="D142" s="148" t="s">
        <v>290</v>
      </c>
      <c r="F142" s="149" t="s">
        <v>1346</v>
      </c>
      <c r="I142" s="150"/>
      <c r="L142" s="28"/>
      <c r="M142" s="151"/>
      <c r="T142" s="52"/>
      <c r="AT142" s="13" t="s">
        <v>290</v>
      </c>
      <c r="AU142" s="13" t="s">
        <v>80</v>
      </c>
    </row>
    <row r="143" spans="2:65" s="1" customFormat="1" ht="24.2" customHeight="1">
      <c r="B143" s="133"/>
      <c r="C143" s="134" t="s">
        <v>306</v>
      </c>
      <c r="D143" s="134" t="s">
        <v>284</v>
      </c>
      <c r="E143" s="135" t="s">
        <v>919</v>
      </c>
      <c r="F143" s="136" t="s">
        <v>920</v>
      </c>
      <c r="G143" s="137" t="s">
        <v>506</v>
      </c>
      <c r="H143" s="156">
        <v>2.8559999999999999</v>
      </c>
      <c r="I143" s="139"/>
      <c r="J143" s="140">
        <f>ROUND(I143*H143,2)</f>
        <v>0</v>
      </c>
      <c r="K143" s="141"/>
      <c r="L143" s="28"/>
      <c r="M143" s="142" t="s">
        <v>1</v>
      </c>
      <c r="N143" s="143" t="s">
        <v>38</v>
      </c>
      <c r="P143" s="144">
        <f>O143*H143</f>
        <v>0</v>
      </c>
      <c r="Q143" s="144">
        <v>0</v>
      </c>
      <c r="R143" s="144">
        <f>Q143*H143</f>
        <v>0</v>
      </c>
      <c r="S143" s="144">
        <v>0</v>
      </c>
      <c r="T143" s="145">
        <f>S143*H143</f>
        <v>0</v>
      </c>
      <c r="AR143" s="146" t="s">
        <v>97</v>
      </c>
      <c r="AT143" s="146" t="s">
        <v>284</v>
      </c>
      <c r="AU143" s="146" t="s">
        <v>80</v>
      </c>
      <c r="AY143" s="13" t="s">
        <v>281</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97</v>
      </c>
      <c r="BM143" s="146" t="s">
        <v>1347</v>
      </c>
    </row>
    <row r="144" spans="2:65" s="1" customFormat="1" ht="68.25">
      <c r="B144" s="28"/>
      <c r="D144" s="148" t="s">
        <v>290</v>
      </c>
      <c r="F144" s="149" t="s">
        <v>1348</v>
      </c>
      <c r="I144" s="150"/>
      <c r="L144" s="28"/>
      <c r="M144" s="151"/>
      <c r="T144" s="52"/>
      <c r="AT144" s="13" t="s">
        <v>290</v>
      </c>
      <c r="AU144" s="13" t="s">
        <v>80</v>
      </c>
    </row>
    <row r="145" spans="2:65" s="1" customFormat="1" ht="24.2" customHeight="1">
      <c r="B145" s="133"/>
      <c r="C145" s="134" t="s">
        <v>311</v>
      </c>
      <c r="D145" s="134" t="s">
        <v>284</v>
      </c>
      <c r="E145" s="135" t="s">
        <v>675</v>
      </c>
      <c r="F145" s="136" t="s">
        <v>676</v>
      </c>
      <c r="G145" s="137" t="s">
        <v>506</v>
      </c>
      <c r="H145" s="156">
        <v>2.2000000000000002</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1349</v>
      </c>
    </row>
    <row r="146" spans="2:65" s="1" customFormat="1" ht="39">
      <c r="B146" s="28"/>
      <c r="D146" s="148" t="s">
        <v>290</v>
      </c>
      <c r="F146" s="149" t="s">
        <v>1350</v>
      </c>
      <c r="I146" s="150"/>
      <c r="L146" s="28"/>
      <c r="M146" s="151"/>
      <c r="T146" s="52"/>
      <c r="AT146" s="13" t="s">
        <v>290</v>
      </c>
      <c r="AU146" s="13" t="s">
        <v>80</v>
      </c>
    </row>
    <row r="147" spans="2:65" s="1" customFormat="1" ht="24.2" customHeight="1">
      <c r="B147" s="133"/>
      <c r="C147" s="134" t="s">
        <v>316</v>
      </c>
      <c r="D147" s="134" t="s">
        <v>284</v>
      </c>
      <c r="E147" s="135" t="s">
        <v>604</v>
      </c>
      <c r="F147" s="136" t="s">
        <v>679</v>
      </c>
      <c r="G147" s="137" t="s">
        <v>506</v>
      </c>
      <c r="H147" s="156">
        <v>15.177</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1351</v>
      </c>
    </row>
    <row r="148" spans="2:65" s="1" customFormat="1" ht="78">
      <c r="B148" s="28"/>
      <c r="D148" s="148" t="s">
        <v>290</v>
      </c>
      <c r="F148" s="149" t="s">
        <v>1352</v>
      </c>
      <c r="I148" s="150"/>
      <c r="L148" s="28"/>
      <c r="M148" s="151"/>
      <c r="T148" s="52"/>
      <c r="AT148" s="13" t="s">
        <v>290</v>
      </c>
      <c r="AU148" s="13" t="s">
        <v>80</v>
      </c>
    </row>
    <row r="149" spans="2:65" s="1" customFormat="1" ht="33" customHeight="1">
      <c r="B149" s="133"/>
      <c r="C149" s="134" t="s">
        <v>321</v>
      </c>
      <c r="D149" s="134" t="s">
        <v>284</v>
      </c>
      <c r="E149" s="135" t="s">
        <v>682</v>
      </c>
      <c r="F149" s="136" t="s">
        <v>683</v>
      </c>
      <c r="G149" s="137" t="s">
        <v>506</v>
      </c>
      <c r="H149" s="156">
        <v>1.1000000000000001</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1353</v>
      </c>
    </row>
    <row r="150" spans="2:65" s="1" customFormat="1" ht="19.5">
      <c r="B150" s="28"/>
      <c r="D150" s="148" t="s">
        <v>290</v>
      </c>
      <c r="F150" s="149" t="s">
        <v>1354</v>
      </c>
      <c r="I150" s="150"/>
      <c r="L150" s="28"/>
      <c r="M150" s="151"/>
      <c r="T150" s="52"/>
      <c r="AT150" s="13" t="s">
        <v>290</v>
      </c>
      <c r="AU150" s="13" t="s">
        <v>80</v>
      </c>
    </row>
    <row r="151" spans="2:65" s="1" customFormat="1" ht="16.5" customHeight="1">
      <c r="B151" s="133"/>
      <c r="C151" s="134" t="s">
        <v>326</v>
      </c>
      <c r="D151" s="134" t="s">
        <v>284</v>
      </c>
      <c r="E151" s="135" t="s">
        <v>694</v>
      </c>
      <c r="F151" s="136" t="s">
        <v>695</v>
      </c>
      <c r="G151" s="137" t="s">
        <v>506</v>
      </c>
      <c r="H151" s="156">
        <v>1.1000000000000001</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1355</v>
      </c>
    </row>
    <row r="152" spans="2:65" s="1" customFormat="1" ht="48.75">
      <c r="B152" s="28"/>
      <c r="D152" s="148" t="s">
        <v>290</v>
      </c>
      <c r="F152" s="149" t="s">
        <v>1356</v>
      </c>
      <c r="I152" s="150"/>
      <c r="L152" s="28"/>
      <c r="M152" s="151"/>
      <c r="T152" s="52"/>
      <c r="AT152" s="13" t="s">
        <v>290</v>
      </c>
      <c r="AU152" s="13" t="s">
        <v>80</v>
      </c>
    </row>
    <row r="153" spans="2:65" s="1" customFormat="1" ht="16.5" customHeight="1">
      <c r="B153" s="133"/>
      <c r="C153" s="134" t="s">
        <v>331</v>
      </c>
      <c r="D153" s="134" t="s">
        <v>284</v>
      </c>
      <c r="E153" s="135" t="s">
        <v>698</v>
      </c>
      <c r="F153" s="136" t="s">
        <v>699</v>
      </c>
      <c r="G153" s="137" t="s">
        <v>506</v>
      </c>
      <c r="H153" s="156">
        <v>1.1000000000000001</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1357</v>
      </c>
    </row>
    <row r="154" spans="2:65" s="1" customFormat="1" ht="39">
      <c r="B154" s="28"/>
      <c r="D154" s="148" t="s">
        <v>290</v>
      </c>
      <c r="F154" s="149" t="s">
        <v>701</v>
      </c>
      <c r="I154" s="150"/>
      <c r="L154" s="28"/>
      <c r="M154" s="151"/>
      <c r="T154" s="52"/>
      <c r="AT154" s="13" t="s">
        <v>290</v>
      </c>
      <c r="AU154" s="13" t="s">
        <v>80</v>
      </c>
    </row>
    <row r="155" spans="2:65" s="1" customFormat="1" ht="21.75" customHeight="1">
      <c r="B155" s="133"/>
      <c r="C155" s="134" t="s">
        <v>8</v>
      </c>
      <c r="D155" s="134" t="s">
        <v>284</v>
      </c>
      <c r="E155" s="135" t="s">
        <v>607</v>
      </c>
      <c r="F155" s="136" t="s">
        <v>702</v>
      </c>
      <c r="G155" s="137" t="s">
        <v>402</v>
      </c>
      <c r="H155" s="156">
        <v>24.29</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1358</v>
      </c>
    </row>
    <row r="156" spans="2:65" s="1" customFormat="1" ht="58.5">
      <c r="B156" s="28"/>
      <c r="D156" s="148" t="s">
        <v>290</v>
      </c>
      <c r="F156" s="149" t="s">
        <v>1359</v>
      </c>
      <c r="I156" s="150"/>
      <c r="L156" s="28"/>
      <c r="M156" s="151"/>
      <c r="T156" s="52"/>
      <c r="AT156" s="13" t="s">
        <v>290</v>
      </c>
      <c r="AU156" s="13" t="s">
        <v>80</v>
      </c>
    </row>
    <row r="157" spans="2:65" s="1" customFormat="1" ht="24.2" customHeight="1">
      <c r="B157" s="133"/>
      <c r="C157" s="134" t="s">
        <v>438</v>
      </c>
      <c r="D157" s="134" t="s">
        <v>284</v>
      </c>
      <c r="E157" s="135" t="s">
        <v>613</v>
      </c>
      <c r="F157" s="136" t="s">
        <v>705</v>
      </c>
      <c r="G157" s="137" t="s">
        <v>506</v>
      </c>
      <c r="H157" s="156">
        <v>15.177</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1360</v>
      </c>
    </row>
    <row r="158" spans="2:65" s="1" customFormat="1" ht="58.5">
      <c r="B158" s="28"/>
      <c r="D158" s="148" t="s">
        <v>290</v>
      </c>
      <c r="F158" s="149" t="s">
        <v>1361</v>
      </c>
      <c r="I158" s="150"/>
      <c r="L158" s="28"/>
      <c r="M158" s="151"/>
      <c r="T158" s="52"/>
      <c r="AT158" s="13" t="s">
        <v>290</v>
      </c>
      <c r="AU158" s="13" t="s">
        <v>80</v>
      </c>
    </row>
    <row r="159" spans="2:65" s="1" customFormat="1" ht="16.5" customHeight="1">
      <c r="B159" s="133"/>
      <c r="C159" s="134" t="s">
        <v>342</v>
      </c>
      <c r="D159" s="134" t="s">
        <v>284</v>
      </c>
      <c r="E159" s="135" t="s">
        <v>616</v>
      </c>
      <c r="F159" s="136" t="s">
        <v>617</v>
      </c>
      <c r="G159" s="137" t="s">
        <v>618</v>
      </c>
      <c r="H159" s="156">
        <v>10</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1362</v>
      </c>
    </row>
    <row r="160" spans="2:65" s="1" customFormat="1" ht="19.5">
      <c r="B160" s="28"/>
      <c r="D160" s="148" t="s">
        <v>290</v>
      </c>
      <c r="F160" s="149" t="s">
        <v>819</v>
      </c>
      <c r="I160" s="150"/>
      <c r="L160" s="28"/>
      <c r="M160" s="151"/>
      <c r="T160" s="52"/>
      <c r="AT160" s="13" t="s">
        <v>290</v>
      </c>
      <c r="AU160" s="13" t="s">
        <v>80</v>
      </c>
    </row>
    <row r="161" spans="2:65" s="11" customFormat="1" ht="25.9" customHeight="1">
      <c r="B161" s="121"/>
      <c r="D161" s="122" t="s">
        <v>72</v>
      </c>
      <c r="E161" s="123" t="s">
        <v>82</v>
      </c>
      <c r="F161" s="123" t="s">
        <v>714</v>
      </c>
      <c r="I161" s="124"/>
      <c r="J161" s="125">
        <f>BK161</f>
        <v>0</v>
      </c>
      <c r="L161" s="121"/>
      <c r="M161" s="126"/>
      <c r="P161" s="127">
        <f>SUM(P162:P171)</f>
        <v>0</v>
      </c>
      <c r="R161" s="127">
        <f>SUM(R162:R171)</f>
        <v>0</v>
      </c>
      <c r="T161" s="128">
        <f>SUM(T162:T171)</f>
        <v>0</v>
      </c>
      <c r="AR161" s="122" t="s">
        <v>80</v>
      </c>
      <c r="AT161" s="129" t="s">
        <v>72</v>
      </c>
      <c r="AU161" s="129" t="s">
        <v>73</v>
      </c>
      <c r="AY161" s="122" t="s">
        <v>281</v>
      </c>
      <c r="BK161" s="130">
        <f>SUM(BK162:BK171)</f>
        <v>0</v>
      </c>
    </row>
    <row r="162" spans="2:65" s="1" customFormat="1" ht="24.2" customHeight="1">
      <c r="B162" s="133"/>
      <c r="C162" s="134" t="s">
        <v>347</v>
      </c>
      <c r="D162" s="134" t="s">
        <v>284</v>
      </c>
      <c r="E162" s="135" t="s">
        <v>948</v>
      </c>
      <c r="F162" s="136" t="s">
        <v>949</v>
      </c>
      <c r="G162" s="137" t="s">
        <v>506</v>
      </c>
      <c r="H162" s="156">
        <v>0.98899999999999999</v>
      </c>
      <c r="I162" s="139"/>
      <c r="J162" s="140">
        <f>ROUND(I162*H162,2)</f>
        <v>0</v>
      </c>
      <c r="K162" s="141"/>
      <c r="L162" s="28"/>
      <c r="M162" s="142" t="s">
        <v>1</v>
      </c>
      <c r="N162" s="143" t="s">
        <v>38</v>
      </c>
      <c r="P162" s="144">
        <f>O162*H162</f>
        <v>0</v>
      </c>
      <c r="Q162" s="144">
        <v>0</v>
      </c>
      <c r="R162" s="144">
        <f>Q162*H162</f>
        <v>0</v>
      </c>
      <c r="S162" s="144">
        <v>0</v>
      </c>
      <c r="T162" s="145">
        <f>S162*H162</f>
        <v>0</v>
      </c>
      <c r="AR162" s="146" t="s">
        <v>97</v>
      </c>
      <c r="AT162" s="146" t="s">
        <v>284</v>
      </c>
      <c r="AU162" s="146" t="s">
        <v>80</v>
      </c>
      <c r="AY162" s="13" t="s">
        <v>281</v>
      </c>
      <c r="BE162" s="147">
        <f>IF(N162="základní",J162,0)</f>
        <v>0</v>
      </c>
      <c r="BF162" s="147">
        <f>IF(N162="snížená",J162,0)</f>
        <v>0</v>
      </c>
      <c r="BG162" s="147">
        <f>IF(N162="zákl. přenesená",J162,0)</f>
        <v>0</v>
      </c>
      <c r="BH162" s="147">
        <f>IF(N162="sníž. přenesená",J162,0)</f>
        <v>0</v>
      </c>
      <c r="BI162" s="147">
        <f>IF(N162="nulová",J162,0)</f>
        <v>0</v>
      </c>
      <c r="BJ162" s="13" t="s">
        <v>80</v>
      </c>
      <c r="BK162" s="147">
        <f>ROUND(I162*H162,2)</f>
        <v>0</v>
      </c>
      <c r="BL162" s="13" t="s">
        <v>97</v>
      </c>
      <c r="BM162" s="146" t="s">
        <v>1363</v>
      </c>
    </row>
    <row r="163" spans="2:65" s="1" customFormat="1" ht="29.25">
      <c r="B163" s="28"/>
      <c r="D163" s="148" t="s">
        <v>290</v>
      </c>
      <c r="F163" s="149" t="s">
        <v>1364</v>
      </c>
      <c r="I163" s="150"/>
      <c r="L163" s="28"/>
      <c r="M163" s="151"/>
      <c r="T163" s="52"/>
      <c r="AT163" s="13" t="s">
        <v>290</v>
      </c>
      <c r="AU163" s="13" t="s">
        <v>80</v>
      </c>
    </row>
    <row r="164" spans="2:65" s="1" customFormat="1" ht="37.9" customHeight="1">
      <c r="B164" s="133"/>
      <c r="C164" s="134" t="s">
        <v>352</v>
      </c>
      <c r="D164" s="134" t="s">
        <v>284</v>
      </c>
      <c r="E164" s="135" t="s">
        <v>731</v>
      </c>
      <c r="F164" s="136" t="s">
        <v>732</v>
      </c>
      <c r="G164" s="137" t="s">
        <v>506</v>
      </c>
      <c r="H164" s="156">
        <v>8.9009999999999998</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1365</v>
      </c>
    </row>
    <row r="165" spans="2:65" s="1" customFormat="1" ht="39">
      <c r="B165" s="28"/>
      <c r="D165" s="148" t="s">
        <v>290</v>
      </c>
      <c r="F165" s="149" t="s">
        <v>1366</v>
      </c>
      <c r="I165" s="150"/>
      <c r="L165" s="28"/>
      <c r="M165" s="151"/>
      <c r="T165" s="52"/>
      <c r="AT165" s="13" t="s">
        <v>290</v>
      </c>
      <c r="AU165" s="13" t="s">
        <v>80</v>
      </c>
    </row>
    <row r="166" spans="2:65" s="1" customFormat="1" ht="16.5" customHeight="1">
      <c r="B166" s="133"/>
      <c r="C166" s="134" t="s">
        <v>359</v>
      </c>
      <c r="D166" s="134" t="s">
        <v>284</v>
      </c>
      <c r="E166" s="135" t="s">
        <v>735</v>
      </c>
      <c r="F166" s="136" t="s">
        <v>736</v>
      </c>
      <c r="G166" s="137" t="s">
        <v>402</v>
      </c>
      <c r="H166" s="156">
        <v>34.384</v>
      </c>
      <c r="I166" s="139"/>
      <c r="J166" s="140">
        <f>ROUND(I166*H166,2)</f>
        <v>0</v>
      </c>
      <c r="K166" s="141"/>
      <c r="L166" s="28"/>
      <c r="M166" s="142" t="s">
        <v>1</v>
      </c>
      <c r="N166" s="143" t="s">
        <v>38</v>
      </c>
      <c r="P166" s="144">
        <f>O166*H166</f>
        <v>0</v>
      </c>
      <c r="Q166" s="144">
        <v>0</v>
      </c>
      <c r="R166" s="144">
        <f>Q166*H166</f>
        <v>0</v>
      </c>
      <c r="S166" s="144">
        <v>0</v>
      </c>
      <c r="T166" s="145">
        <f>S166*H166</f>
        <v>0</v>
      </c>
      <c r="AR166" s="146" t="s">
        <v>97</v>
      </c>
      <c r="AT166" s="146" t="s">
        <v>284</v>
      </c>
      <c r="AU166" s="146" t="s">
        <v>80</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97</v>
      </c>
      <c r="BM166" s="146" t="s">
        <v>1367</v>
      </c>
    </row>
    <row r="167" spans="2:65" s="1" customFormat="1" ht="58.5">
      <c r="B167" s="28"/>
      <c r="D167" s="148" t="s">
        <v>290</v>
      </c>
      <c r="F167" s="149" t="s">
        <v>1368</v>
      </c>
      <c r="I167" s="150"/>
      <c r="L167" s="28"/>
      <c r="M167" s="151"/>
      <c r="T167" s="52"/>
      <c r="AT167" s="13" t="s">
        <v>290</v>
      </c>
      <c r="AU167" s="13" t="s">
        <v>80</v>
      </c>
    </row>
    <row r="168" spans="2:65" s="1" customFormat="1" ht="16.5" customHeight="1">
      <c r="B168" s="133"/>
      <c r="C168" s="134" t="s">
        <v>454</v>
      </c>
      <c r="D168" s="134" t="s">
        <v>284</v>
      </c>
      <c r="E168" s="135" t="s">
        <v>739</v>
      </c>
      <c r="F168" s="136" t="s">
        <v>740</v>
      </c>
      <c r="G168" s="137" t="s">
        <v>402</v>
      </c>
      <c r="H168" s="156">
        <v>34.384</v>
      </c>
      <c r="I168" s="139"/>
      <c r="J168" s="140">
        <f>ROUND(I168*H168,2)</f>
        <v>0</v>
      </c>
      <c r="K168" s="141"/>
      <c r="L168" s="28"/>
      <c r="M168" s="142" t="s">
        <v>1</v>
      </c>
      <c r="N168" s="143" t="s">
        <v>38</v>
      </c>
      <c r="P168" s="144">
        <f>O168*H168</f>
        <v>0</v>
      </c>
      <c r="Q168" s="144">
        <v>0</v>
      </c>
      <c r="R168" s="144">
        <f>Q168*H168</f>
        <v>0</v>
      </c>
      <c r="S168" s="144">
        <v>0</v>
      </c>
      <c r="T168" s="145">
        <f>S168*H168</f>
        <v>0</v>
      </c>
      <c r="AR168" s="146" t="s">
        <v>97</v>
      </c>
      <c r="AT168" s="146" t="s">
        <v>284</v>
      </c>
      <c r="AU168" s="146" t="s">
        <v>80</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1369</v>
      </c>
    </row>
    <row r="169" spans="2:65" s="1" customFormat="1" ht="68.25">
      <c r="B169" s="28"/>
      <c r="D169" s="148" t="s">
        <v>290</v>
      </c>
      <c r="F169" s="149" t="s">
        <v>1370</v>
      </c>
      <c r="I169" s="150"/>
      <c r="L169" s="28"/>
      <c r="M169" s="151"/>
      <c r="T169" s="52"/>
      <c r="AT169" s="13" t="s">
        <v>290</v>
      </c>
      <c r="AU169" s="13" t="s">
        <v>80</v>
      </c>
    </row>
    <row r="170" spans="2:65" s="1" customFormat="1" ht="21.75" customHeight="1">
      <c r="B170" s="133"/>
      <c r="C170" s="134" t="s">
        <v>366</v>
      </c>
      <c r="D170" s="134" t="s">
        <v>284</v>
      </c>
      <c r="E170" s="135" t="s">
        <v>743</v>
      </c>
      <c r="F170" s="136" t="s">
        <v>744</v>
      </c>
      <c r="G170" s="137" t="s">
        <v>511</v>
      </c>
      <c r="H170" s="156">
        <v>0.44500000000000001</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80</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1371</v>
      </c>
    </row>
    <row r="171" spans="2:65" s="1" customFormat="1" ht="58.5">
      <c r="B171" s="28"/>
      <c r="D171" s="148" t="s">
        <v>290</v>
      </c>
      <c r="F171" s="149" t="s">
        <v>1372</v>
      </c>
      <c r="I171" s="150"/>
      <c r="L171" s="28"/>
      <c r="M171" s="151"/>
      <c r="T171" s="52"/>
      <c r="AT171" s="13" t="s">
        <v>290</v>
      </c>
      <c r="AU171" s="13" t="s">
        <v>80</v>
      </c>
    </row>
    <row r="172" spans="2:65" s="11" customFormat="1" ht="25.9" customHeight="1">
      <c r="B172" s="121"/>
      <c r="D172" s="122" t="s">
        <v>72</v>
      </c>
      <c r="E172" s="123" t="s">
        <v>90</v>
      </c>
      <c r="F172" s="123" t="s">
        <v>759</v>
      </c>
      <c r="I172" s="124"/>
      <c r="J172" s="125">
        <f>BK172</f>
        <v>0</v>
      </c>
      <c r="L172" s="121"/>
      <c r="M172" s="126"/>
      <c r="P172" s="127">
        <f>SUM(P173:P178)</f>
        <v>0</v>
      </c>
      <c r="R172" s="127">
        <f>SUM(R173:R178)</f>
        <v>0</v>
      </c>
      <c r="T172" s="128">
        <f>SUM(T173:T178)</f>
        <v>0</v>
      </c>
      <c r="AR172" s="122" t="s">
        <v>80</v>
      </c>
      <c r="AT172" s="129" t="s">
        <v>72</v>
      </c>
      <c r="AU172" s="129" t="s">
        <v>73</v>
      </c>
      <c r="AY172" s="122" t="s">
        <v>281</v>
      </c>
      <c r="BK172" s="130">
        <f>SUM(BK173:BK178)</f>
        <v>0</v>
      </c>
    </row>
    <row r="173" spans="2:65" s="1" customFormat="1" ht="24.2" customHeight="1">
      <c r="B173" s="133"/>
      <c r="C173" s="134" t="s">
        <v>371</v>
      </c>
      <c r="D173" s="134" t="s">
        <v>284</v>
      </c>
      <c r="E173" s="135" t="s">
        <v>966</v>
      </c>
      <c r="F173" s="136" t="s">
        <v>967</v>
      </c>
      <c r="G173" s="137" t="s">
        <v>506</v>
      </c>
      <c r="H173" s="156">
        <v>0.88200000000000001</v>
      </c>
      <c r="I173" s="139"/>
      <c r="J173" s="140">
        <f>ROUND(I173*H173,2)</f>
        <v>0</v>
      </c>
      <c r="K173" s="141"/>
      <c r="L173" s="28"/>
      <c r="M173" s="142" t="s">
        <v>1</v>
      </c>
      <c r="N173" s="143" t="s">
        <v>38</v>
      </c>
      <c r="P173" s="144">
        <f>O173*H173</f>
        <v>0</v>
      </c>
      <c r="Q173" s="144">
        <v>0</v>
      </c>
      <c r="R173" s="144">
        <f>Q173*H173</f>
        <v>0</v>
      </c>
      <c r="S173" s="144">
        <v>0</v>
      </c>
      <c r="T173" s="145">
        <f>S173*H173</f>
        <v>0</v>
      </c>
      <c r="AR173" s="146" t="s">
        <v>97</v>
      </c>
      <c r="AT173" s="146" t="s">
        <v>284</v>
      </c>
      <c r="AU173" s="146" t="s">
        <v>80</v>
      </c>
      <c r="AY173" s="13" t="s">
        <v>281</v>
      </c>
      <c r="BE173" s="147">
        <f>IF(N173="základní",J173,0)</f>
        <v>0</v>
      </c>
      <c r="BF173" s="147">
        <f>IF(N173="snížená",J173,0)</f>
        <v>0</v>
      </c>
      <c r="BG173" s="147">
        <f>IF(N173="zákl. přenesená",J173,0)</f>
        <v>0</v>
      </c>
      <c r="BH173" s="147">
        <f>IF(N173="sníž. přenesená",J173,0)</f>
        <v>0</v>
      </c>
      <c r="BI173" s="147">
        <f>IF(N173="nulová",J173,0)</f>
        <v>0</v>
      </c>
      <c r="BJ173" s="13" t="s">
        <v>80</v>
      </c>
      <c r="BK173" s="147">
        <f>ROUND(I173*H173,2)</f>
        <v>0</v>
      </c>
      <c r="BL173" s="13" t="s">
        <v>97</v>
      </c>
      <c r="BM173" s="146" t="s">
        <v>1373</v>
      </c>
    </row>
    <row r="174" spans="2:65" s="1" customFormat="1" ht="39">
      <c r="B174" s="28"/>
      <c r="D174" s="148" t="s">
        <v>290</v>
      </c>
      <c r="F174" s="149" t="s">
        <v>1374</v>
      </c>
      <c r="I174" s="150"/>
      <c r="L174" s="28"/>
      <c r="M174" s="151"/>
      <c r="T174" s="52"/>
      <c r="AT174" s="13" t="s">
        <v>290</v>
      </c>
      <c r="AU174" s="13" t="s">
        <v>80</v>
      </c>
    </row>
    <row r="175" spans="2:65" s="1" customFormat="1" ht="49.15" customHeight="1">
      <c r="B175" s="133"/>
      <c r="C175" s="134" t="s">
        <v>7</v>
      </c>
      <c r="D175" s="134" t="s">
        <v>284</v>
      </c>
      <c r="E175" s="135" t="s">
        <v>1375</v>
      </c>
      <c r="F175" s="136" t="s">
        <v>1376</v>
      </c>
      <c r="G175" s="137" t="s">
        <v>409</v>
      </c>
      <c r="H175" s="156">
        <v>1</v>
      </c>
      <c r="I175" s="139"/>
      <c r="J175" s="140">
        <f>ROUND(I175*H175,2)</f>
        <v>0</v>
      </c>
      <c r="K175" s="141"/>
      <c r="L175" s="28"/>
      <c r="M175" s="142" t="s">
        <v>1</v>
      </c>
      <c r="N175" s="143" t="s">
        <v>38</v>
      </c>
      <c r="P175" s="144">
        <f>O175*H175</f>
        <v>0</v>
      </c>
      <c r="Q175" s="144">
        <v>0</v>
      </c>
      <c r="R175" s="144">
        <f>Q175*H175</f>
        <v>0</v>
      </c>
      <c r="S175" s="144">
        <v>0</v>
      </c>
      <c r="T175" s="145">
        <f>S175*H175</f>
        <v>0</v>
      </c>
      <c r="AR175" s="146" t="s">
        <v>97</v>
      </c>
      <c r="AT175" s="146" t="s">
        <v>284</v>
      </c>
      <c r="AU175" s="146" t="s">
        <v>80</v>
      </c>
      <c r="AY175" s="13" t="s">
        <v>281</v>
      </c>
      <c r="BE175" s="147">
        <f>IF(N175="základní",J175,0)</f>
        <v>0</v>
      </c>
      <c r="BF175" s="147">
        <f>IF(N175="snížená",J175,0)</f>
        <v>0</v>
      </c>
      <c r="BG175" s="147">
        <f>IF(N175="zákl. přenesená",J175,0)</f>
        <v>0</v>
      </c>
      <c r="BH175" s="147">
        <f>IF(N175="sníž. přenesená",J175,0)</f>
        <v>0</v>
      </c>
      <c r="BI175" s="147">
        <f>IF(N175="nulová",J175,0)</f>
        <v>0</v>
      </c>
      <c r="BJ175" s="13" t="s">
        <v>80</v>
      </c>
      <c r="BK175" s="147">
        <f>ROUND(I175*H175,2)</f>
        <v>0</v>
      </c>
      <c r="BL175" s="13" t="s">
        <v>97</v>
      </c>
      <c r="BM175" s="146" t="s">
        <v>1377</v>
      </c>
    </row>
    <row r="176" spans="2:65" s="1" customFormat="1" ht="19.5">
      <c r="B176" s="28"/>
      <c r="D176" s="148" t="s">
        <v>290</v>
      </c>
      <c r="F176" s="149" t="s">
        <v>1378</v>
      </c>
      <c r="I176" s="150"/>
      <c r="L176" s="28"/>
      <c r="M176" s="151"/>
      <c r="T176" s="52"/>
      <c r="AT176" s="13" t="s">
        <v>290</v>
      </c>
      <c r="AU176" s="13" t="s">
        <v>80</v>
      </c>
    </row>
    <row r="177" spans="2:65" s="1" customFormat="1" ht="49.15" customHeight="1">
      <c r="B177" s="133"/>
      <c r="C177" s="134" t="s">
        <v>379</v>
      </c>
      <c r="D177" s="134" t="s">
        <v>284</v>
      </c>
      <c r="E177" s="135" t="s">
        <v>1379</v>
      </c>
      <c r="F177" s="136" t="s">
        <v>1380</v>
      </c>
      <c r="G177" s="137" t="s">
        <v>409</v>
      </c>
      <c r="H177" s="156">
        <v>1</v>
      </c>
      <c r="I177" s="139"/>
      <c r="J177" s="140">
        <f>ROUND(I177*H177,2)</f>
        <v>0</v>
      </c>
      <c r="K177" s="141"/>
      <c r="L177" s="28"/>
      <c r="M177" s="142" t="s">
        <v>1</v>
      </c>
      <c r="N177" s="143" t="s">
        <v>38</v>
      </c>
      <c r="P177" s="144">
        <f>O177*H177</f>
        <v>0</v>
      </c>
      <c r="Q177" s="144">
        <v>0</v>
      </c>
      <c r="R177" s="144">
        <f>Q177*H177</f>
        <v>0</v>
      </c>
      <c r="S177" s="144">
        <v>0</v>
      </c>
      <c r="T177" s="145">
        <f>S177*H177</f>
        <v>0</v>
      </c>
      <c r="AR177" s="146" t="s">
        <v>97</v>
      </c>
      <c r="AT177" s="146" t="s">
        <v>284</v>
      </c>
      <c r="AU177" s="146" t="s">
        <v>80</v>
      </c>
      <c r="AY177" s="13" t="s">
        <v>281</v>
      </c>
      <c r="BE177" s="147">
        <f>IF(N177="základní",J177,0)</f>
        <v>0</v>
      </c>
      <c r="BF177" s="147">
        <f>IF(N177="snížená",J177,0)</f>
        <v>0</v>
      </c>
      <c r="BG177" s="147">
        <f>IF(N177="zákl. přenesená",J177,0)</f>
        <v>0</v>
      </c>
      <c r="BH177" s="147">
        <f>IF(N177="sníž. přenesená",J177,0)</f>
        <v>0</v>
      </c>
      <c r="BI177" s="147">
        <f>IF(N177="nulová",J177,0)</f>
        <v>0</v>
      </c>
      <c r="BJ177" s="13" t="s">
        <v>80</v>
      </c>
      <c r="BK177" s="147">
        <f>ROUND(I177*H177,2)</f>
        <v>0</v>
      </c>
      <c r="BL177" s="13" t="s">
        <v>97</v>
      </c>
      <c r="BM177" s="146" t="s">
        <v>1381</v>
      </c>
    </row>
    <row r="178" spans="2:65" s="1" customFormat="1" ht="19.5">
      <c r="B178" s="28"/>
      <c r="D178" s="148" t="s">
        <v>290</v>
      </c>
      <c r="F178" s="149" t="s">
        <v>1378</v>
      </c>
      <c r="I178" s="150"/>
      <c r="L178" s="28"/>
      <c r="M178" s="151"/>
      <c r="T178" s="52"/>
      <c r="AT178" s="13" t="s">
        <v>290</v>
      </c>
      <c r="AU178" s="13" t="s">
        <v>80</v>
      </c>
    </row>
    <row r="179" spans="2:65" s="11" customFormat="1" ht="25.9" customHeight="1">
      <c r="B179" s="121"/>
      <c r="D179" s="122" t="s">
        <v>72</v>
      </c>
      <c r="E179" s="123" t="s">
        <v>833</v>
      </c>
      <c r="F179" s="123" t="s">
        <v>1064</v>
      </c>
      <c r="I179" s="124"/>
      <c r="J179" s="125">
        <f>BK179</f>
        <v>0</v>
      </c>
      <c r="L179" s="121"/>
      <c r="M179" s="126"/>
      <c r="P179" s="127">
        <f>SUM(P180:P201)</f>
        <v>0</v>
      </c>
      <c r="R179" s="127">
        <f>SUM(R180:R201)</f>
        <v>0</v>
      </c>
      <c r="T179" s="128">
        <f>SUM(T180:T201)</f>
        <v>0</v>
      </c>
      <c r="AR179" s="122" t="s">
        <v>80</v>
      </c>
      <c r="AT179" s="129" t="s">
        <v>72</v>
      </c>
      <c r="AU179" s="129" t="s">
        <v>73</v>
      </c>
      <c r="AY179" s="122" t="s">
        <v>281</v>
      </c>
      <c r="BK179" s="130">
        <f>SUM(BK180:BK201)</f>
        <v>0</v>
      </c>
    </row>
    <row r="180" spans="2:65" s="1" customFormat="1" ht="21.75" customHeight="1">
      <c r="B180" s="133"/>
      <c r="C180" s="134" t="s">
        <v>384</v>
      </c>
      <c r="D180" s="134" t="s">
        <v>284</v>
      </c>
      <c r="E180" s="135" t="s">
        <v>1065</v>
      </c>
      <c r="F180" s="136" t="s">
        <v>1066</v>
      </c>
      <c r="G180" s="137" t="s">
        <v>506</v>
      </c>
      <c r="H180" s="156">
        <v>2.1970000000000001</v>
      </c>
      <c r="I180" s="139"/>
      <c r="J180" s="140">
        <f>ROUND(I180*H180,2)</f>
        <v>0</v>
      </c>
      <c r="K180" s="141"/>
      <c r="L180" s="28"/>
      <c r="M180" s="142" t="s">
        <v>1</v>
      </c>
      <c r="N180" s="143" t="s">
        <v>38</v>
      </c>
      <c r="P180" s="144">
        <f>O180*H180</f>
        <v>0</v>
      </c>
      <c r="Q180" s="144">
        <v>0</v>
      </c>
      <c r="R180" s="144">
        <f>Q180*H180</f>
        <v>0</v>
      </c>
      <c r="S180" s="144">
        <v>0</v>
      </c>
      <c r="T180" s="145">
        <f>S180*H180</f>
        <v>0</v>
      </c>
      <c r="AR180" s="146" t="s">
        <v>97</v>
      </c>
      <c r="AT180" s="146" t="s">
        <v>284</v>
      </c>
      <c r="AU180" s="146" t="s">
        <v>80</v>
      </c>
      <c r="AY180" s="13" t="s">
        <v>281</v>
      </c>
      <c r="BE180" s="147">
        <f>IF(N180="základní",J180,0)</f>
        <v>0</v>
      </c>
      <c r="BF180" s="147">
        <f>IF(N180="snížená",J180,0)</f>
        <v>0</v>
      </c>
      <c r="BG180" s="147">
        <f>IF(N180="zákl. přenesená",J180,0)</f>
        <v>0</v>
      </c>
      <c r="BH180" s="147">
        <f>IF(N180="sníž. přenesená",J180,0)</f>
        <v>0</v>
      </c>
      <c r="BI180" s="147">
        <f>IF(N180="nulová",J180,0)</f>
        <v>0</v>
      </c>
      <c r="BJ180" s="13" t="s">
        <v>80</v>
      </c>
      <c r="BK180" s="147">
        <f>ROUND(I180*H180,2)</f>
        <v>0</v>
      </c>
      <c r="BL180" s="13" t="s">
        <v>97</v>
      </c>
      <c r="BM180" s="146" t="s">
        <v>1382</v>
      </c>
    </row>
    <row r="181" spans="2:65" s="1" customFormat="1" ht="68.25">
      <c r="B181" s="28"/>
      <c r="D181" s="148" t="s">
        <v>290</v>
      </c>
      <c r="F181" s="149" t="s">
        <v>1383</v>
      </c>
      <c r="I181" s="150"/>
      <c r="L181" s="28"/>
      <c r="M181" s="151"/>
      <c r="T181" s="52"/>
      <c r="AT181" s="13" t="s">
        <v>290</v>
      </c>
      <c r="AU181" s="13" t="s">
        <v>80</v>
      </c>
    </row>
    <row r="182" spans="2:65" s="1" customFormat="1" ht="33" customHeight="1">
      <c r="B182" s="133"/>
      <c r="C182" s="134" t="s">
        <v>389</v>
      </c>
      <c r="D182" s="134" t="s">
        <v>284</v>
      </c>
      <c r="E182" s="135" t="s">
        <v>1070</v>
      </c>
      <c r="F182" s="136" t="s">
        <v>1071</v>
      </c>
      <c r="G182" s="137" t="s">
        <v>506</v>
      </c>
      <c r="H182" s="156">
        <v>1.716</v>
      </c>
      <c r="I182" s="139"/>
      <c r="J182" s="140">
        <f>ROUND(I182*H182,2)</f>
        <v>0</v>
      </c>
      <c r="K182" s="141"/>
      <c r="L182" s="28"/>
      <c r="M182" s="142" t="s">
        <v>1</v>
      </c>
      <c r="N182" s="143" t="s">
        <v>38</v>
      </c>
      <c r="P182" s="144">
        <f>O182*H182</f>
        <v>0</v>
      </c>
      <c r="Q182" s="144">
        <v>0</v>
      </c>
      <c r="R182" s="144">
        <f>Q182*H182</f>
        <v>0</v>
      </c>
      <c r="S182" s="144">
        <v>0</v>
      </c>
      <c r="T182" s="145">
        <f>S182*H182</f>
        <v>0</v>
      </c>
      <c r="AR182" s="146" t="s">
        <v>97</v>
      </c>
      <c r="AT182" s="146" t="s">
        <v>284</v>
      </c>
      <c r="AU182" s="146" t="s">
        <v>80</v>
      </c>
      <c r="AY182" s="13" t="s">
        <v>281</v>
      </c>
      <c r="BE182" s="147">
        <f>IF(N182="základní",J182,0)</f>
        <v>0</v>
      </c>
      <c r="BF182" s="147">
        <f>IF(N182="snížená",J182,0)</f>
        <v>0</v>
      </c>
      <c r="BG182" s="147">
        <f>IF(N182="zákl. přenesená",J182,0)</f>
        <v>0</v>
      </c>
      <c r="BH182" s="147">
        <f>IF(N182="sníž. přenesená",J182,0)</f>
        <v>0</v>
      </c>
      <c r="BI182" s="147">
        <f>IF(N182="nulová",J182,0)</f>
        <v>0</v>
      </c>
      <c r="BJ182" s="13" t="s">
        <v>80</v>
      </c>
      <c r="BK182" s="147">
        <f>ROUND(I182*H182,2)</f>
        <v>0</v>
      </c>
      <c r="BL182" s="13" t="s">
        <v>97</v>
      </c>
      <c r="BM182" s="146" t="s">
        <v>1384</v>
      </c>
    </row>
    <row r="183" spans="2:65" s="1" customFormat="1" ht="19.5">
      <c r="B183" s="28"/>
      <c r="D183" s="148" t="s">
        <v>290</v>
      </c>
      <c r="F183" s="149" t="s">
        <v>1385</v>
      </c>
      <c r="I183" s="150"/>
      <c r="L183" s="28"/>
      <c r="M183" s="151"/>
      <c r="T183" s="52"/>
      <c r="AT183" s="13" t="s">
        <v>290</v>
      </c>
      <c r="AU183" s="13" t="s">
        <v>80</v>
      </c>
    </row>
    <row r="184" spans="2:65" s="1" customFormat="1" ht="44.25" customHeight="1">
      <c r="B184" s="133"/>
      <c r="C184" s="134" t="s">
        <v>476</v>
      </c>
      <c r="D184" s="134" t="s">
        <v>284</v>
      </c>
      <c r="E184" s="135" t="s">
        <v>1075</v>
      </c>
      <c r="F184" s="136" t="s">
        <v>1076</v>
      </c>
      <c r="G184" s="137" t="s">
        <v>511</v>
      </c>
      <c r="H184" s="156">
        <v>0.21</v>
      </c>
      <c r="I184" s="139"/>
      <c r="J184" s="140">
        <f>ROUND(I184*H184,2)</f>
        <v>0</v>
      </c>
      <c r="K184" s="141"/>
      <c r="L184" s="28"/>
      <c r="M184" s="142" t="s">
        <v>1</v>
      </c>
      <c r="N184" s="143" t="s">
        <v>38</v>
      </c>
      <c r="P184" s="144">
        <f>O184*H184</f>
        <v>0</v>
      </c>
      <c r="Q184" s="144">
        <v>0</v>
      </c>
      <c r="R184" s="144">
        <f>Q184*H184</f>
        <v>0</v>
      </c>
      <c r="S184" s="144">
        <v>0</v>
      </c>
      <c r="T184" s="145">
        <f>S184*H184</f>
        <v>0</v>
      </c>
      <c r="AR184" s="146" t="s">
        <v>97</v>
      </c>
      <c r="AT184" s="146" t="s">
        <v>284</v>
      </c>
      <c r="AU184" s="146" t="s">
        <v>80</v>
      </c>
      <c r="AY184" s="13" t="s">
        <v>281</v>
      </c>
      <c r="BE184" s="147">
        <f>IF(N184="základní",J184,0)</f>
        <v>0</v>
      </c>
      <c r="BF184" s="147">
        <f>IF(N184="snížená",J184,0)</f>
        <v>0</v>
      </c>
      <c r="BG184" s="147">
        <f>IF(N184="zákl. přenesená",J184,0)</f>
        <v>0</v>
      </c>
      <c r="BH184" s="147">
        <f>IF(N184="sníž. přenesená",J184,0)</f>
        <v>0</v>
      </c>
      <c r="BI184" s="147">
        <f>IF(N184="nulová",J184,0)</f>
        <v>0</v>
      </c>
      <c r="BJ184" s="13" t="s">
        <v>80</v>
      </c>
      <c r="BK184" s="147">
        <f>ROUND(I184*H184,2)</f>
        <v>0</v>
      </c>
      <c r="BL184" s="13" t="s">
        <v>97</v>
      </c>
      <c r="BM184" s="146" t="s">
        <v>1386</v>
      </c>
    </row>
    <row r="185" spans="2:65" s="1" customFormat="1" ht="39">
      <c r="B185" s="28"/>
      <c r="D185" s="148" t="s">
        <v>290</v>
      </c>
      <c r="F185" s="149" t="s">
        <v>1387</v>
      </c>
      <c r="I185" s="150"/>
      <c r="L185" s="28"/>
      <c r="M185" s="151"/>
      <c r="T185" s="52"/>
      <c r="AT185" s="13" t="s">
        <v>290</v>
      </c>
      <c r="AU185" s="13" t="s">
        <v>80</v>
      </c>
    </row>
    <row r="186" spans="2:65" s="1" customFormat="1" ht="16.5" customHeight="1">
      <c r="B186" s="133"/>
      <c r="C186" s="134" t="s">
        <v>754</v>
      </c>
      <c r="D186" s="134" t="s">
        <v>284</v>
      </c>
      <c r="E186" s="135" t="s">
        <v>1080</v>
      </c>
      <c r="F186" s="136" t="s">
        <v>1081</v>
      </c>
      <c r="G186" s="137" t="s">
        <v>501</v>
      </c>
      <c r="H186" s="156">
        <v>41.1</v>
      </c>
      <c r="I186" s="139"/>
      <c r="J186" s="140">
        <f>ROUND(I186*H186,2)</f>
        <v>0</v>
      </c>
      <c r="K186" s="141"/>
      <c r="L186" s="28"/>
      <c r="M186" s="142" t="s">
        <v>1</v>
      </c>
      <c r="N186" s="143" t="s">
        <v>38</v>
      </c>
      <c r="P186" s="144">
        <f>O186*H186</f>
        <v>0</v>
      </c>
      <c r="Q186" s="144">
        <v>0</v>
      </c>
      <c r="R186" s="144">
        <f>Q186*H186</f>
        <v>0</v>
      </c>
      <c r="S186" s="144">
        <v>0</v>
      </c>
      <c r="T186" s="145">
        <f>S186*H186</f>
        <v>0</v>
      </c>
      <c r="AR186" s="146" t="s">
        <v>97</v>
      </c>
      <c r="AT186" s="146" t="s">
        <v>284</v>
      </c>
      <c r="AU186" s="146" t="s">
        <v>80</v>
      </c>
      <c r="AY186" s="13" t="s">
        <v>281</v>
      </c>
      <c r="BE186" s="147">
        <f>IF(N186="základní",J186,0)</f>
        <v>0</v>
      </c>
      <c r="BF186" s="147">
        <f>IF(N186="snížená",J186,0)</f>
        <v>0</v>
      </c>
      <c r="BG186" s="147">
        <f>IF(N186="zákl. přenesená",J186,0)</f>
        <v>0</v>
      </c>
      <c r="BH186" s="147">
        <f>IF(N186="sníž. přenesená",J186,0)</f>
        <v>0</v>
      </c>
      <c r="BI186" s="147">
        <f>IF(N186="nulová",J186,0)</f>
        <v>0</v>
      </c>
      <c r="BJ186" s="13" t="s">
        <v>80</v>
      </c>
      <c r="BK186" s="147">
        <f>ROUND(I186*H186,2)</f>
        <v>0</v>
      </c>
      <c r="BL186" s="13" t="s">
        <v>97</v>
      </c>
      <c r="BM186" s="146" t="s">
        <v>1388</v>
      </c>
    </row>
    <row r="187" spans="2:65" s="1" customFormat="1" ht="39">
      <c r="B187" s="28"/>
      <c r="D187" s="148" t="s">
        <v>290</v>
      </c>
      <c r="F187" s="149" t="s">
        <v>1389</v>
      </c>
      <c r="I187" s="150"/>
      <c r="L187" s="28"/>
      <c r="M187" s="151"/>
      <c r="T187" s="52"/>
      <c r="AT187" s="13" t="s">
        <v>290</v>
      </c>
      <c r="AU187" s="13" t="s">
        <v>80</v>
      </c>
    </row>
    <row r="188" spans="2:65" s="1" customFormat="1" ht="24.2" customHeight="1">
      <c r="B188" s="133"/>
      <c r="C188" s="134" t="s">
        <v>760</v>
      </c>
      <c r="D188" s="134" t="s">
        <v>284</v>
      </c>
      <c r="E188" s="135" t="s">
        <v>1085</v>
      </c>
      <c r="F188" s="136" t="s">
        <v>1086</v>
      </c>
      <c r="G188" s="137" t="s">
        <v>402</v>
      </c>
      <c r="H188" s="156">
        <v>21.65</v>
      </c>
      <c r="I188" s="139"/>
      <c r="J188" s="140">
        <f>ROUND(I188*H188,2)</f>
        <v>0</v>
      </c>
      <c r="K188" s="141"/>
      <c r="L188" s="28"/>
      <c r="M188" s="142" t="s">
        <v>1</v>
      </c>
      <c r="N188" s="143" t="s">
        <v>38</v>
      </c>
      <c r="P188" s="144">
        <f>O188*H188</f>
        <v>0</v>
      </c>
      <c r="Q188" s="144">
        <v>0</v>
      </c>
      <c r="R188" s="144">
        <f>Q188*H188</f>
        <v>0</v>
      </c>
      <c r="S188" s="144">
        <v>0</v>
      </c>
      <c r="T188" s="145">
        <f>S188*H188</f>
        <v>0</v>
      </c>
      <c r="AR188" s="146" t="s">
        <v>97</v>
      </c>
      <c r="AT188" s="146" t="s">
        <v>284</v>
      </c>
      <c r="AU188" s="146" t="s">
        <v>80</v>
      </c>
      <c r="AY188" s="13" t="s">
        <v>281</v>
      </c>
      <c r="BE188" s="147">
        <f>IF(N188="základní",J188,0)</f>
        <v>0</v>
      </c>
      <c r="BF188" s="147">
        <f>IF(N188="snížená",J188,0)</f>
        <v>0</v>
      </c>
      <c r="BG188" s="147">
        <f>IF(N188="zákl. přenesená",J188,0)</f>
        <v>0</v>
      </c>
      <c r="BH188" s="147">
        <f>IF(N188="sníž. přenesená",J188,0)</f>
        <v>0</v>
      </c>
      <c r="BI188" s="147">
        <f>IF(N188="nulová",J188,0)</f>
        <v>0</v>
      </c>
      <c r="BJ188" s="13" t="s">
        <v>80</v>
      </c>
      <c r="BK188" s="147">
        <f>ROUND(I188*H188,2)</f>
        <v>0</v>
      </c>
      <c r="BL188" s="13" t="s">
        <v>97</v>
      </c>
      <c r="BM188" s="146" t="s">
        <v>1390</v>
      </c>
    </row>
    <row r="189" spans="2:65" s="1" customFormat="1" ht="29.25">
      <c r="B189" s="28"/>
      <c r="D189" s="148" t="s">
        <v>290</v>
      </c>
      <c r="F189" s="149" t="s">
        <v>1391</v>
      </c>
      <c r="I189" s="150"/>
      <c r="L189" s="28"/>
      <c r="M189" s="151"/>
      <c r="T189" s="52"/>
      <c r="AT189" s="13" t="s">
        <v>290</v>
      </c>
      <c r="AU189" s="13" t="s">
        <v>80</v>
      </c>
    </row>
    <row r="190" spans="2:65" s="1" customFormat="1" ht="24.2" customHeight="1">
      <c r="B190" s="133"/>
      <c r="C190" s="134" t="s">
        <v>482</v>
      </c>
      <c r="D190" s="134" t="s">
        <v>284</v>
      </c>
      <c r="E190" s="135" t="s">
        <v>1090</v>
      </c>
      <c r="F190" s="136" t="s">
        <v>1091</v>
      </c>
      <c r="G190" s="137" t="s">
        <v>402</v>
      </c>
      <c r="H190" s="156">
        <v>21.65</v>
      </c>
      <c r="I190" s="139"/>
      <c r="J190" s="140">
        <f>ROUND(I190*H190,2)</f>
        <v>0</v>
      </c>
      <c r="K190" s="141"/>
      <c r="L190" s="28"/>
      <c r="M190" s="142" t="s">
        <v>1</v>
      </c>
      <c r="N190" s="143" t="s">
        <v>38</v>
      </c>
      <c r="P190" s="144">
        <f>O190*H190</f>
        <v>0</v>
      </c>
      <c r="Q190" s="144">
        <v>0</v>
      </c>
      <c r="R190" s="144">
        <f>Q190*H190</f>
        <v>0</v>
      </c>
      <c r="S190" s="144">
        <v>0</v>
      </c>
      <c r="T190" s="145">
        <f>S190*H190</f>
        <v>0</v>
      </c>
      <c r="AR190" s="146" t="s">
        <v>97</v>
      </c>
      <c r="AT190" s="146" t="s">
        <v>284</v>
      </c>
      <c r="AU190" s="146" t="s">
        <v>80</v>
      </c>
      <c r="AY190" s="13" t="s">
        <v>281</v>
      </c>
      <c r="BE190" s="147">
        <f>IF(N190="základní",J190,0)</f>
        <v>0</v>
      </c>
      <c r="BF190" s="147">
        <f>IF(N190="snížená",J190,0)</f>
        <v>0</v>
      </c>
      <c r="BG190" s="147">
        <f>IF(N190="zákl. přenesená",J190,0)</f>
        <v>0</v>
      </c>
      <c r="BH190" s="147">
        <f>IF(N190="sníž. přenesená",J190,0)</f>
        <v>0</v>
      </c>
      <c r="BI190" s="147">
        <f>IF(N190="nulová",J190,0)</f>
        <v>0</v>
      </c>
      <c r="BJ190" s="13" t="s">
        <v>80</v>
      </c>
      <c r="BK190" s="147">
        <f>ROUND(I190*H190,2)</f>
        <v>0</v>
      </c>
      <c r="BL190" s="13" t="s">
        <v>97</v>
      </c>
      <c r="BM190" s="146" t="s">
        <v>1392</v>
      </c>
    </row>
    <row r="191" spans="2:65" s="1" customFormat="1" ht="29.25">
      <c r="B191" s="28"/>
      <c r="D191" s="148" t="s">
        <v>290</v>
      </c>
      <c r="F191" s="149" t="s">
        <v>1391</v>
      </c>
      <c r="I191" s="150"/>
      <c r="L191" s="28"/>
      <c r="M191" s="151"/>
      <c r="T191" s="52"/>
      <c r="AT191" s="13" t="s">
        <v>290</v>
      </c>
      <c r="AU191" s="13" t="s">
        <v>80</v>
      </c>
    </row>
    <row r="192" spans="2:65" s="1" customFormat="1" ht="49.15" customHeight="1">
      <c r="B192" s="133"/>
      <c r="C192" s="134" t="s">
        <v>486</v>
      </c>
      <c r="D192" s="134" t="s">
        <v>284</v>
      </c>
      <c r="E192" s="135" t="s">
        <v>1301</v>
      </c>
      <c r="F192" s="136" t="s">
        <v>1302</v>
      </c>
      <c r="G192" s="137" t="s">
        <v>409</v>
      </c>
      <c r="H192" s="156">
        <v>2</v>
      </c>
      <c r="I192" s="139"/>
      <c r="J192" s="140">
        <f>ROUND(I192*H192,2)</f>
        <v>0</v>
      </c>
      <c r="K192" s="141"/>
      <c r="L192" s="28"/>
      <c r="M192" s="142" t="s">
        <v>1</v>
      </c>
      <c r="N192" s="143" t="s">
        <v>38</v>
      </c>
      <c r="P192" s="144">
        <f>O192*H192</f>
        <v>0</v>
      </c>
      <c r="Q192" s="144">
        <v>0</v>
      </c>
      <c r="R192" s="144">
        <f>Q192*H192</f>
        <v>0</v>
      </c>
      <c r="S192" s="144">
        <v>0</v>
      </c>
      <c r="T192" s="145">
        <f>S192*H192</f>
        <v>0</v>
      </c>
      <c r="AR192" s="146" t="s">
        <v>97</v>
      </c>
      <c r="AT192" s="146" t="s">
        <v>284</v>
      </c>
      <c r="AU192" s="146" t="s">
        <v>80</v>
      </c>
      <c r="AY192" s="13" t="s">
        <v>281</v>
      </c>
      <c r="BE192" s="147">
        <f>IF(N192="základní",J192,0)</f>
        <v>0</v>
      </c>
      <c r="BF192" s="147">
        <f>IF(N192="snížená",J192,0)</f>
        <v>0</v>
      </c>
      <c r="BG192" s="147">
        <f>IF(N192="zákl. přenesená",J192,0)</f>
        <v>0</v>
      </c>
      <c r="BH192" s="147">
        <f>IF(N192="sníž. přenesená",J192,0)</f>
        <v>0</v>
      </c>
      <c r="BI192" s="147">
        <f>IF(N192="nulová",J192,0)</f>
        <v>0</v>
      </c>
      <c r="BJ192" s="13" t="s">
        <v>80</v>
      </c>
      <c r="BK192" s="147">
        <f>ROUND(I192*H192,2)</f>
        <v>0</v>
      </c>
      <c r="BL192" s="13" t="s">
        <v>97</v>
      </c>
      <c r="BM192" s="146" t="s">
        <v>1393</v>
      </c>
    </row>
    <row r="193" spans="2:65" s="1" customFormat="1" ht="19.5">
      <c r="B193" s="28"/>
      <c r="D193" s="148" t="s">
        <v>290</v>
      </c>
      <c r="F193" s="149" t="s">
        <v>1394</v>
      </c>
      <c r="I193" s="150"/>
      <c r="L193" s="28"/>
      <c r="M193" s="151"/>
      <c r="T193" s="52"/>
      <c r="AT193" s="13" t="s">
        <v>290</v>
      </c>
      <c r="AU193" s="13" t="s">
        <v>80</v>
      </c>
    </row>
    <row r="194" spans="2:65" s="1" customFormat="1" ht="49.15" customHeight="1">
      <c r="B194" s="133"/>
      <c r="C194" s="134" t="s">
        <v>490</v>
      </c>
      <c r="D194" s="134" t="s">
        <v>284</v>
      </c>
      <c r="E194" s="135" t="s">
        <v>1305</v>
      </c>
      <c r="F194" s="136" t="s">
        <v>1306</v>
      </c>
      <c r="G194" s="137" t="s">
        <v>409</v>
      </c>
      <c r="H194" s="156">
        <v>21</v>
      </c>
      <c r="I194" s="139"/>
      <c r="J194" s="140">
        <f>ROUND(I194*H194,2)</f>
        <v>0</v>
      </c>
      <c r="K194" s="141"/>
      <c r="L194" s="28"/>
      <c r="M194" s="142" t="s">
        <v>1</v>
      </c>
      <c r="N194" s="143" t="s">
        <v>38</v>
      </c>
      <c r="P194" s="144">
        <f>O194*H194</f>
        <v>0</v>
      </c>
      <c r="Q194" s="144">
        <v>0</v>
      </c>
      <c r="R194" s="144">
        <f>Q194*H194</f>
        <v>0</v>
      </c>
      <c r="S194" s="144">
        <v>0</v>
      </c>
      <c r="T194" s="145">
        <f>S194*H194</f>
        <v>0</v>
      </c>
      <c r="AR194" s="146" t="s">
        <v>97</v>
      </c>
      <c r="AT194" s="146" t="s">
        <v>284</v>
      </c>
      <c r="AU194" s="146" t="s">
        <v>80</v>
      </c>
      <c r="AY194" s="13" t="s">
        <v>281</v>
      </c>
      <c r="BE194" s="147">
        <f>IF(N194="základní",J194,0)</f>
        <v>0</v>
      </c>
      <c r="BF194" s="147">
        <f>IF(N194="snížená",J194,0)</f>
        <v>0</v>
      </c>
      <c r="BG194" s="147">
        <f>IF(N194="zákl. přenesená",J194,0)</f>
        <v>0</v>
      </c>
      <c r="BH194" s="147">
        <f>IF(N194="sníž. přenesená",J194,0)</f>
        <v>0</v>
      </c>
      <c r="BI194" s="147">
        <f>IF(N194="nulová",J194,0)</f>
        <v>0</v>
      </c>
      <c r="BJ194" s="13" t="s">
        <v>80</v>
      </c>
      <c r="BK194" s="147">
        <f>ROUND(I194*H194,2)</f>
        <v>0</v>
      </c>
      <c r="BL194" s="13" t="s">
        <v>97</v>
      </c>
      <c r="BM194" s="146" t="s">
        <v>1395</v>
      </c>
    </row>
    <row r="195" spans="2:65" s="1" customFormat="1" ht="19.5">
      <c r="B195" s="28"/>
      <c r="D195" s="148" t="s">
        <v>290</v>
      </c>
      <c r="F195" s="149" t="s">
        <v>1396</v>
      </c>
      <c r="I195" s="150"/>
      <c r="L195" s="28"/>
      <c r="M195" s="151"/>
      <c r="T195" s="52"/>
      <c r="AT195" s="13" t="s">
        <v>290</v>
      </c>
      <c r="AU195" s="13" t="s">
        <v>80</v>
      </c>
    </row>
    <row r="196" spans="2:65" s="1" customFormat="1" ht="49.15" customHeight="1">
      <c r="B196" s="133"/>
      <c r="C196" s="134" t="s">
        <v>494</v>
      </c>
      <c r="D196" s="134" t="s">
        <v>284</v>
      </c>
      <c r="E196" s="135" t="s">
        <v>1309</v>
      </c>
      <c r="F196" s="136" t="s">
        <v>1310</v>
      </c>
      <c r="G196" s="137" t="s">
        <v>409</v>
      </c>
      <c r="H196" s="156">
        <v>1</v>
      </c>
      <c r="I196" s="139"/>
      <c r="J196" s="140">
        <f>ROUND(I196*H196,2)</f>
        <v>0</v>
      </c>
      <c r="K196" s="141"/>
      <c r="L196" s="28"/>
      <c r="M196" s="142" t="s">
        <v>1</v>
      </c>
      <c r="N196" s="143" t="s">
        <v>38</v>
      </c>
      <c r="P196" s="144">
        <f>O196*H196</f>
        <v>0</v>
      </c>
      <c r="Q196" s="144">
        <v>0</v>
      </c>
      <c r="R196" s="144">
        <f>Q196*H196</f>
        <v>0</v>
      </c>
      <c r="S196" s="144">
        <v>0</v>
      </c>
      <c r="T196" s="145">
        <f>S196*H196</f>
        <v>0</v>
      </c>
      <c r="AR196" s="146" t="s">
        <v>97</v>
      </c>
      <c r="AT196" s="146" t="s">
        <v>284</v>
      </c>
      <c r="AU196" s="146" t="s">
        <v>80</v>
      </c>
      <c r="AY196" s="13" t="s">
        <v>281</v>
      </c>
      <c r="BE196" s="147">
        <f>IF(N196="základní",J196,0)</f>
        <v>0</v>
      </c>
      <c r="BF196" s="147">
        <f>IF(N196="snížená",J196,0)</f>
        <v>0</v>
      </c>
      <c r="BG196" s="147">
        <f>IF(N196="zákl. přenesená",J196,0)</f>
        <v>0</v>
      </c>
      <c r="BH196" s="147">
        <f>IF(N196="sníž. přenesená",J196,0)</f>
        <v>0</v>
      </c>
      <c r="BI196" s="147">
        <f>IF(N196="nulová",J196,0)</f>
        <v>0</v>
      </c>
      <c r="BJ196" s="13" t="s">
        <v>80</v>
      </c>
      <c r="BK196" s="147">
        <f>ROUND(I196*H196,2)</f>
        <v>0</v>
      </c>
      <c r="BL196" s="13" t="s">
        <v>97</v>
      </c>
      <c r="BM196" s="146" t="s">
        <v>1397</v>
      </c>
    </row>
    <row r="197" spans="2:65" s="1" customFormat="1" ht="19.5">
      <c r="B197" s="28"/>
      <c r="D197" s="148" t="s">
        <v>290</v>
      </c>
      <c r="F197" s="149" t="s">
        <v>1398</v>
      </c>
      <c r="I197" s="150"/>
      <c r="L197" s="28"/>
      <c r="M197" s="151"/>
      <c r="T197" s="52"/>
      <c r="AT197" s="13" t="s">
        <v>290</v>
      </c>
      <c r="AU197" s="13" t="s">
        <v>80</v>
      </c>
    </row>
    <row r="198" spans="2:65" s="1" customFormat="1" ht="49.15" customHeight="1">
      <c r="B198" s="133"/>
      <c r="C198" s="134" t="s">
        <v>498</v>
      </c>
      <c r="D198" s="134" t="s">
        <v>284</v>
      </c>
      <c r="E198" s="135" t="s">
        <v>1399</v>
      </c>
      <c r="F198" s="136" t="s">
        <v>1400</v>
      </c>
      <c r="G198" s="137" t="s">
        <v>409</v>
      </c>
      <c r="H198" s="156">
        <v>2</v>
      </c>
      <c r="I198" s="139"/>
      <c r="J198" s="140">
        <f>ROUND(I198*H198,2)</f>
        <v>0</v>
      </c>
      <c r="K198" s="141"/>
      <c r="L198" s="28"/>
      <c r="M198" s="142" t="s">
        <v>1</v>
      </c>
      <c r="N198" s="143" t="s">
        <v>38</v>
      </c>
      <c r="P198" s="144">
        <f>O198*H198</f>
        <v>0</v>
      </c>
      <c r="Q198" s="144">
        <v>0</v>
      </c>
      <c r="R198" s="144">
        <f>Q198*H198</f>
        <v>0</v>
      </c>
      <c r="S198" s="144">
        <v>0</v>
      </c>
      <c r="T198" s="145">
        <f>S198*H198</f>
        <v>0</v>
      </c>
      <c r="AR198" s="146" t="s">
        <v>97</v>
      </c>
      <c r="AT198" s="146" t="s">
        <v>284</v>
      </c>
      <c r="AU198" s="146" t="s">
        <v>80</v>
      </c>
      <c r="AY198" s="13" t="s">
        <v>281</v>
      </c>
      <c r="BE198" s="147">
        <f>IF(N198="základní",J198,0)</f>
        <v>0</v>
      </c>
      <c r="BF198" s="147">
        <f>IF(N198="snížená",J198,0)</f>
        <v>0</v>
      </c>
      <c r="BG198" s="147">
        <f>IF(N198="zákl. přenesená",J198,0)</f>
        <v>0</v>
      </c>
      <c r="BH198" s="147">
        <f>IF(N198="sníž. přenesená",J198,0)</f>
        <v>0</v>
      </c>
      <c r="BI198" s="147">
        <f>IF(N198="nulová",J198,0)</f>
        <v>0</v>
      </c>
      <c r="BJ198" s="13" t="s">
        <v>80</v>
      </c>
      <c r="BK198" s="147">
        <f>ROUND(I198*H198,2)</f>
        <v>0</v>
      </c>
      <c r="BL198" s="13" t="s">
        <v>97</v>
      </c>
      <c r="BM198" s="146" t="s">
        <v>1401</v>
      </c>
    </row>
    <row r="199" spans="2:65" s="1" customFormat="1" ht="19.5">
      <c r="B199" s="28"/>
      <c r="D199" s="148" t="s">
        <v>290</v>
      </c>
      <c r="F199" s="149" t="s">
        <v>1394</v>
      </c>
      <c r="I199" s="150"/>
      <c r="L199" s="28"/>
      <c r="M199" s="151"/>
      <c r="T199" s="52"/>
      <c r="AT199" s="13" t="s">
        <v>290</v>
      </c>
      <c r="AU199" s="13" t="s">
        <v>80</v>
      </c>
    </row>
    <row r="200" spans="2:65" s="1" customFormat="1" ht="49.15" customHeight="1">
      <c r="B200" s="133"/>
      <c r="C200" s="134" t="s">
        <v>503</v>
      </c>
      <c r="D200" s="134" t="s">
        <v>284</v>
      </c>
      <c r="E200" s="135" t="s">
        <v>1402</v>
      </c>
      <c r="F200" s="136" t="s">
        <v>1403</v>
      </c>
      <c r="G200" s="137" t="s">
        <v>409</v>
      </c>
      <c r="H200" s="156">
        <v>2</v>
      </c>
      <c r="I200" s="139"/>
      <c r="J200" s="140">
        <f>ROUND(I200*H200,2)</f>
        <v>0</v>
      </c>
      <c r="K200" s="141"/>
      <c r="L200" s="28"/>
      <c r="M200" s="142" t="s">
        <v>1</v>
      </c>
      <c r="N200" s="143" t="s">
        <v>38</v>
      </c>
      <c r="P200" s="144">
        <f>O200*H200</f>
        <v>0</v>
      </c>
      <c r="Q200" s="144">
        <v>0</v>
      </c>
      <c r="R200" s="144">
        <f>Q200*H200</f>
        <v>0</v>
      </c>
      <c r="S200" s="144">
        <v>0</v>
      </c>
      <c r="T200" s="145">
        <f>S200*H200</f>
        <v>0</v>
      </c>
      <c r="AR200" s="146" t="s">
        <v>97</v>
      </c>
      <c r="AT200" s="146" t="s">
        <v>284</v>
      </c>
      <c r="AU200" s="146" t="s">
        <v>80</v>
      </c>
      <c r="AY200" s="13" t="s">
        <v>281</v>
      </c>
      <c r="BE200" s="147">
        <f>IF(N200="základní",J200,0)</f>
        <v>0</v>
      </c>
      <c r="BF200" s="147">
        <f>IF(N200="snížená",J200,0)</f>
        <v>0</v>
      </c>
      <c r="BG200" s="147">
        <f>IF(N200="zákl. přenesená",J200,0)</f>
        <v>0</v>
      </c>
      <c r="BH200" s="147">
        <f>IF(N200="sníž. přenesená",J200,0)</f>
        <v>0</v>
      </c>
      <c r="BI200" s="147">
        <f>IF(N200="nulová",J200,0)</f>
        <v>0</v>
      </c>
      <c r="BJ200" s="13" t="s">
        <v>80</v>
      </c>
      <c r="BK200" s="147">
        <f>ROUND(I200*H200,2)</f>
        <v>0</v>
      </c>
      <c r="BL200" s="13" t="s">
        <v>97</v>
      </c>
      <c r="BM200" s="146" t="s">
        <v>1404</v>
      </c>
    </row>
    <row r="201" spans="2:65" s="1" customFormat="1" ht="19.5">
      <c r="B201" s="28"/>
      <c r="D201" s="148" t="s">
        <v>290</v>
      </c>
      <c r="F201" s="149" t="s">
        <v>1394</v>
      </c>
      <c r="I201" s="150"/>
      <c r="L201" s="28"/>
      <c r="M201" s="151"/>
      <c r="T201" s="52"/>
      <c r="AT201" s="13" t="s">
        <v>290</v>
      </c>
      <c r="AU201" s="13" t="s">
        <v>80</v>
      </c>
    </row>
    <row r="202" spans="2:65" s="11" customFormat="1" ht="25.9" customHeight="1">
      <c r="B202" s="121"/>
      <c r="D202" s="122" t="s">
        <v>72</v>
      </c>
      <c r="E202" s="123" t="s">
        <v>535</v>
      </c>
      <c r="F202" s="123" t="s">
        <v>788</v>
      </c>
      <c r="I202" s="124"/>
      <c r="J202" s="125">
        <f>BK202</f>
        <v>0</v>
      </c>
      <c r="L202" s="121"/>
      <c r="M202" s="126"/>
      <c r="P202" s="127">
        <f>SUM(P203:P206)</f>
        <v>0</v>
      </c>
      <c r="R202" s="127">
        <f>SUM(R203:R206)</f>
        <v>0</v>
      </c>
      <c r="T202" s="128">
        <f>SUM(T203:T206)</f>
        <v>0</v>
      </c>
      <c r="AR202" s="122" t="s">
        <v>80</v>
      </c>
      <c r="AT202" s="129" t="s">
        <v>72</v>
      </c>
      <c r="AU202" s="129" t="s">
        <v>73</v>
      </c>
      <c r="AY202" s="122" t="s">
        <v>281</v>
      </c>
      <c r="BK202" s="130">
        <f>SUM(BK203:BK206)</f>
        <v>0</v>
      </c>
    </row>
    <row r="203" spans="2:65" s="1" customFormat="1" ht="16.5" customHeight="1">
      <c r="B203" s="133"/>
      <c r="C203" s="134" t="s">
        <v>789</v>
      </c>
      <c r="D203" s="134" t="s">
        <v>284</v>
      </c>
      <c r="E203" s="135" t="s">
        <v>1099</v>
      </c>
      <c r="F203" s="136" t="s">
        <v>1100</v>
      </c>
      <c r="G203" s="137" t="s">
        <v>506</v>
      </c>
      <c r="H203" s="156">
        <v>4.2000000000000003E-2</v>
      </c>
      <c r="I203" s="139"/>
      <c r="J203" s="140">
        <f>ROUND(I203*H203,2)</f>
        <v>0</v>
      </c>
      <c r="K203" s="141"/>
      <c r="L203" s="28"/>
      <c r="M203" s="142" t="s">
        <v>1</v>
      </c>
      <c r="N203" s="143" t="s">
        <v>38</v>
      </c>
      <c r="P203" s="144">
        <f>O203*H203</f>
        <v>0</v>
      </c>
      <c r="Q203" s="144">
        <v>0</v>
      </c>
      <c r="R203" s="144">
        <f>Q203*H203</f>
        <v>0</v>
      </c>
      <c r="S203" s="144">
        <v>0</v>
      </c>
      <c r="T203" s="145">
        <f>S203*H203</f>
        <v>0</v>
      </c>
      <c r="AR203" s="146" t="s">
        <v>97</v>
      </c>
      <c r="AT203" s="146" t="s">
        <v>284</v>
      </c>
      <c r="AU203" s="146" t="s">
        <v>80</v>
      </c>
      <c r="AY203" s="13" t="s">
        <v>281</v>
      </c>
      <c r="BE203" s="147">
        <f>IF(N203="základní",J203,0)</f>
        <v>0</v>
      </c>
      <c r="BF203" s="147">
        <f>IF(N203="snížená",J203,0)</f>
        <v>0</v>
      </c>
      <c r="BG203" s="147">
        <f>IF(N203="zákl. přenesená",J203,0)</f>
        <v>0</v>
      </c>
      <c r="BH203" s="147">
        <f>IF(N203="sníž. přenesená",J203,0)</f>
        <v>0</v>
      </c>
      <c r="BI203" s="147">
        <f>IF(N203="nulová",J203,0)</f>
        <v>0</v>
      </c>
      <c r="BJ203" s="13" t="s">
        <v>80</v>
      </c>
      <c r="BK203" s="147">
        <f>ROUND(I203*H203,2)</f>
        <v>0</v>
      </c>
      <c r="BL203" s="13" t="s">
        <v>97</v>
      </c>
      <c r="BM203" s="146" t="s">
        <v>1405</v>
      </c>
    </row>
    <row r="204" spans="2:65" s="1" customFormat="1" ht="39">
      <c r="B204" s="28"/>
      <c r="D204" s="148" t="s">
        <v>290</v>
      </c>
      <c r="F204" s="149" t="s">
        <v>1406</v>
      </c>
      <c r="I204" s="150"/>
      <c r="L204" s="28"/>
      <c r="M204" s="151"/>
      <c r="T204" s="52"/>
      <c r="AT204" s="13" t="s">
        <v>290</v>
      </c>
      <c r="AU204" s="13" t="s">
        <v>80</v>
      </c>
    </row>
    <row r="205" spans="2:65" s="1" customFormat="1" ht="37.9" customHeight="1">
      <c r="B205" s="133"/>
      <c r="C205" s="134" t="s">
        <v>794</v>
      </c>
      <c r="D205" s="134" t="s">
        <v>284</v>
      </c>
      <c r="E205" s="135" t="s">
        <v>623</v>
      </c>
      <c r="F205" s="136" t="s">
        <v>790</v>
      </c>
      <c r="G205" s="137" t="s">
        <v>402</v>
      </c>
      <c r="H205" s="156">
        <v>14.4</v>
      </c>
      <c r="I205" s="139"/>
      <c r="J205" s="140">
        <f>ROUND(I205*H205,2)</f>
        <v>0</v>
      </c>
      <c r="K205" s="141"/>
      <c r="L205" s="28"/>
      <c r="M205" s="142" t="s">
        <v>1</v>
      </c>
      <c r="N205" s="143" t="s">
        <v>38</v>
      </c>
      <c r="P205" s="144">
        <f>O205*H205</f>
        <v>0</v>
      </c>
      <c r="Q205" s="144">
        <v>0</v>
      </c>
      <c r="R205" s="144">
        <f>Q205*H205</f>
        <v>0</v>
      </c>
      <c r="S205" s="144">
        <v>0</v>
      </c>
      <c r="T205" s="145">
        <f>S205*H205</f>
        <v>0</v>
      </c>
      <c r="AR205" s="146" t="s">
        <v>97</v>
      </c>
      <c r="AT205" s="146" t="s">
        <v>284</v>
      </c>
      <c r="AU205" s="146" t="s">
        <v>80</v>
      </c>
      <c r="AY205" s="13" t="s">
        <v>281</v>
      </c>
      <c r="BE205" s="147">
        <f>IF(N205="základní",J205,0)</f>
        <v>0</v>
      </c>
      <c r="BF205" s="147">
        <f>IF(N205="snížená",J205,0)</f>
        <v>0</v>
      </c>
      <c r="BG205" s="147">
        <f>IF(N205="zákl. přenesená",J205,0)</f>
        <v>0</v>
      </c>
      <c r="BH205" s="147">
        <f>IF(N205="sníž. přenesená",J205,0)</f>
        <v>0</v>
      </c>
      <c r="BI205" s="147">
        <f>IF(N205="nulová",J205,0)</f>
        <v>0</v>
      </c>
      <c r="BJ205" s="13" t="s">
        <v>80</v>
      </c>
      <c r="BK205" s="147">
        <f>ROUND(I205*H205,2)</f>
        <v>0</v>
      </c>
      <c r="BL205" s="13" t="s">
        <v>97</v>
      </c>
      <c r="BM205" s="146" t="s">
        <v>1407</v>
      </c>
    </row>
    <row r="206" spans="2:65" s="1" customFormat="1" ht="19.5">
      <c r="B206" s="28"/>
      <c r="D206" s="148" t="s">
        <v>290</v>
      </c>
      <c r="F206" s="149" t="s">
        <v>1408</v>
      </c>
      <c r="I206" s="150"/>
      <c r="L206" s="28"/>
      <c r="M206" s="151"/>
      <c r="T206" s="52"/>
      <c r="AT206" s="13" t="s">
        <v>290</v>
      </c>
      <c r="AU206" s="13" t="s">
        <v>80</v>
      </c>
    </row>
    <row r="207" spans="2:65" s="11" customFormat="1" ht="25.9" customHeight="1">
      <c r="B207" s="121"/>
      <c r="D207" s="122" t="s">
        <v>72</v>
      </c>
      <c r="E207" s="123" t="s">
        <v>643</v>
      </c>
      <c r="F207" s="123" t="s">
        <v>644</v>
      </c>
      <c r="I207" s="124"/>
      <c r="J207" s="125">
        <f>BK207</f>
        <v>0</v>
      </c>
      <c r="L207" s="121"/>
      <c r="M207" s="126"/>
      <c r="P207" s="127">
        <f>SUM(P208:P209)</f>
        <v>0</v>
      </c>
      <c r="R207" s="127">
        <f>SUM(R208:R209)</f>
        <v>0</v>
      </c>
      <c r="T207" s="128">
        <f>SUM(T208:T209)</f>
        <v>0</v>
      </c>
      <c r="AR207" s="122" t="s">
        <v>80</v>
      </c>
      <c r="AT207" s="129" t="s">
        <v>72</v>
      </c>
      <c r="AU207" s="129" t="s">
        <v>73</v>
      </c>
      <c r="AY207" s="122" t="s">
        <v>281</v>
      </c>
      <c r="BK207" s="130">
        <f>SUM(BK208:BK209)</f>
        <v>0</v>
      </c>
    </row>
    <row r="208" spans="2:65" s="1" customFormat="1" ht="24.2" customHeight="1">
      <c r="B208" s="133"/>
      <c r="C208" s="134" t="s">
        <v>799</v>
      </c>
      <c r="D208" s="134" t="s">
        <v>284</v>
      </c>
      <c r="E208" s="135" t="s">
        <v>834</v>
      </c>
      <c r="F208" s="136" t="s">
        <v>835</v>
      </c>
      <c r="G208" s="137" t="s">
        <v>511</v>
      </c>
      <c r="H208" s="156">
        <v>54.207999999999998</v>
      </c>
      <c r="I208" s="139"/>
      <c r="J208" s="140">
        <f>ROUND(I208*H208,2)</f>
        <v>0</v>
      </c>
      <c r="K208" s="141"/>
      <c r="L208" s="28"/>
      <c r="M208" s="142" t="s">
        <v>1</v>
      </c>
      <c r="N208" s="143" t="s">
        <v>38</v>
      </c>
      <c r="P208" s="144">
        <f>O208*H208</f>
        <v>0</v>
      </c>
      <c r="Q208" s="144">
        <v>0</v>
      </c>
      <c r="R208" s="144">
        <f>Q208*H208</f>
        <v>0</v>
      </c>
      <c r="S208" s="144">
        <v>0</v>
      </c>
      <c r="T208" s="145">
        <f>S208*H208</f>
        <v>0</v>
      </c>
      <c r="AR208" s="146" t="s">
        <v>97</v>
      </c>
      <c r="AT208" s="146" t="s">
        <v>284</v>
      </c>
      <c r="AU208" s="146" t="s">
        <v>80</v>
      </c>
      <c r="AY208" s="13" t="s">
        <v>281</v>
      </c>
      <c r="BE208" s="147">
        <f>IF(N208="základní",J208,0)</f>
        <v>0</v>
      </c>
      <c r="BF208" s="147">
        <f>IF(N208="snížená",J208,0)</f>
        <v>0</v>
      </c>
      <c r="BG208" s="147">
        <f>IF(N208="zákl. přenesená",J208,0)</f>
        <v>0</v>
      </c>
      <c r="BH208" s="147">
        <f>IF(N208="sníž. přenesená",J208,0)</f>
        <v>0</v>
      </c>
      <c r="BI208" s="147">
        <f>IF(N208="nulová",J208,0)</f>
        <v>0</v>
      </c>
      <c r="BJ208" s="13" t="s">
        <v>80</v>
      </c>
      <c r="BK208" s="147">
        <f>ROUND(I208*H208,2)</f>
        <v>0</v>
      </c>
      <c r="BL208" s="13" t="s">
        <v>97</v>
      </c>
      <c r="BM208" s="146" t="s">
        <v>1409</v>
      </c>
    </row>
    <row r="209" spans="2:65" s="1" customFormat="1" ht="39">
      <c r="B209" s="28"/>
      <c r="D209" s="148" t="s">
        <v>290</v>
      </c>
      <c r="F209" s="149" t="s">
        <v>837</v>
      </c>
      <c r="I209" s="150"/>
      <c r="L209" s="28"/>
      <c r="M209" s="151"/>
      <c r="T209" s="52"/>
      <c r="AT209" s="13" t="s">
        <v>290</v>
      </c>
      <c r="AU209" s="13" t="s">
        <v>80</v>
      </c>
    </row>
    <row r="210" spans="2:65" s="11" customFormat="1" ht="25.9" customHeight="1">
      <c r="B210" s="121"/>
      <c r="D210" s="122" t="s">
        <v>72</v>
      </c>
      <c r="E210" s="123" t="s">
        <v>882</v>
      </c>
      <c r="F210" s="123" t="s">
        <v>883</v>
      </c>
      <c r="I210" s="124"/>
      <c r="J210" s="125">
        <f>BK210</f>
        <v>0</v>
      </c>
      <c r="L210" s="121"/>
      <c r="M210" s="126"/>
      <c r="P210" s="127">
        <f>SUM(P211:P214)</f>
        <v>0</v>
      </c>
      <c r="R210" s="127">
        <f>SUM(R211:R214)</f>
        <v>0</v>
      </c>
      <c r="T210" s="128">
        <f>SUM(T211:T214)</f>
        <v>0</v>
      </c>
      <c r="AR210" s="122" t="s">
        <v>82</v>
      </c>
      <c r="AT210" s="129" t="s">
        <v>72</v>
      </c>
      <c r="AU210" s="129" t="s">
        <v>73</v>
      </c>
      <c r="AY210" s="122" t="s">
        <v>281</v>
      </c>
      <c r="BK210" s="130">
        <f>SUM(BK211:BK214)</f>
        <v>0</v>
      </c>
    </row>
    <row r="211" spans="2:65" s="1" customFormat="1" ht="24.2" customHeight="1">
      <c r="B211" s="133"/>
      <c r="C211" s="134" t="s">
        <v>805</v>
      </c>
      <c r="D211" s="134" t="s">
        <v>284</v>
      </c>
      <c r="E211" s="135" t="s">
        <v>1331</v>
      </c>
      <c r="F211" s="136" t="s">
        <v>1332</v>
      </c>
      <c r="G211" s="137" t="s">
        <v>501</v>
      </c>
      <c r="H211" s="156">
        <v>2.8</v>
      </c>
      <c r="I211" s="139"/>
      <c r="J211" s="140">
        <f>ROUND(I211*H211,2)</f>
        <v>0</v>
      </c>
      <c r="K211" s="141"/>
      <c r="L211" s="28"/>
      <c r="M211" s="142" t="s">
        <v>1</v>
      </c>
      <c r="N211" s="143" t="s">
        <v>38</v>
      </c>
      <c r="P211" s="144">
        <f>O211*H211</f>
        <v>0</v>
      </c>
      <c r="Q211" s="144">
        <v>0</v>
      </c>
      <c r="R211" s="144">
        <f>Q211*H211</f>
        <v>0</v>
      </c>
      <c r="S211" s="144">
        <v>0</v>
      </c>
      <c r="T211" s="145">
        <f>S211*H211</f>
        <v>0</v>
      </c>
      <c r="AR211" s="146" t="s">
        <v>352</v>
      </c>
      <c r="AT211" s="146" t="s">
        <v>284</v>
      </c>
      <c r="AU211" s="146" t="s">
        <v>80</v>
      </c>
      <c r="AY211" s="13" t="s">
        <v>281</v>
      </c>
      <c r="BE211" s="147">
        <f>IF(N211="základní",J211,0)</f>
        <v>0</v>
      </c>
      <c r="BF211" s="147">
        <f>IF(N211="snížená",J211,0)</f>
        <v>0</v>
      </c>
      <c r="BG211" s="147">
        <f>IF(N211="zákl. přenesená",J211,0)</f>
        <v>0</v>
      </c>
      <c r="BH211" s="147">
        <f>IF(N211="sníž. přenesená",J211,0)</f>
        <v>0</v>
      </c>
      <c r="BI211" s="147">
        <f>IF(N211="nulová",J211,0)</f>
        <v>0</v>
      </c>
      <c r="BJ211" s="13" t="s">
        <v>80</v>
      </c>
      <c r="BK211" s="147">
        <f>ROUND(I211*H211,2)</f>
        <v>0</v>
      </c>
      <c r="BL211" s="13" t="s">
        <v>352</v>
      </c>
      <c r="BM211" s="146" t="s">
        <v>1410</v>
      </c>
    </row>
    <row r="212" spans="2:65" s="1" customFormat="1" ht="19.5">
      <c r="B212" s="28"/>
      <c r="D212" s="148" t="s">
        <v>290</v>
      </c>
      <c r="F212" s="149" t="s">
        <v>1411</v>
      </c>
      <c r="I212" s="150"/>
      <c r="L212" s="28"/>
      <c r="M212" s="151"/>
      <c r="T212" s="52"/>
      <c r="AT212" s="13" t="s">
        <v>290</v>
      </c>
      <c r="AU212" s="13" t="s">
        <v>80</v>
      </c>
    </row>
    <row r="213" spans="2:65" s="1" customFormat="1" ht="24.2" customHeight="1">
      <c r="B213" s="133"/>
      <c r="C213" s="134" t="s">
        <v>508</v>
      </c>
      <c r="D213" s="134" t="s">
        <v>284</v>
      </c>
      <c r="E213" s="135" t="s">
        <v>901</v>
      </c>
      <c r="F213" s="136" t="s">
        <v>902</v>
      </c>
      <c r="G213" s="137" t="s">
        <v>287</v>
      </c>
      <c r="H213" s="138"/>
      <c r="I213" s="139"/>
      <c r="J213" s="140">
        <f>ROUND(I213*H213,2)</f>
        <v>0</v>
      </c>
      <c r="K213" s="141"/>
      <c r="L213" s="28"/>
      <c r="M213" s="142" t="s">
        <v>1</v>
      </c>
      <c r="N213" s="143" t="s">
        <v>38</v>
      </c>
      <c r="P213" s="144">
        <f>O213*H213</f>
        <v>0</v>
      </c>
      <c r="Q213" s="144">
        <v>0</v>
      </c>
      <c r="R213" s="144">
        <f>Q213*H213</f>
        <v>0</v>
      </c>
      <c r="S213" s="144">
        <v>0</v>
      </c>
      <c r="T213" s="145">
        <f>S213*H213</f>
        <v>0</v>
      </c>
      <c r="AR213" s="146" t="s">
        <v>352</v>
      </c>
      <c r="AT213" s="146" t="s">
        <v>284</v>
      </c>
      <c r="AU213" s="146" t="s">
        <v>80</v>
      </c>
      <c r="AY213" s="13" t="s">
        <v>281</v>
      </c>
      <c r="BE213" s="147">
        <f>IF(N213="základní",J213,0)</f>
        <v>0</v>
      </c>
      <c r="BF213" s="147">
        <f>IF(N213="snížená",J213,0)</f>
        <v>0</v>
      </c>
      <c r="BG213" s="147">
        <f>IF(N213="zákl. přenesená",J213,0)</f>
        <v>0</v>
      </c>
      <c r="BH213" s="147">
        <f>IF(N213="sníž. přenesená",J213,0)</f>
        <v>0</v>
      </c>
      <c r="BI213" s="147">
        <f>IF(N213="nulová",J213,0)</f>
        <v>0</v>
      </c>
      <c r="BJ213" s="13" t="s">
        <v>80</v>
      </c>
      <c r="BK213" s="147">
        <f>ROUND(I213*H213,2)</f>
        <v>0</v>
      </c>
      <c r="BL213" s="13" t="s">
        <v>352</v>
      </c>
      <c r="BM213" s="146" t="s">
        <v>1412</v>
      </c>
    </row>
    <row r="214" spans="2:65" s="1" customFormat="1" ht="19.5">
      <c r="B214" s="28"/>
      <c r="D214" s="148" t="s">
        <v>290</v>
      </c>
      <c r="F214" s="149" t="s">
        <v>881</v>
      </c>
      <c r="I214" s="150"/>
      <c r="L214" s="28"/>
      <c r="M214" s="153"/>
      <c r="N214" s="154"/>
      <c r="O214" s="154"/>
      <c r="P214" s="154"/>
      <c r="Q214" s="154"/>
      <c r="R214" s="154"/>
      <c r="S214" s="154"/>
      <c r="T214" s="155"/>
      <c r="AT214" s="13" t="s">
        <v>290</v>
      </c>
      <c r="AU214" s="13" t="s">
        <v>80</v>
      </c>
    </row>
    <row r="215" spans="2:65" s="1" customFormat="1" ht="6.95" customHeight="1">
      <c r="B215" s="40"/>
      <c r="C215" s="41"/>
      <c r="D215" s="41"/>
      <c r="E215" s="41"/>
      <c r="F215" s="41"/>
      <c r="G215" s="41"/>
      <c r="H215" s="41"/>
      <c r="I215" s="41"/>
      <c r="J215" s="41"/>
      <c r="K215" s="41"/>
      <c r="L215" s="28"/>
    </row>
  </sheetData>
  <autoFilter ref="C130:K214" xr:uid="{00000000-0009-0000-0000-000009000000}"/>
  <mergeCells count="15">
    <mergeCell ref="E117:H117"/>
    <mergeCell ref="E121:H121"/>
    <mergeCell ref="E119:H119"/>
    <mergeCell ref="E123:H123"/>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18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130</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1413</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ROUND(J130,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ROUND((SUM(BE130:BE184)),  2)</f>
        <v>0</v>
      </c>
      <c r="I37" s="92">
        <v>0.21</v>
      </c>
      <c r="J37" s="81">
        <f>ROUND(((SUM(BE130:BE184))*I37),  2)</f>
        <v>0</v>
      </c>
      <c r="L37" s="28"/>
    </row>
    <row r="38" spans="2:12" s="1" customFormat="1" ht="14.45" customHeight="1">
      <c r="B38" s="28"/>
      <c r="E38" s="23" t="s">
        <v>39</v>
      </c>
      <c r="F38" s="81">
        <f>ROUND((SUM(BF130:BF184)),  2)</f>
        <v>0</v>
      </c>
      <c r="I38" s="92">
        <v>0.12</v>
      </c>
      <c r="J38" s="81">
        <f>ROUND(((SUM(BF130:BF184))*I38),  2)</f>
        <v>0</v>
      </c>
      <c r="L38" s="28"/>
    </row>
    <row r="39" spans="2:12" s="1" customFormat="1" ht="14.45" hidden="1" customHeight="1">
      <c r="B39" s="28"/>
      <c r="E39" s="23" t="s">
        <v>40</v>
      </c>
      <c r="F39" s="81">
        <f>ROUND((SUM(BG130:BG184)),  2)</f>
        <v>0</v>
      </c>
      <c r="I39" s="92">
        <v>0.21</v>
      </c>
      <c r="J39" s="81">
        <f>0</f>
        <v>0</v>
      </c>
      <c r="L39" s="28"/>
    </row>
    <row r="40" spans="2:12" s="1" customFormat="1" ht="14.45" hidden="1" customHeight="1">
      <c r="B40" s="28"/>
      <c r="E40" s="23" t="s">
        <v>41</v>
      </c>
      <c r="F40" s="81">
        <f>ROUND((SUM(BH130:BH184)),  2)</f>
        <v>0</v>
      </c>
      <c r="I40" s="92">
        <v>0.12</v>
      </c>
      <c r="J40" s="81">
        <f>0</f>
        <v>0</v>
      </c>
      <c r="L40" s="28"/>
    </row>
    <row r="41" spans="2:12" s="1" customFormat="1" ht="14.45" hidden="1" customHeight="1">
      <c r="B41" s="28"/>
      <c r="E41" s="23" t="s">
        <v>42</v>
      </c>
      <c r="F41" s="81">
        <f>ROUND((SUM(BI130:BI184)),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Objekt6 - Schodiště 03, 04</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J130</f>
        <v>0</v>
      </c>
      <c r="L100" s="28"/>
      <c r="AU100" s="13" t="s">
        <v>259</v>
      </c>
    </row>
    <row r="101" spans="2:47" s="8" customFormat="1" ht="24.95" customHeight="1">
      <c r="B101" s="104"/>
      <c r="D101" s="105" t="s">
        <v>396</v>
      </c>
      <c r="E101" s="106"/>
      <c r="F101" s="106"/>
      <c r="G101" s="106"/>
      <c r="H101" s="106"/>
      <c r="I101" s="106"/>
      <c r="J101" s="107">
        <f>J131</f>
        <v>0</v>
      </c>
      <c r="L101" s="104"/>
    </row>
    <row r="102" spans="2:47" s="8" customFormat="1" ht="24.95" customHeight="1">
      <c r="B102" s="104"/>
      <c r="D102" s="105" t="s">
        <v>649</v>
      </c>
      <c r="E102" s="106"/>
      <c r="F102" s="106"/>
      <c r="G102" s="106"/>
      <c r="H102" s="106"/>
      <c r="I102" s="106"/>
      <c r="J102" s="107">
        <f>J148</f>
        <v>0</v>
      </c>
      <c r="L102" s="104"/>
    </row>
    <row r="103" spans="2:47" s="8" customFormat="1" ht="24.95" customHeight="1">
      <c r="B103" s="104"/>
      <c r="D103" s="105" t="s">
        <v>906</v>
      </c>
      <c r="E103" s="106"/>
      <c r="F103" s="106"/>
      <c r="G103" s="106"/>
      <c r="H103" s="106"/>
      <c r="I103" s="106"/>
      <c r="J103" s="107">
        <f>J159</f>
        <v>0</v>
      </c>
      <c r="L103" s="104"/>
    </row>
    <row r="104" spans="2:47" s="8" customFormat="1" ht="24.95" customHeight="1">
      <c r="B104" s="104"/>
      <c r="D104" s="105" t="s">
        <v>651</v>
      </c>
      <c r="E104" s="106"/>
      <c r="F104" s="106"/>
      <c r="G104" s="106"/>
      <c r="H104" s="106"/>
      <c r="I104" s="106"/>
      <c r="J104" s="107">
        <f>J174</f>
        <v>0</v>
      </c>
      <c r="L104" s="104"/>
    </row>
    <row r="105" spans="2:47" s="8" customFormat="1" ht="24.95" customHeight="1">
      <c r="B105" s="104"/>
      <c r="D105" s="105" t="s">
        <v>595</v>
      </c>
      <c r="E105" s="106"/>
      <c r="F105" s="106"/>
      <c r="G105" s="106"/>
      <c r="H105" s="106"/>
      <c r="I105" s="106"/>
      <c r="J105" s="107">
        <f>J177</f>
        <v>0</v>
      </c>
      <c r="L105" s="104"/>
    </row>
    <row r="106" spans="2:47" s="8" customFormat="1" ht="24.95" customHeight="1">
      <c r="B106" s="104"/>
      <c r="D106" s="105" t="s">
        <v>657</v>
      </c>
      <c r="E106" s="106"/>
      <c r="F106" s="106"/>
      <c r="G106" s="106"/>
      <c r="H106" s="106"/>
      <c r="I106" s="106"/>
      <c r="J106" s="107">
        <f>J180</f>
        <v>0</v>
      </c>
      <c r="L106" s="104"/>
    </row>
    <row r="107" spans="2:47" s="1" customFormat="1" ht="21.75" customHeight="1">
      <c r="B107" s="28"/>
      <c r="L107" s="28"/>
    </row>
    <row r="108" spans="2:47" s="1" customFormat="1" ht="6.95" customHeight="1">
      <c r="B108" s="40"/>
      <c r="C108" s="41"/>
      <c r="D108" s="41"/>
      <c r="E108" s="41"/>
      <c r="F108" s="41"/>
      <c r="G108" s="41"/>
      <c r="H108" s="41"/>
      <c r="I108" s="41"/>
      <c r="J108" s="41"/>
      <c r="K108" s="41"/>
      <c r="L108" s="28"/>
    </row>
    <row r="112" spans="2:47" s="1" customFormat="1" ht="6.95" customHeight="1">
      <c r="B112" s="42"/>
      <c r="C112" s="43"/>
      <c r="D112" s="43"/>
      <c r="E112" s="43"/>
      <c r="F112" s="43"/>
      <c r="G112" s="43"/>
      <c r="H112" s="43"/>
      <c r="I112" s="43"/>
      <c r="J112" s="43"/>
      <c r="K112" s="43"/>
      <c r="L112" s="28"/>
    </row>
    <row r="113" spans="2:12" s="1" customFormat="1" ht="24.95" customHeight="1">
      <c r="B113" s="28"/>
      <c r="C113" s="17" t="s">
        <v>266</v>
      </c>
      <c r="L113" s="28"/>
    </row>
    <row r="114" spans="2:12" s="1" customFormat="1" ht="6.95" customHeight="1">
      <c r="B114" s="28"/>
      <c r="L114" s="28"/>
    </row>
    <row r="115" spans="2:12" s="1" customFormat="1" ht="12" customHeight="1">
      <c r="B115" s="28"/>
      <c r="C115" s="23" t="s">
        <v>16</v>
      </c>
      <c r="L115" s="28"/>
    </row>
    <row r="116" spans="2:12" s="1" customFormat="1" ht="16.5" customHeight="1">
      <c r="B116" s="28"/>
      <c r="E116" s="223" t="str">
        <f>E7</f>
        <v>Městský park -Děkanská zahrada Pelhřimov - kompletní provedení</v>
      </c>
      <c r="F116" s="224"/>
      <c r="G116" s="224"/>
      <c r="H116" s="224"/>
      <c r="L116" s="28"/>
    </row>
    <row r="117" spans="2:12" ht="12" customHeight="1">
      <c r="B117" s="16"/>
      <c r="C117" s="23" t="s">
        <v>249</v>
      </c>
      <c r="L117" s="16"/>
    </row>
    <row r="118" spans="2:12" ht="16.5" customHeight="1">
      <c r="B118" s="16"/>
      <c r="E118" s="223" t="s">
        <v>250</v>
      </c>
      <c r="F118" s="183"/>
      <c r="G118" s="183"/>
      <c r="H118" s="183"/>
      <c r="L118" s="16"/>
    </row>
    <row r="119" spans="2:12" ht="12" customHeight="1">
      <c r="B119" s="16"/>
      <c r="C119" s="23" t="s">
        <v>251</v>
      </c>
      <c r="L119" s="16"/>
    </row>
    <row r="120" spans="2:12" s="1" customFormat="1" ht="16.5" customHeight="1">
      <c r="B120" s="28"/>
      <c r="E120" s="218" t="s">
        <v>252</v>
      </c>
      <c r="F120" s="225"/>
      <c r="G120" s="225"/>
      <c r="H120" s="225"/>
      <c r="L120" s="28"/>
    </row>
    <row r="121" spans="2:12" s="1" customFormat="1" ht="12" customHeight="1">
      <c r="B121" s="28"/>
      <c r="C121" s="23" t="s">
        <v>394</v>
      </c>
      <c r="L121" s="28"/>
    </row>
    <row r="122" spans="2:12" s="1" customFormat="1" ht="16.5" customHeight="1">
      <c r="B122" s="28"/>
      <c r="E122" s="205" t="str">
        <f>E13</f>
        <v>Objekt6 - Schodiště 03, 04</v>
      </c>
      <c r="F122" s="225"/>
      <c r="G122" s="225"/>
      <c r="H122" s="225"/>
      <c r="L122" s="28"/>
    </row>
    <row r="123" spans="2:12" s="1" customFormat="1" ht="6.95" customHeight="1">
      <c r="B123" s="28"/>
      <c r="L123" s="28"/>
    </row>
    <row r="124" spans="2:12" s="1" customFormat="1" ht="12" customHeight="1">
      <c r="B124" s="28"/>
      <c r="C124" s="23" t="s">
        <v>20</v>
      </c>
      <c r="F124" s="21" t="str">
        <f>F16</f>
        <v xml:space="preserve"> </v>
      </c>
      <c r="I124" s="23" t="s">
        <v>22</v>
      </c>
      <c r="J124" s="48" t="str">
        <f>IF(J16="","",J16)</f>
        <v>5. 12. 2024</v>
      </c>
      <c r="L124" s="28"/>
    </row>
    <row r="125" spans="2:12" s="1" customFormat="1" ht="6.95" customHeight="1">
      <c r="B125" s="28"/>
      <c r="L125" s="28"/>
    </row>
    <row r="126" spans="2:12" s="1" customFormat="1" ht="15.2" customHeight="1">
      <c r="B126" s="28"/>
      <c r="C126" s="23" t="s">
        <v>24</v>
      </c>
      <c r="F126" s="21" t="str">
        <f>E19</f>
        <v xml:space="preserve"> </v>
      </c>
      <c r="I126" s="23" t="s">
        <v>29</v>
      </c>
      <c r="J126" s="26" t="str">
        <f>E25</f>
        <v xml:space="preserve"> </v>
      </c>
      <c r="L126" s="28"/>
    </row>
    <row r="127" spans="2:12" s="1" customFormat="1" ht="15.2" customHeight="1">
      <c r="B127" s="28"/>
      <c r="C127" s="23" t="s">
        <v>27</v>
      </c>
      <c r="F127" s="21" t="str">
        <f>IF(E22="","",E22)</f>
        <v>Vyplň údaj</v>
      </c>
      <c r="I127" s="23" t="s">
        <v>31</v>
      </c>
      <c r="J127" s="26" t="str">
        <f>E28</f>
        <v xml:space="preserve"> </v>
      </c>
      <c r="L127" s="28"/>
    </row>
    <row r="128" spans="2:12" s="1" customFormat="1" ht="10.35" customHeight="1">
      <c r="B128" s="28"/>
      <c r="L128" s="28"/>
    </row>
    <row r="129" spans="2:65" s="10" customFormat="1" ht="29.25" customHeight="1">
      <c r="B129" s="112"/>
      <c r="C129" s="113" t="s">
        <v>267</v>
      </c>
      <c r="D129" s="114" t="s">
        <v>58</v>
      </c>
      <c r="E129" s="114" t="s">
        <v>54</v>
      </c>
      <c r="F129" s="114" t="s">
        <v>55</v>
      </c>
      <c r="G129" s="114" t="s">
        <v>268</v>
      </c>
      <c r="H129" s="114" t="s">
        <v>269</v>
      </c>
      <c r="I129" s="114" t="s">
        <v>270</v>
      </c>
      <c r="J129" s="115" t="s">
        <v>257</v>
      </c>
      <c r="K129" s="116" t="s">
        <v>271</v>
      </c>
      <c r="L129" s="112"/>
      <c r="M129" s="55" t="s">
        <v>1</v>
      </c>
      <c r="N129" s="56" t="s">
        <v>37</v>
      </c>
      <c r="O129" s="56" t="s">
        <v>272</v>
      </c>
      <c r="P129" s="56" t="s">
        <v>273</v>
      </c>
      <c r="Q129" s="56" t="s">
        <v>274</v>
      </c>
      <c r="R129" s="56" t="s">
        <v>275</v>
      </c>
      <c r="S129" s="56" t="s">
        <v>276</v>
      </c>
      <c r="T129" s="57" t="s">
        <v>277</v>
      </c>
    </row>
    <row r="130" spans="2:65" s="1" customFormat="1" ht="22.9" customHeight="1">
      <c r="B130" s="28"/>
      <c r="C130" s="60" t="s">
        <v>278</v>
      </c>
      <c r="J130" s="117">
        <f>BK130</f>
        <v>0</v>
      </c>
      <c r="L130" s="28"/>
      <c r="M130" s="58"/>
      <c r="N130" s="49"/>
      <c r="O130" s="49"/>
      <c r="P130" s="118">
        <f>P131+P148+P159+P174+P177+P180</f>
        <v>0</v>
      </c>
      <c r="Q130" s="49"/>
      <c r="R130" s="118">
        <f>R131+R148+R159+R174+R177+R180</f>
        <v>0</v>
      </c>
      <c r="S130" s="49"/>
      <c r="T130" s="119">
        <f>T131+T148+T159+T174+T177+T180</f>
        <v>0</v>
      </c>
      <c r="AT130" s="13" t="s">
        <v>72</v>
      </c>
      <c r="AU130" s="13" t="s">
        <v>259</v>
      </c>
      <c r="BK130" s="120">
        <f>BK131+BK148+BK159+BK174+BK177+BK180</f>
        <v>0</v>
      </c>
    </row>
    <row r="131" spans="2:65" s="11" customFormat="1" ht="25.9" customHeight="1">
      <c r="B131" s="121"/>
      <c r="D131" s="122" t="s">
        <v>72</v>
      </c>
      <c r="E131" s="123" t="s">
        <v>80</v>
      </c>
      <c r="F131" s="123" t="s">
        <v>399</v>
      </c>
      <c r="I131" s="124"/>
      <c r="J131" s="125">
        <f>BK131</f>
        <v>0</v>
      </c>
      <c r="L131" s="121"/>
      <c r="M131" s="126"/>
      <c r="P131" s="127">
        <f>SUM(P132:P147)</f>
        <v>0</v>
      </c>
      <c r="R131" s="127">
        <f>SUM(R132:R147)</f>
        <v>0</v>
      </c>
      <c r="T131" s="128">
        <f>SUM(T132:T147)</f>
        <v>0</v>
      </c>
      <c r="AR131" s="122" t="s">
        <v>80</v>
      </c>
      <c r="AT131" s="129" t="s">
        <v>72</v>
      </c>
      <c r="AU131" s="129" t="s">
        <v>73</v>
      </c>
      <c r="AY131" s="122" t="s">
        <v>281</v>
      </c>
      <c r="BK131" s="130">
        <f>SUM(BK132:BK147)</f>
        <v>0</v>
      </c>
    </row>
    <row r="132" spans="2:65" s="1" customFormat="1" ht="24.2" customHeight="1">
      <c r="B132" s="133"/>
      <c r="C132" s="134" t="s">
        <v>80</v>
      </c>
      <c r="D132" s="134" t="s">
        <v>284</v>
      </c>
      <c r="E132" s="135" t="s">
        <v>548</v>
      </c>
      <c r="F132" s="136" t="s">
        <v>1200</v>
      </c>
      <c r="G132" s="137" t="s">
        <v>506</v>
      </c>
      <c r="H132" s="156">
        <v>4.9800000000000004</v>
      </c>
      <c r="I132" s="139"/>
      <c r="J132" s="140">
        <f>ROUND(I132*H132,2)</f>
        <v>0</v>
      </c>
      <c r="K132" s="141"/>
      <c r="L132" s="28"/>
      <c r="M132" s="142" t="s">
        <v>1</v>
      </c>
      <c r="N132" s="143" t="s">
        <v>38</v>
      </c>
      <c r="P132" s="144">
        <f>O132*H132</f>
        <v>0</v>
      </c>
      <c r="Q132" s="144">
        <v>0</v>
      </c>
      <c r="R132" s="144">
        <f>Q132*H132</f>
        <v>0</v>
      </c>
      <c r="S132" s="144">
        <v>0</v>
      </c>
      <c r="T132" s="145">
        <f>S132*H132</f>
        <v>0</v>
      </c>
      <c r="AR132" s="146" t="s">
        <v>97</v>
      </c>
      <c r="AT132" s="146" t="s">
        <v>284</v>
      </c>
      <c r="AU132" s="146" t="s">
        <v>80</v>
      </c>
      <c r="AY132" s="13" t="s">
        <v>281</v>
      </c>
      <c r="BE132" s="147">
        <f>IF(N132="základní",J132,0)</f>
        <v>0</v>
      </c>
      <c r="BF132" s="147">
        <f>IF(N132="snížená",J132,0)</f>
        <v>0</v>
      </c>
      <c r="BG132" s="147">
        <f>IF(N132="zákl. přenesená",J132,0)</f>
        <v>0</v>
      </c>
      <c r="BH132" s="147">
        <f>IF(N132="sníž. přenesená",J132,0)</f>
        <v>0</v>
      </c>
      <c r="BI132" s="147">
        <f>IF(N132="nulová",J132,0)</f>
        <v>0</v>
      </c>
      <c r="BJ132" s="13" t="s">
        <v>80</v>
      </c>
      <c r="BK132" s="147">
        <f>ROUND(I132*H132,2)</f>
        <v>0</v>
      </c>
      <c r="BL132" s="13" t="s">
        <v>97</v>
      </c>
      <c r="BM132" s="146" t="s">
        <v>1414</v>
      </c>
    </row>
    <row r="133" spans="2:65" s="1" customFormat="1" ht="39">
      <c r="B133" s="28"/>
      <c r="D133" s="148" t="s">
        <v>290</v>
      </c>
      <c r="F133" s="149" t="s">
        <v>1415</v>
      </c>
      <c r="I133" s="150"/>
      <c r="L133" s="28"/>
      <c r="M133" s="151"/>
      <c r="T133" s="52"/>
      <c r="AT133" s="13" t="s">
        <v>290</v>
      </c>
      <c r="AU133" s="13" t="s">
        <v>80</v>
      </c>
    </row>
    <row r="134" spans="2:65" s="1" customFormat="1" ht="24.2" customHeight="1">
      <c r="B134" s="133"/>
      <c r="C134" s="134" t="s">
        <v>82</v>
      </c>
      <c r="D134" s="134" t="s">
        <v>284</v>
      </c>
      <c r="E134" s="135" t="s">
        <v>552</v>
      </c>
      <c r="F134" s="136" t="s">
        <v>1203</v>
      </c>
      <c r="G134" s="137" t="s">
        <v>506</v>
      </c>
      <c r="H134" s="156">
        <v>2.4900000000000002</v>
      </c>
      <c r="I134" s="139"/>
      <c r="J134" s="140">
        <f>ROUND(I134*H134,2)</f>
        <v>0</v>
      </c>
      <c r="K134" s="141"/>
      <c r="L134" s="28"/>
      <c r="M134" s="142" t="s">
        <v>1</v>
      </c>
      <c r="N134" s="143" t="s">
        <v>38</v>
      </c>
      <c r="P134" s="144">
        <f>O134*H134</f>
        <v>0</v>
      </c>
      <c r="Q134" s="144">
        <v>0</v>
      </c>
      <c r="R134" s="144">
        <f>Q134*H134</f>
        <v>0</v>
      </c>
      <c r="S134" s="144">
        <v>0</v>
      </c>
      <c r="T134" s="145">
        <f>S134*H134</f>
        <v>0</v>
      </c>
      <c r="AR134" s="146" t="s">
        <v>97</v>
      </c>
      <c r="AT134" s="146" t="s">
        <v>284</v>
      </c>
      <c r="AU134" s="146" t="s">
        <v>80</v>
      </c>
      <c r="AY134" s="13" t="s">
        <v>281</v>
      </c>
      <c r="BE134" s="147">
        <f>IF(N134="základní",J134,0)</f>
        <v>0</v>
      </c>
      <c r="BF134" s="147">
        <f>IF(N134="snížená",J134,0)</f>
        <v>0</v>
      </c>
      <c r="BG134" s="147">
        <f>IF(N134="zákl. přenesená",J134,0)</f>
        <v>0</v>
      </c>
      <c r="BH134" s="147">
        <f>IF(N134="sníž. přenesená",J134,0)</f>
        <v>0</v>
      </c>
      <c r="BI134" s="147">
        <f>IF(N134="nulová",J134,0)</f>
        <v>0</v>
      </c>
      <c r="BJ134" s="13" t="s">
        <v>80</v>
      </c>
      <c r="BK134" s="147">
        <f>ROUND(I134*H134,2)</f>
        <v>0</v>
      </c>
      <c r="BL134" s="13" t="s">
        <v>97</v>
      </c>
      <c r="BM134" s="146" t="s">
        <v>1416</v>
      </c>
    </row>
    <row r="135" spans="2:65" s="1" customFormat="1" ht="39">
      <c r="B135" s="28"/>
      <c r="D135" s="148" t="s">
        <v>290</v>
      </c>
      <c r="F135" s="149" t="s">
        <v>1417</v>
      </c>
      <c r="I135" s="150"/>
      <c r="L135" s="28"/>
      <c r="M135" s="151"/>
      <c r="T135" s="52"/>
      <c r="AT135" s="13" t="s">
        <v>290</v>
      </c>
      <c r="AU135" s="13" t="s">
        <v>80</v>
      </c>
    </row>
    <row r="136" spans="2:65" s="1" customFormat="1" ht="24.2" customHeight="1">
      <c r="B136" s="133"/>
      <c r="C136" s="134" t="s">
        <v>90</v>
      </c>
      <c r="D136" s="134" t="s">
        <v>284</v>
      </c>
      <c r="E136" s="135" t="s">
        <v>915</v>
      </c>
      <c r="F136" s="136" t="s">
        <v>916</v>
      </c>
      <c r="G136" s="137" t="s">
        <v>506</v>
      </c>
      <c r="H136" s="156">
        <v>1.68</v>
      </c>
      <c r="I136" s="139"/>
      <c r="J136" s="140">
        <f>ROUND(I136*H136,2)</f>
        <v>0</v>
      </c>
      <c r="K136" s="141"/>
      <c r="L136" s="28"/>
      <c r="M136" s="142" t="s">
        <v>1</v>
      </c>
      <c r="N136" s="143" t="s">
        <v>38</v>
      </c>
      <c r="P136" s="144">
        <f>O136*H136</f>
        <v>0</v>
      </c>
      <c r="Q136" s="144">
        <v>0</v>
      </c>
      <c r="R136" s="144">
        <f>Q136*H136</f>
        <v>0</v>
      </c>
      <c r="S136" s="144">
        <v>0</v>
      </c>
      <c r="T136" s="145">
        <f>S136*H136</f>
        <v>0</v>
      </c>
      <c r="AR136" s="146" t="s">
        <v>97</v>
      </c>
      <c r="AT136" s="146" t="s">
        <v>284</v>
      </c>
      <c r="AU136" s="146" t="s">
        <v>80</v>
      </c>
      <c r="AY136" s="13" t="s">
        <v>281</v>
      </c>
      <c r="BE136" s="147">
        <f>IF(N136="základní",J136,0)</f>
        <v>0</v>
      </c>
      <c r="BF136" s="147">
        <f>IF(N136="snížená",J136,0)</f>
        <v>0</v>
      </c>
      <c r="BG136" s="147">
        <f>IF(N136="zákl. přenesená",J136,0)</f>
        <v>0</v>
      </c>
      <c r="BH136" s="147">
        <f>IF(N136="sníž. přenesená",J136,0)</f>
        <v>0</v>
      </c>
      <c r="BI136" s="147">
        <f>IF(N136="nulová",J136,0)</f>
        <v>0</v>
      </c>
      <c r="BJ136" s="13" t="s">
        <v>80</v>
      </c>
      <c r="BK136" s="147">
        <f>ROUND(I136*H136,2)</f>
        <v>0</v>
      </c>
      <c r="BL136" s="13" t="s">
        <v>97</v>
      </c>
      <c r="BM136" s="146" t="s">
        <v>1418</v>
      </c>
    </row>
    <row r="137" spans="2:65" s="1" customFormat="1" ht="68.25">
      <c r="B137" s="28"/>
      <c r="D137" s="148" t="s">
        <v>290</v>
      </c>
      <c r="F137" s="149" t="s">
        <v>1419</v>
      </c>
      <c r="I137" s="150"/>
      <c r="L137" s="28"/>
      <c r="M137" s="151"/>
      <c r="T137" s="52"/>
      <c r="AT137" s="13" t="s">
        <v>290</v>
      </c>
      <c r="AU137" s="13" t="s">
        <v>80</v>
      </c>
    </row>
    <row r="138" spans="2:65" s="1" customFormat="1" ht="24.2" customHeight="1">
      <c r="B138" s="133"/>
      <c r="C138" s="134" t="s">
        <v>97</v>
      </c>
      <c r="D138" s="134" t="s">
        <v>284</v>
      </c>
      <c r="E138" s="135" t="s">
        <v>919</v>
      </c>
      <c r="F138" s="136" t="s">
        <v>920</v>
      </c>
      <c r="G138" s="137" t="s">
        <v>506</v>
      </c>
      <c r="H138" s="156">
        <v>0.84</v>
      </c>
      <c r="I138" s="139"/>
      <c r="J138" s="140">
        <f>ROUND(I138*H138,2)</f>
        <v>0</v>
      </c>
      <c r="K138" s="141"/>
      <c r="L138" s="28"/>
      <c r="M138" s="142" t="s">
        <v>1</v>
      </c>
      <c r="N138" s="143" t="s">
        <v>38</v>
      </c>
      <c r="P138" s="144">
        <f>O138*H138</f>
        <v>0</v>
      </c>
      <c r="Q138" s="144">
        <v>0</v>
      </c>
      <c r="R138" s="144">
        <f>Q138*H138</f>
        <v>0</v>
      </c>
      <c r="S138" s="144">
        <v>0</v>
      </c>
      <c r="T138" s="145">
        <f>S138*H138</f>
        <v>0</v>
      </c>
      <c r="AR138" s="146" t="s">
        <v>97</v>
      </c>
      <c r="AT138" s="146" t="s">
        <v>284</v>
      </c>
      <c r="AU138" s="146" t="s">
        <v>80</v>
      </c>
      <c r="AY138" s="13" t="s">
        <v>281</v>
      </c>
      <c r="BE138" s="147">
        <f>IF(N138="základní",J138,0)</f>
        <v>0</v>
      </c>
      <c r="BF138" s="147">
        <f>IF(N138="snížená",J138,0)</f>
        <v>0</v>
      </c>
      <c r="BG138" s="147">
        <f>IF(N138="zákl. přenesená",J138,0)</f>
        <v>0</v>
      </c>
      <c r="BH138" s="147">
        <f>IF(N138="sníž. přenesená",J138,0)</f>
        <v>0</v>
      </c>
      <c r="BI138" s="147">
        <f>IF(N138="nulová",J138,0)</f>
        <v>0</v>
      </c>
      <c r="BJ138" s="13" t="s">
        <v>80</v>
      </c>
      <c r="BK138" s="147">
        <f>ROUND(I138*H138,2)</f>
        <v>0</v>
      </c>
      <c r="BL138" s="13" t="s">
        <v>97</v>
      </c>
      <c r="BM138" s="146" t="s">
        <v>1420</v>
      </c>
    </row>
    <row r="139" spans="2:65" s="1" customFormat="1" ht="68.25">
      <c r="B139" s="28"/>
      <c r="D139" s="148" t="s">
        <v>290</v>
      </c>
      <c r="F139" s="149" t="s">
        <v>1421</v>
      </c>
      <c r="I139" s="150"/>
      <c r="L139" s="28"/>
      <c r="M139" s="151"/>
      <c r="T139" s="52"/>
      <c r="AT139" s="13" t="s">
        <v>290</v>
      </c>
      <c r="AU139" s="13" t="s">
        <v>80</v>
      </c>
    </row>
    <row r="140" spans="2:65" s="1" customFormat="1" ht="24.2" customHeight="1">
      <c r="B140" s="133"/>
      <c r="C140" s="134" t="s">
        <v>280</v>
      </c>
      <c r="D140" s="134" t="s">
        <v>284</v>
      </c>
      <c r="E140" s="135" t="s">
        <v>604</v>
      </c>
      <c r="F140" s="136" t="s">
        <v>679</v>
      </c>
      <c r="G140" s="137" t="s">
        <v>506</v>
      </c>
      <c r="H140" s="156">
        <v>6.66</v>
      </c>
      <c r="I140" s="139"/>
      <c r="J140" s="140">
        <f>ROUND(I140*H140,2)</f>
        <v>0</v>
      </c>
      <c r="K140" s="141"/>
      <c r="L140" s="28"/>
      <c r="M140" s="142" t="s">
        <v>1</v>
      </c>
      <c r="N140" s="143" t="s">
        <v>38</v>
      </c>
      <c r="P140" s="144">
        <f>O140*H140</f>
        <v>0</v>
      </c>
      <c r="Q140" s="144">
        <v>0</v>
      </c>
      <c r="R140" s="144">
        <f>Q140*H140</f>
        <v>0</v>
      </c>
      <c r="S140" s="144">
        <v>0</v>
      </c>
      <c r="T140" s="145">
        <f>S140*H140</f>
        <v>0</v>
      </c>
      <c r="AR140" s="146" t="s">
        <v>97</v>
      </c>
      <c r="AT140" s="146" t="s">
        <v>284</v>
      </c>
      <c r="AU140" s="146" t="s">
        <v>80</v>
      </c>
      <c r="AY140" s="13" t="s">
        <v>281</v>
      </c>
      <c r="BE140" s="147">
        <f>IF(N140="základní",J140,0)</f>
        <v>0</v>
      </c>
      <c r="BF140" s="147">
        <f>IF(N140="snížená",J140,0)</f>
        <v>0</v>
      </c>
      <c r="BG140" s="147">
        <f>IF(N140="zákl. přenesená",J140,0)</f>
        <v>0</v>
      </c>
      <c r="BH140" s="147">
        <f>IF(N140="sníž. přenesená",J140,0)</f>
        <v>0</v>
      </c>
      <c r="BI140" s="147">
        <f>IF(N140="nulová",J140,0)</f>
        <v>0</v>
      </c>
      <c r="BJ140" s="13" t="s">
        <v>80</v>
      </c>
      <c r="BK140" s="147">
        <f>ROUND(I140*H140,2)</f>
        <v>0</v>
      </c>
      <c r="BL140" s="13" t="s">
        <v>97</v>
      </c>
      <c r="BM140" s="146" t="s">
        <v>1422</v>
      </c>
    </row>
    <row r="141" spans="2:65" s="1" customFormat="1" ht="48.75">
      <c r="B141" s="28"/>
      <c r="D141" s="148" t="s">
        <v>290</v>
      </c>
      <c r="F141" s="149" t="s">
        <v>1423</v>
      </c>
      <c r="I141" s="150"/>
      <c r="L141" s="28"/>
      <c r="M141" s="151"/>
      <c r="T141" s="52"/>
      <c r="AT141" s="13" t="s">
        <v>290</v>
      </c>
      <c r="AU141" s="13" t="s">
        <v>80</v>
      </c>
    </row>
    <row r="142" spans="2:65" s="1" customFormat="1" ht="21.75" customHeight="1">
      <c r="B142" s="133"/>
      <c r="C142" s="134" t="s">
        <v>306</v>
      </c>
      <c r="D142" s="134" t="s">
        <v>284</v>
      </c>
      <c r="E142" s="135" t="s">
        <v>607</v>
      </c>
      <c r="F142" s="136" t="s">
        <v>702</v>
      </c>
      <c r="G142" s="137" t="s">
        <v>402</v>
      </c>
      <c r="H142" s="156">
        <v>12.45</v>
      </c>
      <c r="I142" s="139"/>
      <c r="J142" s="140">
        <f>ROUND(I142*H142,2)</f>
        <v>0</v>
      </c>
      <c r="K142" s="141"/>
      <c r="L142" s="28"/>
      <c r="M142" s="142" t="s">
        <v>1</v>
      </c>
      <c r="N142" s="143" t="s">
        <v>38</v>
      </c>
      <c r="P142" s="144">
        <f>O142*H142</f>
        <v>0</v>
      </c>
      <c r="Q142" s="144">
        <v>0</v>
      </c>
      <c r="R142" s="144">
        <f>Q142*H142</f>
        <v>0</v>
      </c>
      <c r="S142" s="144">
        <v>0</v>
      </c>
      <c r="T142" s="145">
        <f>S142*H142</f>
        <v>0</v>
      </c>
      <c r="AR142" s="146" t="s">
        <v>97</v>
      </c>
      <c r="AT142" s="146" t="s">
        <v>284</v>
      </c>
      <c r="AU142" s="146" t="s">
        <v>80</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97</v>
      </c>
      <c r="BM142" s="146" t="s">
        <v>1424</v>
      </c>
    </row>
    <row r="143" spans="2:65" s="1" customFormat="1" ht="39">
      <c r="B143" s="28"/>
      <c r="D143" s="148" t="s">
        <v>290</v>
      </c>
      <c r="F143" s="149" t="s">
        <v>1425</v>
      </c>
      <c r="I143" s="150"/>
      <c r="L143" s="28"/>
      <c r="M143" s="151"/>
      <c r="T143" s="52"/>
      <c r="AT143" s="13" t="s">
        <v>290</v>
      </c>
      <c r="AU143" s="13" t="s">
        <v>80</v>
      </c>
    </row>
    <row r="144" spans="2:65" s="1" customFormat="1" ht="24.2" customHeight="1">
      <c r="B144" s="133"/>
      <c r="C144" s="134" t="s">
        <v>311</v>
      </c>
      <c r="D144" s="134" t="s">
        <v>284</v>
      </c>
      <c r="E144" s="135" t="s">
        <v>613</v>
      </c>
      <c r="F144" s="136" t="s">
        <v>705</v>
      </c>
      <c r="G144" s="137" t="s">
        <v>506</v>
      </c>
      <c r="H144" s="156">
        <v>6.66</v>
      </c>
      <c r="I144" s="139"/>
      <c r="J144" s="140">
        <f>ROUND(I144*H144,2)</f>
        <v>0</v>
      </c>
      <c r="K144" s="141"/>
      <c r="L144" s="28"/>
      <c r="M144" s="142" t="s">
        <v>1</v>
      </c>
      <c r="N144" s="143" t="s">
        <v>38</v>
      </c>
      <c r="P144" s="144">
        <f>O144*H144</f>
        <v>0</v>
      </c>
      <c r="Q144" s="144">
        <v>0</v>
      </c>
      <c r="R144" s="144">
        <f>Q144*H144</f>
        <v>0</v>
      </c>
      <c r="S144" s="144">
        <v>0</v>
      </c>
      <c r="T144" s="145">
        <f>S144*H144</f>
        <v>0</v>
      </c>
      <c r="AR144" s="146" t="s">
        <v>97</v>
      </c>
      <c r="AT144" s="146" t="s">
        <v>284</v>
      </c>
      <c r="AU144" s="146" t="s">
        <v>80</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97</v>
      </c>
      <c r="BM144" s="146" t="s">
        <v>1426</v>
      </c>
    </row>
    <row r="145" spans="2:65" s="1" customFormat="1" ht="29.25">
      <c r="B145" s="28"/>
      <c r="D145" s="148" t="s">
        <v>290</v>
      </c>
      <c r="F145" s="149" t="s">
        <v>1427</v>
      </c>
      <c r="I145" s="150"/>
      <c r="L145" s="28"/>
      <c r="M145" s="151"/>
      <c r="T145" s="52"/>
      <c r="AT145" s="13" t="s">
        <v>290</v>
      </c>
      <c r="AU145" s="13" t="s">
        <v>80</v>
      </c>
    </row>
    <row r="146" spans="2:65" s="1" customFormat="1" ht="16.5" customHeight="1">
      <c r="B146" s="133"/>
      <c r="C146" s="134" t="s">
        <v>316</v>
      </c>
      <c r="D146" s="134" t="s">
        <v>284</v>
      </c>
      <c r="E146" s="135" t="s">
        <v>616</v>
      </c>
      <c r="F146" s="136" t="s">
        <v>617</v>
      </c>
      <c r="G146" s="137" t="s">
        <v>618</v>
      </c>
      <c r="H146" s="156">
        <v>8</v>
      </c>
      <c r="I146" s="139"/>
      <c r="J146" s="140">
        <f>ROUND(I146*H146,2)</f>
        <v>0</v>
      </c>
      <c r="K146" s="141"/>
      <c r="L146" s="28"/>
      <c r="M146" s="142" t="s">
        <v>1</v>
      </c>
      <c r="N146" s="143" t="s">
        <v>38</v>
      </c>
      <c r="P146" s="144">
        <f>O146*H146</f>
        <v>0</v>
      </c>
      <c r="Q146" s="144">
        <v>0</v>
      </c>
      <c r="R146" s="144">
        <f>Q146*H146</f>
        <v>0</v>
      </c>
      <c r="S146" s="144">
        <v>0</v>
      </c>
      <c r="T146" s="145">
        <f>S146*H146</f>
        <v>0</v>
      </c>
      <c r="AR146" s="146" t="s">
        <v>97</v>
      </c>
      <c r="AT146" s="146" t="s">
        <v>284</v>
      </c>
      <c r="AU146" s="146" t="s">
        <v>80</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97</v>
      </c>
      <c r="BM146" s="146" t="s">
        <v>1428</v>
      </c>
    </row>
    <row r="147" spans="2:65" s="1" customFormat="1" ht="19.5">
      <c r="B147" s="28"/>
      <c r="D147" s="148" t="s">
        <v>290</v>
      </c>
      <c r="F147" s="149" t="s">
        <v>1429</v>
      </c>
      <c r="I147" s="150"/>
      <c r="L147" s="28"/>
      <c r="M147" s="151"/>
      <c r="T147" s="52"/>
      <c r="AT147" s="13" t="s">
        <v>290</v>
      </c>
      <c r="AU147" s="13" t="s">
        <v>80</v>
      </c>
    </row>
    <row r="148" spans="2:65" s="11" customFormat="1" ht="25.9" customHeight="1">
      <c r="B148" s="121"/>
      <c r="D148" s="122" t="s">
        <v>72</v>
      </c>
      <c r="E148" s="123" t="s">
        <v>82</v>
      </c>
      <c r="F148" s="123" t="s">
        <v>714</v>
      </c>
      <c r="I148" s="124"/>
      <c r="J148" s="125">
        <f>BK148</f>
        <v>0</v>
      </c>
      <c r="L148" s="121"/>
      <c r="M148" s="126"/>
      <c r="P148" s="127">
        <f>SUM(P149:P158)</f>
        <v>0</v>
      </c>
      <c r="R148" s="127">
        <f>SUM(R149:R158)</f>
        <v>0</v>
      </c>
      <c r="T148" s="128">
        <f>SUM(T149:T158)</f>
        <v>0</v>
      </c>
      <c r="AR148" s="122" t="s">
        <v>80</v>
      </c>
      <c r="AT148" s="129" t="s">
        <v>72</v>
      </c>
      <c r="AU148" s="129" t="s">
        <v>73</v>
      </c>
      <c r="AY148" s="122" t="s">
        <v>281</v>
      </c>
      <c r="BK148" s="130">
        <f>SUM(BK149:BK158)</f>
        <v>0</v>
      </c>
    </row>
    <row r="149" spans="2:65" s="1" customFormat="1" ht="24.2" customHeight="1">
      <c r="B149" s="133"/>
      <c r="C149" s="134" t="s">
        <v>321</v>
      </c>
      <c r="D149" s="134" t="s">
        <v>284</v>
      </c>
      <c r="E149" s="135" t="s">
        <v>948</v>
      </c>
      <c r="F149" s="136" t="s">
        <v>949</v>
      </c>
      <c r="G149" s="137" t="s">
        <v>506</v>
      </c>
      <c r="H149" s="156">
        <v>0.21</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1430</v>
      </c>
    </row>
    <row r="150" spans="2:65" s="1" customFormat="1" ht="19.5">
      <c r="B150" s="28"/>
      <c r="D150" s="148" t="s">
        <v>290</v>
      </c>
      <c r="F150" s="149" t="s">
        <v>1431</v>
      </c>
      <c r="I150" s="150"/>
      <c r="L150" s="28"/>
      <c r="M150" s="151"/>
      <c r="T150" s="52"/>
      <c r="AT150" s="13" t="s">
        <v>290</v>
      </c>
      <c r="AU150" s="13" t="s">
        <v>80</v>
      </c>
    </row>
    <row r="151" spans="2:65" s="1" customFormat="1" ht="37.9" customHeight="1">
      <c r="B151" s="133"/>
      <c r="C151" s="134" t="s">
        <v>326</v>
      </c>
      <c r="D151" s="134" t="s">
        <v>284</v>
      </c>
      <c r="E151" s="135" t="s">
        <v>731</v>
      </c>
      <c r="F151" s="136" t="s">
        <v>732</v>
      </c>
      <c r="G151" s="137" t="s">
        <v>506</v>
      </c>
      <c r="H151" s="156">
        <v>1.89</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1432</v>
      </c>
    </row>
    <row r="152" spans="2:65" s="1" customFormat="1" ht="29.25">
      <c r="B152" s="28"/>
      <c r="D152" s="148" t="s">
        <v>290</v>
      </c>
      <c r="F152" s="149" t="s">
        <v>1433</v>
      </c>
      <c r="I152" s="150"/>
      <c r="L152" s="28"/>
      <c r="M152" s="151"/>
      <c r="T152" s="52"/>
      <c r="AT152" s="13" t="s">
        <v>290</v>
      </c>
      <c r="AU152" s="13" t="s">
        <v>80</v>
      </c>
    </row>
    <row r="153" spans="2:65" s="1" customFormat="1" ht="16.5" customHeight="1">
      <c r="B153" s="133"/>
      <c r="C153" s="134" t="s">
        <v>331</v>
      </c>
      <c r="D153" s="134" t="s">
        <v>284</v>
      </c>
      <c r="E153" s="135" t="s">
        <v>735</v>
      </c>
      <c r="F153" s="136" t="s">
        <v>736</v>
      </c>
      <c r="G153" s="137" t="s">
        <v>402</v>
      </c>
      <c r="H153" s="156">
        <v>2.64</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1434</v>
      </c>
    </row>
    <row r="154" spans="2:65" s="1" customFormat="1" ht="48.75">
      <c r="B154" s="28"/>
      <c r="D154" s="148" t="s">
        <v>290</v>
      </c>
      <c r="F154" s="149" t="s">
        <v>1435</v>
      </c>
      <c r="I154" s="150"/>
      <c r="L154" s="28"/>
      <c r="M154" s="151"/>
      <c r="T154" s="52"/>
      <c r="AT154" s="13" t="s">
        <v>290</v>
      </c>
      <c r="AU154" s="13" t="s">
        <v>80</v>
      </c>
    </row>
    <row r="155" spans="2:65" s="1" customFormat="1" ht="16.5" customHeight="1">
      <c r="B155" s="133"/>
      <c r="C155" s="134" t="s">
        <v>8</v>
      </c>
      <c r="D155" s="134" t="s">
        <v>284</v>
      </c>
      <c r="E155" s="135" t="s">
        <v>739</v>
      </c>
      <c r="F155" s="136" t="s">
        <v>740</v>
      </c>
      <c r="G155" s="137" t="s">
        <v>402</v>
      </c>
      <c r="H155" s="156">
        <v>2.64</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1436</v>
      </c>
    </row>
    <row r="156" spans="2:65" s="1" customFormat="1" ht="58.5">
      <c r="B156" s="28"/>
      <c r="D156" s="148" t="s">
        <v>290</v>
      </c>
      <c r="F156" s="149" t="s">
        <v>1437</v>
      </c>
      <c r="I156" s="150"/>
      <c r="L156" s="28"/>
      <c r="M156" s="151"/>
      <c r="T156" s="52"/>
      <c r="AT156" s="13" t="s">
        <v>290</v>
      </c>
      <c r="AU156" s="13" t="s">
        <v>80</v>
      </c>
    </row>
    <row r="157" spans="2:65" s="1" customFormat="1" ht="21.75" customHeight="1">
      <c r="B157" s="133"/>
      <c r="C157" s="134" t="s">
        <v>438</v>
      </c>
      <c r="D157" s="134" t="s">
        <v>284</v>
      </c>
      <c r="E157" s="135" t="s">
        <v>743</v>
      </c>
      <c r="F157" s="136" t="s">
        <v>744</v>
      </c>
      <c r="G157" s="137" t="s">
        <v>511</v>
      </c>
      <c r="H157" s="156">
        <v>9.5000000000000001E-2</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1438</v>
      </c>
    </row>
    <row r="158" spans="2:65" s="1" customFormat="1" ht="19.5">
      <c r="B158" s="28"/>
      <c r="D158" s="148" t="s">
        <v>290</v>
      </c>
      <c r="F158" s="149" t="s">
        <v>1439</v>
      </c>
      <c r="I158" s="150"/>
      <c r="L158" s="28"/>
      <c r="M158" s="151"/>
      <c r="T158" s="52"/>
      <c r="AT158" s="13" t="s">
        <v>290</v>
      </c>
      <c r="AU158" s="13" t="s">
        <v>80</v>
      </c>
    </row>
    <row r="159" spans="2:65" s="11" customFormat="1" ht="25.9" customHeight="1">
      <c r="B159" s="121"/>
      <c r="D159" s="122" t="s">
        <v>72</v>
      </c>
      <c r="E159" s="123" t="s">
        <v>833</v>
      </c>
      <c r="F159" s="123" t="s">
        <v>1064</v>
      </c>
      <c r="I159" s="124"/>
      <c r="J159" s="125">
        <f>BK159</f>
        <v>0</v>
      </c>
      <c r="L159" s="121"/>
      <c r="M159" s="126"/>
      <c r="P159" s="127">
        <f>SUM(P160:P173)</f>
        <v>0</v>
      </c>
      <c r="R159" s="127">
        <f>SUM(R160:R173)</f>
        <v>0</v>
      </c>
      <c r="T159" s="128">
        <f>SUM(T160:T173)</f>
        <v>0</v>
      </c>
      <c r="AR159" s="122" t="s">
        <v>80</v>
      </c>
      <c r="AT159" s="129" t="s">
        <v>72</v>
      </c>
      <c r="AU159" s="129" t="s">
        <v>73</v>
      </c>
      <c r="AY159" s="122" t="s">
        <v>281</v>
      </c>
      <c r="BK159" s="130">
        <f>SUM(BK160:BK173)</f>
        <v>0</v>
      </c>
    </row>
    <row r="160" spans="2:65" s="1" customFormat="1" ht="21.75" customHeight="1">
      <c r="B160" s="133"/>
      <c r="C160" s="134" t="s">
        <v>342</v>
      </c>
      <c r="D160" s="134" t="s">
        <v>284</v>
      </c>
      <c r="E160" s="135" t="s">
        <v>1065</v>
      </c>
      <c r="F160" s="136" t="s">
        <v>1066</v>
      </c>
      <c r="G160" s="137" t="s">
        <v>506</v>
      </c>
      <c r="H160" s="156">
        <v>1.4179999999999999</v>
      </c>
      <c r="I160" s="139"/>
      <c r="J160" s="140">
        <f>ROUND(I160*H160,2)</f>
        <v>0</v>
      </c>
      <c r="K160" s="141"/>
      <c r="L160" s="28"/>
      <c r="M160" s="142" t="s">
        <v>1</v>
      </c>
      <c r="N160" s="143" t="s">
        <v>38</v>
      </c>
      <c r="P160" s="144">
        <f>O160*H160</f>
        <v>0</v>
      </c>
      <c r="Q160" s="144">
        <v>0</v>
      </c>
      <c r="R160" s="144">
        <f>Q160*H160</f>
        <v>0</v>
      </c>
      <c r="S160" s="144">
        <v>0</v>
      </c>
      <c r="T160" s="145">
        <f>S160*H160</f>
        <v>0</v>
      </c>
      <c r="AR160" s="146" t="s">
        <v>97</v>
      </c>
      <c r="AT160" s="146" t="s">
        <v>284</v>
      </c>
      <c r="AU160" s="146" t="s">
        <v>80</v>
      </c>
      <c r="AY160" s="13" t="s">
        <v>281</v>
      </c>
      <c r="BE160" s="147">
        <f>IF(N160="základní",J160,0)</f>
        <v>0</v>
      </c>
      <c r="BF160" s="147">
        <f>IF(N160="snížená",J160,0)</f>
        <v>0</v>
      </c>
      <c r="BG160" s="147">
        <f>IF(N160="zákl. přenesená",J160,0)</f>
        <v>0</v>
      </c>
      <c r="BH160" s="147">
        <f>IF(N160="sníž. přenesená",J160,0)</f>
        <v>0</v>
      </c>
      <c r="BI160" s="147">
        <f>IF(N160="nulová",J160,0)</f>
        <v>0</v>
      </c>
      <c r="BJ160" s="13" t="s">
        <v>80</v>
      </c>
      <c r="BK160" s="147">
        <f>ROUND(I160*H160,2)</f>
        <v>0</v>
      </c>
      <c r="BL160" s="13" t="s">
        <v>97</v>
      </c>
      <c r="BM160" s="146" t="s">
        <v>1440</v>
      </c>
    </row>
    <row r="161" spans="2:65" s="1" customFormat="1" ht="29.25">
      <c r="B161" s="28"/>
      <c r="D161" s="148" t="s">
        <v>290</v>
      </c>
      <c r="F161" s="149" t="s">
        <v>1441</v>
      </c>
      <c r="I161" s="150"/>
      <c r="L161" s="28"/>
      <c r="M161" s="151"/>
      <c r="T161" s="52"/>
      <c r="AT161" s="13" t="s">
        <v>290</v>
      </c>
      <c r="AU161" s="13" t="s">
        <v>80</v>
      </c>
    </row>
    <row r="162" spans="2:65" s="1" customFormat="1" ht="33" customHeight="1">
      <c r="B162" s="133"/>
      <c r="C162" s="134" t="s">
        <v>347</v>
      </c>
      <c r="D162" s="134" t="s">
        <v>284</v>
      </c>
      <c r="E162" s="135" t="s">
        <v>1070</v>
      </c>
      <c r="F162" s="136" t="s">
        <v>1071</v>
      </c>
      <c r="G162" s="137" t="s">
        <v>506</v>
      </c>
      <c r="H162" s="156">
        <v>1.4630000000000001</v>
      </c>
      <c r="I162" s="139"/>
      <c r="J162" s="140">
        <f>ROUND(I162*H162,2)</f>
        <v>0</v>
      </c>
      <c r="K162" s="141"/>
      <c r="L162" s="28"/>
      <c r="M162" s="142" t="s">
        <v>1</v>
      </c>
      <c r="N162" s="143" t="s">
        <v>38</v>
      </c>
      <c r="P162" s="144">
        <f>O162*H162</f>
        <v>0</v>
      </c>
      <c r="Q162" s="144">
        <v>0</v>
      </c>
      <c r="R162" s="144">
        <f>Q162*H162</f>
        <v>0</v>
      </c>
      <c r="S162" s="144">
        <v>0</v>
      </c>
      <c r="T162" s="145">
        <f>S162*H162</f>
        <v>0</v>
      </c>
      <c r="AR162" s="146" t="s">
        <v>97</v>
      </c>
      <c r="AT162" s="146" t="s">
        <v>284</v>
      </c>
      <c r="AU162" s="146" t="s">
        <v>80</v>
      </c>
      <c r="AY162" s="13" t="s">
        <v>281</v>
      </c>
      <c r="BE162" s="147">
        <f>IF(N162="základní",J162,0)</f>
        <v>0</v>
      </c>
      <c r="BF162" s="147">
        <f>IF(N162="snížená",J162,0)</f>
        <v>0</v>
      </c>
      <c r="BG162" s="147">
        <f>IF(N162="zákl. přenesená",J162,0)</f>
        <v>0</v>
      </c>
      <c r="BH162" s="147">
        <f>IF(N162="sníž. přenesená",J162,0)</f>
        <v>0</v>
      </c>
      <c r="BI162" s="147">
        <f>IF(N162="nulová",J162,0)</f>
        <v>0</v>
      </c>
      <c r="BJ162" s="13" t="s">
        <v>80</v>
      </c>
      <c r="BK162" s="147">
        <f>ROUND(I162*H162,2)</f>
        <v>0</v>
      </c>
      <c r="BL162" s="13" t="s">
        <v>97</v>
      </c>
      <c r="BM162" s="146" t="s">
        <v>1442</v>
      </c>
    </row>
    <row r="163" spans="2:65" s="1" customFormat="1" ht="19.5">
      <c r="B163" s="28"/>
      <c r="D163" s="148" t="s">
        <v>290</v>
      </c>
      <c r="F163" s="149" t="s">
        <v>1443</v>
      </c>
      <c r="I163" s="150"/>
      <c r="L163" s="28"/>
      <c r="M163" s="151"/>
      <c r="T163" s="52"/>
      <c r="AT163" s="13" t="s">
        <v>290</v>
      </c>
      <c r="AU163" s="13" t="s">
        <v>80</v>
      </c>
    </row>
    <row r="164" spans="2:65" s="1" customFormat="1" ht="44.25" customHeight="1">
      <c r="B164" s="133"/>
      <c r="C164" s="134" t="s">
        <v>352</v>
      </c>
      <c r="D164" s="134" t="s">
        <v>284</v>
      </c>
      <c r="E164" s="135" t="s">
        <v>1075</v>
      </c>
      <c r="F164" s="136" t="s">
        <v>1076</v>
      </c>
      <c r="G164" s="137" t="s">
        <v>511</v>
      </c>
      <c r="H164" s="156">
        <v>0.17899999999999999</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1444</v>
      </c>
    </row>
    <row r="165" spans="2:65" s="1" customFormat="1" ht="39">
      <c r="B165" s="28"/>
      <c r="D165" s="148" t="s">
        <v>290</v>
      </c>
      <c r="F165" s="149" t="s">
        <v>1445</v>
      </c>
      <c r="I165" s="150"/>
      <c r="L165" s="28"/>
      <c r="M165" s="151"/>
      <c r="T165" s="52"/>
      <c r="AT165" s="13" t="s">
        <v>290</v>
      </c>
      <c r="AU165" s="13" t="s">
        <v>80</v>
      </c>
    </row>
    <row r="166" spans="2:65" s="1" customFormat="1" ht="16.5" customHeight="1">
      <c r="B166" s="133"/>
      <c r="C166" s="134" t="s">
        <v>359</v>
      </c>
      <c r="D166" s="134" t="s">
        <v>284</v>
      </c>
      <c r="E166" s="135" t="s">
        <v>1080</v>
      </c>
      <c r="F166" s="136" t="s">
        <v>1081</v>
      </c>
      <c r="G166" s="137" t="s">
        <v>501</v>
      </c>
      <c r="H166" s="156">
        <v>27</v>
      </c>
      <c r="I166" s="139"/>
      <c r="J166" s="140">
        <f>ROUND(I166*H166,2)</f>
        <v>0</v>
      </c>
      <c r="K166" s="141"/>
      <c r="L166" s="28"/>
      <c r="M166" s="142" t="s">
        <v>1</v>
      </c>
      <c r="N166" s="143" t="s">
        <v>38</v>
      </c>
      <c r="P166" s="144">
        <f>O166*H166</f>
        <v>0</v>
      </c>
      <c r="Q166" s="144">
        <v>0</v>
      </c>
      <c r="R166" s="144">
        <f>Q166*H166</f>
        <v>0</v>
      </c>
      <c r="S166" s="144">
        <v>0</v>
      </c>
      <c r="T166" s="145">
        <f>S166*H166</f>
        <v>0</v>
      </c>
      <c r="AR166" s="146" t="s">
        <v>97</v>
      </c>
      <c r="AT166" s="146" t="s">
        <v>284</v>
      </c>
      <c r="AU166" s="146" t="s">
        <v>80</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97</v>
      </c>
      <c r="BM166" s="146" t="s">
        <v>1446</v>
      </c>
    </row>
    <row r="167" spans="2:65" s="1" customFormat="1" ht="39">
      <c r="B167" s="28"/>
      <c r="D167" s="148" t="s">
        <v>290</v>
      </c>
      <c r="F167" s="149" t="s">
        <v>1447</v>
      </c>
      <c r="I167" s="150"/>
      <c r="L167" s="28"/>
      <c r="M167" s="151"/>
      <c r="T167" s="52"/>
      <c r="AT167" s="13" t="s">
        <v>290</v>
      </c>
      <c r="AU167" s="13" t="s">
        <v>80</v>
      </c>
    </row>
    <row r="168" spans="2:65" s="1" customFormat="1" ht="24.2" customHeight="1">
      <c r="B168" s="133"/>
      <c r="C168" s="134" t="s">
        <v>454</v>
      </c>
      <c r="D168" s="134" t="s">
        <v>284</v>
      </c>
      <c r="E168" s="135" t="s">
        <v>1085</v>
      </c>
      <c r="F168" s="136" t="s">
        <v>1086</v>
      </c>
      <c r="G168" s="137" t="s">
        <v>402</v>
      </c>
      <c r="H168" s="156">
        <v>16.75</v>
      </c>
      <c r="I168" s="139"/>
      <c r="J168" s="140">
        <f>ROUND(I168*H168,2)</f>
        <v>0</v>
      </c>
      <c r="K168" s="141"/>
      <c r="L168" s="28"/>
      <c r="M168" s="142" t="s">
        <v>1</v>
      </c>
      <c r="N168" s="143" t="s">
        <v>38</v>
      </c>
      <c r="P168" s="144">
        <f>O168*H168</f>
        <v>0</v>
      </c>
      <c r="Q168" s="144">
        <v>0</v>
      </c>
      <c r="R168" s="144">
        <f>Q168*H168</f>
        <v>0</v>
      </c>
      <c r="S168" s="144">
        <v>0</v>
      </c>
      <c r="T168" s="145">
        <f>S168*H168</f>
        <v>0</v>
      </c>
      <c r="AR168" s="146" t="s">
        <v>97</v>
      </c>
      <c r="AT168" s="146" t="s">
        <v>284</v>
      </c>
      <c r="AU168" s="146" t="s">
        <v>80</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1448</v>
      </c>
    </row>
    <row r="169" spans="2:65" s="1" customFormat="1" ht="29.25">
      <c r="B169" s="28"/>
      <c r="D169" s="148" t="s">
        <v>290</v>
      </c>
      <c r="F169" s="149" t="s">
        <v>1449</v>
      </c>
      <c r="I169" s="150"/>
      <c r="L169" s="28"/>
      <c r="M169" s="151"/>
      <c r="T169" s="52"/>
      <c r="AT169" s="13" t="s">
        <v>290</v>
      </c>
      <c r="AU169" s="13" t="s">
        <v>80</v>
      </c>
    </row>
    <row r="170" spans="2:65" s="1" customFormat="1" ht="24.2" customHeight="1">
      <c r="B170" s="133"/>
      <c r="C170" s="134" t="s">
        <v>366</v>
      </c>
      <c r="D170" s="134" t="s">
        <v>284</v>
      </c>
      <c r="E170" s="135" t="s">
        <v>1090</v>
      </c>
      <c r="F170" s="136" t="s">
        <v>1091</v>
      </c>
      <c r="G170" s="137" t="s">
        <v>402</v>
      </c>
      <c r="H170" s="156">
        <v>16.75</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80</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1450</v>
      </c>
    </row>
    <row r="171" spans="2:65" s="1" customFormat="1" ht="29.25">
      <c r="B171" s="28"/>
      <c r="D171" s="148" t="s">
        <v>290</v>
      </c>
      <c r="F171" s="149" t="s">
        <v>1449</v>
      </c>
      <c r="I171" s="150"/>
      <c r="L171" s="28"/>
      <c r="M171" s="151"/>
      <c r="T171" s="52"/>
      <c r="AT171" s="13" t="s">
        <v>290</v>
      </c>
      <c r="AU171" s="13" t="s">
        <v>80</v>
      </c>
    </row>
    <row r="172" spans="2:65" s="1" customFormat="1" ht="49.15" customHeight="1">
      <c r="B172" s="133"/>
      <c r="C172" s="134" t="s">
        <v>371</v>
      </c>
      <c r="D172" s="134" t="s">
        <v>284</v>
      </c>
      <c r="E172" s="135" t="s">
        <v>1305</v>
      </c>
      <c r="F172" s="136" t="s">
        <v>1306</v>
      </c>
      <c r="G172" s="137" t="s">
        <v>409</v>
      </c>
      <c r="H172" s="156">
        <v>18</v>
      </c>
      <c r="I172" s="139"/>
      <c r="J172" s="140">
        <f>ROUND(I172*H172,2)</f>
        <v>0</v>
      </c>
      <c r="K172" s="141"/>
      <c r="L172" s="28"/>
      <c r="M172" s="142" t="s">
        <v>1</v>
      </c>
      <c r="N172" s="143" t="s">
        <v>38</v>
      </c>
      <c r="P172" s="144">
        <f>O172*H172</f>
        <v>0</v>
      </c>
      <c r="Q172" s="144">
        <v>0</v>
      </c>
      <c r="R172" s="144">
        <f>Q172*H172</f>
        <v>0</v>
      </c>
      <c r="S172" s="144">
        <v>0</v>
      </c>
      <c r="T172" s="145">
        <f>S172*H172</f>
        <v>0</v>
      </c>
      <c r="AR172" s="146" t="s">
        <v>97</v>
      </c>
      <c r="AT172" s="146" t="s">
        <v>284</v>
      </c>
      <c r="AU172" s="146" t="s">
        <v>80</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97</v>
      </c>
      <c r="BM172" s="146" t="s">
        <v>1451</v>
      </c>
    </row>
    <row r="173" spans="2:65" s="1" customFormat="1" ht="19.5">
      <c r="B173" s="28"/>
      <c r="D173" s="148" t="s">
        <v>290</v>
      </c>
      <c r="F173" s="149" t="s">
        <v>1452</v>
      </c>
      <c r="I173" s="150"/>
      <c r="L173" s="28"/>
      <c r="M173" s="151"/>
      <c r="T173" s="52"/>
      <c r="AT173" s="13" t="s">
        <v>290</v>
      </c>
      <c r="AU173" s="13" t="s">
        <v>80</v>
      </c>
    </row>
    <row r="174" spans="2:65" s="11" customFormat="1" ht="25.9" customHeight="1">
      <c r="B174" s="121"/>
      <c r="D174" s="122" t="s">
        <v>72</v>
      </c>
      <c r="E174" s="123" t="s">
        <v>535</v>
      </c>
      <c r="F174" s="123" t="s">
        <v>788</v>
      </c>
      <c r="I174" s="124"/>
      <c r="J174" s="125">
        <f>BK174</f>
        <v>0</v>
      </c>
      <c r="L174" s="121"/>
      <c r="M174" s="126"/>
      <c r="P174" s="127">
        <f>SUM(P175:P176)</f>
        <v>0</v>
      </c>
      <c r="R174" s="127">
        <f>SUM(R175:R176)</f>
        <v>0</v>
      </c>
      <c r="T174" s="128">
        <f>SUM(T175:T176)</f>
        <v>0</v>
      </c>
      <c r="AR174" s="122" t="s">
        <v>80</v>
      </c>
      <c r="AT174" s="129" t="s">
        <v>72</v>
      </c>
      <c r="AU174" s="129" t="s">
        <v>73</v>
      </c>
      <c r="AY174" s="122" t="s">
        <v>281</v>
      </c>
      <c r="BK174" s="130">
        <f>SUM(BK175:BK176)</f>
        <v>0</v>
      </c>
    </row>
    <row r="175" spans="2:65" s="1" customFormat="1" ht="37.9" customHeight="1">
      <c r="B175" s="133"/>
      <c r="C175" s="134" t="s">
        <v>7</v>
      </c>
      <c r="D175" s="134" t="s">
        <v>284</v>
      </c>
      <c r="E175" s="135" t="s">
        <v>623</v>
      </c>
      <c r="F175" s="136" t="s">
        <v>790</v>
      </c>
      <c r="G175" s="137" t="s">
        <v>402</v>
      </c>
      <c r="H175" s="156">
        <v>10.8</v>
      </c>
      <c r="I175" s="139"/>
      <c r="J175" s="140">
        <f>ROUND(I175*H175,2)</f>
        <v>0</v>
      </c>
      <c r="K175" s="141"/>
      <c r="L175" s="28"/>
      <c r="M175" s="142" t="s">
        <v>1</v>
      </c>
      <c r="N175" s="143" t="s">
        <v>38</v>
      </c>
      <c r="P175" s="144">
        <f>O175*H175</f>
        <v>0</v>
      </c>
      <c r="Q175" s="144">
        <v>0</v>
      </c>
      <c r="R175" s="144">
        <f>Q175*H175</f>
        <v>0</v>
      </c>
      <c r="S175" s="144">
        <v>0</v>
      </c>
      <c r="T175" s="145">
        <f>S175*H175</f>
        <v>0</v>
      </c>
      <c r="AR175" s="146" t="s">
        <v>97</v>
      </c>
      <c r="AT175" s="146" t="s">
        <v>284</v>
      </c>
      <c r="AU175" s="146" t="s">
        <v>80</v>
      </c>
      <c r="AY175" s="13" t="s">
        <v>281</v>
      </c>
      <c r="BE175" s="147">
        <f>IF(N175="základní",J175,0)</f>
        <v>0</v>
      </c>
      <c r="BF175" s="147">
        <f>IF(N175="snížená",J175,0)</f>
        <v>0</v>
      </c>
      <c r="BG175" s="147">
        <f>IF(N175="zákl. přenesená",J175,0)</f>
        <v>0</v>
      </c>
      <c r="BH175" s="147">
        <f>IF(N175="sníž. přenesená",J175,0)</f>
        <v>0</v>
      </c>
      <c r="BI175" s="147">
        <f>IF(N175="nulová",J175,0)</f>
        <v>0</v>
      </c>
      <c r="BJ175" s="13" t="s">
        <v>80</v>
      </c>
      <c r="BK175" s="147">
        <f>ROUND(I175*H175,2)</f>
        <v>0</v>
      </c>
      <c r="BL175" s="13" t="s">
        <v>97</v>
      </c>
      <c r="BM175" s="146" t="s">
        <v>1453</v>
      </c>
    </row>
    <row r="176" spans="2:65" s="1" customFormat="1" ht="19.5">
      <c r="B176" s="28"/>
      <c r="D176" s="148" t="s">
        <v>290</v>
      </c>
      <c r="F176" s="149" t="s">
        <v>1454</v>
      </c>
      <c r="I176" s="150"/>
      <c r="L176" s="28"/>
      <c r="M176" s="151"/>
      <c r="T176" s="52"/>
      <c r="AT176" s="13" t="s">
        <v>290</v>
      </c>
      <c r="AU176" s="13" t="s">
        <v>80</v>
      </c>
    </row>
    <row r="177" spans="2:65" s="11" customFormat="1" ht="25.9" customHeight="1">
      <c r="B177" s="121"/>
      <c r="D177" s="122" t="s">
        <v>72</v>
      </c>
      <c r="E177" s="123" t="s">
        <v>643</v>
      </c>
      <c r="F177" s="123" t="s">
        <v>644</v>
      </c>
      <c r="I177" s="124"/>
      <c r="J177" s="125">
        <f>BK177</f>
        <v>0</v>
      </c>
      <c r="L177" s="121"/>
      <c r="M177" s="126"/>
      <c r="P177" s="127">
        <f>SUM(P178:P179)</f>
        <v>0</v>
      </c>
      <c r="R177" s="127">
        <f>SUM(R178:R179)</f>
        <v>0</v>
      </c>
      <c r="T177" s="128">
        <f>SUM(T178:T179)</f>
        <v>0</v>
      </c>
      <c r="AR177" s="122" t="s">
        <v>80</v>
      </c>
      <c r="AT177" s="129" t="s">
        <v>72</v>
      </c>
      <c r="AU177" s="129" t="s">
        <v>73</v>
      </c>
      <c r="AY177" s="122" t="s">
        <v>281</v>
      </c>
      <c r="BK177" s="130">
        <f>SUM(BK178:BK179)</f>
        <v>0</v>
      </c>
    </row>
    <row r="178" spans="2:65" s="1" customFormat="1" ht="24.2" customHeight="1">
      <c r="B178" s="133"/>
      <c r="C178" s="134" t="s">
        <v>379</v>
      </c>
      <c r="D178" s="134" t="s">
        <v>284</v>
      </c>
      <c r="E178" s="135" t="s">
        <v>834</v>
      </c>
      <c r="F178" s="136" t="s">
        <v>835</v>
      </c>
      <c r="G178" s="137" t="s">
        <v>511</v>
      </c>
      <c r="H178" s="156">
        <v>22.04</v>
      </c>
      <c r="I178" s="139"/>
      <c r="J178" s="140">
        <f>ROUND(I178*H178,2)</f>
        <v>0</v>
      </c>
      <c r="K178" s="141"/>
      <c r="L178" s="28"/>
      <c r="M178" s="142" t="s">
        <v>1</v>
      </c>
      <c r="N178" s="143" t="s">
        <v>38</v>
      </c>
      <c r="P178" s="144">
        <f>O178*H178</f>
        <v>0</v>
      </c>
      <c r="Q178" s="144">
        <v>0</v>
      </c>
      <c r="R178" s="144">
        <f>Q178*H178</f>
        <v>0</v>
      </c>
      <c r="S178" s="144">
        <v>0</v>
      </c>
      <c r="T178" s="145">
        <f>S178*H178</f>
        <v>0</v>
      </c>
      <c r="AR178" s="146" t="s">
        <v>97</v>
      </c>
      <c r="AT178" s="146" t="s">
        <v>284</v>
      </c>
      <c r="AU178" s="146" t="s">
        <v>80</v>
      </c>
      <c r="AY178" s="13" t="s">
        <v>281</v>
      </c>
      <c r="BE178" s="147">
        <f>IF(N178="základní",J178,0)</f>
        <v>0</v>
      </c>
      <c r="BF178" s="147">
        <f>IF(N178="snížená",J178,0)</f>
        <v>0</v>
      </c>
      <c r="BG178" s="147">
        <f>IF(N178="zákl. přenesená",J178,0)</f>
        <v>0</v>
      </c>
      <c r="BH178" s="147">
        <f>IF(N178="sníž. přenesená",J178,0)</f>
        <v>0</v>
      </c>
      <c r="BI178" s="147">
        <f>IF(N178="nulová",J178,0)</f>
        <v>0</v>
      </c>
      <c r="BJ178" s="13" t="s">
        <v>80</v>
      </c>
      <c r="BK178" s="147">
        <f>ROUND(I178*H178,2)</f>
        <v>0</v>
      </c>
      <c r="BL178" s="13" t="s">
        <v>97</v>
      </c>
      <c r="BM178" s="146" t="s">
        <v>1455</v>
      </c>
    </row>
    <row r="179" spans="2:65" s="1" customFormat="1" ht="39">
      <c r="B179" s="28"/>
      <c r="D179" s="148" t="s">
        <v>290</v>
      </c>
      <c r="F179" s="149" t="s">
        <v>837</v>
      </c>
      <c r="I179" s="150"/>
      <c r="L179" s="28"/>
      <c r="M179" s="151"/>
      <c r="T179" s="52"/>
      <c r="AT179" s="13" t="s">
        <v>290</v>
      </c>
      <c r="AU179" s="13" t="s">
        <v>80</v>
      </c>
    </row>
    <row r="180" spans="2:65" s="11" customFormat="1" ht="25.9" customHeight="1">
      <c r="B180" s="121"/>
      <c r="D180" s="122" t="s">
        <v>72</v>
      </c>
      <c r="E180" s="123" t="s">
        <v>882</v>
      </c>
      <c r="F180" s="123" t="s">
        <v>883</v>
      </c>
      <c r="I180" s="124"/>
      <c r="J180" s="125">
        <f>BK180</f>
        <v>0</v>
      </c>
      <c r="L180" s="121"/>
      <c r="M180" s="126"/>
      <c r="P180" s="127">
        <f>SUM(P181:P184)</f>
        <v>0</v>
      </c>
      <c r="R180" s="127">
        <f>SUM(R181:R184)</f>
        <v>0</v>
      </c>
      <c r="T180" s="128">
        <f>SUM(T181:T184)</f>
        <v>0</v>
      </c>
      <c r="AR180" s="122" t="s">
        <v>82</v>
      </c>
      <c r="AT180" s="129" t="s">
        <v>72</v>
      </c>
      <c r="AU180" s="129" t="s">
        <v>73</v>
      </c>
      <c r="AY180" s="122" t="s">
        <v>281</v>
      </c>
      <c r="BK180" s="130">
        <f>SUM(BK181:BK184)</f>
        <v>0</v>
      </c>
    </row>
    <row r="181" spans="2:65" s="1" customFormat="1" ht="24.2" customHeight="1">
      <c r="B181" s="133"/>
      <c r="C181" s="134" t="s">
        <v>384</v>
      </c>
      <c r="D181" s="134" t="s">
        <v>284</v>
      </c>
      <c r="E181" s="135" t="s">
        <v>1331</v>
      </c>
      <c r="F181" s="136" t="s">
        <v>1332</v>
      </c>
      <c r="G181" s="137" t="s">
        <v>501</v>
      </c>
      <c r="H181" s="156">
        <v>3.3</v>
      </c>
      <c r="I181" s="139"/>
      <c r="J181" s="140">
        <f>ROUND(I181*H181,2)</f>
        <v>0</v>
      </c>
      <c r="K181" s="141"/>
      <c r="L181" s="28"/>
      <c r="M181" s="142" t="s">
        <v>1</v>
      </c>
      <c r="N181" s="143" t="s">
        <v>38</v>
      </c>
      <c r="P181" s="144">
        <f>O181*H181</f>
        <v>0</v>
      </c>
      <c r="Q181" s="144">
        <v>0</v>
      </c>
      <c r="R181" s="144">
        <f>Q181*H181</f>
        <v>0</v>
      </c>
      <c r="S181" s="144">
        <v>0</v>
      </c>
      <c r="T181" s="145">
        <f>S181*H181</f>
        <v>0</v>
      </c>
      <c r="AR181" s="146" t="s">
        <v>352</v>
      </c>
      <c r="AT181" s="146" t="s">
        <v>284</v>
      </c>
      <c r="AU181" s="146" t="s">
        <v>80</v>
      </c>
      <c r="AY181" s="13" t="s">
        <v>281</v>
      </c>
      <c r="BE181" s="147">
        <f>IF(N181="základní",J181,0)</f>
        <v>0</v>
      </c>
      <c r="BF181" s="147">
        <f>IF(N181="snížená",J181,0)</f>
        <v>0</v>
      </c>
      <c r="BG181" s="147">
        <f>IF(N181="zákl. přenesená",J181,0)</f>
        <v>0</v>
      </c>
      <c r="BH181" s="147">
        <f>IF(N181="sníž. přenesená",J181,0)</f>
        <v>0</v>
      </c>
      <c r="BI181" s="147">
        <f>IF(N181="nulová",J181,0)</f>
        <v>0</v>
      </c>
      <c r="BJ181" s="13" t="s">
        <v>80</v>
      </c>
      <c r="BK181" s="147">
        <f>ROUND(I181*H181,2)</f>
        <v>0</v>
      </c>
      <c r="BL181" s="13" t="s">
        <v>352</v>
      </c>
      <c r="BM181" s="146" t="s">
        <v>1456</v>
      </c>
    </row>
    <row r="182" spans="2:65" s="1" customFormat="1" ht="19.5">
      <c r="B182" s="28"/>
      <c r="D182" s="148" t="s">
        <v>290</v>
      </c>
      <c r="F182" s="149" t="s">
        <v>1457</v>
      </c>
      <c r="I182" s="150"/>
      <c r="L182" s="28"/>
      <c r="M182" s="151"/>
      <c r="T182" s="52"/>
      <c r="AT182" s="13" t="s">
        <v>290</v>
      </c>
      <c r="AU182" s="13" t="s">
        <v>80</v>
      </c>
    </row>
    <row r="183" spans="2:65" s="1" customFormat="1" ht="24.2" customHeight="1">
      <c r="B183" s="133"/>
      <c r="C183" s="134" t="s">
        <v>389</v>
      </c>
      <c r="D183" s="134" t="s">
        <v>284</v>
      </c>
      <c r="E183" s="135" t="s">
        <v>901</v>
      </c>
      <c r="F183" s="136" t="s">
        <v>902</v>
      </c>
      <c r="G183" s="137" t="s">
        <v>287</v>
      </c>
      <c r="H183" s="138"/>
      <c r="I183" s="139"/>
      <c r="J183" s="140">
        <f>ROUND(I183*H183,2)</f>
        <v>0</v>
      </c>
      <c r="K183" s="141"/>
      <c r="L183" s="28"/>
      <c r="M183" s="142" t="s">
        <v>1</v>
      </c>
      <c r="N183" s="143" t="s">
        <v>38</v>
      </c>
      <c r="P183" s="144">
        <f>O183*H183</f>
        <v>0</v>
      </c>
      <c r="Q183" s="144">
        <v>0</v>
      </c>
      <c r="R183" s="144">
        <f>Q183*H183</f>
        <v>0</v>
      </c>
      <c r="S183" s="144">
        <v>0</v>
      </c>
      <c r="T183" s="145">
        <f>S183*H183</f>
        <v>0</v>
      </c>
      <c r="AR183" s="146" t="s">
        <v>352</v>
      </c>
      <c r="AT183" s="146" t="s">
        <v>284</v>
      </c>
      <c r="AU183" s="146" t="s">
        <v>80</v>
      </c>
      <c r="AY183" s="13" t="s">
        <v>281</v>
      </c>
      <c r="BE183" s="147">
        <f>IF(N183="základní",J183,0)</f>
        <v>0</v>
      </c>
      <c r="BF183" s="147">
        <f>IF(N183="snížená",J183,0)</f>
        <v>0</v>
      </c>
      <c r="BG183" s="147">
        <f>IF(N183="zákl. přenesená",J183,0)</f>
        <v>0</v>
      </c>
      <c r="BH183" s="147">
        <f>IF(N183="sníž. přenesená",J183,0)</f>
        <v>0</v>
      </c>
      <c r="BI183" s="147">
        <f>IF(N183="nulová",J183,0)</f>
        <v>0</v>
      </c>
      <c r="BJ183" s="13" t="s">
        <v>80</v>
      </c>
      <c r="BK183" s="147">
        <f>ROUND(I183*H183,2)</f>
        <v>0</v>
      </c>
      <c r="BL183" s="13" t="s">
        <v>352</v>
      </c>
      <c r="BM183" s="146" t="s">
        <v>1458</v>
      </c>
    </row>
    <row r="184" spans="2:65" s="1" customFormat="1" ht="19.5">
      <c r="B184" s="28"/>
      <c r="D184" s="148" t="s">
        <v>290</v>
      </c>
      <c r="F184" s="149" t="s">
        <v>881</v>
      </c>
      <c r="I184" s="150"/>
      <c r="L184" s="28"/>
      <c r="M184" s="153"/>
      <c r="N184" s="154"/>
      <c r="O184" s="154"/>
      <c r="P184" s="154"/>
      <c r="Q184" s="154"/>
      <c r="R184" s="154"/>
      <c r="S184" s="154"/>
      <c r="T184" s="155"/>
      <c r="AT184" s="13" t="s">
        <v>290</v>
      </c>
      <c r="AU184" s="13" t="s">
        <v>80</v>
      </c>
    </row>
    <row r="185" spans="2:65" s="1" customFormat="1" ht="6.95" customHeight="1">
      <c r="B185" s="40"/>
      <c r="C185" s="41"/>
      <c r="D185" s="41"/>
      <c r="E185" s="41"/>
      <c r="F185" s="41"/>
      <c r="G185" s="41"/>
      <c r="H185" s="41"/>
      <c r="I185" s="41"/>
      <c r="J185" s="41"/>
      <c r="K185" s="41"/>
      <c r="L185" s="28"/>
    </row>
  </sheetData>
  <autoFilter ref="C129:K184" xr:uid="{00000000-0009-0000-0000-00000A000000}"/>
  <mergeCells count="15">
    <mergeCell ref="E116:H116"/>
    <mergeCell ref="E120:H120"/>
    <mergeCell ref="E118:H118"/>
    <mergeCell ref="E122:H122"/>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18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133</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1459</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ROUND(J130,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ROUND((SUM(BE130:BE185)),  2)</f>
        <v>0</v>
      </c>
      <c r="I37" s="92">
        <v>0.21</v>
      </c>
      <c r="J37" s="81">
        <f>ROUND(((SUM(BE130:BE185))*I37),  2)</f>
        <v>0</v>
      </c>
      <c r="L37" s="28"/>
    </row>
    <row r="38" spans="2:12" s="1" customFormat="1" ht="14.45" customHeight="1">
      <c r="B38" s="28"/>
      <c r="E38" s="23" t="s">
        <v>39</v>
      </c>
      <c r="F38" s="81">
        <f>ROUND((SUM(BF130:BF185)),  2)</f>
        <v>0</v>
      </c>
      <c r="I38" s="92">
        <v>0.12</v>
      </c>
      <c r="J38" s="81">
        <f>ROUND(((SUM(BF130:BF185))*I38),  2)</f>
        <v>0</v>
      </c>
      <c r="L38" s="28"/>
    </row>
    <row r="39" spans="2:12" s="1" customFormat="1" ht="14.45" hidden="1" customHeight="1">
      <c r="B39" s="28"/>
      <c r="E39" s="23" t="s">
        <v>40</v>
      </c>
      <c r="F39" s="81">
        <f>ROUND((SUM(BG130:BG185)),  2)</f>
        <v>0</v>
      </c>
      <c r="I39" s="92">
        <v>0.21</v>
      </c>
      <c r="J39" s="81">
        <f>0</f>
        <v>0</v>
      </c>
      <c r="L39" s="28"/>
    </row>
    <row r="40" spans="2:12" s="1" customFormat="1" ht="14.45" hidden="1" customHeight="1">
      <c r="B40" s="28"/>
      <c r="E40" s="23" t="s">
        <v>41</v>
      </c>
      <c r="F40" s="81">
        <f>ROUND((SUM(BH130:BH185)),  2)</f>
        <v>0</v>
      </c>
      <c r="I40" s="92">
        <v>0.12</v>
      </c>
      <c r="J40" s="81">
        <f>0</f>
        <v>0</v>
      </c>
      <c r="L40" s="28"/>
    </row>
    <row r="41" spans="2:12" s="1" customFormat="1" ht="14.45" hidden="1" customHeight="1">
      <c r="B41" s="28"/>
      <c r="E41" s="23" t="s">
        <v>42</v>
      </c>
      <c r="F41" s="81">
        <f>ROUND((SUM(BI130:BI185)),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Objekt7 - Schodiště 05 a 06</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J130</f>
        <v>0</v>
      </c>
      <c r="L100" s="28"/>
      <c r="AU100" s="13" t="s">
        <v>259</v>
      </c>
    </row>
    <row r="101" spans="2:47" s="8" customFormat="1" ht="24.95" customHeight="1">
      <c r="B101" s="104"/>
      <c r="D101" s="105" t="s">
        <v>396</v>
      </c>
      <c r="E101" s="106"/>
      <c r="F101" s="106"/>
      <c r="G101" s="106"/>
      <c r="H101" s="106"/>
      <c r="I101" s="106"/>
      <c r="J101" s="107">
        <f>J131</f>
        <v>0</v>
      </c>
      <c r="L101" s="104"/>
    </row>
    <row r="102" spans="2:47" s="8" customFormat="1" ht="24.95" customHeight="1">
      <c r="B102" s="104"/>
      <c r="D102" s="105" t="s">
        <v>649</v>
      </c>
      <c r="E102" s="106"/>
      <c r="F102" s="106"/>
      <c r="G102" s="106"/>
      <c r="H102" s="106"/>
      <c r="I102" s="106"/>
      <c r="J102" s="107">
        <f>J147</f>
        <v>0</v>
      </c>
      <c r="L102" s="104"/>
    </row>
    <row r="103" spans="2:47" s="8" customFormat="1" ht="24.95" customHeight="1">
      <c r="B103" s="104"/>
      <c r="D103" s="105" t="s">
        <v>906</v>
      </c>
      <c r="E103" s="106"/>
      <c r="F103" s="106"/>
      <c r="G103" s="106"/>
      <c r="H103" s="106"/>
      <c r="I103" s="106"/>
      <c r="J103" s="107">
        <f>J158</f>
        <v>0</v>
      </c>
      <c r="L103" s="104"/>
    </row>
    <row r="104" spans="2:47" s="8" customFormat="1" ht="24.95" customHeight="1">
      <c r="B104" s="104"/>
      <c r="D104" s="105" t="s">
        <v>651</v>
      </c>
      <c r="E104" s="106"/>
      <c r="F104" s="106"/>
      <c r="G104" s="106"/>
      <c r="H104" s="106"/>
      <c r="I104" s="106"/>
      <c r="J104" s="107">
        <f>J175</f>
        <v>0</v>
      </c>
      <c r="L104" s="104"/>
    </row>
    <row r="105" spans="2:47" s="8" customFormat="1" ht="24.95" customHeight="1">
      <c r="B105" s="104"/>
      <c r="D105" s="105" t="s">
        <v>595</v>
      </c>
      <c r="E105" s="106"/>
      <c r="F105" s="106"/>
      <c r="G105" s="106"/>
      <c r="H105" s="106"/>
      <c r="I105" s="106"/>
      <c r="J105" s="107">
        <f>J178</f>
        <v>0</v>
      </c>
      <c r="L105" s="104"/>
    </row>
    <row r="106" spans="2:47" s="8" customFormat="1" ht="24.95" customHeight="1">
      <c r="B106" s="104"/>
      <c r="D106" s="105" t="s">
        <v>657</v>
      </c>
      <c r="E106" s="106"/>
      <c r="F106" s="106"/>
      <c r="G106" s="106"/>
      <c r="H106" s="106"/>
      <c r="I106" s="106"/>
      <c r="J106" s="107">
        <f>J181</f>
        <v>0</v>
      </c>
      <c r="L106" s="104"/>
    </row>
    <row r="107" spans="2:47" s="1" customFormat="1" ht="21.75" customHeight="1">
      <c r="B107" s="28"/>
      <c r="L107" s="28"/>
    </row>
    <row r="108" spans="2:47" s="1" customFormat="1" ht="6.95" customHeight="1">
      <c r="B108" s="40"/>
      <c r="C108" s="41"/>
      <c r="D108" s="41"/>
      <c r="E108" s="41"/>
      <c r="F108" s="41"/>
      <c r="G108" s="41"/>
      <c r="H108" s="41"/>
      <c r="I108" s="41"/>
      <c r="J108" s="41"/>
      <c r="K108" s="41"/>
      <c r="L108" s="28"/>
    </row>
    <row r="112" spans="2:47" s="1" customFormat="1" ht="6.95" customHeight="1">
      <c r="B112" s="42"/>
      <c r="C112" s="43"/>
      <c r="D112" s="43"/>
      <c r="E112" s="43"/>
      <c r="F112" s="43"/>
      <c r="G112" s="43"/>
      <c r="H112" s="43"/>
      <c r="I112" s="43"/>
      <c r="J112" s="43"/>
      <c r="K112" s="43"/>
      <c r="L112" s="28"/>
    </row>
    <row r="113" spans="2:12" s="1" customFormat="1" ht="24.95" customHeight="1">
      <c r="B113" s="28"/>
      <c r="C113" s="17" t="s">
        <v>266</v>
      </c>
      <c r="L113" s="28"/>
    </row>
    <row r="114" spans="2:12" s="1" customFormat="1" ht="6.95" customHeight="1">
      <c r="B114" s="28"/>
      <c r="L114" s="28"/>
    </row>
    <row r="115" spans="2:12" s="1" customFormat="1" ht="12" customHeight="1">
      <c r="B115" s="28"/>
      <c r="C115" s="23" t="s">
        <v>16</v>
      </c>
      <c r="L115" s="28"/>
    </row>
    <row r="116" spans="2:12" s="1" customFormat="1" ht="16.5" customHeight="1">
      <c r="B116" s="28"/>
      <c r="E116" s="223" t="str">
        <f>E7</f>
        <v>Městský park -Děkanská zahrada Pelhřimov - kompletní provedení</v>
      </c>
      <c r="F116" s="224"/>
      <c r="G116" s="224"/>
      <c r="H116" s="224"/>
      <c r="L116" s="28"/>
    </row>
    <row r="117" spans="2:12" ht="12" customHeight="1">
      <c r="B117" s="16"/>
      <c r="C117" s="23" t="s">
        <v>249</v>
      </c>
      <c r="L117" s="16"/>
    </row>
    <row r="118" spans="2:12" ht="16.5" customHeight="1">
      <c r="B118" s="16"/>
      <c r="E118" s="223" t="s">
        <v>250</v>
      </c>
      <c r="F118" s="183"/>
      <c r="G118" s="183"/>
      <c r="H118" s="183"/>
      <c r="L118" s="16"/>
    </row>
    <row r="119" spans="2:12" ht="12" customHeight="1">
      <c r="B119" s="16"/>
      <c r="C119" s="23" t="s">
        <v>251</v>
      </c>
      <c r="L119" s="16"/>
    </row>
    <row r="120" spans="2:12" s="1" customFormat="1" ht="16.5" customHeight="1">
      <c r="B120" s="28"/>
      <c r="E120" s="218" t="s">
        <v>252</v>
      </c>
      <c r="F120" s="225"/>
      <c r="G120" s="225"/>
      <c r="H120" s="225"/>
      <c r="L120" s="28"/>
    </row>
    <row r="121" spans="2:12" s="1" customFormat="1" ht="12" customHeight="1">
      <c r="B121" s="28"/>
      <c r="C121" s="23" t="s">
        <v>394</v>
      </c>
      <c r="L121" s="28"/>
    </row>
    <row r="122" spans="2:12" s="1" customFormat="1" ht="16.5" customHeight="1">
      <c r="B122" s="28"/>
      <c r="E122" s="205" t="str">
        <f>E13</f>
        <v>Objekt7 - Schodiště 05 a 06</v>
      </c>
      <c r="F122" s="225"/>
      <c r="G122" s="225"/>
      <c r="H122" s="225"/>
      <c r="L122" s="28"/>
    </row>
    <row r="123" spans="2:12" s="1" customFormat="1" ht="6.95" customHeight="1">
      <c r="B123" s="28"/>
      <c r="L123" s="28"/>
    </row>
    <row r="124" spans="2:12" s="1" customFormat="1" ht="12" customHeight="1">
      <c r="B124" s="28"/>
      <c r="C124" s="23" t="s">
        <v>20</v>
      </c>
      <c r="F124" s="21" t="str">
        <f>F16</f>
        <v xml:space="preserve"> </v>
      </c>
      <c r="I124" s="23" t="s">
        <v>22</v>
      </c>
      <c r="J124" s="48" t="str">
        <f>IF(J16="","",J16)</f>
        <v>5. 12. 2024</v>
      </c>
      <c r="L124" s="28"/>
    </row>
    <row r="125" spans="2:12" s="1" customFormat="1" ht="6.95" customHeight="1">
      <c r="B125" s="28"/>
      <c r="L125" s="28"/>
    </row>
    <row r="126" spans="2:12" s="1" customFormat="1" ht="15.2" customHeight="1">
      <c r="B126" s="28"/>
      <c r="C126" s="23" t="s">
        <v>24</v>
      </c>
      <c r="F126" s="21" t="str">
        <f>E19</f>
        <v xml:space="preserve"> </v>
      </c>
      <c r="I126" s="23" t="s">
        <v>29</v>
      </c>
      <c r="J126" s="26" t="str">
        <f>E25</f>
        <v xml:space="preserve"> </v>
      </c>
      <c r="L126" s="28"/>
    </row>
    <row r="127" spans="2:12" s="1" customFormat="1" ht="15.2" customHeight="1">
      <c r="B127" s="28"/>
      <c r="C127" s="23" t="s">
        <v>27</v>
      </c>
      <c r="F127" s="21" t="str">
        <f>IF(E22="","",E22)</f>
        <v>Vyplň údaj</v>
      </c>
      <c r="I127" s="23" t="s">
        <v>31</v>
      </c>
      <c r="J127" s="26" t="str">
        <f>E28</f>
        <v xml:space="preserve"> </v>
      </c>
      <c r="L127" s="28"/>
    </row>
    <row r="128" spans="2:12" s="1" customFormat="1" ht="10.35" customHeight="1">
      <c r="B128" s="28"/>
      <c r="L128" s="28"/>
    </row>
    <row r="129" spans="2:65" s="10" customFormat="1" ht="29.25" customHeight="1">
      <c r="B129" s="112"/>
      <c r="C129" s="113" t="s">
        <v>267</v>
      </c>
      <c r="D129" s="114" t="s">
        <v>58</v>
      </c>
      <c r="E129" s="114" t="s">
        <v>54</v>
      </c>
      <c r="F129" s="114" t="s">
        <v>55</v>
      </c>
      <c r="G129" s="114" t="s">
        <v>268</v>
      </c>
      <c r="H129" s="114" t="s">
        <v>269</v>
      </c>
      <c r="I129" s="114" t="s">
        <v>270</v>
      </c>
      <c r="J129" s="115" t="s">
        <v>257</v>
      </c>
      <c r="K129" s="116" t="s">
        <v>271</v>
      </c>
      <c r="L129" s="112"/>
      <c r="M129" s="55" t="s">
        <v>1</v>
      </c>
      <c r="N129" s="56" t="s">
        <v>37</v>
      </c>
      <c r="O129" s="56" t="s">
        <v>272</v>
      </c>
      <c r="P129" s="56" t="s">
        <v>273</v>
      </c>
      <c r="Q129" s="56" t="s">
        <v>274</v>
      </c>
      <c r="R129" s="56" t="s">
        <v>275</v>
      </c>
      <c r="S129" s="56" t="s">
        <v>276</v>
      </c>
      <c r="T129" s="57" t="s">
        <v>277</v>
      </c>
    </row>
    <row r="130" spans="2:65" s="1" customFormat="1" ht="22.9" customHeight="1">
      <c r="B130" s="28"/>
      <c r="C130" s="60" t="s">
        <v>278</v>
      </c>
      <c r="J130" s="117">
        <f>BK130</f>
        <v>0</v>
      </c>
      <c r="L130" s="28"/>
      <c r="M130" s="58"/>
      <c r="N130" s="49"/>
      <c r="O130" s="49"/>
      <c r="P130" s="118">
        <f>P131+P147+P158+P175+P178+P181</f>
        <v>0</v>
      </c>
      <c r="Q130" s="49"/>
      <c r="R130" s="118">
        <f>R131+R147+R158+R175+R178+R181</f>
        <v>0</v>
      </c>
      <c r="S130" s="49"/>
      <c r="T130" s="119">
        <f>T131+T147+T158+T175+T178+T181</f>
        <v>0</v>
      </c>
      <c r="AT130" s="13" t="s">
        <v>72</v>
      </c>
      <c r="AU130" s="13" t="s">
        <v>259</v>
      </c>
      <c r="BK130" s="120">
        <f>BK131+BK147+BK158+BK175+BK178+BK181</f>
        <v>0</v>
      </c>
    </row>
    <row r="131" spans="2:65" s="11" customFormat="1" ht="25.9" customHeight="1">
      <c r="B131" s="121"/>
      <c r="D131" s="122" t="s">
        <v>72</v>
      </c>
      <c r="E131" s="123" t="s">
        <v>80</v>
      </c>
      <c r="F131" s="123" t="s">
        <v>399</v>
      </c>
      <c r="I131" s="124"/>
      <c r="J131" s="125">
        <f>BK131</f>
        <v>0</v>
      </c>
      <c r="L131" s="121"/>
      <c r="M131" s="126"/>
      <c r="P131" s="127">
        <f>SUM(P132:P146)</f>
        <v>0</v>
      </c>
      <c r="R131" s="127">
        <f>SUM(R132:R146)</f>
        <v>0</v>
      </c>
      <c r="T131" s="128">
        <f>SUM(T132:T146)</f>
        <v>0</v>
      </c>
      <c r="AR131" s="122" t="s">
        <v>80</v>
      </c>
      <c r="AT131" s="129" t="s">
        <v>72</v>
      </c>
      <c r="AU131" s="129" t="s">
        <v>73</v>
      </c>
      <c r="AY131" s="122" t="s">
        <v>281</v>
      </c>
      <c r="BK131" s="130">
        <f>SUM(BK132:BK146)</f>
        <v>0</v>
      </c>
    </row>
    <row r="132" spans="2:65" s="1" customFormat="1" ht="24.2" customHeight="1">
      <c r="B132" s="133"/>
      <c r="C132" s="134" t="s">
        <v>80</v>
      </c>
      <c r="D132" s="134" t="s">
        <v>284</v>
      </c>
      <c r="E132" s="135" t="s">
        <v>548</v>
      </c>
      <c r="F132" s="136" t="s">
        <v>1200</v>
      </c>
      <c r="G132" s="137" t="s">
        <v>506</v>
      </c>
      <c r="H132" s="156">
        <v>6.6</v>
      </c>
      <c r="I132" s="139"/>
      <c r="J132" s="140">
        <f>ROUND(I132*H132,2)</f>
        <v>0</v>
      </c>
      <c r="K132" s="141"/>
      <c r="L132" s="28"/>
      <c r="M132" s="142" t="s">
        <v>1</v>
      </c>
      <c r="N132" s="143" t="s">
        <v>38</v>
      </c>
      <c r="P132" s="144">
        <f>O132*H132</f>
        <v>0</v>
      </c>
      <c r="Q132" s="144">
        <v>0</v>
      </c>
      <c r="R132" s="144">
        <f>Q132*H132</f>
        <v>0</v>
      </c>
      <c r="S132" s="144">
        <v>0</v>
      </c>
      <c r="T132" s="145">
        <f>S132*H132</f>
        <v>0</v>
      </c>
      <c r="AR132" s="146" t="s">
        <v>97</v>
      </c>
      <c r="AT132" s="146" t="s">
        <v>284</v>
      </c>
      <c r="AU132" s="146" t="s">
        <v>80</v>
      </c>
      <c r="AY132" s="13" t="s">
        <v>281</v>
      </c>
      <c r="BE132" s="147">
        <f>IF(N132="základní",J132,0)</f>
        <v>0</v>
      </c>
      <c r="BF132" s="147">
        <f>IF(N132="snížená",J132,0)</f>
        <v>0</v>
      </c>
      <c r="BG132" s="147">
        <f>IF(N132="zákl. přenesená",J132,0)</f>
        <v>0</v>
      </c>
      <c r="BH132" s="147">
        <f>IF(N132="sníž. přenesená",J132,0)</f>
        <v>0</v>
      </c>
      <c r="BI132" s="147">
        <f>IF(N132="nulová",J132,0)</f>
        <v>0</v>
      </c>
      <c r="BJ132" s="13" t="s">
        <v>80</v>
      </c>
      <c r="BK132" s="147">
        <f>ROUND(I132*H132,2)</f>
        <v>0</v>
      </c>
      <c r="BL132" s="13" t="s">
        <v>97</v>
      </c>
      <c r="BM132" s="146" t="s">
        <v>1460</v>
      </c>
    </row>
    <row r="133" spans="2:65" s="1" customFormat="1" ht="39">
      <c r="B133" s="28"/>
      <c r="D133" s="148" t="s">
        <v>290</v>
      </c>
      <c r="F133" s="149" t="s">
        <v>1461</v>
      </c>
      <c r="I133" s="150"/>
      <c r="L133" s="28"/>
      <c r="M133" s="151"/>
      <c r="T133" s="52"/>
      <c r="AT133" s="13" t="s">
        <v>290</v>
      </c>
      <c r="AU133" s="13" t="s">
        <v>80</v>
      </c>
    </row>
    <row r="134" spans="2:65" s="1" customFormat="1" ht="24.2" customHeight="1">
      <c r="B134" s="133"/>
      <c r="C134" s="134" t="s">
        <v>82</v>
      </c>
      <c r="D134" s="134" t="s">
        <v>284</v>
      </c>
      <c r="E134" s="135" t="s">
        <v>552</v>
      </c>
      <c r="F134" s="136" t="s">
        <v>1203</v>
      </c>
      <c r="G134" s="137" t="s">
        <v>506</v>
      </c>
      <c r="H134" s="156">
        <v>3.3</v>
      </c>
      <c r="I134" s="139"/>
      <c r="J134" s="140">
        <f>ROUND(I134*H134,2)</f>
        <v>0</v>
      </c>
      <c r="K134" s="141"/>
      <c r="L134" s="28"/>
      <c r="M134" s="142" t="s">
        <v>1</v>
      </c>
      <c r="N134" s="143" t="s">
        <v>38</v>
      </c>
      <c r="P134" s="144">
        <f>O134*H134</f>
        <v>0</v>
      </c>
      <c r="Q134" s="144">
        <v>0</v>
      </c>
      <c r="R134" s="144">
        <f>Q134*H134</f>
        <v>0</v>
      </c>
      <c r="S134" s="144">
        <v>0</v>
      </c>
      <c r="T134" s="145">
        <f>S134*H134</f>
        <v>0</v>
      </c>
      <c r="AR134" s="146" t="s">
        <v>97</v>
      </c>
      <c r="AT134" s="146" t="s">
        <v>284</v>
      </c>
      <c r="AU134" s="146" t="s">
        <v>80</v>
      </c>
      <c r="AY134" s="13" t="s">
        <v>281</v>
      </c>
      <c r="BE134" s="147">
        <f>IF(N134="základní",J134,0)</f>
        <v>0</v>
      </c>
      <c r="BF134" s="147">
        <f>IF(N134="snížená",J134,0)</f>
        <v>0</v>
      </c>
      <c r="BG134" s="147">
        <f>IF(N134="zákl. přenesená",J134,0)</f>
        <v>0</v>
      </c>
      <c r="BH134" s="147">
        <f>IF(N134="sníž. přenesená",J134,0)</f>
        <v>0</v>
      </c>
      <c r="BI134" s="147">
        <f>IF(N134="nulová",J134,0)</f>
        <v>0</v>
      </c>
      <c r="BJ134" s="13" t="s">
        <v>80</v>
      </c>
      <c r="BK134" s="147">
        <f>ROUND(I134*H134,2)</f>
        <v>0</v>
      </c>
      <c r="BL134" s="13" t="s">
        <v>97</v>
      </c>
      <c r="BM134" s="146" t="s">
        <v>1462</v>
      </c>
    </row>
    <row r="135" spans="2:65" s="1" customFormat="1" ht="39">
      <c r="B135" s="28"/>
      <c r="D135" s="148" t="s">
        <v>290</v>
      </c>
      <c r="F135" s="149" t="s">
        <v>1463</v>
      </c>
      <c r="I135" s="150"/>
      <c r="L135" s="28"/>
      <c r="M135" s="151"/>
      <c r="T135" s="52"/>
      <c r="AT135" s="13" t="s">
        <v>290</v>
      </c>
      <c r="AU135" s="13" t="s">
        <v>80</v>
      </c>
    </row>
    <row r="136" spans="2:65" s="1" customFormat="1" ht="24.2" customHeight="1">
      <c r="B136" s="133"/>
      <c r="C136" s="134" t="s">
        <v>90</v>
      </c>
      <c r="D136" s="134" t="s">
        <v>284</v>
      </c>
      <c r="E136" s="135" t="s">
        <v>667</v>
      </c>
      <c r="F136" s="136" t="s">
        <v>668</v>
      </c>
      <c r="G136" s="137" t="s">
        <v>506</v>
      </c>
      <c r="H136" s="156">
        <v>2.16</v>
      </c>
      <c r="I136" s="139"/>
      <c r="J136" s="140">
        <f>ROUND(I136*H136,2)</f>
        <v>0</v>
      </c>
      <c r="K136" s="141"/>
      <c r="L136" s="28"/>
      <c r="M136" s="142" t="s">
        <v>1</v>
      </c>
      <c r="N136" s="143" t="s">
        <v>38</v>
      </c>
      <c r="P136" s="144">
        <f>O136*H136</f>
        <v>0</v>
      </c>
      <c r="Q136" s="144">
        <v>0</v>
      </c>
      <c r="R136" s="144">
        <f>Q136*H136</f>
        <v>0</v>
      </c>
      <c r="S136" s="144">
        <v>0</v>
      </c>
      <c r="T136" s="145">
        <f>S136*H136</f>
        <v>0</v>
      </c>
      <c r="AR136" s="146" t="s">
        <v>97</v>
      </c>
      <c r="AT136" s="146" t="s">
        <v>284</v>
      </c>
      <c r="AU136" s="146" t="s">
        <v>80</v>
      </c>
      <c r="AY136" s="13" t="s">
        <v>281</v>
      </c>
      <c r="BE136" s="147">
        <f>IF(N136="základní",J136,0)</f>
        <v>0</v>
      </c>
      <c r="BF136" s="147">
        <f>IF(N136="snížená",J136,0)</f>
        <v>0</v>
      </c>
      <c r="BG136" s="147">
        <f>IF(N136="zákl. přenesená",J136,0)</f>
        <v>0</v>
      </c>
      <c r="BH136" s="147">
        <f>IF(N136="sníž. přenesená",J136,0)</f>
        <v>0</v>
      </c>
      <c r="BI136" s="147">
        <f>IF(N136="nulová",J136,0)</f>
        <v>0</v>
      </c>
      <c r="BJ136" s="13" t="s">
        <v>80</v>
      </c>
      <c r="BK136" s="147">
        <f>ROUND(I136*H136,2)</f>
        <v>0</v>
      </c>
      <c r="BL136" s="13" t="s">
        <v>97</v>
      </c>
      <c r="BM136" s="146" t="s">
        <v>1464</v>
      </c>
    </row>
    <row r="137" spans="2:65" s="1" customFormat="1" ht="58.5">
      <c r="B137" s="28"/>
      <c r="D137" s="148" t="s">
        <v>290</v>
      </c>
      <c r="F137" s="149" t="s">
        <v>1465</v>
      </c>
      <c r="I137" s="150"/>
      <c r="L137" s="28"/>
      <c r="M137" s="151"/>
      <c r="T137" s="52"/>
      <c r="AT137" s="13" t="s">
        <v>290</v>
      </c>
      <c r="AU137" s="13" t="s">
        <v>80</v>
      </c>
    </row>
    <row r="138" spans="2:65" s="1" customFormat="1" ht="24.2" customHeight="1">
      <c r="B138" s="133"/>
      <c r="C138" s="134" t="s">
        <v>97</v>
      </c>
      <c r="D138" s="134" t="s">
        <v>284</v>
      </c>
      <c r="E138" s="135" t="s">
        <v>671</v>
      </c>
      <c r="F138" s="136" t="s">
        <v>672</v>
      </c>
      <c r="G138" s="137" t="s">
        <v>506</v>
      </c>
      <c r="H138" s="156">
        <v>1.08</v>
      </c>
      <c r="I138" s="139"/>
      <c r="J138" s="140">
        <f>ROUND(I138*H138,2)</f>
        <v>0</v>
      </c>
      <c r="K138" s="141"/>
      <c r="L138" s="28"/>
      <c r="M138" s="142" t="s">
        <v>1</v>
      </c>
      <c r="N138" s="143" t="s">
        <v>38</v>
      </c>
      <c r="P138" s="144">
        <f>O138*H138</f>
        <v>0</v>
      </c>
      <c r="Q138" s="144">
        <v>0</v>
      </c>
      <c r="R138" s="144">
        <f>Q138*H138</f>
        <v>0</v>
      </c>
      <c r="S138" s="144">
        <v>0</v>
      </c>
      <c r="T138" s="145">
        <f>S138*H138</f>
        <v>0</v>
      </c>
      <c r="AR138" s="146" t="s">
        <v>97</v>
      </c>
      <c r="AT138" s="146" t="s">
        <v>284</v>
      </c>
      <c r="AU138" s="146" t="s">
        <v>80</v>
      </c>
      <c r="AY138" s="13" t="s">
        <v>281</v>
      </c>
      <c r="BE138" s="147">
        <f>IF(N138="základní",J138,0)</f>
        <v>0</v>
      </c>
      <c r="BF138" s="147">
        <f>IF(N138="snížená",J138,0)</f>
        <v>0</v>
      </c>
      <c r="BG138" s="147">
        <f>IF(N138="zákl. přenesená",J138,0)</f>
        <v>0</v>
      </c>
      <c r="BH138" s="147">
        <f>IF(N138="sníž. přenesená",J138,0)</f>
        <v>0</v>
      </c>
      <c r="BI138" s="147">
        <f>IF(N138="nulová",J138,0)</f>
        <v>0</v>
      </c>
      <c r="BJ138" s="13" t="s">
        <v>80</v>
      </c>
      <c r="BK138" s="147">
        <f>ROUND(I138*H138,2)</f>
        <v>0</v>
      </c>
      <c r="BL138" s="13" t="s">
        <v>97</v>
      </c>
      <c r="BM138" s="146" t="s">
        <v>1466</v>
      </c>
    </row>
    <row r="139" spans="2:65" s="1" customFormat="1" ht="58.5">
      <c r="B139" s="28"/>
      <c r="D139" s="148" t="s">
        <v>290</v>
      </c>
      <c r="F139" s="149" t="s">
        <v>1467</v>
      </c>
      <c r="I139" s="150"/>
      <c r="L139" s="28"/>
      <c r="M139" s="151"/>
      <c r="T139" s="52"/>
      <c r="AT139" s="13" t="s">
        <v>290</v>
      </c>
      <c r="AU139" s="13" t="s">
        <v>80</v>
      </c>
    </row>
    <row r="140" spans="2:65" s="1" customFormat="1" ht="24.2" customHeight="1">
      <c r="B140" s="133"/>
      <c r="C140" s="134" t="s">
        <v>280</v>
      </c>
      <c r="D140" s="134" t="s">
        <v>284</v>
      </c>
      <c r="E140" s="135" t="s">
        <v>604</v>
      </c>
      <c r="F140" s="136" t="s">
        <v>679</v>
      </c>
      <c r="G140" s="137" t="s">
        <v>506</v>
      </c>
      <c r="H140" s="156">
        <v>8.76</v>
      </c>
      <c r="I140" s="139"/>
      <c r="J140" s="140">
        <f>ROUND(I140*H140,2)</f>
        <v>0</v>
      </c>
      <c r="K140" s="141"/>
      <c r="L140" s="28"/>
      <c r="M140" s="142" t="s">
        <v>1</v>
      </c>
      <c r="N140" s="143" t="s">
        <v>38</v>
      </c>
      <c r="P140" s="144">
        <f>O140*H140</f>
        <v>0</v>
      </c>
      <c r="Q140" s="144">
        <v>0</v>
      </c>
      <c r="R140" s="144">
        <f>Q140*H140</f>
        <v>0</v>
      </c>
      <c r="S140" s="144">
        <v>0</v>
      </c>
      <c r="T140" s="145">
        <f>S140*H140</f>
        <v>0</v>
      </c>
      <c r="AR140" s="146" t="s">
        <v>97</v>
      </c>
      <c r="AT140" s="146" t="s">
        <v>284</v>
      </c>
      <c r="AU140" s="146" t="s">
        <v>80</v>
      </c>
      <c r="AY140" s="13" t="s">
        <v>281</v>
      </c>
      <c r="BE140" s="147">
        <f>IF(N140="základní",J140,0)</f>
        <v>0</v>
      </c>
      <c r="BF140" s="147">
        <f>IF(N140="snížená",J140,0)</f>
        <v>0</v>
      </c>
      <c r="BG140" s="147">
        <f>IF(N140="zákl. přenesená",J140,0)</f>
        <v>0</v>
      </c>
      <c r="BH140" s="147">
        <f>IF(N140="sníž. přenesená",J140,0)</f>
        <v>0</v>
      </c>
      <c r="BI140" s="147">
        <f>IF(N140="nulová",J140,0)</f>
        <v>0</v>
      </c>
      <c r="BJ140" s="13" t="s">
        <v>80</v>
      </c>
      <c r="BK140" s="147">
        <f>ROUND(I140*H140,2)</f>
        <v>0</v>
      </c>
      <c r="BL140" s="13" t="s">
        <v>97</v>
      </c>
      <c r="BM140" s="146" t="s">
        <v>1468</v>
      </c>
    </row>
    <row r="141" spans="2:65" s="1" customFormat="1" ht="48.75">
      <c r="B141" s="28"/>
      <c r="D141" s="148" t="s">
        <v>290</v>
      </c>
      <c r="F141" s="149" t="s">
        <v>1469</v>
      </c>
      <c r="I141" s="150"/>
      <c r="L141" s="28"/>
      <c r="M141" s="151"/>
      <c r="T141" s="52"/>
      <c r="AT141" s="13" t="s">
        <v>290</v>
      </c>
      <c r="AU141" s="13" t="s">
        <v>80</v>
      </c>
    </row>
    <row r="142" spans="2:65" s="1" customFormat="1" ht="21.75" customHeight="1">
      <c r="B142" s="133"/>
      <c r="C142" s="134" t="s">
        <v>306</v>
      </c>
      <c r="D142" s="134" t="s">
        <v>284</v>
      </c>
      <c r="E142" s="135" t="s">
        <v>607</v>
      </c>
      <c r="F142" s="136" t="s">
        <v>702</v>
      </c>
      <c r="G142" s="137" t="s">
        <v>402</v>
      </c>
      <c r="H142" s="156">
        <v>16.5</v>
      </c>
      <c r="I142" s="139"/>
      <c r="J142" s="140">
        <f>ROUND(I142*H142,2)</f>
        <v>0</v>
      </c>
      <c r="K142" s="141"/>
      <c r="L142" s="28"/>
      <c r="M142" s="142" t="s">
        <v>1</v>
      </c>
      <c r="N142" s="143" t="s">
        <v>38</v>
      </c>
      <c r="P142" s="144">
        <f>O142*H142</f>
        <v>0</v>
      </c>
      <c r="Q142" s="144">
        <v>0</v>
      </c>
      <c r="R142" s="144">
        <f>Q142*H142</f>
        <v>0</v>
      </c>
      <c r="S142" s="144">
        <v>0</v>
      </c>
      <c r="T142" s="145">
        <f>S142*H142</f>
        <v>0</v>
      </c>
      <c r="AR142" s="146" t="s">
        <v>97</v>
      </c>
      <c r="AT142" s="146" t="s">
        <v>284</v>
      </c>
      <c r="AU142" s="146" t="s">
        <v>80</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97</v>
      </c>
      <c r="BM142" s="146" t="s">
        <v>1470</v>
      </c>
    </row>
    <row r="143" spans="2:65" s="1" customFormat="1" ht="39">
      <c r="B143" s="28"/>
      <c r="D143" s="148" t="s">
        <v>290</v>
      </c>
      <c r="F143" s="149" t="s">
        <v>1471</v>
      </c>
      <c r="I143" s="150"/>
      <c r="L143" s="28"/>
      <c r="M143" s="151"/>
      <c r="T143" s="52"/>
      <c r="AT143" s="13" t="s">
        <v>290</v>
      </c>
      <c r="AU143" s="13" t="s">
        <v>80</v>
      </c>
    </row>
    <row r="144" spans="2:65" s="1" customFormat="1" ht="24.2" customHeight="1">
      <c r="B144" s="133"/>
      <c r="C144" s="134" t="s">
        <v>311</v>
      </c>
      <c r="D144" s="134" t="s">
        <v>284</v>
      </c>
      <c r="E144" s="135" t="s">
        <v>613</v>
      </c>
      <c r="F144" s="136" t="s">
        <v>705</v>
      </c>
      <c r="G144" s="137" t="s">
        <v>506</v>
      </c>
      <c r="H144" s="156">
        <v>8.76</v>
      </c>
      <c r="I144" s="139"/>
      <c r="J144" s="140">
        <f>ROUND(I144*H144,2)</f>
        <v>0</v>
      </c>
      <c r="K144" s="141"/>
      <c r="L144" s="28"/>
      <c r="M144" s="142" t="s">
        <v>1</v>
      </c>
      <c r="N144" s="143" t="s">
        <v>38</v>
      </c>
      <c r="P144" s="144">
        <f>O144*H144</f>
        <v>0</v>
      </c>
      <c r="Q144" s="144">
        <v>0</v>
      </c>
      <c r="R144" s="144">
        <f>Q144*H144</f>
        <v>0</v>
      </c>
      <c r="S144" s="144">
        <v>0</v>
      </c>
      <c r="T144" s="145">
        <f>S144*H144</f>
        <v>0</v>
      </c>
      <c r="AR144" s="146" t="s">
        <v>97</v>
      </c>
      <c r="AT144" s="146" t="s">
        <v>284</v>
      </c>
      <c r="AU144" s="146" t="s">
        <v>80</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97</v>
      </c>
      <c r="BM144" s="146" t="s">
        <v>1472</v>
      </c>
    </row>
    <row r="145" spans="2:65" s="1" customFormat="1" ht="16.5" customHeight="1">
      <c r="B145" s="133"/>
      <c r="C145" s="134" t="s">
        <v>316</v>
      </c>
      <c r="D145" s="134" t="s">
        <v>284</v>
      </c>
      <c r="E145" s="135" t="s">
        <v>616</v>
      </c>
      <c r="F145" s="136" t="s">
        <v>617</v>
      </c>
      <c r="G145" s="137" t="s">
        <v>618</v>
      </c>
      <c r="H145" s="156">
        <v>15</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1473</v>
      </c>
    </row>
    <row r="146" spans="2:65" s="1" customFormat="1" ht="19.5">
      <c r="B146" s="28"/>
      <c r="D146" s="148" t="s">
        <v>290</v>
      </c>
      <c r="F146" s="149" t="s">
        <v>1474</v>
      </c>
      <c r="I146" s="150"/>
      <c r="L146" s="28"/>
      <c r="M146" s="151"/>
      <c r="T146" s="52"/>
      <c r="AT146" s="13" t="s">
        <v>290</v>
      </c>
      <c r="AU146" s="13" t="s">
        <v>80</v>
      </c>
    </row>
    <row r="147" spans="2:65" s="11" customFormat="1" ht="25.9" customHeight="1">
      <c r="B147" s="121"/>
      <c r="D147" s="122" t="s">
        <v>72</v>
      </c>
      <c r="E147" s="123" t="s">
        <v>82</v>
      </c>
      <c r="F147" s="123" t="s">
        <v>714</v>
      </c>
      <c r="I147" s="124"/>
      <c r="J147" s="125">
        <f>BK147</f>
        <v>0</v>
      </c>
      <c r="L147" s="121"/>
      <c r="M147" s="126"/>
      <c r="P147" s="127">
        <f>SUM(P148:P157)</f>
        <v>0</v>
      </c>
      <c r="R147" s="127">
        <f>SUM(R148:R157)</f>
        <v>0</v>
      </c>
      <c r="T147" s="128">
        <f>SUM(T148:T157)</f>
        <v>0</v>
      </c>
      <c r="AR147" s="122" t="s">
        <v>80</v>
      </c>
      <c r="AT147" s="129" t="s">
        <v>72</v>
      </c>
      <c r="AU147" s="129" t="s">
        <v>73</v>
      </c>
      <c r="AY147" s="122" t="s">
        <v>281</v>
      </c>
      <c r="BK147" s="130">
        <f>SUM(BK148:BK157)</f>
        <v>0</v>
      </c>
    </row>
    <row r="148" spans="2:65" s="1" customFormat="1" ht="24.2" customHeight="1">
      <c r="B148" s="133"/>
      <c r="C148" s="134" t="s">
        <v>321</v>
      </c>
      <c r="D148" s="134" t="s">
        <v>284</v>
      </c>
      <c r="E148" s="135" t="s">
        <v>948</v>
      </c>
      <c r="F148" s="136" t="s">
        <v>949</v>
      </c>
      <c r="G148" s="137" t="s">
        <v>506</v>
      </c>
      <c r="H148" s="156">
        <v>0.27</v>
      </c>
      <c r="I148" s="139"/>
      <c r="J148" s="140">
        <f>ROUND(I148*H148,2)</f>
        <v>0</v>
      </c>
      <c r="K148" s="141"/>
      <c r="L148" s="28"/>
      <c r="M148" s="142" t="s">
        <v>1</v>
      </c>
      <c r="N148" s="143" t="s">
        <v>38</v>
      </c>
      <c r="P148" s="144">
        <f>O148*H148</f>
        <v>0</v>
      </c>
      <c r="Q148" s="144">
        <v>0</v>
      </c>
      <c r="R148" s="144">
        <f>Q148*H148</f>
        <v>0</v>
      </c>
      <c r="S148" s="144">
        <v>0</v>
      </c>
      <c r="T148" s="145">
        <f>S148*H148</f>
        <v>0</v>
      </c>
      <c r="AR148" s="146" t="s">
        <v>97</v>
      </c>
      <c r="AT148" s="146" t="s">
        <v>284</v>
      </c>
      <c r="AU148" s="146" t="s">
        <v>80</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97</v>
      </c>
      <c r="BM148" s="146" t="s">
        <v>1475</v>
      </c>
    </row>
    <row r="149" spans="2:65" s="1" customFormat="1" ht="19.5">
      <c r="B149" s="28"/>
      <c r="D149" s="148" t="s">
        <v>290</v>
      </c>
      <c r="F149" s="149" t="s">
        <v>1476</v>
      </c>
      <c r="I149" s="150"/>
      <c r="L149" s="28"/>
      <c r="M149" s="151"/>
      <c r="T149" s="52"/>
      <c r="AT149" s="13" t="s">
        <v>290</v>
      </c>
      <c r="AU149" s="13" t="s">
        <v>80</v>
      </c>
    </row>
    <row r="150" spans="2:65" s="1" customFormat="1" ht="37.9" customHeight="1">
      <c r="B150" s="133"/>
      <c r="C150" s="134" t="s">
        <v>326</v>
      </c>
      <c r="D150" s="134" t="s">
        <v>284</v>
      </c>
      <c r="E150" s="135" t="s">
        <v>731</v>
      </c>
      <c r="F150" s="136" t="s">
        <v>732</v>
      </c>
      <c r="G150" s="137" t="s">
        <v>506</v>
      </c>
      <c r="H150" s="156">
        <v>2.4300000000000002</v>
      </c>
      <c r="I150" s="139"/>
      <c r="J150" s="140">
        <f>ROUND(I150*H150,2)</f>
        <v>0</v>
      </c>
      <c r="K150" s="141"/>
      <c r="L150" s="28"/>
      <c r="M150" s="142" t="s">
        <v>1</v>
      </c>
      <c r="N150" s="143" t="s">
        <v>38</v>
      </c>
      <c r="P150" s="144">
        <f>O150*H150</f>
        <v>0</v>
      </c>
      <c r="Q150" s="144">
        <v>0</v>
      </c>
      <c r="R150" s="144">
        <f>Q150*H150</f>
        <v>0</v>
      </c>
      <c r="S150" s="144">
        <v>0</v>
      </c>
      <c r="T150" s="145">
        <f>S150*H150</f>
        <v>0</v>
      </c>
      <c r="AR150" s="146" t="s">
        <v>97</v>
      </c>
      <c r="AT150" s="146" t="s">
        <v>284</v>
      </c>
      <c r="AU150" s="146" t="s">
        <v>80</v>
      </c>
      <c r="AY150" s="13" t="s">
        <v>281</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97</v>
      </c>
      <c r="BM150" s="146" t="s">
        <v>1477</v>
      </c>
    </row>
    <row r="151" spans="2:65" s="1" customFormat="1" ht="29.25">
      <c r="B151" s="28"/>
      <c r="D151" s="148" t="s">
        <v>290</v>
      </c>
      <c r="F151" s="149" t="s">
        <v>1478</v>
      </c>
      <c r="I151" s="150"/>
      <c r="L151" s="28"/>
      <c r="M151" s="151"/>
      <c r="T151" s="52"/>
      <c r="AT151" s="13" t="s">
        <v>290</v>
      </c>
      <c r="AU151" s="13" t="s">
        <v>80</v>
      </c>
    </row>
    <row r="152" spans="2:65" s="1" customFormat="1" ht="16.5" customHeight="1">
      <c r="B152" s="133"/>
      <c r="C152" s="134" t="s">
        <v>331</v>
      </c>
      <c r="D152" s="134" t="s">
        <v>284</v>
      </c>
      <c r="E152" s="135" t="s">
        <v>735</v>
      </c>
      <c r="F152" s="136" t="s">
        <v>736</v>
      </c>
      <c r="G152" s="137" t="s">
        <v>402</v>
      </c>
      <c r="H152" s="156">
        <v>3.78</v>
      </c>
      <c r="I152" s="139"/>
      <c r="J152" s="140">
        <f>ROUND(I152*H152,2)</f>
        <v>0</v>
      </c>
      <c r="K152" s="141"/>
      <c r="L152" s="28"/>
      <c r="M152" s="142" t="s">
        <v>1</v>
      </c>
      <c r="N152" s="143" t="s">
        <v>38</v>
      </c>
      <c r="P152" s="144">
        <f>O152*H152</f>
        <v>0</v>
      </c>
      <c r="Q152" s="144">
        <v>0</v>
      </c>
      <c r="R152" s="144">
        <f>Q152*H152</f>
        <v>0</v>
      </c>
      <c r="S152" s="144">
        <v>0</v>
      </c>
      <c r="T152" s="145">
        <f>S152*H152</f>
        <v>0</v>
      </c>
      <c r="AR152" s="146" t="s">
        <v>97</v>
      </c>
      <c r="AT152" s="146" t="s">
        <v>284</v>
      </c>
      <c r="AU152" s="146" t="s">
        <v>80</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97</v>
      </c>
      <c r="BM152" s="146" t="s">
        <v>1479</v>
      </c>
    </row>
    <row r="153" spans="2:65" s="1" customFormat="1" ht="48.75">
      <c r="B153" s="28"/>
      <c r="D153" s="148" t="s">
        <v>290</v>
      </c>
      <c r="F153" s="149" t="s">
        <v>1480</v>
      </c>
      <c r="I153" s="150"/>
      <c r="L153" s="28"/>
      <c r="M153" s="151"/>
      <c r="T153" s="52"/>
      <c r="AT153" s="13" t="s">
        <v>290</v>
      </c>
      <c r="AU153" s="13" t="s">
        <v>80</v>
      </c>
    </row>
    <row r="154" spans="2:65" s="1" customFormat="1" ht="16.5" customHeight="1">
      <c r="B154" s="133"/>
      <c r="C154" s="134" t="s">
        <v>8</v>
      </c>
      <c r="D154" s="134" t="s">
        <v>284</v>
      </c>
      <c r="E154" s="135" t="s">
        <v>739</v>
      </c>
      <c r="F154" s="136" t="s">
        <v>740</v>
      </c>
      <c r="G154" s="137" t="s">
        <v>402</v>
      </c>
      <c r="H154" s="156">
        <v>3.78</v>
      </c>
      <c r="I154" s="139"/>
      <c r="J154" s="140">
        <f>ROUND(I154*H154,2)</f>
        <v>0</v>
      </c>
      <c r="K154" s="141"/>
      <c r="L154" s="28"/>
      <c r="M154" s="142" t="s">
        <v>1</v>
      </c>
      <c r="N154" s="143" t="s">
        <v>38</v>
      </c>
      <c r="P154" s="144">
        <f>O154*H154</f>
        <v>0</v>
      </c>
      <c r="Q154" s="144">
        <v>0</v>
      </c>
      <c r="R154" s="144">
        <f>Q154*H154</f>
        <v>0</v>
      </c>
      <c r="S154" s="144">
        <v>0</v>
      </c>
      <c r="T154" s="145">
        <f>S154*H154</f>
        <v>0</v>
      </c>
      <c r="AR154" s="146" t="s">
        <v>97</v>
      </c>
      <c r="AT154" s="146" t="s">
        <v>284</v>
      </c>
      <c r="AU154" s="146" t="s">
        <v>80</v>
      </c>
      <c r="AY154" s="13" t="s">
        <v>281</v>
      </c>
      <c r="BE154" s="147">
        <f>IF(N154="základní",J154,0)</f>
        <v>0</v>
      </c>
      <c r="BF154" s="147">
        <f>IF(N154="snížená",J154,0)</f>
        <v>0</v>
      </c>
      <c r="BG154" s="147">
        <f>IF(N154="zákl. přenesená",J154,0)</f>
        <v>0</v>
      </c>
      <c r="BH154" s="147">
        <f>IF(N154="sníž. přenesená",J154,0)</f>
        <v>0</v>
      </c>
      <c r="BI154" s="147">
        <f>IF(N154="nulová",J154,0)</f>
        <v>0</v>
      </c>
      <c r="BJ154" s="13" t="s">
        <v>80</v>
      </c>
      <c r="BK154" s="147">
        <f>ROUND(I154*H154,2)</f>
        <v>0</v>
      </c>
      <c r="BL154" s="13" t="s">
        <v>97</v>
      </c>
      <c r="BM154" s="146" t="s">
        <v>1481</v>
      </c>
    </row>
    <row r="155" spans="2:65" s="1" customFormat="1" ht="48.75">
      <c r="B155" s="28"/>
      <c r="D155" s="148" t="s">
        <v>290</v>
      </c>
      <c r="F155" s="149" t="s">
        <v>958</v>
      </c>
      <c r="I155" s="150"/>
      <c r="L155" s="28"/>
      <c r="M155" s="151"/>
      <c r="T155" s="52"/>
      <c r="AT155" s="13" t="s">
        <v>290</v>
      </c>
      <c r="AU155" s="13" t="s">
        <v>80</v>
      </c>
    </row>
    <row r="156" spans="2:65" s="1" customFormat="1" ht="21.75" customHeight="1">
      <c r="B156" s="133"/>
      <c r="C156" s="134" t="s">
        <v>438</v>
      </c>
      <c r="D156" s="134" t="s">
        <v>284</v>
      </c>
      <c r="E156" s="135" t="s">
        <v>743</v>
      </c>
      <c r="F156" s="136" t="s">
        <v>744</v>
      </c>
      <c r="G156" s="137" t="s">
        <v>511</v>
      </c>
      <c r="H156" s="156">
        <v>0.122</v>
      </c>
      <c r="I156" s="139"/>
      <c r="J156" s="140">
        <f>ROUND(I156*H156,2)</f>
        <v>0</v>
      </c>
      <c r="K156" s="141"/>
      <c r="L156" s="28"/>
      <c r="M156" s="142" t="s">
        <v>1</v>
      </c>
      <c r="N156" s="143" t="s">
        <v>38</v>
      </c>
      <c r="P156" s="144">
        <f>O156*H156</f>
        <v>0</v>
      </c>
      <c r="Q156" s="144">
        <v>0</v>
      </c>
      <c r="R156" s="144">
        <f>Q156*H156</f>
        <v>0</v>
      </c>
      <c r="S156" s="144">
        <v>0</v>
      </c>
      <c r="T156" s="145">
        <f>S156*H156</f>
        <v>0</v>
      </c>
      <c r="AR156" s="146" t="s">
        <v>97</v>
      </c>
      <c r="AT156" s="146" t="s">
        <v>284</v>
      </c>
      <c r="AU156" s="146" t="s">
        <v>80</v>
      </c>
      <c r="AY156" s="13" t="s">
        <v>281</v>
      </c>
      <c r="BE156" s="147">
        <f>IF(N156="základní",J156,0)</f>
        <v>0</v>
      </c>
      <c r="BF156" s="147">
        <f>IF(N156="snížená",J156,0)</f>
        <v>0</v>
      </c>
      <c r="BG156" s="147">
        <f>IF(N156="zákl. přenesená",J156,0)</f>
        <v>0</v>
      </c>
      <c r="BH156" s="147">
        <f>IF(N156="sníž. přenesená",J156,0)</f>
        <v>0</v>
      </c>
      <c r="BI156" s="147">
        <f>IF(N156="nulová",J156,0)</f>
        <v>0</v>
      </c>
      <c r="BJ156" s="13" t="s">
        <v>80</v>
      </c>
      <c r="BK156" s="147">
        <f>ROUND(I156*H156,2)</f>
        <v>0</v>
      </c>
      <c r="BL156" s="13" t="s">
        <v>97</v>
      </c>
      <c r="BM156" s="146" t="s">
        <v>1482</v>
      </c>
    </row>
    <row r="157" spans="2:65" s="1" customFormat="1" ht="19.5">
      <c r="B157" s="28"/>
      <c r="D157" s="148" t="s">
        <v>290</v>
      </c>
      <c r="F157" s="149" t="s">
        <v>1483</v>
      </c>
      <c r="I157" s="150"/>
      <c r="L157" s="28"/>
      <c r="M157" s="151"/>
      <c r="T157" s="52"/>
      <c r="AT157" s="13" t="s">
        <v>290</v>
      </c>
      <c r="AU157" s="13" t="s">
        <v>80</v>
      </c>
    </row>
    <row r="158" spans="2:65" s="11" customFormat="1" ht="25.9" customHeight="1">
      <c r="B158" s="121"/>
      <c r="D158" s="122" t="s">
        <v>72</v>
      </c>
      <c r="E158" s="123" t="s">
        <v>833</v>
      </c>
      <c r="F158" s="123" t="s">
        <v>1064</v>
      </c>
      <c r="I158" s="124"/>
      <c r="J158" s="125">
        <f>BK158</f>
        <v>0</v>
      </c>
      <c r="L158" s="121"/>
      <c r="M158" s="126"/>
      <c r="P158" s="127">
        <f>SUM(P159:P174)</f>
        <v>0</v>
      </c>
      <c r="R158" s="127">
        <f>SUM(R159:R174)</f>
        <v>0</v>
      </c>
      <c r="T158" s="128">
        <f>SUM(T159:T174)</f>
        <v>0</v>
      </c>
      <c r="AR158" s="122" t="s">
        <v>80</v>
      </c>
      <c r="AT158" s="129" t="s">
        <v>72</v>
      </c>
      <c r="AU158" s="129" t="s">
        <v>73</v>
      </c>
      <c r="AY158" s="122" t="s">
        <v>281</v>
      </c>
      <c r="BK158" s="130">
        <f>SUM(BK159:BK174)</f>
        <v>0</v>
      </c>
    </row>
    <row r="159" spans="2:65" s="1" customFormat="1" ht="21.75" customHeight="1">
      <c r="B159" s="133"/>
      <c r="C159" s="134" t="s">
        <v>342</v>
      </c>
      <c r="D159" s="134" t="s">
        <v>284</v>
      </c>
      <c r="E159" s="135" t="s">
        <v>1065</v>
      </c>
      <c r="F159" s="136" t="s">
        <v>1066</v>
      </c>
      <c r="G159" s="137" t="s">
        <v>506</v>
      </c>
      <c r="H159" s="156">
        <v>2.093</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1484</v>
      </c>
    </row>
    <row r="160" spans="2:65" s="1" customFormat="1" ht="39">
      <c r="B160" s="28"/>
      <c r="D160" s="148" t="s">
        <v>290</v>
      </c>
      <c r="F160" s="149" t="s">
        <v>1485</v>
      </c>
      <c r="I160" s="150"/>
      <c r="L160" s="28"/>
      <c r="M160" s="151"/>
      <c r="T160" s="52"/>
      <c r="AT160" s="13" t="s">
        <v>290</v>
      </c>
      <c r="AU160" s="13" t="s">
        <v>80</v>
      </c>
    </row>
    <row r="161" spans="2:65" s="1" customFormat="1" ht="33" customHeight="1">
      <c r="B161" s="133"/>
      <c r="C161" s="134" t="s">
        <v>347</v>
      </c>
      <c r="D161" s="134" t="s">
        <v>284</v>
      </c>
      <c r="E161" s="135" t="s">
        <v>1070</v>
      </c>
      <c r="F161" s="136" t="s">
        <v>1071</v>
      </c>
      <c r="G161" s="137" t="s">
        <v>506</v>
      </c>
      <c r="H161" s="156">
        <v>2.1379999999999999</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1486</v>
      </c>
    </row>
    <row r="162" spans="2:65" s="1" customFormat="1" ht="19.5">
      <c r="B162" s="28"/>
      <c r="D162" s="148" t="s">
        <v>290</v>
      </c>
      <c r="F162" s="149" t="s">
        <v>1487</v>
      </c>
      <c r="I162" s="150"/>
      <c r="L162" s="28"/>
      <c r="M162" s="151"/>
      <c r="T162" s="52"/>
      <c r="AT162" s="13" t="s">
        <v>290</v>
      </c>
      <c r="AU162" s="13" t="s">
        <v>80</v>
      </c>
    </row>
    <row r="163" spans="2:65" s="1" customFormat="1" ht="44.25" customHeight="1">
      <c r="B163" s="133"/>
      <c r="C163" s="134" t="s">
        <v>352</v>
      </c>
      <c r="D163" s="134" t="s">
        <v>284</v>
      </c>
      <c r="E163" s="135" t="s">
        <v>1075</v>
      </c>
      <c r="F163" s="136" t="s">
        <v>1076</v>
      </c>
      <c r="G163" s="137" t="s">
        <v>511</v>
      </c>
      <c r="H163" s="156">
        <v>0.26200000000000001</v>
      </c>
      <c r="I163" s="139"/>
      <c r="J163" s="140">
        <f>ROUND(I163*H163,2)</f>
        <v>0</v>
      </c>
      <c r="K163" s="141"/>
      <c r="L163" s="28"/>
      <c r="M163" s="142" t="s">
        <v>1</v>
      </c>
      <c r="N163" s="143" t="s">
        <v>38</v>
      </c>
      <c r="P163" s="144">
        <f>O163*H163</f>
        <v>0</v>
      </c>
      <c r="Q163" s="144">
        <v>0</v>
      </c>
      <c r="R163" s="144">
        <f>Q163*H163</f>
        <v>0</v>
      </c>
      <c r="S163" s="144">
        <v>0</v>
      </c>
      <c r="T163" s="145">
        <f>S163*H163</f>
        <v>0</v>
      </c>
      <c r="AR163" s="146" t="s">
        <v>97</v>
      </c>
      <c r="AT163" s="146" t="s">
        <v>284</v>
      </c>
      <c r="AU163" s="146" t="s">
        <v>80</v>
      </c>
      <c r="AY163" s="13" t="s">
        <v>281</v>
      </c>
      <c r="BE163" s="147">
        <f>IF(N163="základní",J163,0)</f>
        <v>0</v>
      </c>
      <c r="BF163" s="147">
        <f>IF(N163="snížená",J163,0)</f>
        <v>0</v>
      </c>
      <c r="BG163" s="147">
        <f>IF(N163="zákl. přenesená",J163,0)</f>
        <v>0</v>
      </c>
      <c r="BH163" s="147">
        <f>IF(N163="sníž. přenesená",J163,0)</f>
        <v>0</v>
      </c>
      <c r="BI163" s="147">
        <f>IF(N163="nulová",J163,0)</f>
        <v>0</v>
      </c>
      <c r="BJ163" s="13" t="s">
        <v>80</v>
      </c>
      <c r="BK163" s="147">
        <f>ROUND(I163*H163,2)</f>
        <v>0</v>
      </c>
      <c r="BL163" s="13" t="s">
        <v>97</v>
      </c>
      <c r="BM163" s="146" t="s">
        <v>1488</v>
      </c>
    </row>
    <row r="164" spans="2:65" s="1" customFormat="1" ht="39">
      <c r="B164" s="28"/>
      <c r="D164" s="148" t="s">
        <v>290</v>
      </c>
      <c r="F164" s="149" t="s">
        <v>1489</v>
      </c>
      <c r="I164" s="150"/>
      <c r="L164" s="28"/>
      <c r="M164" s="151"/>
      <c r="T164" s="52"/>
      <c r="AT164" s="13" t="s">
        <v>290</v>
      </c>
      <c r="AU164" s="13" t="s">
        <v>80</v>
      </c>
    </row>
    <row r="165" spans="2:65" s="1" customFormat="1" ht="16.5" customHeight="1">
      <c r="B165" s="133"/>
      <c r="C165" s="134" t="s">
        <v>359</v>
      </c>
      <c r="D165" s="134" t="s">
        <v>284</v>
      </c>
      <c r="E165" s="135" t="s">
        <v>1080</v>
      </c>
      <c r="F165" s="136" t="s">
        <v>1081</v>
      </c>
      <c r="G165" s="137" t="s">
        <v>501</v>
      </c>
      <c r="H165" s="156">
        <v>43.5</v>
      </c>
      <c r="I165" s="139"/>
      <c r="J165" s="140">
        <f>ROUND(I165*H165,2)</f>
        <v>0</v>
      </c>
      <c r="K165" s="141"/>
      <c r="L165" s="28"/>
      <c r="M165" s="142" t="s">
        <v>1</v>
      </c>
      <c r="N165" s="143" t="s">
        <v>38</v>
      </c>
      <c r="P165" s="144">
        <f>O165*H165</f>
        <v>0</v>
      </c>
      <c r="Q165" s="144">
        <v>0</v>
      </c>
      <c r="R165" s="144">
        <f>Q165*H165</f>
        <v>0</v>
      </c>
      <c r="S165" s="144">
        <v>0</v>
      </c>
      <c r="T165" s="145">
        <f>S165*H165</f>
        <v>0</v>
      </c>
      <c r="AR165" s="146" t="s">
        <v>97</v>
      </c>
      <c r="AT165" s="146" t="s">
        <v>284</v>
      </c>
      <c r="AU165" s="146" t="s">
        <v>80</v>
      </c>
      <c r="AY165" s="13" t="s">
        <v>281</v>
      </c>
      <c r="BE165" s="147">
        <f>IF(N165="základní",J165,0)</f>
        <v>0</v>
      </c>
      <c r="BF165" s="147">
        <f>IF(N165="snížená",J165,0)</f>
        <v>0</v>
      </c>
      <c r="BG165" s="147">
        <f>IF(N165="zákl. přenesená",J165,0)</f>
        <v>0</v>
      </c>
      <c r="BH165" s="147">
        <f>IF(N165="sníž. přenesená",J165,0)</f>
        <v>0</v>
      </c>
      <c r="BI165" s="147">
        <f>IF(N165="nulová",J165,0)</f>
        <v>0</v>
      </c>
      <c r="BJ165" s="13" t="s">
        <v>80</v>
      </c>
      <c r="BK165" s="147">
        <f>ROUND(I165*H165,2)</f>
        <v>0</v>
      </c>
      <c r="BL165" s="13" t="s">
        <v>97</v>
      </c>
      <c r="BM165" s="146" t="s">
        <v>1490</v>
      </c>
    </row>
    <row r="166" spans="2:65" s="1" customFormat="1" ht="39">
      <c r="B166" s="28"/>
      <c r="D166" s="148" t="s">
        <v>290</v>
      </c>
      <c r="F166" s="149" t="s">
        <v>1491</v>
      </c>
      <c r="I166" s="150"/>
      <c r="L166" s="28"/>
      <c r="M166" s="151"/>
      <c r="T166" s="52"/>
      <c r="AT166" s="13" t="s">
        <v>290</v>
      </c>
      <c r="AU166" s="13" t="s">
        <v>80</v>
      </c>
    </row>
    <row r="167" spans="2:65" s="1" customFormat="1" ht="24.2" customHeight="1">
      <c r="B167" s="133"/>
      <c r="C167" s="134" t="s">
        <v>454</v>
      </c>
      <c r="D167" s="134" t="s">
        <v>284</v>
      </c>
      <c r="E167" s="135" t="s">
        <v>1085</v>
      </c>
      <c r="F167" s="136" t="s">
        <v>1086</v>
      </c>
      <c r="G167" s="137" t="s">
        <v>402</v>
      </c>
      <c r="H167" s="156">
        <v>25.225000000000001</v>
      </c>
      <c r="I167" s="139"/>
      <c r="J167" s="140">
        <f>ROUND(I167*H167,2)</f>
        <v>0</v>
      </c>
      <c r="K167" s="141"/>
      <c r="L167" s="28"/>
      <c r="M167" s="142" t="s">
        <v>1</v>
      </c>
      <c r="N167" s="143" t="s">
        <v>38</v>
      </c>
      <c r="P167" s="144">
        <f>O167*H167</f>
        <v>0</v>
      </c>
      <c r="Q167" s="144">
        <v>0</v>
      </c>
      <c r="R167" s="144">
        <f>Q167*H167</f>
        <v>0</v>
      </c>
      <c r="S167" s="144">
        <v>0</v>
      </c>
      <c r="T167" s="145">
        <f>S167*H167</f>
        <v>0</v>
      </c>
      <c r="AR167" s="146" t="s">
        <v>97</v>
      </c>
      <c r="AT167" s="146" t="s">
        <v>284</v>
      </c>
      <c r="AU167" s="146" t="s">
        <v>80</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97</v>
      </c>
      <c r="BM167" s="146" t="s">
        <v>1492</v>
      </c>
    </row>
    <row r="168" spans="2:65" s="1" customFormat="1" ht="39">
      <c r="B168" s="28"/>
      <c r="D168" s="148" t="s">
        <v>290</v>
      </c>
      <c r="F168" s="149" t="s">
        <v>1493</v>
      </c>
      <c r="I168" s="150"/>
      <c r="L168" s="28"/>
      <c r="M168" s="151"/>
      <c r="T168" s="52"/>
      <c r="AT168" s="13" t="s">
        <v>290</v>
      </c>
      <c r="AU168" s="13" t="s">
        <v>80</v>
      </c>
    </row>
    <row r="169" spans="2:65" s="1" customFormat="1" ht="24.2" customHeight="1">
      <c r="B169" s="133"/>
      <c r="C169" s="134" t="s">
        <v>366</v>
      </c>
      <c r="D169" s="134" t="s">
        <v>284</v>
      </c>
      <c r="E169" s="135" t="s">
        <v>1090</v>
      </c>
      <c r="F169" s="136" t="s">
        <v>1091</v>
      </c>
      <c r="G169" s="137" t="s">
        <v>402</v>
      </c>
      <c r="H169" s="156">
        <v>25.225000000000001</v>
      </c>
      <c r="I169" s="139"/>
      <c r="J169" s="140">
        <f>ROUND(I169*H169,2)</f>
        <v>0</v>
      </c>
      <c r="K169" s="141"/>
      <c r="L169" s="28"/>
      <c r="M169" s="142" t="s">
        <v>1</v>
      </c>
      <c r="N169" s="143" t="s">
        <v>38</v>
      </c>
      <c r="P169" s="144">
        <f>O169*H169</f>
        <v>0</v>
      </c>
      <c r="Q169" s="144">
        <v>0</v>
      </c>
      <c r="R169" s="144">
        <f>Q169*H169</f>
        <v>0</v>
      </c>
      <c r="S169" s="144">
        <v>0</v>
      </c>
      <c r="T169" s="145">
        <f>S169*H169</f>
        <v>0</v>
      </c>
      <c r="AR169" s="146" t="s">
        <v>97</v>
      </c>
      <c r="AT169" s="146" t="s">
        <v>284</v>
      </c>
      <c r="AU169" s="146" t="s">
        <v>80</v>
      </c>
      <c r="AY169" s="13" t="s">
        <v>281</v>
      </c>
      <c r="BE169" s="147">
        <f>IF(N169="základní",J169,0)</f>
        <v>0</v>
      </c>
      <c r="BF169" s="147">
        <f>IF(N169="snížená",J169,0)</f>
        <v>0</v>
      </c>
      <c r="BG169" s="147">
        <f>IF(N169="zákl. přenesená",J169,0)</f>
        <v>0</v>
      </c>
      <c r="BH169" s="147">
        <f>IF(N169="sníž. přenesená",J169,0)</f>
        <v>0</v>
      </c>
      <c r="BI169" s="147">
        <f>IF(N169="nulová",J169,0)</f>
        <v>0</v>
      </c>
      <c r="BJ169" s="13" t="s">
        <v>80</v>
      </c>
      <c r="BK169" s="147">
        <f>ROUND(I169*H169,2)</f>
        <v>0</v>
      </c>
      <c r="BL169" s="13" t="s">
        <v>97</v>
      </c>
      <c r="BM169" s="146" t="s">
        <v>1494</v>
      </c>
    </row>
    <row r="170" spans="2:65" s="1" customFormat="1" ht="39">
      <c r="B170" s="28"/>
      <c r="D170" s="148" t="s">
        <v>290</v>
      </c>
      <c r="F170" s="149" t="s">
        <v>1493</v>
      </c>
      <c r="I170" s="150"/>
      <c r="L170" s="28"/>
      <c r="M170" s="151"/>
      <c r="T170" s="52"/>
      <c r="AT170" s="13" t="s">
        <v>290</v>
      </c>
      <c r="AU170" s="13" t="s">
        <v>80</v>
      </c>
    </row>
    <row r="171" spans="2:65" s="1" customFormat="1" ht="49.15" customHeight="1">
      <c r="B171" s="133"/>
      <c r="C171" s="134" t="s">
        <v>371</v>
      </c>
      <c r="D171" s="134" t="s">
        <v>284</v>
      </c>
      <c r="E171" s="135" t="s">
        <v>1495</v>
      </c>
      <c r="F171" s="136" t="s">
        <v>1496</v>
      </c>
      <c r="G171" s="137" t="s">
        <v>409</v>
      </c>
      <c r="H171" s="156">
        <v>17</v>
      </c>
      <c r="I171" s="139"/>
      <c r="J171" s="140">
        <f>ROUND(I171*H171,2)</f>
        <v>0</v>
      </c>
      <c r="K171" s="141"/>
      <c r="L171" s="28"/>
      <c r="M171" s="142" t="s">
        <v>1</v>
      </c>
      <c r="N171" s="143" t="s">
        <v>38</v>
      </c>
      <c r="P171" s="144">
        <f>O171*H171</f>
        <v>0</v>
      </c>
      <c r="Q171" s="144">
        <v>0</v>
      </c>
      <c r="R171" s="144">
        <f>Q171*H171</f>
        <v>0</v>
      </c>
      <c r="S171" s="144">
        <v>0</v>
      </c>
      <c r="T171" s="145">
        <f>S171*H171</f>
        <v>0</v>
      </c>
      <c r="AR171" s="146" t="s">
        <v>97</v>
      </c>
      <c r="AT171" s="146" t="s">
        <v>284</v>
      </c>
      <c r="AU171" s="146" t="s">
        <v>80</v>
      </c>
      <c r="AY171" s="13" t="s">
        <v>281</v>
      </c>
      <c r="BE171" s="147">
        <f>IF(N171="základní",J171,0)</f>
        <v>0</v>
      </c>
      <c r="BF171" s="147">
        <f>IF(N171="snížená",J171,0)</f>
        <v>0</v>
      </c>
      <c r="BG171" s="147">
        <f>IF(N171="zákl. přenesená",J171,0)</f>
        <v>0</v>
      </c>
      <c r="BH171" s="147">
        <f>IF(N171="sníž. přenesená",J171,0)</f>
        <v>0</v>
      </c>
      <c r="BI171" s="147">
        <f>IF(N171="nulová",J171,0)</f>
        <v>0</v>
      </c>
      <c r="BJ171" s="13" t="s">
        <v>80</v>
      </c>
      <c r="BK171" s="147">
        <f>ROUND(I171*H171,2)</f>
        <v>0</v>
      </c>
      <c r="BL171" s="13" t="s">
        <v>97</v>
      </c>
      <c r="BM171" s="146" t="s">
        <v>1497</v>
      </c>
    </row>
    <row r="172" spans="2:65" s="1" customFormat="1" ht="19.5">
      <c r="B172" s="28"/>
      <c r="D172" s="148" t="s">
        <v>290</v>
      </c>
      <c r="F172" s="149" t="s">
        <v>1498</v>
      </c>
      <c r="I172" s="150"/>
      <c r="L172" s="28"/>
      <c r="M172" s="151"/>
      <c r="T172" s="52"/>
      <c r="AT172" s="13" t="s">
        <v>290</v>
      </c>
      <c r="AU172" s="13" t="s">
        <v>80</v>
      </c>
    </row>
    <row r="173" spans="2:65" s="1" customFormat="1" ht="49.15" customHeight="1">
      <c r="B173" s="133"/>
      <c r="C173" s="134" t="s">
        <v>7</v>
      </c>
      <c r="D173" s="134" t="s">
        <v>284</v>
      </c>
      <c r="E173" s="135" t="s">
        <v>1305</v>
      </c>
      <c r="F173" s="136" t="s">
        <v>1306</v>
      </c>
      <c r="G173" s="137" t="s">
        <v>409</v>
      </c>
      <c r="H173" s="156">
        <v>12</v>
      </c>
      <c r="I173" s="139"/>
      <c r="J173" s="140">
        <f>ROUND(I173*H173,2)</f>
        <v>0</v>
      </c>
      <c r="K173" s="141"/>
      <c r="L173" s="28"/>
      <c r="M173" s="142" t="s">
        <v>1</v>
      </c>
      <c r="N173" s="143" t="s">
        <v>38</v>
      </c>
      <c r="P173" s="144">
        <f>O173*H173</f>
        <v>0</v>
      </c>
      <c r="Q173" s="144">
        <v>0</v>
      </c>
      <c r="R173" s="144">
        <f>Q173*H173</f>
        <v>0</v>
      </c>
      <c r="S173" s="144">
        <v>0</v>
      </c>
      <c r="T173" s="145">
        <f>S173*H173</f>
        <v>0</v>
      </c>
      <c r="AR173" s="146" t="s">
        <v>97</v>
      </c>
      <c r="AT173" s="146" t="s">
        <v>284</v>
      </c>
      <c r="AU173" s="146" t="s">
        <v>80</v>
      </c>
      <c r="AY173" s="13" t="s">
        <v>281</v>
      </c>
      <c r="BE173" s="147">
        <f>IF(N173="základní",J173,0)</f>
        <v>0</v>
      </c>
      <c r="BF173" s="147">
        <f>IF(N173="snížená",J173,0)</f>
        <v>0</v>
      </c>
      <c r="BG173" s="147">
        <f>IF(N173="zákl. přenesená",J173,0)</f>
        <v>0</v>
      </c>
      <c r="BH173" s="147">
        <f>IF(N173="sníž. přenesená",J173,0)</f>
        <v>0</v>
      </c>
      <c r="BI173" s="147">
        <f>IF(N173="nulová",J173,0)</f>
        <v>0</v>
      </c>
      <c r="BJ173" s="13" t="s">
        <v>80</v>
      </c>
      <c r="BK173" s="147">
        <f>ROUND(I173*H173,2)</f>
        <v>0</v>
      </c>
      <c r="BL173" s="13" t="s">
        <v>97</v>
      </c>
      <c r="BM173" s="146" t="s">
        <v>1499</v>
      </c>
    </row>
    <row r="174" spans="2:65" s="1" customFormat="1" ht="19.5">
      <c r="B174" s="28"/>
      <c r="D174" s="148" t="s">
        <v>290</v>
      </c>
      <c r="F174" s="149" t="s">
        <v>1500</v>
      </c>
      <c r="I174" s="150"/>
      <c r="L174" s="28"/>
      <c r="M174" s="151"/>
      <c r="T174" s="52"/>
      <c r="AT174" s="13" t="s">
        <v>290</v>
      </c>
      <c r="AU174" s="13" t="s">
        <v>80</v>
      </c>
    </row>
    <row r="175" spans="2:65" s="11" customFormat="1" ht="25.9" customHeight="1">
      <c r="B175" s="121"/>
      <c r="D175" s="122" t="s">
        <v>72</v>
      </c>
      <c r="E175" s="123" t="s">
        <v>535</v>
      </c>
      <c r="F175" s="123" t="s">
        <v>788</v>
      </c>
      <c r="I175" s="124"/>
      <c r="J175" s="125">
        <f>BK175</f>
        <v>0</v>
      </c>
      <c r="L175" s="121"/>
      <c r="M175" s="126"/>
      <c r="P175" s="127">
        <f>SUM(P176:P177)</f>
        <v>0</v>
      </c>
      <c r="R175" s="127">
        <f>SUM(R176:R177)</f>
        <v>0</v>
      </c>
      <c r="T175" s="128">
        <f>SUM(T176:T177)</f>
        <v>0</v>
      </c>
      <c r="AR175" s="122" t="s">
        <v>80</v>
      </c>
      <c r="AT175" s="129" t="s">
        <v>72</v>
      </c>
      <c r="AU175" s="129" t="s">
        <v>73</v>
      </c>
      <c r="AY175" s="122" t="s">
        <v>281</v>
      </c>
      <c r="BK175" s="130">
        <f>SUM(BK176:BK177)</f>
        <v>0</v>
      </c>
    </row>
    <row r="176" spans="2:65" s="1" customFormat="1" ht="37.9" customHeight="1">
      <c r="B176" s="133"/>
      <c r="C176" s="134" t="s">
        <v>379</v>
      </c>
      <c r="D176" s="134" t="s">
        <v>284</v>
      </c>
      <c r="E176" s="135" t="s">
        <v>623</v>
      </c>
      <c r="F176" s="136" t="s">
        <v>790</v>
      </c>
      <c r="G176" s="137" t="s">
        <v>402</v>
      </c>
      <c r="H176" s="156">
        <v>14.25</v>
      </c>
      <c r="I176" s="139"/>
      <c r="J176" s="140">
        <f>ROUND(I176*H176,2)</f>
        <v>0</v>
      </c>
      <c r="K176" s="141"/>
      <c r="L176" s="28"/>
      <c r="M176" s="142" t="s">
        <v>1</v>
      </c>
      <c r="N176" s="143" t="s">
        <v>38</v>
      </c>
      <c r="P176" s="144">
        <f>O176*H176</f>
        <v>0</v>
      </c>
      <c r="Q176" s="144">
        <v>0</v>
      </c>
      <c r="R176" s="144">
        <f>Q176*H176</f>
        <v>0</v>
      </c>
      <c r="S176" s="144">
        <v>0</v>
      </c>
      <c r="T176" s="145">
        <f>S176*H176</f>
        <v>0</v>
      </c>
      <c r="AR176" s="146" t="s">
        <v>97</v>
      </c>
      <c r="AT176" s="146" t="s">
        <v>284</v>
      </c>
      <c r="AU176" s="146" t="s">
        <v>80</v>
      </c>
      <c r="AY176" s="13" t="s">
        <v>281</v>
      </c>
      <c r="BE176" s="147">
        <f>IF(N176="základní",J176,0)</f>
        <v>0</v>
      </c>
      <c r="BF176" s="147">
        <f>IF(N176="snížená",J176,0)</f>
        <v>0</v>
      </c>
      <c r="BG176" s="147">
        <f>IF(N176="zákl. přenesená",J176,0)</f>
        <v>0</v>
      </c>
      <c r="BH176" s="147">
        <f>IF(N176="sníž. přenesená",J176,0)</f>
        <v>0</v>
      </c>
      <c r="BI176" s="147">
        <f>IF(N176="nulová",J176,0)</f>
        <v>0</v>
      </c>
      <c r="BJ176" s="13" t="s">
        <v>80</v>
      </c>
      <c r="BK176" s="147">
        <f>ROUND(I176*H176,2)</f>
        <v>0</v>
      </c>
      <c r="BL176" s="13" t="s">
        <v>97</v>
      </c>
      <c r="BM176" s="146" t="s">
        <v>1501</v>
      </c>
    </row>
    <row r="177" spans="2:65" s="1" customFormat="1" ht="19.5">
      <c r="B177" s="28"/>
      <c r="D177" s="148" t="s">
        <v>290</v>
      </c>
      <c r="F177" s="149" t="s">
        <v>1502</v>
      </c>
      <c r="I177" s="150"/>
      <c r="L177" s="28"/>
      <c r="M177" s="151"/>
      <c r="T177" s="52"/>
      <c r="AT177" s="13" t="s">
        <v>290</v>
      </c>
      <c r="AU177" s="13" t="s">
        <v>80</v>
      </c>
    </row>
    <row r="178" spans="2:65" s="11" customFormat="1" ht="25.9" customHeight="1">
      <c r="B178" s="121"/>
      <c r="D178" s="122" t="s">
        <v>72</v>
      </c>
      <c r="E178" s="123" t="s">
        <v>643</v>
      </c>
      <c r="F178" s="123" t="s">
        <v>644</v>
      </c>
      <c r="I178" s="124"/>
      <c r="J178" s="125">
        <f>BK178</f>
        <v>0</v>
      </c>
      <c r="L178" s="121"/>
      <c r="M178" s="126"/>
      <c r="P178" s="127">
        <f>SUM(P179:P180)</f>
        <v>0</v>
      </c>
      <c r="R178" s="127">
        <f>SUM(R179:R180)</f>
        <v>0</v>
      </c>
      <c r="T178" s="128">
        <f>SUM(T179:T180)</f>
        <v>0</v>
      </c>
      <c r="AR178" s="122" t="s">
        <v>80</v>
      </c>
      <c r="AT178" s="129" t="s">
        <v>72</v>
      </c>
      <c r="AU178" s="129" t="s">
        <v>73</v>
      </c>
      <c r="AY178" s="122" t="s">
        <v>281</v>
      </c>
      <c r="BK178" s="130">
        <f>SUM(BK179:BK180)</f>
        <v>0</v>
      </c>
    </row>
    <row r="179" spans="2:65" s="1" customFormat="1" ht="24.2" customHeight="1">
      <c r="B179" s="133"/>
      <c r="C179" s="134" t="s">
        <v>384</v>
      </c>
      <c r="D179" s="134" t="s">
        <v>284</v>
      </c>
      <c r="E179" s="135" t="s">
        <v>834</v>
      </c>
      <c r="F179" s="136" t="s">
        <v>835</v>
      </c>
      <c r="G179" s="137" t="s">
        <v>511</v>
      </c>
      <c r="H179" s="156">
        <v>31.053000000000001</v>
      </c>
      <c r="I179" s="139"/>
      <c r="J179" s="140">
        <f>ROUND(I179*H179,2)</f>
        <v>0</v>
      </c>
      <c r="K179" s="141"/>
      <c r="L179" s="28"/>
      <c r="M179" s="142" t="s">
        <v>1</v>
      </c>
      <c r="N179" s="143" t="s">
        <v>38</v>
      </c>
      <c r="P179" s="144">
        <f>O179*H179</f>
        <v>0</v>
      </c>
      <c r="Q179" s="144">
        <v>0</v>
      </c>
      <c r="R179" s="144">
        <f>Q179*H179</f>
        <v>0</v>
      </c>
      <c r="S179" s="144">
        <v>0</v>
      </c>
      <c r="T179" s="145">
        <f>S179*H179</f>
        <v>0</v>
      </c>
      <c r="AR179" s="146" t="s">
        <v>97</v>
      </c>
      <c r="AT179" s="146" t="s">
        <v>284</v>
      </c>
      <c r="AU179" s="146" t="s">
        <v>80</v>
      </c>
      <c r="AY179" s="13" t="s">
        <v>281</v>
      </c>
      <c r="BE179" s="147">
        <f>IF(N179="základní",J179,0)</f>
        <v>0</v>
      </c>
      <c r="BF179" s="147">
        <f>IF(N179="snížená",J179,0)</f>
        <v>0</v>
      </c>
      <c r="BG179" s="147">
        <f>IF(N179="zákl. přenesená",J179,0)</f>
        <v>0</v>
      </c>
      <c r="BH179" s="147">
        <f>IF(N179="sníž. přenesená",J179,0)</f>
        <v>0</v>
      </c>
      <c r="BI179" s="147">
        <f>IF(N179="nulová",J179,0)</f>
        <v>0</v>
      </c>
      <c r="BJ179" s="13" t="s">
        <v>80</v>
      </c>
      <c r="BK179" s="147">
        <f>ROUND(I179*H179,2)</f>
        <v>0</v>
      </c>
      <c r="BL179" s="13" t="s">
        <v>97</v>
      </c>
      <c r="BM179" s="146" t="s">
        <v>1503</v>
      </c>
    </row>
    <row r="180" spans="2:65" s="1" customFormat="1" ht="39">
      <c r="B180" s="28"/>
      <c r="D180" s="148" t="s">
        <v>290</v>
      </c>
      <c r="F180" s="149" t="s">
        <v>837</v>
      </c>
      <c r="I180" s="150"/>
      <c r="L180" s="28"/>
      <c r="M180" s="151"/>
      <c r="T180" s="52"/>
      <c r="AT180" s="13" t="s">
        <v>290</v>
      </c>
      <c r="AU180" s="13" t="s">
        <v>80</v>
      </c>
    </row>
    <row r="181" spans="2:65" s="11" customFormat="1" ht="25.9" customHeight="1">
      <c r="B181" s="121"/>
      <c r="D181" s="122" t="s">
        <v>72</v>
      </c>
      <c r="E181" s="123" t="s">
        <v>882</v>
      </c>
      <c r="F181" s="123" t="s">
        <v>883</v>
      </c>
      <c r="I181" s="124"/>
      <c r="J181" s="125">
        <f>BK181</f>
        <v>0</v>
      </c>
      <c r="L181" s="121"/>
      <c r="M181" s="126"/>
      <c r="P181" s="127">
        <f>SUM(P182:P185)</f>
        <v>0</v>
      </c>
      <c r="R181" s="127">
        <f>SUM(R182:R185)</f>
        <v>0</v>
      </c>
      <c r="T181" s="128">
        <f>SUM(T182:T185)</f>
        <v>0</v>
      </c>
      <c r="AR181" s="122" t="s">
        <v>82</v>
      </c>
      <c r="AT181" s="129" t="s">
        <v>72</v>
      </c>
      <c r="AU181" s="129" t="s">
        <v>73</v>
      </c>
      <c r="AY181" s="122" t="s">
        <v>281</v>
      </c>
      <c r="BK181" s="130">
        <f>SUM(BK182:BK185)</f>
        <v>0</v>
      </c>
    </row>
    <row r="182" spans="2:65" s="1" customFormat="1" ht="24.2" customHeight="1">
      <c r="B182" s="133"/>
      <c r="C182" s="134" t="s">
        <v>389</v>
      </c>
      <c r="D182" s="134" t="s">
        <v>284</v>
      </c>
      <c r="E182" s="135" t="s">
        <v>1331</v>
      </c>
      <c r="F182" s="136" t="s">
        <v>1332</v>
      </c>
      <c r="G182" s="137" t="s">
        <v>501</v>
      </c>
      <c r="H182" s="156">
        <v>6.7</v>
      </c>
      <c r="I182" s="139"/>
      <c r="J182" s="140">
        <f>ROUND(I182*H182,2)</f>
        <v>0</v>
      </c>
      <c r="K182" s="141"/>
      <c r="L182" s="28"/>
      <c r="M182" s="142" t="s">
        <v>1</v>
      </c>
      <c r="N182" s="143" t="s">
        <v>38</v>
      </c>
      <c r="P182" s="144">
        <f>O182*H182</f>
        <v>0</v>
      </c>
      <c r="Q182" s="144">
        <v>0</v>
      </c>
      <c r="R182" s="144">
        <f>Q182*H182</f>
        <v>0</v>
      </c>
      <c r="S182" s="144">
        <v>0</v>
      </c>
      <c r="T182" s="145">
        <f>S182*H182</f>
        <v>0</v>
      </c>
      <c r="AR182" s="146" t="s">
        <v>352</v>
      </c>
      <c r="AT182" s="146" t="s">
        <v>284</v>
      </c>
      <c r="AU182" s="146" t="s">
        <v>80</v>
      </c>
      <c r="AY182" s="13" t="s">
        <v>281</v>
      </c>
      <c r="BE182" s="147">
        <f>IF(N182="základní",J182,0)</f>
        <v>0</v>
      </c>
      <c r="BF182" s="147">
        <f>IF(N182="snížená",J182,0)</f>
        <v>0</v>
      </c>
      <c r="BG182" s="147">
        <f>IF(N182="zákl. přenesená",J182,0)</f>
        <v>0</v>
      </c>
      <c r="BH182" s="147">
        <f>IF(N182="sníž. přenesená",J182,0)</f>
        <v>0</v>
      </c>
      <c r="BI182" s="147">
        <f>IF(N182="nulová",J182,0)</f>
        <v>0</v>
      </c>
      <c r="BJ182" s="13" t="s">
        <v>80</v>
      </c>
      <c r="BK182" s="147">
        <f>ROUND(I182*H182,2)</f>
        <v>0</v>
      </c>
      <c r="BL182" s="13" t="s">
        <v>352</v>
      </c>
      <c r="BM182" s="146" t="s">
        <v>1504</v>
      </c>
    </row>
    <row r="183" spans="2:65" s="1" customFormat="1" ht="19.5">
      <c r="B183" s="28"/>
      <c r="D183" s="148" t="s">
        <v>290</v>
      </c>
      <c r="F183" s="149" t="s">
        <v>1505</v>
      </c>
      <c r="I183" s="150"/>
      <c r="L183" s="28"/>
      <c r="M183" s="151"/>
      <c r="T183" s="52"/>
      <c r="AT183" s="13" t="s">
        <v>290</v>
      </c>
      <c r="AU183" s="13" t="s">
        <v>80</v>
      </c>
    </row>
    <row r="184" spans="2:65" s="1" customFormat="1" ht="24.2" customHeight="1">
      <c r="B184" s="133"/>
      <c r="C184" s="134" t="s">
        <v>476</v>
      </c>
      <c r="D184" s="134" t="s">
        <v>284</v>
      </c>
      <c r="E184" s="135" t="s">
        <v>901</v>
      </c>
      <c r="F184" s="136" t="s">
        <v>902</v>
      </c>
      <c r="G184" s="137" t="s">
        <v>287</v>
      </c>
      <c r="H184" s="138"/>
      <c r="I184" s="139"/>
      <c r="J184" s="140">
        <f>ROUND(I184*H184,2)</f>
        <v>0</v>
      </c>
      <c r="K184" s="141"/>
      <c r="L184" s="28"/>
      <c r="M184" s="142" t="s">
        <v>1</v>
      </c>
      <c r="N184" s="143" t="s">
        <v>38</v>
      </c>
      <c r="P184" s="144">
        <f>O184*H184</f>
        <v>0</v>
      </c>
      <c r="Q184" s="144">
        <v>0</v>
      </c>
      <c r="R184" s="144">
        <f>Q184*H184</f>
        <v>0</v>
      </c>
      <c r="S184" s="144">
        <v>0</v>
      </c>
      <c r="T184" s="145">
        <f>S184*H184</f>
        <v>0</v>
      </c>
      <c r="AR184" s="146" t="s">
        <v>352</v>
      </c>
      <c r="AT184" s="146" t="s">
        <v>284</v>
      </c>
      <c r="AU184" s="146" t="s">
        <v>80</v>
      </c>
      <c r="AY184" s="13" t="s">
        <v>281</v>
      </c>
      <c r="BE184" s="147">
        <f>IF(N184="základní",J184,0)</f>
        <v>0</v>
      </c>
      <c r="BF184" s="147">
        <f>IF(N184="snížená",J184,0)</f>
        <v>0</v>
      </c>
      <c r="BG184" s="147">
        <f>IF(N184="zákl. přenesená",J184,0)</f>
        <v>0</v>
      </c>
      <c r="BH184" s="147">
        <f>IF(N184="sníž. přenesená",J184,0)</f>
        <v>0</v>
      </c>
      <c r="BI184" s="147">
        <f>IF(N184="nulová",J184,0)</f>
        <v>0</v>
      </c>
      <c r="BJ184" s="13" t="s">
        <v>80</v>
      </c>
      <c r="BK184" s="147">
        <f>ROUND(I184*H184,2)</f>
        <v>0</v>
      </c>
      <c r="BL184" s="13" t="s">
        <v>352</v>
      </c>
      <c r="BM184" s="146" t="s">
        <v>1506</v>
      </c>
    </row>
    <row r="185" spans="2:65" s="1" customFormat="1" ht="19.5">
      <c r="B185" s="28"/>
      <c r="D185" s="148" t="s">
        <v>290</v>
      </c>
      <c r="F185" s="149" t="s">
        <v>881</v>
      </c>
      <c r="I185" s="150"/>
      <c r="L185" s="28"/>
      <c r="M185" s="153"/>
      <c r="N185" s="154"/>
      <c r="O185" s="154"/>
      <c r="P185" s="154"/>
      <c r="Q185" s="154"/>
      <c r="R185" s="154"/>
      <c r="S185" s="154"/>
      <c r="T185" s="155"/>
      <c r="AT185" s="13" t="s">
        <v>290</v>
      </c>
      <c r="AU185" s="13" t="s">
        <v>80</v>
      </c>
    </row>
    <row r="186" spans="2:65" s="1" customFormat="1" ht="6.95" customHeight="1">
      <c r="B186" s="40"/>
      <c r="C186" s="41"/>
      <c r="D186" s="41"/>
      <c r="E186" s="41"/>
      <c r="F186" s="41"/>
      <c r="G186" s="41"/>
      <c r="H186" s="41"/>
      <c r="I186" s="41"/>
      <c r="J186" s="41"/>
      <c r="K186" s="41"/>
      <c r="L186" s="28"/>
    </row>
  </sheetData>
  <autoFilter ref="C129:K185" xr:uid="{00000000-0009-0000-0000-00000B000000}"/>
  <mergeCells count="15">
    <mergeCell ref="E116:H116"/>
    <mergeCell ref="E120:H120"/>
    <mergeCell ref="E118:H118"/>
    <mergeCell ref="E122:H122"/>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184"/>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136</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1507</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ROUND(J130,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ROUND((SUM(BE130:BE183)),  2)</f>
        <v>0</v>
      </c>
      <c r="I37" s="92">
        <v>0.21</v>
      </c>
      <c r="J37" s="81">
        <f>ROUND(((SUM(BE130:BE183))*I37),  2)</f>
        <v>0</v>
      </c>
      <c r="L37" s="28"/>
    </row>
    <row r="38" spans="2:12" s="1" customFormat="1" ht="14.45" customHeight="1">
      <c r="B38" s="28"/>
      <c r="E38" s="23" t="s">
        <v>39</v>
      </c>
      <c r="F38" s="81">
        <f>ROUND((SUM(BF130:BF183)),  2)</f>
        <v>0</v>
      </c>
      <c r="I38" s="92">
        <v>0.12</v>
      </c>
      <c r="J38" s="81">
        <f>ROUND(((SUM(BF130:BF183))*I38),  2)</f>
        <v>0</v>
      </c>
      <c r="L38" s="28"/>
    </row>
    <row r="39" spans="2:12" s="1" customFormat="1" ht="14.45" hidden="1" customHeight="1">
      <c r="B39" s="28"/>
      <c r="E39" s="23" t="s">
        <v>40</v>
      </c>
      <c r="F39" s="81">
        <f>ROUND((SUM(BG130:BG183)),  2)</f>
        <v>0</v>
      </c>
      <c r="I39" s="92">
        <v>0.21</v>
      </c>
      <c r="J39" s="81">
        <f>0</f>
        <v>0</v>
      </c>
      <c r="L39" s="28"/>
    </row>
    <row r="40" spans="2:12" s="1" customFormat="1" ht="14.45" hidden="1" customHeight="1">
      <c r="B40" s="28"/>
      <c r="E40" s="23" t="s">
        <v>41</v>
      </c>
      <c r="F40" s="81">
        <f>ROUND((SUM(BH130:BH183)),  2)</f>
        <v>0</v>
      </c>
      <c r="I40" s="92">
        <v>0.12</v>
      </c>
      <c r="J40" s="81">
        <f>0</f>
        <v>0</v>
      </c>
      <c r="L40" s="28"/>
    </row>
    <row r="41" spans="2:12" s="1" customFormat="1" ht="14.45" hidden="1" customHeight="1">
      <c r="B41" s="28"/>
      <c r="E41" s="23" t="s">
        <v>42</v>
      </c>
      <c r="F41" s="81">
        <f>ROUND((SUM(BI130:BI183)),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Objekt8 - Schodiště 10</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J130</f>
        <v>0</v>
      </c>
      <c r="L100" s="28"/>
      <c r="AU100" s="13" t="s">
        <v>259</v>
      </c>
    </row>
    <row r="101" spans="2:47" s="8" customFormat="1" ht="24.95" customHeight="1">
      <c r="B101" s="104"/>
      <c r="D101" s="105" t="s">
        <v>396</v>
      </c>
      <c r="E101" s="106"/>
      <c r="F101" s="106"/>
      <c r="G101" s="106"/>
      <c r="H101" s="106"/>
      <c r="I101" s="106"/>
      <c r="J101" s="107">
        <f>J131</f>
        <v>0</v>
      </c>
      <c r="L101" s="104"/>
    </row>
    <row r="102" spans="2:47" s="8" customFormat="1" ht="24.95" customHeight="1">
      <c r="B102" s="104"/>
      <c r="D102" s="105" t="s">
        <v>649</v>
      </c>
      <c r="E102" s="106"/>
      <c r="F102" s="106"/>
      <c r="G102" s="106"/>
      <c r="H102" s="106"/>
      <c r="I102" s="106"/>
      <c r="J102" s="107">
        <f>J147</f>
        <v>0</v>
      </c>
      <c r="L102" s="104"/>
    </row>
    <row r="103" spans="2:47" s="8" customFormat="1" ht="24.95" customHeight="1">
      <c r="B103" s="104"/>
      <c r="D103" s="105" t="s">
        <v>906</v>
      </c>
      <c r="E103" s="106"/>
      <c r="F103" s="106"/>
      <c r="G103" s="106"/>
      <c r="H103" s="106"/>
      <c r="I103" s="106"/>
      <c r="J103" s="107">
        <f>J158</f>
        <v>0</v>
      </c>
      <c r="L103" s="104"/>
    </row>
    <row r="104" spans="2:47" s="8" customFormat="1" ht="24.95" customHeight="1">
      <c r="B104" s="104"/>
      <c r="D104" s="105" t="s">
        <v>651</v>
      </c>
      <c r="E104" s="106"/>
      <c r="F104" s="106"/>
      <c r="G104" s="106"/>
      <c r="H104" s="106"/>
      <c r="I104" s="106"/>
      <c r="J104" s="107">
        <f>J173</f>
        <v>0</v>
      </c>
      <c r="L104" s="104"/>
    </row>
    <row r="105" spans="2:47" s="8" customFormat="1" ht="24.95" customHeight="1">
      <c r="B105" s="104"/>
      <c r="D105" s="105" t="s">
        <v>595</v>
      </c>
      <c r="E105" s="106"/>
      <c r="F105" s="106"/>
      <c r="G105" s="106"/>
      <c r="H105" s="106"/>
      <c r="I105" s="106"/>
      <c r="J105" s="107">
        <f>J176</f>
        <v>0</v>
      </c>
      <c r="L105" s="104"/>
    </row>
    <row r="106" spans="2:47" s="8" customFormat="1" ht="24.95" customHeight="1">
      <c r="B106" s="104"/>
      <c r="D106" s="105" t="s">
        <v>657</v>
      </c>
      <c r="E106" s="106"/>
      <c r="F106" s="106"/>
      <c r="G106" s="106"/>
      <c r="H106" s="106"/>
      <c r="I106" s="106"/>
      <c r="J106" s="107">
        <f>J179</f>
        <v>0</v>
      </c>
      <c r="L106" s="104"/>
    </row>
    <row r="107" spans="2:47" s="1" customFormat="1" ht="21.75" customHeight="1">
      <c r="B107" s="28"/>
      <c r="L107" s="28"/>
    </row>
    <row r="108" spans="2:47" s="1" customFormat="1" ht="6.95" customHeight="1">
      <c r="B108" s="40"/>
      <c r="C108" s="41"/>
      <c r="D108" s="41"/>
      <c r="E108" s="41"/>
      <c r="F108" s="41"/>
      <c r="G108" s="41"/>
      <c r="H108" s="41"/>
      <c r="I108" s="41"/>
      <c r="J108" s="41"/>
      <c r="K108" s="41"/>
      <c r="L108" s="28"/>
    </row>
    <row r="112" spans="2:47" s="1" customFormat="1" ht="6.95" customHeight="1">
      <c r="B112" s="42"/>
      <c r="C112" s="43"/>
      <c r="D112" s="43"/>
      <c r="E112" s="43"/>
      <c r="F112" s="43"/>
      <c r="G112" s="43"/>
      <c r="H112" s="43"/>
      <c r="I112" s="43"/>
      <c r="J112" s="43"/>
      <c r="K112" s="43"/>
      <c r="L112" s="28"/>
    </row>
    <row r="113" spans="2:12" s="1" customFormat="1" ht="24.95" customHeight="1">
      <c r="B113" s="28"/>
      <c r="C113" s="17" t="s">
        <v>266</v>
      </c>
      <c r="L113" s="28"/>
    </row>
    <row r="114" spans="2:12" s="1" customFormat="1" ht="6.95" customHeight="1">
      <c r="B114" s="28"/>
      <c r="L114" s="28"/>
    </row>
    <row r="115" spans="2:12" s="1" customFormat="1" ht="12" customHeight="1">
      <c r="B115" s="28"/>
      <c r="C115" s="23" t="s">
        <v>16</v>
      </c>
      <c r="L115" s="28"/>
    </row>
    <row r="116" spans="2:12" s="1" customFormat="1" ht="16.5" customHeight="1">
      <c r="B116" s="28"/>
      <c r="E116" s="223" t="str">
        <f>E7</f>
        <v>Městský park -Děkanská zahrada Pelhřimov - kompletní provedení</v>
      </c>
      <c r="F116" s="224"/>
      <c r="G116" s="224"/>
      <c r="H116" s="224"/>
      <c r="L116" s="28"/>
    </row>
    <row r="117" spans="2:12" ht="12" customHeight="1">
      <c r="B117" s="16"/>
      <c r="C117" s="23" t="s">
        <v>249</v>
      </c>
      <c r="L117" s="16"/>
    </row>
    <row r="118" spans="2:12" ht="16.5" customHeight="1">
      <c r="B118" s="16"/>
      <c r="E118" s="223" t="s">
        <v>250</v>
      </c>
      <c r="F118" s="183"/>
      <c r="G118" s="183"/>
      <c r="H118" s="183"/>
      <c r="L118" s="16"/>
    </row>
    <row r="119" spans="2:12" ht="12" customHeight="1">
      <c r="B119" s="16"/>
      <c r="C119" s="23" t="s">
        <v>251</v>
      </c>
      <c r="L119" s="16"/>
    </row>
    <row r="120" spans="2:12" s="1" customFormat="1" ht="16.5" customHeight="1">
      <c r="B120" s="28"/>
      <c r="E120" s="218" t="s">
        <v>252</v>
      </c>
      <c r="F120" s="225"/>
      <c r="G120" s="225"/>
      <c r="H120" s="225"/>
      <c r="L120" s="28"/>
    </row>
    <row r="121" spans="2:12" s="1" customFormat="1" ht="12" customHeight="1">
      <c r="B121" s="28"/>
      <c r="C121" s="23" t="s">
        <v>394</v>
      </c>
      <c r="L121" s="28"/>
    </row>
    <row r="122" spans="2:12" s="1" customFormat="1" ht="16.5" customHeight="1">
      <c r="B122" s="28"/>
      <c r="E122" s="205" t="str">
        <f>E13</f>
        <v>Objekt8 - Schodiště 10</v>
      </c>
      <c r="F122" s="225"/>
      <c r="G122" s="225"/>
      <c r="H122" s="225"/>
      <c r="L122" s="28"/>
    </row>
    <row r="123" spans="2:12" s="1" customFormat="1" ht="6.95" customHeight="1">
      <c r="B123" s="28"/>
      <c r="L123" s="28"/>
    </row>
    <row r="124" spans="2:12" s="1" customFormat="1" ht="12" customHeight="1">
      <c r="B124" s="28"/>
      <c r="C124" s="23" t="s">
        <v>20</v>
      </c>
      <c r="F124" s="21" t="str">
        <f>F16</f>
        <v xml:space="preserve"> </v>
      </c>
      <c r="I124" s="23" t="s">
        <v>22</v>
      </c>
      <c r="J124" s="48" t="str">
        <f>IF(J16="","",J16)</f>
        <v>5. 12. 2024</v>
      </c>
      <c r="L124" s="28"/>
    </row>
    <row r="125" spans="2:12" s="1" customFormat="1" ht="6.95" customHeight="1">
      <c r="B125" s="28"/>
      <c r="L125" s="28"/>
    </row>
    <row r="126" spans="2:12" s="1" customFormat="1" ht="15.2" customHeight="1">
      <c r="B126" s="28"/>
      <c r="C126" s="23" t="s">
        <v>24</v>
      </c>
      <c r="F126" s="21" t="str">
        <f>E19</f>
        <v xml:space="preserve"> </v>
      </c>
      <c r="I126" s="23" t="s">
        <v>29</v>
      </c>
      <c r="J126" s="26" t="str">
        <f>E25</f>
        <v xml:space="preserve"> </v>
      </c>
      <c r="L126" s="28"/>
    </row>
    <row r="127" spans="2:12" s="1" customFormat="1" ht="15.2" customHeight="1">
      <c r="B127" s="28"/>
      <c r="C127" s="23" t="s">
        <v>27</v>
      </c>
      <c r="F127" s="21" t="str">
        <f>IF(E22="","",E22)</f>
        <v>Vyplň údaj</v>
      </c>
      <c r="I127" s="23" t="s">
        <v>31</v>
      </c>
      <c r="J127" s="26" t="str">
        <f>E28</f>
        <v xml:space="preserve"> </v>
      </c>
      <c r="L127" s="28"/>
    </row>
    <row r="128" spans="2:12" s="1" customFormat="1" ht="10.35" customHeight="1">
      <c r="B128" s="28"/>
      <c r="L128" s="28"/>
    </row>
    <row r="129" spans="2:65" s="10" customFormat="1" ht="29.25" customHeight="1">
      <c r="B129" s="112"/>
      <c r="C129" s="113" t="s">
        <v>267</v>
      </c>
      <c r="D129" s="114" t="s">
        <v>58</v>
      </c>
      <c r="E129" s="114" t="s">
        <v>54</v>
      </c>
      <c r="F129" s="114" t="s">
        <v>55</v>
      </c>
      <c r="G129" s="114" t="s">
        <v>268</v>
      </c>
      <c r="H129" s="114" t="s">
        <v>269</v>
      </c>
      <c r="I129" s="114" t="s">
        <v>270</v>
      </c>
      <c r="J129" s="115" t="s">
        <v>257</v>
      </c>
      <c r="K129" s="116" t="s">
        <v>271</v>
      </c>
      <c r="L129" s="112"/>
      <c r="M129" s="55" t="s">
        <v>1</v>
      </c>
      <c r="N129" s="56" t="s">
        <v>37</v>
      </c>
      <c r="O129" s="56" t="s">
        <v>272</v>
      </c>
      <c r="P129" s="56" t="s">
        <v>273</v>
      </c>
      <c r="Q129" s="56" t="s">
        <v>274</v>
      </c>
      <c r="R129" s="56" t="s">
        <v>275</v>
      </c>
      <c r="S129" s="56" t="s">
        <v>276</v>
      </c>
      <c r="T129" s="57" t="s">
        <v>277</v>
      </c>
    </row>
    <row r="130" spans="2:65" s="1" customFormat="1" ht="22.9" customHeight="1">
      <c r="B130" s="28"/>
      <c r="C130" s="60" t="s">
        <v>278</v>
      </c>
      <c r="J130" s="117">
        <f>BK130</f>
        <v>0</v>
      </c>
      <c r="L130" s="28"/>
      <c r="M130" s="58"/>
      <c r="N130" s="49"/>
      <c r="O130" s="49"/>
      <c r="P130" s="118">
        <f>P131+P147+P158+P173+P176+P179</f>
        <v>0</v>
      </c>
      <c r="Q130" s="49"/>
      <c r="R130" s="118">
        <f>R131+R147+R158+R173+R176+R179</f>
        <v>0</v>
      </c>
      <c r="S130" s="49"/>
      <c r="T130" s="119">
        <f>T131+T147+T158+T173+T176+T179</f>
        <v>0</v>
      </c>
      <c r="AT130" s="13" t="s">
        <v>72</v>
      </c>
      <c r="AU130" s="13" t="s">
        <v>259</v>
      </c>
      <c r="BK130" s="120">
        <f>BK131+BK147+BK158+BK173+BK176+BK179</f>
        <v>0</v>
      </c>
    </row>
    <row r="131" spans="2:65" s="11" customFormat="1" ht="25.9" customHeight="1">
      <c r="B131" s="121"/>
      <c r="D131" s="122" t="s">
        <v>72</v>
      </c>
      <c r="E131" s="123" t="s">
        <v>80</v>
      </c>
      <c r="F131" s="123" t="s">
        <v>399</v>
      </c>
      <c r="I131" s="124"/>
      <c r="J131" s="125">
        <f>BK131</f>
        <v>0</v>
      </c>
      <c r="L131" s="121"/>
      <c r="M131" s="126"/>
      <c r="P131" s="127">
        <f>SUM(P132:P146)</f>
        <v>0</v>
      </c>
      <c r="R131" s="127">
        <f>SUM(R132:R146)</f>
        <v>0</v>
      </c>
      <c r="T131" s="128">
        <f>SUM(T132:T146)</f>
        <v>0</v>
      </c>
      <c r="AR131" s="122" t="s">
        <v>80</v>
      </c>
      <c r="AT131" s="129" t="s">
        <v>72</v>
      </c>
      <c r="AU131" s="129" t="s">
        <v>73</v>
      </c>
      <c r="AY131" s="122" t="s">
        <v>281</v>
      </c>
      <c r="BK131" s="130">
        <f>SUM(BK132:BK146)</f>
        <v>0</v>
      </c>
    </row>
    <row r="132" spans="2:65" s="1" customFormat="1" ht="24.2" customHeight="1">
      <c r="B132" s="133"/>
      <c r="C132" s="134" t="s">
        <v>80</v>
      </c>
      <c r="D132" s="134" t="s">
        <v>284</v>
      </c>
      <c r="E132" s="135" t="s">
        <v>548</v>
      </c>
      <c r="F132" s="136" t="s">
        <v>1200</v>
      </c>
      <c r="G132" s="137" t="s">
        <v>506</v>
      </c>
      <c r="H132" s="156">
        <v>4.8</v>
      </c>
      <c r="I132" s="139"/>
      <c r="J132" s="140">
        <f>ROUND(I132*H132,2)</f>
        <v>0</v>
      </c>
      <c r="K132" s="141"/>
      <c r="L132" s="28"/>
      <c r="M132" s="142" t="s">
        <v>1</v>
      </c>
      <c r="N132" s="143" t="s">
        <v>38</v>
      </c>
      <c r="P132" s="144">
        <f>O132*H132</f>
        <v>0</v>
      </c>
      <c r="Q132" s="144">
        <v>0</v>
      </c>
      <c r="R132" s="144">
        <f>Q132*H132</f>
        <v>0</v>
      </c>
      <c r="S132" s="144">
        <v>0</v>
      </c>
      <c r="T132" s="145">
        <f>S132*H132</f>
        <v>0</v>
      </c>
      <c r="AR132" s="146" t="s">
        <v>97</v>
      </c>
      <c r="AT132" s="146" t="s">
        <v>284</v>
      </c>
      <c r="AU132" s="146" t="s">
        <v>80</v>
      </c>
      <c r="AY132" s="13" t="s">
        <v>281</v>
      </c>
      <c r="BE132" s="147">
        <f>IF(N132="základní",J132,0)</f>
        <v>0</v>
      </c>
      <c r="BF132" s="147">
        <f>IF(N132="snížená",J132,0)</f>
        <v>0</v>
      </c>
      <c r="BG132" s="147">
        <f>IF(N132="zákl. přenesená",J132,0)</f>
        <v>0</v>
      </c>
      <c r="BH132" s="147">
        <f>IF(N132="sníž. přenesená",J132,0)</f>
        <v>0</v>
      </c>
      <c r="BI132" s="147">
        <f>IF(N132="nulová",J132,0)</f>
        <v>0</v>
      </c>
      <c r="BJ132" s="13" t="s">
        <v>80</v>
      </c>
      <c r="BK132" s="147">
        <f>ROUND(I132*H132,2)</f>
        <v>0</v>
      </c>
      <c r="BL132" s="13" t="s">
        <v>97</v>
      </c>
      <c r="BM132" s="146" t="s">
        <v>1508</v>
      </c>
    </row>
    <row r="133" spans="2:65" s="1" customFormat="1" ht="39">
      <c r="B133" s="28"/>
      <c r="D133" s="148" t="s">
        <v>290</v>
      </c>
      <c r="F133" s="149" t="s">
        <v>1509</v>
      </c>
      <c r="I133" s="150"/>
      <c r="L133" s="28"/>
      <c r="M133" s="151"/>
      <c r="T133" s="52"/>
      <c r="AT133" s="13" t="s">
        <v>290</v>
      </c>
      <c r="AU133" s="13" t="s">
        <v>80</v>
      </c>
    </row>
    <row r="134" spans="2:65" s="1" customFormat="1" ht="24.2" customHeight="1">
      <c r="B134" s="133"/>
      <c r="C134" s="134" t="s">
        <v>82</v>
      </c>
      <c r="D134" s="134" t="s">
        <v>284</v>
      </c>
      <c r="E134" s="135" t="s">
        <v>552</v>
      </c>
      <c r="F134" s="136" t="s">
        <v>1203</v>
      </c>
      <c r="G134" s="137" t="s">
        <v>506</v>
      </c>
      <c r="H134" s="156">
        <v>2.4</v>
      </c>
      <c r="I134" s="139"/>
      <c r="J134" s="140">
        <f>ROUND(I134*H134,2)</f>
        <v>0</v>
      </c>
      <c r="K134" s="141"/>
      <c r="L134" s="28"/>
      <c r="M134" s="142" t="s">
        <v>1</v>
      </c>
      <c r="N134" s="143" t="s">
        <v>38</v>
      </c>
      <c r="P134" s="144">
        <f>O134*H134</f>
        <v>0</v>
      </c>
      <c r="Q134" s="144">
        <v>0</v>
      </c>
      <c r="R134" s="144">
        <f>Q134*H134</f>
        <v>0</v>
      </c>
      <c r="S134" s="144">
        <v>0</v>
      </c>
      <c r="T134" s="145">
        <f>S134*H134</f>
        <v>0</v>
      </c>
      <c r="AR134" s="146" t="s">
        <v>97</v>
      </c>
      <c r="AT134" s="146" t="s">
        <v>284</v>
      </c>
      <c r="AU134" s="146" t="s">
        <v>80</v>
      </c>
      <c r="AY134" s="13" t="s">
        <v>281</v>
      </c>
      <c r="BE134" s="147">
        <f>IF(N134="základní",J134,0)</f>
        <v>0</v>
      </c>
      <c r="BF134" s="147">
        <f>IF(N134="snížená",J134,0)</f>
        <v>0</v>
      </c>
      <c r="BG134" s="147">
        <f>IF(N134="zákl. přenesená",J134,0)</f>
        <v>0</v>
      </c>
      <c r="BH134" s="147">
        <f>IF(N134="sníž. přenesená",J134,0)</f>
        <v>0</v>
      </c>
      <c r="BI134" s="147">
        <f>IF(N134="nulová",J134,0)</f>
        <v>0</v>
      </c>
      <c r="BJ134" s="13" t="s">
        <v>80</v>
      </c>
      <c r="BK134" s="147">
        <f>ROUND(I134*H134,2)</f>
        <v>0</v>
      </c>
      <c r="BL134" s="13" t="s">
        <v>97</v>
      </c>
      <c r="BM134" s="146" t="s">
        <v>1510</v>
      </c>
    </row>
    <row r="135" spans="2:65" s="1" customFormat="1" ht="39">
      <c r="B135" s="28"/>
      <c r="D135" s="148" t="s">
        <v>290</v>
      </c>
      <c r="F135" s="149" t="s">
        <v>1511</v>
      </c>
      <c r="I135" s="150"/>
      <c r="L135" s="28"/>
      <c r="M135" s="151"/>
      <c r="T135" s="52"/>
      <c r="AT135" s="13" t="s">
        <v>290</v>
      </c>
      <c r="AU135" s="13" t="s">
        <v>80</v>
      </c>
    </row>
    <row r="136" spans="2:65" s="1" customFormat="1" ht="24.2" customHeight="1">
      <c r="B136" s="133"/>
      <c r="C136" s="134" t="s">
        <v>90</v>
      </c>
      <c r="D136" s="134" t="s">
        <v>284</v>
      </c>
      <c r="E136" s="135" t="s">
        <v>915</v>
      </c>
      <c r="F136" s="136" t="s">
        <v>916</v>
      </c>
      <c r="G136" s="137" t="s">
        <v>506</v>
      </c>
      <c r="H136" s="156">
        <v>1.1200000000000001</v>
      </c>
      <c r="I136" s="139"/>
      <c r="J136" s="140">
        <f>ROUND(I136*H136,2)</f>
        <v>0</v>
      </c>
      <c r="K136" s="141"/>
      <c r="L136" s="28"/>
      <c r="M136" s="142" t="s">
        <v>1</v>
      </c>
      <c r="N136" s="143" t="s">
        <v>38</v>
      </c>
      <c r="P136" s="144">
        <f>O136*H136</f>
        <v>0</v>
      </c>
      <c r="Q136" s="144">
        <v>0</v>
      </c>
      <c r="R136" s="144">
        <f>Q136*H136</f>
        <v>0</v>
      </c>
      <c r="S136" s="144">
        <v>0</v>
      </c>
      <c r="T136" s="145">
        <f>S136*H136</f>
        <v>0</v>
      </c>
      <c r="AR136" s="146" t="s">
        <v>97</v>
      </c>
      <c r="AT136" s="146" t="s">
        <v>284</v>
      </c>
      <c r="AU136" s="146" t="s">
        <v>80</v>
      </c>
      <c r="AY136" s="13" t="s">
        <v>281</v>
      </c>
      <c r="BE136" s="147">
        <f>IF(N136="základní",J136,0)</f>
        <v>0</v>
      </c>
      <c r="BF136" s="147">
        <f>IF(N136="snížená",J136,0)</f>
        <v>0</v>
      </c>
      <c r="BG136" s="147">
        <f>IF(N136="zákl. přenesená",J136,0)</f>
        <v>0</v>
      </c>
      <c r="BH136" s="147">
        <f>IF(N136="sníž. přenesená",J136,0)</f>
        <v>0</v>
      </c>
      <c r="BI136" s="147">
        <f>IF(N136="nulová",J136,0)</f>
        <v>0</v>
      </c>
      <c r="BJ136" s="13" t="s">
        <v>80</v>
      </c>
      <c r="BK136" s="147">
        <f>ROUND(I136*H136,2)</f>
        <v>0</v>
      </c>
      <c r="BL136" s="13" t="s">
        <v>97</v>
      </c>
      <c r="BM136" s="146" t="s">
        <v>1512</v>
      </c>
    </row>
    <row r="137" spans="2:65" s="1" customFormat="1" ht="68.25">
      <c r="B137" s="28"/>
      <c r="D137" s="148" t="s">
        <v>290</v>
      </c>
      <c r="F137" s="149" t="s">
        <v>1513</v>
      </c>
      <c r="I137" s="150"/>
      <c r="L137" s="28"/>
      <c r="M137" s="151"/>
      <c r="T137" s="52"/>
      <c r="AT137" s="13" t="s">
        <v>290</v>
      </c>
      <c r="AU137" s="13" t="s">
        <v>80</v>
      </c>
    </row>
    <row r="138" spans="2:65" s="1" customFormat="1" ht="24.2" customHeight="1">
      <c r="B138" s="133"/>
      <c r="C138" s="134" t="s">
        <v>97</v>
      </c>
      <c r="D138" s="134" t="s">
        <v>284</v>
      </c>
      <c r="E138" s="135" t="s">
        <v>919</v>
      </c>
      <c r="F138" s="136" t="s">
        <v>920</v>
      </c>
      <c r="G138" s="137" t="s">
        <v>506</v>
      </c>
      <c r="H138" s="156">
        <v>0.56000000000000005</v>
      </c>
      <c r="I138" s="139"/>
      <c r="J138" s="140">
        <f>ROUND(I138*H138,2)</f>
        <v>0</v>
      </c>
      <c r="K138" s="141"/>
      <c r="L138" s="28"/>
      <c r="M138" s="142" t="s">
        <v>1</v>
      </c>
      <c r="N138" s="143" t="s">
        <v>38</v>
      </c>
      <c r="P138" s="144">
        <f>O138*H138</f>
        <v>0</v>
      </c>
      <c r="Q138" s="144">
        <v>0</v>
      </c>
      <c r="R138" s="144">
        <f>Q138*H138</f>
        <v>0</v>
      </c>
      <c r="S138" s="144">
        <v>0</v>
      </c>
      <c r="T138" s="145">
        <f>S138*H138</f>
        <v>0</v>
      </c>
      <c r="AR138" s="146" t="s">
        <v>97</v>
      </c>
      <c r="AT138" s="146" t="s">
        <v>284</v>
      </c>
      <c r="AU138" s="146" t="s">
        <v>80</v>
      </c>
      <c r="AY138" s="13" t="s">
        <v>281</v>
      </c>
      <c r="BE138" s="147">
        <f>IF(N138="základní",J138,0)</f>
        <v>0</v>
      </c>
      <c r="BF138" s="147">
        <f>IF(N138="snížená",J138,0)</f>
        <v>0</v>
      </c>
      <c r="BG138" s="147">
        <f>IF(N138="zákl. přenesená",J138,0)</f>
        <v>0</v>
      </c>
      <c r="BH138" s="147">
        <f>IF(N138="sníž. přenesená",J138,0)</f>
        <v>0</v>
      </c>
      <c r="BI138" s="147">
        <f>IF(N138="nulová",J138,0)</f>
        <v>0</v>
      </c>
      <c r="BJ138" s="13" t="s">
        <v>80</v>
      </c>
      <c r="BK138" s="147">
        <f>ROUND(I138*H138,2)</f>
        <v>0</v>
      </c>
      <c r="BL138" s="13" t="s">
        <v>97</v>
      </c>
      <c r="BM138" s="146" t="s">
        <v>1514</v>
      </c>
    </row>
    <row r="139" spans="2:65" s="1" customFormat="1" ht="68.25">
      <c r="B139" s="28"/>
      <c r="D139" s="148" t="s">
        <v>290</v>
      </c>
      <c r="F139" s="149" t="s">
        <v>1515</v>
      </c>
      <c r="I139" s="150"/>
      <c r="L139" s="28"/>
      <c r="M139" s="151"/>
      <c r="T139" s="52"/>
      <c r="AT139" s="13" t="s">
        <v>290</v>
      </c>
      <c r="AU139" s="13" t="s">
        <v>80</v>
      </c>
    </row>
    <row r="140" spans="2:65" s="1" customFormat="1" ht="24.2" customHeight="1">
      <c r="B140" s="133"/>
      <c r="C140" s="134" t="s">
        <v>280</v>
      </c>
      <c r="D140" s="134" t="s">
        <v>284</v>
      </c>
      <c r="E140" s="135" t="s">
        <v>604</v>
      </c>
      <c r="F140" s="136" t="s">
        <v>679</v>
      </c>
      <c r="G140" s="137" t="s">
        <v>506</v>
      </c>
      <c r="H140" s="156">
        <v>5.92</v>
      </c>
      <c r="I140" s="139"/>
      <c r="J140" s="140">
        <f>ROUND(I140*H140,2)</f>
        <v>0</v>
      </c>
      <c r="K140" s="141"/>
      <c r="L140" s="28"/>
      <c r="M140" s="142" t="s">
        <v>1</v>
      </c>
      <c r="N140" s="143" t="s">
        <v>38</v>
      </c>
      <c r="P140" s="144">
        <f>O140*H140</f>
        <v>0</v>
      </c>
      <c r="Q140" s="144">
        <v>0</v>
      </c>
      <c r="R140" s="144">
        <f>Q140*H140</f>
        <v>0</v>
      </c>
      <c r="S140" s="144">
        <v>0</v>
      </c>
      <c r="T140" s="145">
        <f>S140*H140</f>
        <v>0</v>
      </c>
      <c r="AR140" s="146" t="s">
        <v>97</v>
      </c>
      <c r="AT140" s="146" t="s">
        <v>284</v>
      </c>
      <c r="AU140" s="146" t="s">
        <v>80</v>
      </c>
      <c r="AY140" s="13" t="s">
        <v>281</v>
      </c>
      <c r="BE140" s="147">
        <f>IF(N140="základní",J140,0)</f>
        <v>0</v>
      </c>
      <c r="BF140" s="147">
        <f>IF(N140="snížená",J140,0)</f>
        <v>0</v>
      </c>
      <c r="BG140" s="147">
        <f>IF(N140="zákl. přenesená",J140,0)</f>
        <v>0</v>
      </c>
      <c r="BH140" s="147">
        <f>IF(N140="sníž. přenesená",J140,0)</f>
        <v>0</v>
      </c>
      <c r="BI140" s="147">
        <f>IF(N140="nulová",J140,0)</f>
        <v>0</v>
      </c>
      <c r="BJ140" s="13" t="s">
        <v>80</v>
      </c>
      <c r="BK140" s="147">
        <f>ROUND(I140*H140,2)</f>
        <v>0</v>
      </c>
      <c r="BL140" s="13" t="s">
        <v>97</v>
      </c>
      <c r="BM140" s="146" t="s">
        <v>1516</v>
      </c>
    </row>
    <row r="141" spans="2:65" s="1" customFormat="1" ht="48.75">
      <c r="B141" s="28"/>
      <c r="D141" s="148" t="s">
        <v>290</v>
      </c>
      <c r="F141" s="149" t="s">
        <v>1517</v>
      </c>
      <c r="I141" s="150"/>
      <c r="L141" s="28"/>
      <c r="M141" s="151"/>
      <c r="T141" s="52"/>
      <c r="AT141" s="13" t="s">
        <v>290</v>
      </c>
      <c r="AU141" s="13" t="s">
        <v>80</v>
      </c>
    </row>
    <row r="142" spans="2:65" s="1" customFormat="1" ht="21.75" customHeight="1">
      <c r="B142" s="133"/>
      <c r="C142" s="134" t="s">
        <v>306</v>
      </c>
      <c r="D142" s="134" t="s">
        <v>284</v>
      </c>
      <c r="E142" s="135" t="s">
        <v>607</v>
      </c>
      <c r="F142" s="136" t="s">
        <v>702</v>
      </c>
      <c r="G142" s="137" t="s">
        <v>402</v>
      </c>
      <c r="H142" s="156">
        <v>12</v>
      </c>
      <c r="I142" s="139"/>
      <c r="J142" s="140">
        <f>ROUND(I142*H142,2)</f>
        <v>0</v>
      </c>
      <c r="K142" s="141"/>
      <c r="L142" s="28"/>
      <c r="M142" s="142" t="s">
        <v>1</v>
      </c>
      <c r="N142" s="143" t="s">
        <v>38</v>
      </c>
      <c r="P142" s="144">
        <f>O142*H142</f>
        <v>0</v>
      </c>
      <c r="Q142" s="144">
        <v>0</v>
      </c>
      <c r="R142" s="144">
        <f>Q142*H142</f>
        <v>0</v>
      </c>
      <c r="S142" s="144">
        <v>0</v>
      </c>
      <c r="T142" s="145">
        <f>S142*H142</f>
        <v>0</v>
      </c>
      <c r="AR142" s="146" t="s">
        <v>97</v>
      </c>
      <c r="AT142" s="146" t="s">
        <v>284</v>
      </c>
      <c r="AU142" s="146" t="s">
        <v>80</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97</v>
      </c>
      <c r="BM142" s="146" t="s">
        <v>1518</v>
      </c>
    </row>
    <row r="143" spans="2:65" s="1" customFormat="1" ht="39">
      <c r="B143" s="28"/>
      <c r="D143" s="148" t="s">
        <v>290</v>
      </c>
      <c r="F143" s="149" t="s">
        <v>1519</v>
      </c>
      <c r="I143" s="150"/>
      <c r="L143" s="28"/>
      <c r="M143" s="151"/>
      <c r="T143" s="52"/>
      <c r="AT143" s="13" t="s">
        <v>290</v>
      </c>
      <c r="AU143" s="13" t="s">
        <v>80</v>
      </c>
    </row>
    <row r="144" spans="2:65" s="1" customFormat="1" ht="24.2" customHeight="1">
      <c r="B144" s="133"/>
      <c r="C144" s="134" t="s">
        <v>311</v>
      </c>
      <c r="D144" s="134" t="s">
        <v>284</v>
      </c>
      <c r="E144" s="135" t="s">
        <v>613</v>
      </c>
      <c r="F144" s="136" t="s">
        <v>705</v>
      </c>
      <c r="G144" s="137" t="s">
        <v>506</v>
      </c>
      <c r="H144" s="156">
        <v>5.92</v>
      </c>
      <c r="I144" s="139"/>
      <c r="J144" s="140">
        <f>ROUND(I144*H144,2)</f>
        <v>0</v>
      </c>
      <c r="K144" s="141"/>
      <c r="L144" s="28"/>
      <c r="M144" s="142" t="s">
        <v>1</v>
      </c>
      <c r="N144" s="143" t="s">
        <v>38</v>
      </c>
      <c r="P144" s="144">
        <f>O144*H144</f>
        <v>0</v>
      </c>
      <c r="Q144" s="144">
        <v>0</v>
      </c>
      <c r="R144" s="144">
        <f>Q144*H144</f>
        <v>0</v>
      </c>
      <c r="S144" s="144">
        <v>0</v>
      </c>
      <c r="T144" s="145">
        <f>S144*H144</f>
        <v>0</v>
      </c>
      <c r="AR144" s="146" t="s">
        <v>97</v>
      </c>
      <c r="AT144" s="146" t="s">
        <v>284</v>
      </c>
      <c r="AU144" s="146" t="s">
        <v>80</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97</v>
      </c>
      <c r="BM144" s="146" t="s">
        <v>1520</v>
      </c>
    </row>
    <row r="145" spans="2:65" s="1" customFormat="1" ht="16.5" customHeight="1">
      <c r="B145" s="133"/>
      <c r="C145" s="134" t="s">
        <v>316</v>
      </c>
      <c r="D145" s="134" t="s">
        <v>284</v>
      </c>
      <c r="E145" s="135" t="s">
        <v>616</v>
      </c>
      <c r="F145" s="136" t="s">
        <v>617</v>
      </c>
      <c r="G145" s="137" t="s">
        <v>618</v>
      </c>
      <c r="H145" s="156">
        <v>8</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1521</v>
      </c>
    </row>
    <row r="146" spans="2:65" s="1" customFormat="1" ht="19.5">
      <c r="B146" s="28"/>
      <c r="D146" s="148" t="s">
        <v>290</v>
      </c>
      <c r="F146" s="149" t="s">
        <v>1429</v>
      </c>
      <c r="I146" s="150"/>
      <c r="L146" s="28"/>
      <c r="M146" s="151"/>
      <c r="T146" s="52"/>
      <c r="AT146" s="13" t="s">
        <v>290</v>
      </c>
      <c r="AU146" s="13" t="s">
        <v>80</v>
      </c>
    </row>
    <row r="147" spans="2:65" s="11" customFormat="1" ht="25.9" customHeight="1">
      <c r="B147" s="121"/>
      <c r="D147" s="122" t="s">
        <v>72</v>
      </c>
      <c r="E147" s="123" t="s">
        <v>82</v>
      </c>
      <c r="F147" s="123" t="s">
        <v>714</v>
      </c>
      <c r="I147" s="124"/>
      <c r="J147" s="125">
        <f>BK147</f>
        <v>0</v>
      </c>
      <c r="L147" s="121"/>
      <c r="M147" s="126"/>
      <c r="P147" s="127">
        <f>SUM(P148:P157)</f>
        <v>0</v>
      </c>
      <c r="R147" s="127">
        <f>SUM(R148:R157)</f>
        <v>0</v>
      </c>
      <c r="T147" s="128">
        <f>SUM(T148:T157)</f>
        <v>0</v>
      </c>
      <c r="AR147" s="122" t="s">
        <v>80</v>
      </c>
      <c r="AT147" s="129" t="s">
        <v>72</v>
      </c>
      <c r="AU147" s="129" t="s">
        <v>73</v>
      </c>
      <c r="AY147" s="122" t="s">
        <v>281</v>
      </c>
      <c r="BK147" s="130">
        <f>SUM(BK148:BK157)</f>
        <v>0</v>
      </c>
    </row>
    <row r="148" spans="2:65" s="1" customFormat="1" ht="24.2" customHeight="1">
      <c r="B148" s="133"/>
      <c r="C148" s="134" t="s">
        <v>321</v>
      </c>
      <c r="D148" s="134" t="s">
        <v>284</v>
      </c>
      <c r="E148" s="135" t="s">
        <v>948</v>
      </c>
      <c r="F148" s="136" t="s">
        <v>949</v>
      </c>
      <c r="G148" s="137" t="s">
        <v>506</v>
      </c>
      <c r="H148" s="156">
        <v>0.14000000000000001</v>
      </c>
      <c r="I148" s="139"/>
      <c r="J148" s="140">
        <f>ROUND(I148*H148,2)</f>
        <v>0</v>
      </c>
      <c r="K148" s="141"/>
      <c r="L148" s="28"/>
      <c r="M148" s="142" t="s">
        <v>1</v>
      </c>
      <c r="N148" s="143" t="s">
        <v>38</v>
      </c>
      <c r="P148" s="144">
        <f>O148*H148</f>
        <v>0</v>
      </c>
      <c r="Q148" s="144">
        <v>0</v>
      </c>
      <c r="R148" s="144">
        <f>Q148*H148</f>
        <v>0</v>
      </c>
      <c r="S148" s="144">
        <v>0</v>
      </c>
      <c r="T148" s="145">
        <f>S148*H148</f>
        <v>0</v>
      </c>
      <c r="AR148" s="146" t="s">
        <v>97</v>
      </c>
      <c r="AT148" s="146" t="s">
        <v>284</v>
      </c>
      <c r="AU148" s="146" t="s">
        <v>80</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97</v>
      </c>
      <c r="BM148" s="146" t="s">
        <v>1522</v>
      </c>
    </row>
    <row r="149" spans="2:65" s="1" customFormat="1" ht="19.5">
      <c r="B149" s="28"/>
      <c r="D149" s="148" t="s">
        <v>290</v>
      </c>
      <c r="F149" s="149" t="s">
        <v>1523</v>
      </c>
      <c r="I149" s="150"/>
      <c r="L149" s="28"/>
      <c r="M149" s="151"/>
      <c r="T149" s="52"/>
      <c r="AT149" s="13" t="s">
        <v>290</v>
      </c>
      <c r="AU149" s="13" t="s">
        <v>80</v>
      </c>
    </row>
    <row r="150" spans="2:65" s="1" customFormat="1" ht="37.9" customHeight="1">
      <c r="B150" s="133"/>
      <c r="C150" s="134" t="s">
        <v>326</v>
      </c>
      <c r="D150" s="134" t="s">
        <v>284</v>
      </c>
      <c r="E150" s="135" t="s">
        <v>731</v>
      </c>
      <c r="F150" s="136" t="s">
        <v>732</v>
      </c>
      <c r="G150" s="137" t="s">
        <v>506</v>
      </c>
      <c r="H150" s="156">
        <v>1.26</v>
      </c>
      <c r="I150" s="139"/>
      <c r="J150" s="140">
        <f>ROUND(I150*H150,2)</f>
        <v>0</v>
      </c>
      <c r="K150" s="141"/>
      <c r="L150" s="28"/>
      <c r="M150" s="142" t="s">
        <v>1</v>
      </c>
      <c r="N150" s="143" t="s">
        <v>38</v>
      </c>
      <c r="P150" s="144">
        <f>O150*H150</f>
        <v>0</v>
      </c>
      <c r="Q150" s="144">
        <v>0</v>
      </c>
      <c r="R150" s="144">
        <f>Q150*H150</f>
        <v>0</v>
      </c>
      <c r="S150" s="144">
        <v>0</v>
      </c>
      <c r="T150" s="145">
        <f>S150*H150</f>
        <v>0</v>
      </c>
      <c r="AR150" s="146" t="s">
        <v>97</v>
      </c>
      <c r="AT150" s="146" t="s">
        <v>284</v>
      </c>
      <c r="AU150" s="146" t="s">
        <v>80</v>
      </c>
      <c r="AY150" s="13" t="s">
        <v>281</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97</v>
      </c>
      <c r="BM150" s="146" t="s">
        <v>1524</v>
      </c>
    </row>
    <row r="151" spans="2:65" s="1" customFormat="1" ht="29.25">
      <c r="B151" s="28"/>
      <c r="D151" s="148" t="s">
        <v>290</v>
      </c>
      <c r="F151" s="149" t="s">
        <v>1525</v>
      </c>
      <c r="I151" s="150"/>
      <c r="L151" s="28"/>
      <c r="M151" s="151"/>
      <c r="T151" s="52"/>
      <c r="AT151" s="13" t="s">
        <v>290</v>
      </c>
      <c r="AU151" s="13" t="s">
        <v>80</v>
      </c>
    </row>
    <row r="152" spans="2:65" s="1" customFormat="1" ht="16.5" customHeight="1">
      <c r="B152" s="133"/>
      <c r="C152" s="134" t="s">
        <v>331</v>
      </c>
      <c r="D152" s="134" t="s">
        <v>284</v>
      </c>
      <c r="E152" s="135" t="s">
        <v>735</v>
      </c>
      <c r="F152" s="136" t="s">
        <v>736</v>
      </c>
      <c r="G152" s="137" t="s">
        <v>402</v>
      </c>
      <c r="H152" s="156">
        <v>1.62</v>
      </c>
      <c r="I152" s="139"/>
      <c r="J152" s="140">
        <f>ROUND(I152*H152,2)</f>
        <v>0</v>
      </c>
      <c r="K152" s="141"/>
      <c r="L152" s="28"/>
      <c r="M152" s="142" t="s">
        <v>1</v>
      </c>
      <c r="N152" s="143" t="s">
        <v>38</v>
      </c>
      <c r="P152" s="144">
        <f>O152*H152</f>
        <v>0</v>
      </c>
      <c r="Q152" s="144">
        <v>0</v>
      </c>
      <c r="R152" s="144">
        <f>Q152*H152</f>
        <v>0</v>
      </c>
      <c r="S152" s="144">
        <v>0</v>
      </c>
      <c r="T152" s="145">
        <f>S152*H152</f>
        <v>0</v>
      </c>
      <c r="AR152" s="146" t="s">
        <v>97</v>
      </c>
      <c r="AT152" s="146" t="s">
        <v>284</v>
      </c>
      <c r="AU152" s="146" t="s">
        <v>80</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97</v>
      </c>
      <c r="BM152" s="146" t="s">
        <v>1526</v>
      </c>
    </row>
    <row r="153" spans="2:65" s="1" customFormat="1" ht="48.75">
      <c r="B153" s="28"/>
      <c r="D153" s="148" t="s">
        <v>290</v>
      </c>
      <c r="F153" s="149" t="s">
        <v>1527</v>
      </c>
      <c r="I153" s="150"/>
      <c r="L153" s="28"/>
      <c r="M153" s="151"/>
      <c r="T153" s="52"/>
      <c r="AT153" s="13" t="s">
        <v>290</v>
      </c>
      <c r="AU153" s="13" t="s">
        <v>80</v>
      </c>
    </row>
    <row r="154" spans="2:65" s="1" customFormat="1" ht="16.5" customHeight="1">
      <c r="B154" s="133"/>
      <c r="C154" s="134" t="s">
        <v>8</v>
      </c>
      <c r="D154" s="134" t="s">
        <v>284</v>
      </c>
      <c r="E154" s="135" t="s">
        <v>739</v>
      </c>
      <c r="F154" s="136" t="s">
        <v>740</v>
      </c>
      <c r="G154" s="137" t="s">
        <v>402</v>
      </c>
      <c r="H154" s="156">
        <v>1.62</v>
      </c>
      <c r="I154" s="139"/>
      <c r="J154" s="140">
        <f>ROUND(I154*H154,2)</f>
        <v>0</v>
      </c>
      <c r="K154" s="141"/>
      <c r="L154" s="28"/>
      <c r="M154" s="142" t="s">
        <v>1</v>
      </c>
      <c r="N154" s="143" t="s">
        <v>38</v>
      </c>
      <c r="P154" s="144">
        <f>O154*H154</f>
        <v>0</v>
      </c>
      <c r="Q154" s="144">
        <v>0</v>
      </c>
      <c r="R154" s="144">
        <f>Q154*H154</f>
        <v>0</v>
      </c>
      <c r="S154" s="144">
        <v>0</v>
      </c>
      <c r="T154" s="145">
        <f>S154*H154</f>
        <v>0</v>
      </c>
      <c r="AR154" s="146" t="s">
        <v>97</v>
      </c>
      <c r="AT154" s="146" t="s">
        <v>284</v>
      </c>
      <c r="AU154" s="146" t="s">
        <v>80</v>
      </c>
      <c r="AY154" s="13" t="s">
        <v>281</v>
      </c>
      <c r="BE154" s="147">
        <f>IF(N154="základní",J154,0)</f>
        <v>0</v>
      </c>
      <c r="BF154" s="147">
        <f>IF(N154="snížená",J154,0)</f>
        <v>0</v>
      </c>
      <c r="BG154" s="147">
        <f>IF(N154="zákl. přenesená",J154,0)</f>
        <v>0</v>
      </c>
      <c r="BH154" s="147">
        <f>IF(N154="sníž. přenesená",J154,0)</f>
        <v>0</v>
      </c>
      <c r="BI154" s="147">
        <f>IF(N154="nulová",J154,0)</f>
        <v>0</v>
      </c>
      <c r="BJ154" s="13" t="s">
        <v>80</v>
      </c>
      <c r="BK154" s="147">
        <f>ROUND(I154*H154,2)</f>
        <v>0</v>
      </c>
      <c r="BL154" s="13" t="s">
        <v>97</v>
      </c>
      <c r="BM154" s="146" t="s">
        <v>1528</v>
      </c>
    </row>
    <row r="155" spans="2:65" s="1" customFormat="1" ht="58.5">
      <c r="B155" s="28"/>
      <c r="D155" s="148" t="s">
        <v>290</v>
      </c>
      <c r="F155" s="149" t="s">
        <v>1529</v>
      </c>
      <c r="I155" s="150"/>
      <c r="L155" s="28"/>
      <c r="M155" s="151"/>
      <c r="T155" s="52"/>
      <c r="AT155" s="13" t="s">
        <v>290</v>
      </c>
      <c r="AU155" s="13" t="s">
        <v>80</v>
      </c>
    </row>
    <row r="156" spans="2:65" s="1" customFormat="1" ht="21.75" customHeight="1">
      <c r="B156" s="133"/>
      <c r="C156" s="134" t="s">
        <v>438</v>
      </c>
      <c r="D156" s="134" t="s">
        <v>284</v>
      </c>
      <c r="E156" s="135" t="s">
        <v>743</v>
      </c>
      <c r="F156" s="136" t="s">
        <v>744</v>
      </c>
      <c r="G156" s="137" t="s">
        <v>511</v>
      </c>
      <c r="H156" s="156">
        <v>6.3E-2</v>
      </c>
      <c r="I156" s="139"/>
      <c r="J156" s="140">
        <f>ROUND(I156*H156,2)</f>
        <v>0</v>
      </c>
      <c r="K156" s="141"/>
      <c r="L156" s="28"/>
      <c r="M156" s="142" t="s">
        <v>1</v>
      </c>
      <c r="N156" s="143" t="s">
        <v>38</v>
      </c>
      <c r="P156" s="144">
        <f>O156*H156</f>
        <v>0</v>
      </c>
      <c r="Q156" s="144">
        <v>0</v>
      </c>
      <c r="R156" s="144">
        <f>Q156*H156</f>
        <v>0</v>
      </c>
      <c r="S156" s="144">
        <v>0</v>
      </c>
      <c r="T156" s="145">
        <f>S156*H156</f>
        <v>0</v>
      </c>
      <c r="AR156" s="146" t="s">
        <v>97</v>
      </c>
      <c r="AT156" s="146" t="s">
        <v>284</v>
      </c>
      <c r="AU156" s="146" t="s">
        <v>80</v>
      </c>
      <c r="AY156" s="13" t="s">
        <v>281</v>
      </c>
      <c r="BE156" s="147">
        <f>IF(N156="základní",J156,0)</f>
        <v>0</v>
      </c>
      <c r="BF156" s="147">
        <f>IF(N156="snížená",J156,0)</f>
        <v>0</v>
      </c>
      <c r="BG156" s="147">
        <f>IF(N156="zákl. přenesená",J156,0)</f>
        <v>0</v>
      </c>
      <c r="BH156" s="147">
        <f>IF(N156="sníž. přenesená",J156,0)</f>
        <v>0</v>
      </c>
      <c r="BI156" s="147">
        <f>IF(N156="nulová",J156,0)</f>
        <v>0</v>
      </c>
      <c r="BJ156" s="13" t="s">
        <v>80</v>
      </c>
      <c r="BK156" s="147">
        <f>ROUND(I156*H156,2)</f>
        <v>0</v>
      </c>
      <c r="BL156" s="13" t="s">
        <v>97</v>
      </c>
      <c r="BM156" s="146" t="s">
        <v>1530</v>
      </c>
    </row>
    <row r="157" spans="2:65" s="1" customFormat="1" ht="19.5">
      <c r="B157" s="28"/>
      <c r="D157" s="148" t="s">
        <v>290</v>
      </c>
      <c r="F157" s="149" t="s">
        <v>1531</v>
      </c>
      <c r="I157" s="150"/>
      <c r="L157" s="28"/>
      <c r="M157" s="151"/>
      <c r="T157" s="52"/>
      <c r="AT157" s="13" t="s">
        <v>290</v>
      </c>
      <c r="AU157" s="13" t="s">
        <v>80</v>
      </c>
    </row>
    <row r="158" spans="2:65" s="11" customFormat="1" ht="25.9" customHeight="1">
      <c r="B158" s="121"/>
      <c r="D158" s="122" t="s">
        <v>72</v>
      </c>
      <c r="E158" s="123" t="s">
        <v>833</v>
      </c>
      <c r="F158" s="123" t="s">
        <v>1064</v>
      </c>
      <c r="I158" s="124"/>
      <c r="J158" s="125">
        <f>BK158</f>
        <v>0</v>
      </c>
      <c r="L158" s="121"/>
      <c r="M158" s="126"/>
      <c r="P158" s="127">
        <f>SUM(P159:P172)</f>
        <v>0</v>
      </c>
      <c r="R158" s="127">
        <f>SUM(R159:R172)</f>
        <v>0</v>
      </c>
      <c r="T158" s="128">
        <f>SUM(T159:T172)</f>
        <v>0</v>
      </c>
      <c r="AR158" s="122" t="s">
        <v>80</v>
      </c>
      <c r="AT158" s="129" t="s">
        <v>72</v>
      </c>
      <c r="AU158" s="129" t="s">
        <v>73</v>
      </c>
      <c r="AY158" s="122" t="s">
        <v>281</v>
      </c>
      <c r="BK158" s="130">
        <f>SUM(BK159:BK172)</f>
        <v>0</v>
      </c>
    </row>
    <row r="159" spans="2:65" s="1" customFormat="1" ht="21.75" customHeight="1">
      <c r="B159" s="133"/>
      <c r="C159" s="134" t="s">
        <v>342</v>
      </c>
      <c r="D159" s="134" t="s">
        <v>284</v>
      </c>
      <c r="E159" s="135" t="s">
        <v>1065</v>
      </c>
      <c r="F159" s="136" t="s">
        <v>1066</v>
      </c>
      <c r="G159" s="137" t="s">
        <v>506</v>
      </c>
      <c r="H159" s="156">
        <v>1.47</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1532</v>
      </c>
    </row>
    <row r="160" spans="2:65" s="1" customFormat="1" ht="29.25">
      <c r="B160" s="28"/>
      <c r="D160" s="148" t="s">
        <v>290</v>
      </c>
      <c r="F160" s="149" t="s">
        <v>1533</v>
      </c>
      <c r="I160" s="150"/>
      <c r="L160" s="28"/>
      <c r="M160" s="151"/>
      <c r="T160" s="52"/>
      <c r="AT160" s="13" t="s">
        <v>290</v>
      </c>
      <c r="AU160" s="13" t="s">
        <v>80</v>
      </c>
    </row>
    <row r="161" spans="2:65" s="1" customFormat="1" ht="33" customHeight="1">
      <c r="B161" s="133"/>
      <c r="C161" s="134" t="s">
        <v>347</v>
      </c>
      <c r="D161" s="134" t="s">
        <v>284</v>
      </c>
      <c r="E161" s="135" t="s">
        <v>1070</v>
      </c>
      <c r="F161" s="136" t="s">
        <v>1071</v>
      </c>
      <c r="G161" s="137" t="s">
        <v>506</v>
      </c>
      <c r="H161" s="156">
        <v>1.53</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1534</v>
      </c>
    </row>
    <row r="162" spans="2:65" s="1" customFormat="1" ht="19.5">
      <c r="B162" s="28"/>
      <c r="D162" s="148" t="s">
        <v>290</v>
      </c>
      <c r="F162" s="149" t="s">
        <v>1535</v>
      </c>
      <c r="I162" s="150"/>
      <c r="L162" s="28"/>
      <c r="M162" s="151"/>
      <c r="T162" s="52"/>
      <c r="AT162" s="13" t="s">
        <v>290</v>
      </c>
      <c r="AU162" s="13" t="s">
        <v>80</v>
      </c>
    </row>
    <row r="163" spans="2:65" s="1" customFormat="1" ht="44.25" customHeight="1">
      <c r="B163" s="133"/>
      <c r="C163" s="134" t="s">
        <v>352</v>
      </c>
      <c r="D163" s="134" t="s">
        <v>284</v>
      </c>
      <c r="E163" s="135" t="s">
        <v>1075</v>
      </c>
      <c r="F163" s="136" t="s">
        <v>1076</v>
      </c>
      <c r="G163" s="137" t="s">
        <v>511</v>
      </c>
      <c r="H163" s="156">
        <v>0.187</v>
      </c>
      <c r="I163" s="139"/>
      <c r="J163" s="140">
        <f>ROUND(I163*H163,2)</f>
        <v>0</v>
      </c>
      <c r="K163" s="141"/>
      <c r="L163" s="28"/>
      <c r="M163" s="142" t="s">
        <v>1</v>
      </c>
      <c r="N163" s="143" t="s">
        <v>38</v>
      </c>
      <c r="P163" s="144">
        <f>O163*H163</f>
        <v>0</v>
      </c>
      <c r="Q163" s="144">
        <v>0</v>
      </c>
      <c r="R163" s="144">
        <f>Q163*H163</f>
        <v>0</v>
      </c>
      <c r="S163" s="144">
        <v>0</v>
      </c>
      <c r="T163" s="145">
        <f>S163*H163</f>
        <v>0</v>
      </c>
      <c r="AR163" s="146" t="s">
        <v>97</v>
      </c>
      <c r="AT163" s="146" t="s">
        <v>284</v>
      </c>
      <c r="AU163" s="146" t="s">
        <v>80</v>
      </c>
      <c r="AY163" s="13" t="s">
        <v>281</v>
      </c>
      <c r="BE163" s="147">
        <f>IF(N163="základní",J163,0)</f>
        <v>0</v>
      </c>
      <c r="BF163" s="147">
        <f>IF(N163="snížená",J163,0)</f>
        <v>0</v>
      </c>
      <c r="BG163" s="147">
        <f>IF(N163="zákl. přenesená",J163,0)</f>
        <v>0</v>
      </c>
      <c r="BH163" s="147">
        <f>IF(N163="sníž. přenesená",J163,0)</f>
        <v>0</v>
      </c>
      <c r="BI163" s="147">
        <f>IF(N163="nulová",J163,0)</f>
        <v>0</v>
      </c>
      <c r="BJ163" s="13" t="s">
        <v>80</v>
      </c>
      <c r="BK163" s="147">
        <f>ROUND(I163*H163,2)</f>
        <v>0</v>
      </c>
      <c r="BL163" s="13" t="s">
        <v>97</v>
      </c>
      <c r="BM163" s="146" t="s">
        <v>1536</v>
      </c>
    </row>
    <row r="164" spans="2:65" s="1" customFormat="1" ht="39">
      <c r="B164" s="28"/>
      <c r="D164" s="148" t="s">
        <v>290</v>
      </c>
      <c r="F164" s="149" t="s">
        <v>1537</v>
      </c>
      <c r="I164" s="150"/>
      <c r="L164" s="28"/>
      <c r="M164" s="151"/>
      <c r="T164" s="52"/>
      <c r="AT164" s="13" t="s">
        <v>290</v>
      </c>
      <c r="AU164" s="13" t="s">
        <v>80</v>
      </c>
    </row>
    <row r="165" spans="2:65" s="1" customFormat="1" ht="16.5" customHeight="1">
      <c r="B165" s="133"/>
      <c r="C165" s="134" t="s">
        <v>359</v>
      </c>
      <c r="D165" s="134" t="s">
        <v>284</v>
      </c>
      <c r="E165" s="135" t="s">
        <v>1080</v>
      </c>
      <c r="F165" s="136" t="s">
        <v>1081</v>
      </c>
      <c r="G165" s="137" t="s">
        <v>501</v>
      </c>
      <c r="H165" s="156">
        <v>28</v>
      </c>
      <c r="I165" s="139"/>
      <c r="J165" s="140">
        <f>ROUND(I165*H165,2)</f>
        <v>0</v>
      </c>
      <c r="K165" s="141"/>
      <c r="L165" s="28"/>
      <c r="M165" s="142" t="s">
        <v>1</v>
      </c>
      <c r="N165" s="143" t="s">
        <v>38</v>
      </c>
      <c r="P165" s="144">
        <f>O165*H165</f>
        <v>0</v>
      </c>
      <c r="Q165" s="144">
        <v>0</v>
      </c>
      <c r="R165" s="144">
        <f>Q165*H165</f>
        <v>0</v>
      </c>
      <c r="S165" s="144">
        <v>0</v>
      </c>
      <c r="T165" s="145">
        <f>S165*H165</f>
        <v>0</v>
      </c>
      <c r="AR165" s="146" t="s">
        <v>97</v>
      </c>
      <c r="AT165" s="146" t="s">
        <v>284</v>
      </c>
      <c r="AU165" s="146" t="s">
        <v>80</v>
      </c>
      <c r="AY165" s="13" t="s">
        <v>281</v>
      </c>
      <c r="BE165" s="147">
        <f>IF(N165="základní",J165,0)</f>
        <v>0</v>
      </c>
      <c r="BF165" s="147">
        <f>IF(N165="snížená",J165,0)</f>
        <v>0</v>
      </c>
      <c r="BG165" s="147">
        <f>IF(N165="zákl. přenesená",J165,0)</f>
        <v>0</v>
      </c>
      <c r="BH165" s="147">
        <f>IF(N165="sníž. přenesená",J165,0)</f>
        <v>0</v>
      </c>
      <c r="BI165" s="147">
        <f>IF(N165="nulová",J165,0)</f>
        <v>0</v>
      </c>
      <c r="BJ165" s="13" t="s">
        <v>80</v>
      </c>
      <c r="BK165" s="147">
        <f>ROUND(I165*H165,2)</f>
        <v>0</v>
      </c>
      <c r="BL165" s="13" t="s">
        <v>97</v>
      </c>
      <c r="BM165" s="146" t="s">
        <v>1538</v>
      </c>
    </row>
    <row r="166" spans="2:65" s="1" customFormat="1" ht="39">
      <c r="B166" s="28"/>
      <c r="D166" s="148" t="s">
        <v>290</v>
      </c>
      <c r="F166" s="149" t="s">
        <v>1539</v>
      </c>
      <c r="I166" s="150"/>
      <c r="L166" s="28"/>
      <c r="M166" s="151"/>
      <c r="T166" s="52"/>
      <c r="AT166" s="13" t="s">
        <v>290</v>
      </c>
      <c r="AU166" s="13" t="s">
        <v>80</v>
      </c>
    </row>
    <row r="167" spans="2:65" s="1" customFormat="1" ht="24.2" customHeight="1">
      <c r="B167" s="133"/>
      <c r="C167" s="134" t="s">
        <v>454</v>
      </c>
      <c r="D167" s="134" t="s">
        <v>284</v>
      </c>
      <c r="E167" s="135" t="s">
        <v>1085</v>
      </c>
      <c r="F167" s="136" t="s">
        <v>1086</v>
      </c>
      <c r="G167" s="137" t="s">
        <v>402</v>
      </c>
      <c r="H167" s="156">
        <v>17.05</v>
      </c>
      <c r="I167" s="139"/>
      <c r="J167" s="140">
        <f>ROUND(I167*H167,2)</f>
        <v>0</v>
      </c>
      <c r="K167" s="141"/>
      <c r="L167" s="28"/>
      <c r="M167" s="142" t="s">
        <v>1</v>
      </c>
      <c r="N167" s="143" t="s">
        <v>38</v>
      </c>
      <c r="P167" s="144">
        <f>O167*H167</f>
        <v>0</v>
      </c>
      <c r="Q167" s="144">
        <v>0</v>
      </c>
      <c r="R167" s="144">
        <f>Q167*H167</f>
        <v>0</v>
      </c>
      <c r="S167" s="144">
        <v>0</v>
      </c>
      <c r="T167" s="145">
        <f>S167*H167</f>
        <v>0</v>
      </c>
      <c r="AR167" s="146" t="s">
        <v>97</v>
      </c>
      <c r="AT167" s="146" t="s">
        <v>284</v>
      </c>
      <c r="AU167" s="146" t="s">
        <v>80</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97</v>
      </c>
      <c r="BM167" s="146" t="s">
        <v>1540</v>
      </c>
    </row>
    <row r="168" spans="2:65" s="1" customFormat="1" ht="29.25">
      <c r="B168" s="28"/>
      <c r="D168" s="148" t="s">
        <v>290</v>
      </c>
      <c r="F168" s="149" t="s">
        <v>1541</v>
      </c>
      <c r="I168" s="150"/>
      <c r="L168" s="28"/>
      <c r="M168" s="151"/>
      <c r="T168" s="52"/>
      <c r="AT168" s="13" t="s">
        <v>290</v>
      </c>
      <c r="AU168" s="13" t="s">
        <v>80</v>
      </c>
    </row>
    <row r="169" spans="2:65" s="1" customFormat="1" ht="24.2" customHeight="1">
      <c r="B169" s="133"/>
      <c r="C169" s="134" t="s">
        <v>366</v>
      </c>
      <c r="D169" s="134" t="s">
        <v>284</v>
      </c>
      <c r="E169" s="135" t="s">
        <v>1090</v>
      </c>
      <c r="F169" s="136" t="s">
        <v>1091</v>
      </c>
      <c r="G169" s="137" t="s">
        <v>402</v>
      </c>
      <c r="H169" s="156">
        <v>17.05</v>
      </c>
      <c r="I169" s="139"/>
      <c r="J169" s="140">
        <f>ROUND(I169*H169,2)</f>
        <v>0</v>
      </c>
      <c r="K169" s="141"/>
      <c r="L169" s="28"/>
      <c r="M169" s="142" t="s">
        <v>1</v>
      </c>
      <c r="N169" s="143" t="s">
        <v>38</v>
      </c>
      <c r="P169" s="144">
        <f>O169*H169</f>
        <v>0</v>
      </c>
      <c r="Q169" s="144">
        <v>0</v>
      </c>
      <c r="R169" s="144">
        <f>Q169*H169</f>
        <v>0</v>
      </c>
      <c r="S169" s="144">
        <v>0</v>
      </c>
      <c r="T169" s="145">
        <f>S169*H169</f>
        <v>0</v>
      </c>
      <c r="AR169" s="146" t="s">
        <v>97</v>
      </c>
      <c r="AT169" s="146" t="s">
        <v>284</v>
      </c>
      <c r="AU169" s="146" t="s">
        <v>80</v>
      </c>
      <c r="AY169" s="13" t="s">
        <v>281</v>
      </c>
      <c r="BE169" s="147">
        <f>IF(N169="základní",J169,0)</f>
        <v>0</v>
      </c>
      <c r="BF169" s="147">
        <f>IF(N169="snížená",J169,0)</f>
        <v>0</v>
      </c>
      <c r="BG169" s="147">
        <f>IF(N169="zákl. přenesená",J169,0)</f>
        <v>0</v>
      </c>
      <c r="BH169" s="147">
        <f>IF(N169="sníž. přenesená",J169,0)</f>
        <v>0</v>
      </c>
      <c r="BI169" s="147">
        <f>IF(N169="nulová",J169,0)</f>
        <v>0</v>
      </c>
      <c r="BJ169" s="13" t="s">
        <v>80</v>
      </c>
      <c r="BK169" s="147">
        <f>ROUND(I169*H169,2)</f>
        <v>0</v>
      </c>
      <c r="BL169" s="13" t="s">
        <v>97</v>
      </c>
      <c r="BM169" s="146" t="s">
        <v>1542</v>
      </c>
    </row>
    <row r="170" spans="2:65" s="1" customFormat="1" ht="29.25">
      <c r="B170" s="28"/>
      <c r="D170" s="148" t="s">
        <v>290</v>
      </c>
      <c r="F170" s="149" t="s">
        <v>1541</v>
      </c>
      <c r="I170" s="150"/>
      <c r="L170" s="28"/>
      <c r="M170" s="151"/>
      <c r="T170" s="52"/>
      <c r="AT170" s="13" t="s">
        <v>290</v>
      </c>
      <c r="AU170" s="13" t="s">
        <v>80</v>
      </c>
    </row>
    <row r="171" spans="2:65" s="1" customFormat="1" ht="49.15" customHeight="1">
      <c r="B171" s="133"/>
      <c r="C171" s="134" t="s">
        <v>371</v>
      </c>
      <c r="D171" s="134" t="s">
        <v>284</v>
      </c>
      <c r="E171" s="135" t="s">
        <v>1402</v>
      </c>
      <c r="F171" s="136" t="s">
        <v>1403</v>
      </c>
      <c r="G171" s="137" t="s">
        <v>409</v>
      </c>
      <c r="H171" s="156">
        <v>14</v>
      </c>
      <c r="I171" s="139"/>
      <c r="J171" s="140">
        <f>ROUND(I171*H171,2)</f>
        <v>0</v>
      </c>
      <c r="K171" s="141"/>
      <c r="L171" s="28"/>
      <c r="M171" s="142" t="s">
        <v>1</v>
      </c>
      <c r="N171" s="143" t="s">
        <v>38</v>
      </c>
      <c r="P171" s="144">
        <f>O171*H171</f>
        <v>0</v>
      </c>
      <c r="Q171" s="144">
        <v>0</v>
      </c>
      <c r="R171" s="144">
        <f>Q171*H171</f>
        <v>0</v>
      </c>
      <c r="S171" s="144">
        <v>0</v>
      </c>
      <c r="T171" s="145">
        <f>S171*H171</f>
        <v>0</v>
      </c>
      <c r="AR171" s="146" t="s">
        <v>97</v>
      </c>
      <c r="AT171" s="146" t="s">
        <v>284</v>
      </c>
      <c r="AU171" s="146" t="s">
        <v>80</v>
      </c>
      <c r="AY171" s="13" t="s">
        <v>281</v>
      </c>
      <c r="BE171" s="147">
        <f>IF(N171="základní",J171,0)</f>
        <v>0</v>
      </c>
      <c r="BF171" s="147">
        <f>IF(N171="snížená",J171,0)</f>
        <v>0</v>
      </c>
      <c r="BG171" s="147">
        <f>IF(N171="zákl. přenesená",J171,0)</f>
        <v>0</v>
      </c>
      <c r="BH171" s="147">
        <f>IF(N171="sníž. přenesená",J171,0)</f>
        <v>0</v>
      </c>
      <c r="BI171" s="147">
        <f>IF(N171="nulová",J171,0)</f>
        <v>0</v>
      </c>
      <c r="BJ171" s="13" t="s">
        <v>80</v>
      </c>
      <c r="BK171" s="147">
        <f>ROUND(I171*H171,2)</f>
        <v>0</v>
      </c>
      <c r="BL171" s="13" t="s">
        <v>97</v>
      </c>
      <c r="BM171" s="146" t="s">
        <v>1543</v>
      </c>
    </row>
    <row r="172" spans="2:65" s="1" customFormat="1" ht="19.5">
      <c r="B172" s="28"/>
      <c r="D172" s="148" t="s">
        <v>290</v>
      </c>
      <c r="F172" s="149" t="s">
        <v>1544</v>
      </c>
      <c r="I172" s="150"/>
      <c r="L172" s="28"/>
      <c r="M172" s="151"/>
      <c r="T172" s="52"/>
      <c r="AT172" s="13" t="s">
        <v>290</v>
      </c>
      <c r="AU172" s="13" t="s">
        <v>80</v>
      </c>
    </row>
    <row r="173" spans="2:65" s="11" customFormat="1" ht="25.9" customHeight="1">
      <c r="B173" s="121"/>
      <c r="D173" s="122" t="s">
        <v>72</v>
      </c>
      <c r="E173" s="123" t="s">
        <v>535</v>
      </c>
      <c r="F173" s="123" t="s">
        <v>788</v>
      </c>
      <c r="I173" s="124"/>
      <c r="J173" s="125">
        <f>BK173</f>
        <v>0</v>
      </c>
      <c r="L173" s="121"/>
      <c r="M173" s="126"/>
      <c r="P173" s="127">
        <f>SUM(P174:P175)</f>
        <v>0</v>
      </c>
      <c r="R173" s="127">
        <f>SUM(R174:R175)</f>
        <v>0</v>
      </c>
      <c r="T173" s="128">
        <f>SUM(T174:T175)</f>
        <v>0</v>
      </c>
      <c r="AR173" s="122" t="s">
        <v>80</v>
      </c>
      <c r="AT173" s="129" t="s">
        <v>72</v>
      </c>
      <c r="AU173" s="129" t="s">
        <v>73</v>
      </c>
      <c r="AY173" s="122" t="s">
        <v>281</v>
      </c>
      <c r="BK173" s="130">
        <f>SUM(BK174:BK175)</f>
        <v>0</v>
      </c>
    </row>
    <row r="174" spans="2:65" s="1" customFormat="1" ht="37.9" customHeight="1">
      <c r="B174" s="133"/>
      <c r="C174" s="134" t="s">
        <v>7</v>
      </c>
      <c r="D174" s="134" t="s">
        <v>284</v>
      </c>
      <c r="E174" s="135" t="s">
        <v>623</v>
      </c>
      <c r="F174" s="136" t="s">
        <v>790</v>
      </c>
      <c r="G174" s="137" t="s">
        <v>402</v>
      </c>
      <c r="H174" s="156">
        <v>12</v>
      </c>
      <c r="I174" s="139"/>
      <c r="J174" s="140">
        <f>ROUND(I174*H174,2)</f>
        <v>0</v>
      </c>
      <c r="K174" s="141"/>
      <c r="L174" s="28"/>
      <c r="M174" s="142" t="s">
        <v>1</v>
      </c>
      <c r="N174" s="143" t="s">
        <v>38</v>
      </c>
      <c r="P174" s="144">
        <f>O174*H174</f>
        <v>0</v>
      </c>
      <c r="Q174" s="144">
        <v>0</v>
      </c>
      <c r="R174" s="144">
        <f>Q174*H174</f>
        <v>0</v>
      </c>
      <c r="S174" s="144">
        <v>0</v>
      </c>
      <c r="T174" s="145">
        <f>S174*H174</f>
        <v>0</v>
      </c>
      <c r="AR174" s="146" t="s">
        <v>97</v>
      </c>
      <c r="AT174" s="146" t="s">
        <v>284</v>
      </c>
      <c r="AU174" s="146" t="s">
        <v>80</v>
      </c>
      <c r="AY174" s="13" t="s">
        <v>281</v>
      </c>
      <c r="BE174" s="147">
        <f>IF(N174="základní",J174,0)</f>
        <v>0</v>
      </c>
      <c r="BF174" s="147">
        <f>IF(N174="snížená",J174,0)</f>
        <v>0</v>
      </c>
      <c r="BG174" s="147">
        <f>IF(N174="zákl. přenesená",J174,0)</f>
        <v>0</v>
      </c>
      <c r="BH174" s="147">
        <f>IF(N174="sníž. přenesená",J174,0)</f>
        <v>0</v>
      </c>
      <c r="BI174" s="147">
        <f>IF(N174="nulová",J174,0)</f>
        <v>0</v>
      </c>
      <c r="BJ174" s="13" t="s">
        <v>80</v>
      </c>
      <c r="BK174" s="147">
        <f>ROUND(I174*H174,2)</f>
        <v>0</v>
      </c>
      <c r="BL174" s="13" t="s">
        <v>97</v>
      </c>
      <c r="BM174" s="146" t="s">
        <v>1545</v>
      </c>
    </row>
    <row r="175" spans="2:65" s="1" customFormat="1" ht="19.5">
      <c r="B175" s="28"/>
      <c r="D175" s="148" t="s">
        <v>290</v>
      </c>
      <c r="F175" s="149" t="s">
        <v>1546</v>
      </c>
      <c r="I175" s="150"/>
      <c r="L175" s="28"/>
      <c r="M175" s="151"/>
      <c r="T175" s="52"/>
      <c r="AT175" s="13" t="s">
        <v>290</v>
      </c>
      <c r="AU175" s="13" t="s">
        <v>80</v>
      </c>
    </row>
    <row r="176" spans="2:65" s="11" customFormat="1" ht="25.9" customHeight="1">
      <c r="B176" s="121"/>
      <c r="D176" s="122" t="s">
        <v>72</v>
      </c>
      <c r="E176" s="123" t="s">
        <v>643</v>
      </c>
      <c r="F176" s="123" t="s">
        <v>644</v>
      </c>
      <c r="I176" s="124"/>
      <c r="J176" s="125">
        <f>BK176</f>
        <v>0</v>
      </c>
      <c r="L176" s="121"/>
      <c r="M176" s="126"/>
      <c r="P176" s="127">
        <f>SUM(P177:P178)</f>
        <v>0</v>
      </c>
      <c r="R176" s="127">
        <f>SUM(R177:R178)</f>
        <v>0</v>
      </c>
      <c r="T176" s="128">
        <f>SUM(T177:T178)</f>
        <v>0</v>
      </c>
      <c r="AR176" s="122" t="s">
        <v>80</v>
      </c>
      <c r="AT176" s="129" t="s">
        <v>72</v>
      </c>
      <c r="AU176" s="129" t="s">
        <v>73</v>
      </c>
      <c r="AY176" s="122" t="s">
        <v>281</v>
      </c>
      <c r="BK176" s="130">
        <f>SUM(BK177:BK178)</f>
        <v>0</v>
      </c>
    </row>
    <row r="177" spans="2:65" s="1" customFormat="1" ht="24.2" customHeight="1">
      <c r="B177" s="133"/>
      <c r="C177" s="134" t="s">
        <v>379</v>
      </c>
      <c r="D177" s="134" t="s">
        <v>284</v>
      </c>
      <c r="E177" s="135" t="s">
        <v>834</v>
      </c>
      <c r="F177" s="136" t="s">
        <v>835</v>
      </c>
      <c r="G177" s="137" t="s">
        <v>511</v>
      </c>
      <c r="H177" s="156">
        <v>21.181000000000001</v>
      </c>
      <c r="I177" s="139"/>
      <c r="J177" s="140">
        <f>ROUND(I177*H177,2)</f>
        <v>0</v>
      </c>
      <c r="K177" s="141"/>
      <c r="L177" s="28"/>
      <c r="M177" s="142" t="s">
        <v>1</v>
      </c>
      <c r="N177" s="143" t="s">
        <v>38</v>
      </c>
      <c r="P177" s="144">
        <f>O177*H177</f>
        <v>0</v>
      </c>
      <c r="Q177" s="144">
        <v>0</v>
      </c>
      <c r="R177" s="144">
        <f>Q177*H177</f>
        <v>0</v>
      </c>
      <c r="S177" s="144">
        <v>0</v>
      </c>
      <c r="T177" s="145">
        <f>S177*H177</f>
        <v>0</v>
      </c>
      <c r="AR177" s="146" t="s">
        <v>97</v>
      </c>
      <c r="AT177" s="146" t="s">
        <v>284</v>
      </c>
      <c r="AU177" s="146" t="s">
        <v>80</v>
      </c>
      <c r="AY177" s="13" t="s">
        <v>281</v>
      </c>
      <c r="BE177" s="147">
        <f>IF(N177="základní",J177,0)</f>
        <v>0</v>
      </c>
      <c r="BF177" s="147">
        <f>IF(N177="snížená",J177,0)</f>
        <v>0</v>
      </c>
      <c r="BG177" s="147">
        <f>IF(N177="zákl. přenesená",J177,0)</f>
        <v>0</v>
      </c>
      <c r="BH177" s="147">
        <f>IF(N177="sníž. přenesená",J177,0)</f>
        <v>0</v>
      </c>
      <c r="BI177" s="147">
        <f>IF(N177="nulová",J177,0)</f>
        <v>0</v>
      </c>
      <c r="BJ177" s="13" t="s">
        <v>80</v>
      </c>
      <c r="BK177" s="147">
        <f>ROUND(I177*H177,2)</f>
        <v>0</v>
      </c>
      <c r="BL177" s="13" t="s">
        <v>97</v>
      </c>
      <c r="BM177" s="146" t="s">
        <v>1547</v>
      </c>
    </row>
    <row r="178" spans="2:65" s="1" customFormat="1" ht="39">
      <c r="B178" s="28"/>
      <c r="D178" s="148" t="s">
        <v>290</v>
      </c>
      <c r="F178" s="149" t="s">
        <v>837</v>
      </c>
      <c r="I178" s="150"/>
      <c r="L178" s="28"/>
      <c r="M178" s="151"/>
      <c r="T178" s="52"/>
      <c r="AT178" s="13" t="s">
        <v>290</v>
      </c>
      <c r="AU178" s="13" t="s">
        <v>80</v>
      </c>
    </row>
    <row r="179" spans="2:65" s="11" customFormat="1" ht="25.9" customHeight="1">
      <c r="B179" s="121"/>
      <c r="D179" s="122" t="s">
        <v>72</v>
      </c>
      <c r="E179" s="123" t="s">
        <v>882</v>
      </c>
      <c r="F179" s="123" t="s">
        <v>883</v>
      </c>
      <c r="I179" s="124"/>
      <c r="J179" s="125">
        <f>BK179</f>
        <v>0</v>
      </c>
      <c r="L179" s="121"/>
      <c r="M179" s="126"/>
      <c r="P179" s="127">
        <f>SUM(P180:P183)</f>
        <v>0</v>
      </c>
      <c r="R179" s="127">
        <f>SUM(R180:R183)</f>
        <v>0</v>
      </c>
      <c r="T179" s="128">
        <f>SUM(T180:T183)</f>
        <v>0</v>
      </c>
      <c r="AR179" s="122" t="s">
        <v>82</v>
      </c>
      <c r="AT179" s="129" t="s">
        <v>72</v>
      </c>
      <c r="AU179" s="129" t="s">
        <v>73</v>
      </c>
      <c r="AY179" s="122" t="s">
        <v>281</v>
      </c>
      <c r="BK179" s="130">
        <f>SUM(BK180:BK183)</f>
        <v>0</v>
      </c>
    </row>
    <row r="180" spans="2:65" s="1" customFormat="1" ht="24.2" customHeight="1">
      <c r="B180" s="133"/>
      <c r="C180" s="134" t="s">
        <v>384</v>
      </c>
      <c r="D180" s="134" t="s">
        <v>284</v>
      </c>
      <c r="E180" s="135" t="s">
        <v>1331</v>
      </c>
      <c r="F180" s="136" t="s">
        <v>1332</v>
      </c>
      <c r="G180" s="137" t="s">
        <v>501</v>
      </c>
      <c r="H180" s="156">
        <v>4.8</v>
      </c>
      <c r="I180" s="139"/>
      <c r="J180" s="140">
        <f>ROUND(I180*H180,2)</f>
        <v>0</v>
      </c>
      <c r="K180" s="141"/>
      <c r="L180" s="28"/>
      <c r="M180" s="142" t="s">
        <v>1</v>
      </c>
      <c r="N180" s="143" t="s">
        <v>38</v>
      </c>
      <c r="P180" s="144">
        <f>O180*H180</f>
        <v>0</v>
      </c>
      <c r="Q180" s="144">
        <v>0</v>
      </c>
      <c r="R180" s="144">
        <f>Q180*H180</f>
        <v>0</v>
      </c>
      <c r="S180" s="144">
        <v>0</v>
      </c>
      <c r="T180" s="145">
        <f>S180*H180</f>
        <v>0</v>
      </c>
      <c r="AR180" s="146" t="s">
        <v>352</v>
      </c>
      <c r="AT180" s="146" t="s">
        <v>284</v>
      </c>
      <c r="AU180" s="146" t="s">
        <v>80</v>
      </c>
      <c r="AY180" s="13" t="s">
        <v>281</v>
      </c>
      <c r="BE180" s="147">
        <f>IF(N180="základní",J180,0)</f>
        <v>0</v>
      </c>
      <c r="BF180" s="147">
        <f>IF(N180="snížená",J180,0)</f>
        <v>0</v>
      </c>
      <c r="BG180" s="147">
        <f>IF(N180="zákl. přenesená",J180,0)</f>
        <v>0</v>
      </c>
      <c r="BH180" s="147">
        <f>IF(N180="sníž. přenesená",J180,0)</f>
        <v>0</v>
      </c>
      <c r="BI180" s="147">
        <f>IF(N180="nulová",J180,0)</f>
        <v>0</v>
      </c>
      <c r="BJ180" s="13" t="s">
        <v>80</v>
      </c>
      <c r="BK180" s="147">
        <f>ROUND(I180*H180,2)</f>
        <v>0</v>
      </c>
      <c r="BL180" s="13" t="s">
        <v>352</v>
      </c>
      <c r="BM180" s="146" t="s">
        <v>1548</v>
      </c>
    </row>
    <row r="181" spans="2:65" s="1" customFormat="1" ht="19.5">
      <c r="B181" s="28"/>
      <c r="D181" s="148" t="s">
        <v>290</v>
      </c>
      <c r="F181" s="149" t="s">
        <v>1549</v>
      </c>
      <c r="I181" s="150"/>
      <c r="L181" s="28"/>
      <c r="M181" s="151"/>
      <c r="T181" s="52"/>
      <c r="AT181" s="13" t="s">
        <v>290</v>
      </c>
      <c r="AU181" s="13" t="s">
        <v>80</v>
      </c>
    </row>
    <row r="182" spans="2:65" s="1" customFormat="1" ht="24.2" customHeight="1">
      <c r="B182" s="133"/>
      <c r="C182" s="134" t="s">
        <v>389</v>
      </c>
      <c r="D182" s="134" t="s">
        <v>284</v>
      </c>
      <c r="E182" s="135" t="s">
        <v>901</v>
      </c>
      <c r="F182" s="136" t="s">
        <v>902</v>
      </c>
      <c r="G182" s="137" t="s">
        <v>287</v>
      </c>
      <c r="H182" s="138"/>
      <c r="I182" s="139"/>
      <c r="J182" s="140">
        <f>ROUND(I182*H182,2)</f>
        <v>0</v>
      </c>
      <c r="K182" s="141"/>
      <c r="L182" s="28"/>
      <c r="M182" s="142" t="s">
        <v>1</v>
      </c>
      <c r="N182" s="143" t="s">
        <v>38</v>
      </c>
      <c r="P182" s="144">
        <f>O182*H182</f>
        <v>0</v>
      </c>
      <c r="Q182" s="144">
        <v>0</v>
      </c>
      <c r="R182" s="144">
        <f>Q182*H182</f>
        <v>0</v>
      </c>
      <c r="S182" s="144">
        <v>0</v>
      </c>
      <c r="T182" s="145">
        <f>S182*H182</f>
        <v>0</v>
      </c>
      <c r="AR182" s="146" t="s">
        <v>352</v>
      </c>
      <c r="AT182" s="146" t="s">
        <v>284</v>
      </c>
      <c r="AU182" s="146" t="s">
        <v>80</v>
      </c>
      <c r="AY182" s="13" t="s">
        <v>281</v>
      </c>
      <c r="BE182" s="147">
        <f>IF(N182="základní",J182,0)</f>
        <v>0</v>
      </c>
      <c r="BF182" s="147">
        <f>IF(N182="snížená",J182,0)</f>
        <v>0</v>
      </c>
      <c r="BG182" s="147">
        <f>IF(N182="zákl. přenesená",J182,0)</f>
        <v>0</v>
      </c>
      <c r="BH182" s="147">
        <f>IF(N182="sníž. přenesená",J182,0)</f>
        <v>0</v>
      </c>
      <c r="BI182" s="147">
        <f>IF(N182="nulová",J182,0)</f>
        <v>0</v>
      </c>
      <c r="BJ182" s="13" t="s">
        <v>80</v>
      </c>
      <c r="BK182" s="147">
        <f>ROUND(I182*H182,2)</f>
        <v>0</v>
      </c>
      <c r="BL182" s="13" t="s">
        <v>352</v>
      </c>
      <c r="BM182" s="146" t="s">
        <v>1550</v>
      </c>
    </row>
    <row r="183" spans="2:65" s="1" customFormat="1" ht="19.5">
      <c r="B183" s="28"/>
      <c r="D183" s="148" t="s">
        <v>290</v>
      </c>
      <c r="F183" s="149" t="s">
        <v>881</v>
      </c>
      <c r="I183" s="150"/>
      <c r="L183" s="28"/>
      <c r="M183" s="153"/>
      <c r="N183" s="154"/>
      <c r="O183" s="154"/>
      <c r="P183" s="154"/>
      <c r="Q183" s="154"/>
      <c r="R183" s="154"/>
      <c r="S183" s="154"/>
      <c r="T183" s="155"/>
      <c r="AT183" s="13" t="s">
        <v>290</v>
      </c>
      <c r="AU183" s="13" t="s">
        <v>80</v>
      </c>
    </row>
    <row r="184" spans="2:65" s="1" customFormat="1" ht="6.95" customHeight="1">
      <c r="B184" s="40"/>
      <c r="C184" s="41"/>
      <c r="D184" s="41"/>
      <c r="E184" s="41"/>
      <c r="F184" s="41"/>
      <c r="G184" s="41"/>
      <c r="H184" s="41"/>
      <c r="I184" s="41"/>
      <c r="J184" s="41"/>
      <c r="K184" s="41"/>
      <c r="L184" s="28"/>
    </row>
  </sheetData>
  <autoFilter ref="C129:K183" xr:uid="{00000000-0009-0000-0000-00000C000000}"/>
  <mergeCells count="15">
    <mergeCell ref="E116:H116"/>
    <mergeCell ref="E120:H120"/>
    <mergeCell ref="E118:H118"/>
    <mergeCell ref="E122:H122"/>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BM232"/>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139</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1551</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ROUND(J133,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ROUND((SUM(BE133:BE231)),  2)</f>
        <v>0</v>
      </c>
      <c r="I37" s="92">
        <v>0.21</v>
      </c>
      <c r="J37" s="81">
        <f>ROUND(((SUM(BE133:BE231))*I37),  2)</f>
        <v>0</v>
      </c>
      <c r="L37" s="28"/>
    </row>
    <row r="38" spans="2:12" s="1" customFormat="1" ht="14.45" customHeight="1">
      <c r="B38" s="28"/>
      <c r="E38" s="23" t="s">
        <v>39</v>
      </c>
      <c r="F38" s="81">
        <f>ROUND((SUM(BF133:BF231)),  2)</f>
        <v>0</v>
      </c>
      <c r="I38" s="92">
        <v>0.12</v>
      </c>
      <c r="J38" s="81">
        <f>ROUND(((SUM(BF133:BF231))*I38),  2)</f>
        <v>0</v>
      </c>
      <c r="L38" s="28"/>
    </row>
    <row r="39" spans="2:12" s="1" customFormat="1" ht="14.45" hidden="1" customHeight="1">
      <c r="B39" s="28"/>
      <c r="E39" s="23" t="s">
        <v>40</v>
      </c>
      <c r="F39" s="81">
        <f>ROUND((SUM(BG133:BG231)),  2)</f>
        <v>0</v>
      </c>
      <c r="I39" s="92">
        <v>0.21</v>
      </c>
      <c r="J39" s="81">
        <f>0</f>
        <v>0</v>
      </c>
      <c r="L39" s="28"/>
    </row>
    <row r="40" spans="2:12" s="1" customFormat="1" ht="14.45" hidden="1" customHeight="1">
      <c r="B40" s="28"/>
      <c r="E40" s="23" t="s">
        <v>41</v>
      </c>
      <c r="F40" s="81">
        <f>ROUND((SUM(BH133:BH231)),  2)</f>
        <v>0</v>
      </c>
      <c r="I40" s="92">
        <v>0.12</v>
      </c>
      <c r="J40" s="81">
        <f>0</f>
        <v>0</v>
      </c>
      <c r="L40" s="28"/>
    </row>
    <row r="41" spans="2:12" s="1" customFormat="1" ht="14.45" hidden="1" customHeight="1">
      <c r="B41" s="28"/>
      <c r="E41" s="23" t="s">
        <v>42</v>
      </c>
      <c r="F41" s="81">
        <f>ROUND((SUM(BI133:BI231)),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Objekt9 - Schodiště 11, Zídka 11</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J133</f>
        <v>0</v>
      </c>
      <c r="L100" s="28"/>
      <c r="AU100" s="13" t="s">
        <v>259</v>
      </c>
    </row>
    <row r="101" spans="2:47" s="8" customFormat="1" ht="24.95" customHeight="1">
      <c r="B101" s="104"/>
      <c r="D101" s="105" t="s">
        <v>396</v>
      </c>
      <c r="E101" s="106"/>
      <c r="F101" s="106"/>
      <c r="G101" s="106"/>
      <c r="H101" s="106"/>
      <c r="I101" s="106"/>
      <c r="J101" s="107">
        <f>J134</f>
        <v>0</v>
      </c>
      <c r="L101" s="104"/>
    </row>
    <row r="102" spans="2:47" s="8" customFormat="1" ht="24.95" customHeight="1">
      <c r="B102" s="104"/>
      <c r="D102" s="105" t="s">
        <v>649</v>
      </c>
      <c r="E102" s="106"/>
      <c r="F102" s="106"/>
      <c r="G102" s="106"/>
      <c r="H102" s="106"/>
      <c r="I102" s="106"/>
      <c r="J102" s="107">
        <f>J163</f>
        <v>0</v>
      </c>
      <c r="L102" s="104"/>
    </row>
    <row r="103" spans="2:47" s="8" customFormat="1" ht="24.95" customHeight="1">
      <c r="B103" s="104"/>
      <c r="D103" s="105" t="s">
        <v>650</v>
      </c>
      <c r="E103" s="106"/>
      <c r="F103" s="106"/>
      <c r="G103" s="106"/>
      <c r="H103" s="106"/>
      <c r="I103" s="106"/>
      <c r="J103" s="107">
        <f>J178</f>
        <v>0</v>
      </c>
      <c r="L103" s="104"/>
    </row>
    <row r="104" spans="2:47" s="8" customFormat="1" ht="24.95" customHeight="1">
      <c r="B104" s="104"/>
      <c r="D104" s="105" t="s">
        <v>906</v>
      </c>
      <c r="E104" s="106"/>
      <c r="F104" s="106"/>
      <c r="G104" s="106"/>
      <c r="H104" s="106"/>
      <c r="I104" s="106"/>
      <c r="J104" s="107">
        <f>J189</f>
        <v>0</v>
      </c>
      <c r="L104" s="104"/>
    </row>
    <row r="105" spans="2:47" s="8" customFormat="1" ht="24.95" customHeight="1">
      <c r="B105" s="104"/>
      <c r="D105" s="105" t="s">
        <v>651</v>
      </c>
      <c r="E105" s="106"/>
      <c r="F105" s="106"/>
      <c r="G105" s="106"/>
      <c r="H105" s="106"/>
      <c r="I105" s="106"/>
      <c r="J105" s="107">
        <f>J206</f>
        <v>0</v>
      </c>
      <c r="L105" s="104"/>
    </row>
    <row r="106" spans="2:47" s="8" customFormat="1" ht="24.95" customHeight="1">
      <c r="B106" s="104"/>
      <c r="D106" s="105" t="s">
        <v>652</v>
      </c>
      <c r="E106" s="106"/>
      <c r="F106" s="106"/>
      <c r="G106" s="106"/>
      <c r="H106" s="106"/>
      <c r="I106" s="106"/>
      <c r="J106" s="107">
        <f>J211</f>
        <v>0</v>
      </c>
      <c r="L106" s="104"/>
    </row>
    <row r="107" spans="2:47" s="8" customFormat="1" ht="24.95" customHeight="1">
      <c r="B107" s="104"/>
      <c r="D107" s="105" t="s">
        <v>595</v>
      </c>
      <c r="E107" s="106"/>
      <c r="F107" s="106"/>
      <c r="G107" s="106"/>
      <c r="H107" s="106"/>
      <c r="I107" s="106"/>
      <c r="J107" s="107">
        <f>J217</f>
        <v>0</v>
      </c>
      <c r="L107" s="104"/>
    </row>
    <row r="108" spans="2:47" s="8" customFormat="1" ht="24.95" customHeight="1">
      <c r="B108" s="104"/>
      <c r="D108" s="105" t="s">
        <v>655</v>
      </c>
      <c r="E108" s="106"/>
      <c r="F108" s="106"/>
      <c r="G108" s="106"/>
      <c r="H108" s="106"/>
      <c r="I108" s="106"/>
      <c r="J108" s="107">
        <f>J220</f>
        <v>0</v>
      </c>
      <c r="L108" s="104"/>
    </row>
    <row r="109" spans="2:47" s="8" customFormat="1" ht="24.95" customHeight="1">
      <c r="B109" s="104"/>
      <c r="D109" s="105" t="s">
        <v>657</v>
      </c>
      <c r="E109" s="106"/>
      <c r="F109" s="106"/>
      <c r="G109" s="106"/>
      <c r="H109" s="106"/>
      <c r="I109" s="106"/>
      <c r="J109" s="107">
        <f>J227</f>
        <v>0</v>
      </c>
      <c r="L109" s="104"/>
    </row>
    <row r="110" spans="2:47" s="1" customFormat="1" ht="21.75" customHeight="1">
      <c r="B110" s="28"/>
      <c r="L110" s="28"/>
    </row>
    <row r="111" spans="2:47" s="1" customFormat="1" ht="6.95" customHeight="1">
      <c r="B111" s="40"/>
      <c r="C111" s="41"/>
      <c r="D111" s="41"/>
      <c r="E111" s="41"/>
      <c r="F111" s="41"/>
      <c r="G111" s="41"/>
      <c r="H111" s="41"/>
      <c r="I111" s="41"/>
      <c r="J111" s="41"/>
      <c r="K111" s="41"/>
      <c r="L111" s="28"/>
    </row>
    <row r="115" spans="2:12" s="1" customFormat="1" ht="6.95" customHeight="1">
      <c r="B115" s="42"/>
      <c r="C115" s="43"/>
      <c r="D115" s="43"/>
      <c r="E115" s="43"/>
      <c r="F115" s="43"/>
      <c r="G115" s="43"/>
      <c r="H115" s="43"/>
      <c r="I115" s="43"/>
      <c r="J115" s="43"/>
      <c r="K115" s="43"/>
      <c r="L115" s="28"/>
    </row>
    <row r="116" spans="2:12" s="1" customFormat="1" ht="24.95" customHeight="1">
      <c r="B116" s="28"/>
      <c r="C116" s="17" t="s">
        <v>266</v>
      </c>
      <c r="L116" s="28"/>
    </row>
    <row r="117" spans="2:12" s="1" customFormat="1" ht="6.95" customHeight="1">
      <c r="B117" s="28"/>
      <c r="L117" s="28"/>
    </row>
    <row r="118" spans="2:12" s="1" customFormat="1" ht="12" customHeight="1">
      <c r="B118" s="28"/>
      <c r="C118" s="23" t="s">
        <v>16</v>
      </c>
      <c r="L118" s="28"/>
    </row>
    <row r="119" spans="2:12" s="1" customFormat="1" ht="16.5" customHeight="1">
      <c r="B119" s="28"/>
      <c r="E119" s="223" t="str">
        <f>E7</f>
        <v>Městský park -Děkanská zahrada Pelhřimov - kompletní provedení</v>
      </c>
      <c r="F119" s="224"/>
      <c r="G119" s="224"/>
      <c r="H119" s="224"/>
      <c r="L119" s="28"/>
    </row>
    <row r="120" spans="2:12" ht="12" customHeight="1">
      <c r="B120" s="16"/>
      <c r="C120" s="23" t="s">
        <v>249</v>
      </c>
      <c r="L120" s="16"/>
    </row>
    <row r="121" spans="2:12" ht="16.5" customHeight="1">
      <c r="B121" s="16"/>
      <c r="E121" s="223" t="s">
        <v>250</v>
      </c>
      <c r="F121" s="183"/>
      <c r="G121" s="183"/>
      <c r="H121" s="183"/>
      <c r="L121" s="16"/>
    </row>
    <row r="122" spans="2:12" ht="12" customHeight="1">
      <c r="B122" s="16"/>
      <c r="C122" s="23" t="s">
        <v>251</v>
      </c>
      <c r="L122" s="16"/>
    </row>
    <row r="123" spans="2:12" s="1" customFormat="1" ht="16.5" customHeight="1">
      <c r="B123" s="28"/>
      <c r="E123" s="218" t="s">
        <v>252</v>
      </c>
      <c r="F123" s="225"/>
      <c r="G123" s="225"/>
      <c r="H123" s="225"/>
      <c r="L123" s="28"/>
    </row>
    <row r="124" spans="2:12" s="1" customFormat="1" ht="12" customHeight="1">
      <c r="B124" s="28"/>
      <c r="C124" s="23" t="s">
        <v>394</v>
      </c>
      <c r="L124" s="28"/>
    </row>
    <row r="125" spans="2:12" s="1" customFormat="1" ht="16.5" customHeight="1">
      <c r="B125" s="28"/>
      <c r="E125" s="205" t="str">
        <f>E13</f>
        <v>Objekt9 - Schodiště 11, Zídka 11</v>
      </c>
      <c r="F125" s="225"/>
      <c r="G125" s="225"/>
      <c r="H125" s="225"/>
      <c r="L125" s="28"/>
    </row>
    <row r="126" spans="2:12" s="1" customFormat="1" ht="6.95" customHeight="1">
      <c r="B126" s="28"/>
      <c r="L126" s="28"/>
    </row>
    <row r="127" spans="2:12" s="1" customFormat="1" ht="12" customHeight="1">
      <c r="B127" s="28"/>
      <c r="C127" s="23" t="s">
        <v>20</v>
      </c>
      <c r="F127" s="21" t="str">
        <f>F16</f>
        <v xml:space="preserve"> </v>
      </c>
      <c r="I127" s="23" t="s">
        <v>22</v>
      </c>
      <c r="J127" s="48" t="str">
        <f>IF(J16="","",J16)</f>
        <v>5. 12. 2024</v>
      </c>
      <c r="L127" s="28"/>
    </row>
    <row r="128" spans="2:12" s="1" customFormat="1" ht="6.95" customHeight="1">
      <c r="B128" s="28"/>
      <c r="L128" s="28"/>
    </row>
    <row r="129" spans="2:65" s="1" customFormat="1" ht="15.2" customHeight="1">
      <c r="B129" s="28"/>
      <c r="C129" s="23" t="s">
        <v>24</v>
      </c>
      <c r="F129" s="21" t="str">
        <f>E19</f>
        <v xml:space="preserve"> </v>
      </c>
      <c r="I129" s="23" t="s">
        <v>29</v>
      </c>
      <c r="J129" s="26" t="str">
        <f>E25</f>
        <v xml:space="preserve"> </v>
      </c>
      <c r="L129" s="28"/>
    </row>
    <row r="130" spans="2:65" s="1" customFormat="1" ht="15.2" customHeight="1">
      <c r="B130" s="28"/>
      <c r="C130" s="23" t="s">
        <v>27</v>
      </c>
      <c r="F130" s="21" t="str">
        <f>IF(E22="","",E22)</f>
        <v>Vyplň údaj</v>
      </c>
      <c r="I130" s="23" t="s">
        <v>31</v>
      </c>
      <c r="J130" s="26" t="str">
        <f>E28</f>
        <v xml:space="preserve"> </v>
      </c>
      <c r="L130" s="28"/>
    </row>
    <row r="131" spans="2:65" s="1" customFormat="1" ht="10.35" customHeight="1">
      <c r="B131" s="28"/>
      <c r="L131" s="28"/>
    </row>
    <row r="132" spans="2:65" s="10" customFormat="1" ht="29.25" customHeight="1">
      <c r="B132" s="112"/>
      <c r="C132" s="113" t="s">
        <v>267</v>
      </c>
      <c r="D132" s="114" t="s">
        <v>58</v>
      </c>
      <c r="E132" s="114" t="s">
        <v>54</v>
      </c>
      <c r="F132" s="114" t="s">
        <v>55</v>
      </c>
      <c r="G132" s="114" t="s">
        <v>268</v>
      </c>
      <c r="H132" s="114" t="s">
        <v>269</v>
      </c>
      <c r="I132" s="114" t="s">
        <v>270</v>
      </c>
      <c r="J132" s="115" t="s">
        <v>257</v>
      </c>
      <c r="K132" s="116" t="s">
        <v>271</v>
      </c>
      <c r="L132" s="112"/>
      <c r="M132" s="55" t="s">
        <v>1</v>
      </c>
      <c r="N132" s="56" t="s">
        <v>37</v>
      </c>
      <c r="O132" s="56" t="s">
        <v>272</v>
      </c>
      <c r="P132" s="56" t="s">
        <v>273</v>
      </c>
      <c r="Q132" s="56" t="s">
        <v>274</v>
      </c>
      <c r="R132" s="56" t="s">
        <v>275</v>
      </c>
      <c r="S132" s="56" t="s">
        <v>276</v>
      </c>
      <c r="T132" s="57" t="s">
        <v>277</v>
      </c>
    </row>
    <row r="133" spans="2:65" s="1" customFormat="1" ht="22.9" customHeight="1">
      <c r="B133" s="28"/>
      <c r="C133" s="60" t="s">
        <v>278</v>
      </c>
      <c r="J133" s="117">
        <f>BK133</f>
        <v>0</v>
      </c>
      <c r="L133" s="28"/>
      <c r="M133" s="58"/>
      <c r="N133" s="49"/>
      <c r="O133" s="49"/>
      <c r="P133" s="118">
        <f>P134+P163+P178+P189+P206+P211+P217+P220+P227</f>
        <v>0</v>
      </c>
      <c r="Q133" s="49"/>
      <c r="R133" s="118">
        <f>R134+R163+R178+R189+R206+R211+R217+R220+R227</f>
        <v>0</v>
      </c>
      <c r="S133" s="49"/>
      <c r="T133" s="119">
        <f>T134+T163+T178+T189+T206+T211+T217+T220+T227</f>
        <v>0</v>
      </c>
      <c r="AT133" s="13" t="s">
        <v>72</v>
      </c>
      <c r="AU133" s="13" t="s">
        <v>259</v>
      </c>
      <c r="BK133" s="120">
        <f>BK134+BK163+BK178+BK189+BK206+BK211+BK217+BK220+BK227</f>
        <v>0</v>
      </c>
    </row>
    <row r="134" spans="2:65" s="11" customFormat="1" ht="25.9" customHeight="1">
      <c r="B134" s="121"/>
      <c r="D134" s="122" t="s">
        <v>72</v>
      </c>
      <c r="E134" s="123" t="s">
        <v>80</v>
      </c>
      <c r="F134" s="123" t="s">
        <v>399</v>
      </c>
      <c r="I134" s="124"/>
      <c r="J134" s="125">
        <f>BK134</f>
        <v>0</v>
      </c>
      <c r="L134" s="121"/>
      <c r="M134" s="126"/>
      <c r="P134" s="127">
        <f>SUM(P135:P162)</f>
        <v>0</v>
      </c>
      <c r="R134" s="127">
        <f>SUM(R135:R162)</f>
        <v>0</v>
      </c>
      <c r="T134" s="128">
        <f>SUM(T135:T162)</f>
        <v>0</v>
      </c>
      <c r="AR134" s="122" t="s">
        <v>80</v>
      </c>
      <c r="AT134" s="129" t="s">
        <v>72</v>
      </c>
      <c r="AU134" s="129" t="s">
        <v>73</v>
      </c>
      <c r="AY134" s="122" t="s">
        <v>281</v>
      </c>
      <c r="BK134" s="130">
        <f>SUM(BK135:BK162)</f>
        <v>0</v>
      </c>
    </row>
    <row r="135" spans="2:65" s="1" customFormat="1" ht="24.2" customHeight="1">
      <c r="B135" s="133"/>
      <c r="C135" s="134" t="s">
        <v>80</v>
      </c>
      <c r="D135" s="134" t="s">
        <v>284</v>
      </c>
      <c r="E135" s="135" t="s">
        <v>548</v>
      </c>
      <c r="F135" s="136" t="s">
        <v>1200</v>
      </c>
      <c r="G135" s="137" t="s">
        <v>506</v>
      </c>
      <c r="H135" s="156">
        <v>9.2249999999999996</v>
      </c>
      <c r="I135" s="139"/>
      <c r="J135" s="140">
        <f>ROUND(I135*H135,2)</f>
        <v>0</v>
      </c>
      <c r="K135" s="141"/>
      <c r="L135" s="28"/>
      <c r="M135" s="142" t="s">
        <v>1</v>
      </c>
      <c r="N135" s="143" t="s">
        <v>38</v>
      </c>
      <c r="P135" s="144">
        <f>O135*H135</f>
        <v>0</v>
      </c>
      <c r="Q135" s="144">
        <v>0</v>
      </c>
      <c r="R135" s="144">
        <f>Q135*H135</f>
        <v>0</v>
      </c>
      <c r="S135" s="144">
        <v>0</v>
      </c>
      <c r="T135" s="145">
        <f>S135*H135</f>
        <v>0</v>
      </c>
      <c r="AR135" s="146" t="s">
        <v>97</v>
      </c>
      <c r="AT135" s="146" t="s">
        <v>284</v>
      </c>
      <c r="AU135" s="146" t="s">
        <v>80</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97</v>
      </c>
      <c r="BM135" s="146" t="s">
        <v>1552</v>
      </c>
    </row>
    <row r="136" spans="2:65" s="1" customFormat="1" ht="48.75">
      <c r="B136" s="28"/>
      <c r="D136" s="148" t="s">
        <v>290</v>
      </c>
      <c r="F136" s="149" t="s">
        <v>1553</v>
      </c>
      <c r="I136" s="150"/>
      <c r="L136" s="28"/>
      <c r="M136" s="151"/>
      <c r="T136" s="52"/>
      <c r="AT136" s="13" t="s">
        <v>290</v>
      </c>
      <c r="AU136" s="13" t="s">
        <v>80</v>
      </c>
    </row>
    <row r="137" spans="2:65" s="1" customFormat="1" ht="24.2" customHeight="1">
      <c r="B137" s="133"/>
      <c r="C137" s="134" t="s">
        <v>82</v>
      </c>
      <c r="D137" s="134" t="s">
        <v>284</v>
      </c>
      <c r="E137" s="135" t="s">
        <v>552</v>
      </c>
      <c r="F137" s="136" t="s">
        <v>1203</v>
      </c>
      <c r="G137" s="137" t="s">
        <v>506</v>
      </c>
      <c r="H137" s="156">
        <v>4.6130000000000004</v>
      </c>
      <c r="I137" s="139"/>
      <c r="J137" s="140">
        <f>ROUND(I137*H137,2)</f>
        <v>0</v>
      </c>
      <c r="K137" s="141"/>
      <c r="L137" s="28"/>
      <c r="M137" s="142" t="s">
        <v>1</v>
      </c>
      <c r="N137" s="143" t="s">
        <v>38</v>
      </c>
      <c r="P137" s="144">
        <f>O137*H137</f>
        <v>0</v>
      </c>
      <c r="Q137" s="144">
        <v>0</v>
      </c>
      <c r="R137" s="144">
        <f>Q137*H137</f>
        <v>0</v>
      </c>
      <c r="S137" s="144">
        <v>0</v>
      </c>
      <c r="T137" s="145">
        <f>S137*H137</f>
        <v>0</v>
      </c>
      <c r="AR137" s="146" t="s">
        <v>97</v>
      </c>
      <c r="AT137" s="146" t="s">
        <v>284</v>
      </c>
      <c r="AU137" s="146" t="s">
        <v>80</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97</v>
      </c>
      <c r="BM137" s="146" t="s">
        <v>1554</v>
      </c>
    </row>
    <row r="138" spans="2:65" s="1" customFormat="1" ht="39">
      <c r="B138" s="28"/>
      <c r="D138" s="148" t="s">
        <v>290</v>
      </c>
      <c r="F138" s="149" t="s">
        <v>1555</v>
      </c>
      <c r="I138" s="150"/>
      <c r="L138" s="28"/>
      <c r="M138" s="151"/>
      <c r="T138" s="52"/>
      <c r="AT138" s="13" t="s">
        <v>290</v>
      </c>
      <c r="AU138" s="13" t="s">
        <v>80</v>
      </c>
    </row>
    <row r="139" spans="2:65" s="1" customFormat="1" ht="24.2" customHeight="1">
      <c r="B139" s="133"/>
      <c r="C139" s="134" t="s">
        <v>90</v>
      </c>
      <c r="D139" s="134" t="s">
        <v>284</v>
      </c>
      <c r="E139" s="135" t="s">
        <v>667</v>
      </c>
      <c r="F139" s="136" t="s">
        <v>668</v>
      </c>
      <c r="G139" s="137" t="s">
        <v>506</v>
      </c>
      <c r="H139" s="156">
        <v>3.82</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1556</v>
      </c>
    </row>
    <row r="140" spans="2:65" s="1" customFormat="1" ht="68.25">
      <c r="B140" s="28"/>
      <c r="D140" s="148" t="s">
        <v>290</v>
      </c>
      <c r="F140" s="149" t="s">
        <v>1557</v>
      </c>
      <c r="I140" s="150"/>
      <c r="L140" s="28"/>
      <c r="M140" s="151"/>
      <c r="T140" s="52"/>
      <c r="AT140" s="13" t="s">
        <v>290</v>
      </c>
      <c r="AU140" s="13" t="s">
        <v>80</v>
      </c>
    </row>
    <row r="141" spans="2:65" s="1" customFormat="1" ht="24.2" customHeight="1">
      <c r="B141" s="133"/>
      <c r="C141" s="134" t="s">
        <v>97</v>
      </c>
      <c r="D141" s="134" t="s">
        <v>284</v>
      </c>
      <c r="E141" s="135" t="s">
        <v>671</v>
      </c>
      <c r="F141" s="136" t="s">
        <v>672</v>
      </c>
      <c r="G141" s="137" t="s">
        <v>506</v>
      </c>
      <c r="H141" s="156">
        <v>1.91</v>
      </c>
      <c r="I141" s="139"/>
      <c r="J141" s="140">
        <f>ROUND(I141*H141,2)</f>
        <v>0</v>
      </c>
      <c r="K141" s="141"/>
      <c r="L141" s="28"/>
      <c r="M141" s="142" t="s">
        <v>1</v>
      </c>
      <c r="N141" s="143" t="s">
        <v>38</v>
      </c>
      <c r="P141" s="144">
        <f>O141*H141</f>
        <v>0</v>
      </c>
      <c r="Q141" s="144">
        <v>0</v>
      </c>
      <c r="R141" s="144">
        <f>Q141*H141</f>
        <v>0</v>
      </c>
      <c r="S141" s="144">
        <v>0</v>
      </c>
      <c r="T141" s="145">
        <f>S141*H141</f>
        <v>0</v>
      </c>
      <c r="AR141" s="146" t="s">
        <v>97</v>
      </c>
      <c r="AT141" s="146" t="s">
        <v>284</v>
      </c>
      <c r="AU141" s="146" t="s">
        <v>80</v>
      </c>
      <c r="AY141" s="13" t="s">
        <v>281</v>
      </c>
      <c r="BE141" s="147">
        <f>IF(N141="základní",J141,0)</f>
        <v>0</v>
      </c>
      <c r="BF141" s="147">
        <f>IF(N141="snížená",J141,0)</f>
        <v>0</v>
      </c>
      <c r="BG141" s="147">
        <f>IF(N141="zákl. přenesená",J141,0)</f>
        <v>0</v>
      </c>
      <c r="BH141" s="147">
        <f>IF(N141="sníž. přenesená",J141,0)</f>
        <v>0</v>
      </c>
      <c r="BI141" s="147">
        <f>IF(N141="nulová",J141,0)</f>
        <v>0</v>
      </c>
      <c r="BJ141" s="13" t="s">
        <v>80</v>
      </c>
      <c r="BK141" s="147">
        <f>ROUND(I141*H141,2)</f>
        <v>0</v>
      </c>
      <c r="BL141" s="13" t="s">
        <v>97</v>
      </c>
      <c r="BM141" s="146" t="s">
        <v>1558</v>
      </c>
    </row>
    <row r="142" spans="2:65" s="1" customFormat="1" ht="58.5">
      <c r="B142" s="28"/>
      <c r="D142" s="148" t="s">
        <v>290</v>
      </c>
      <c r="F142" s="149" t="s">
        <v>1559</v>
      </c>
      <c r="I142" s="150"/>
      <c r="L142" s="28"/>
      <c r="M142" s="151"/>
      <c r="T142" s="52"/>
      <c r="AT142" s="13" t="s">
        <v>290</v>
      </c>
      <c r="AU142" s="13" t="s">
        <v>80</v>
      </c>
    </row>
    <row r="143" spans="2:65" s="1" customFormat="1" ht="24.2" customHeight="1">
      <c r="B143" s="133"/>
      <c r="C143" s="134" t="s">
        <v>280</v>
      </c>
      <c r="D143" s="134" t="s">
        <v>284</v>
      </c>
      <c r="E143" s="135" t="s">
        <v>675</v>
      </c>
      <c r="F143" s="136" t="s">
        <v>676</v>
      </c>
      <c r="G143" s="137" t="s">
        <v>506</v>
      </c>
      <c r="H143" s="156">
        <v>3.4</v>
      </c>
      <c r="I143" s="139"/>
      <c r="J143" s="140">
        <f>ROUND(I143*H143,2)</f>
        <v>0</v>
      </c>
      <c r="K143" s="141"/>
      <c r="L143" s="28"/>
      <c r="M143" s="142" t="s">
        <v>1</v>
      </c>
      <c r="N143" s="143" t="s">
        <v>38</v>
      </c>
      <c r="P143" s="144">
        <f>O143*H143</f>
        <v>0</v>
      </c>
      <c r="Q143" s="144">
        <v>0</v>
      </c>
      <c r="R143" s="144">
        <f>Q143*H143</f>
        <v>0</v>
      </c>
      <c r="S143" s="144">
        <v>0</v>
      </c>
      <c r="T143" s="145">
        <f>S143*H143</f>
        <v>0</v>
      </c>
      <c r="AR143" s="146" t="s">
        <v>97</v>
      </c>
      <c r="AT143" s="146" t="s">
        <v>284</v>
      </c>
      <c r="AU143" s="146" t="s">
        <v>80</v>
      </c>
      <c r="AY143" s="13" t="s">
        <v>281</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97</v>
      </c>
      <c r="BM143" s="146" t="s">
        <v>1560</v>
      </c>
    </row>
    <row r="144" spans="2:65" s="1" customFormat="1" ht="48.75">
      <c r="B144" s="28"/>
      <c r="D144" s="148" t="s">
        <v>290</v>
      </c>
      <c r="F144" s="149" t="s">
        <v>1561</v>
      </c>
      <c r="I144" s="150"/>
      <c r="L144" s="28"/>
      <c r="M144" s="151"/>
      <c r="T144" s="52"/>
      <c r="AT144" s="13" t="s">
        <v>290</v>
      </c>
      <c r="AU144" s="13" t="s">
        <v>80</v>
      </c>
    </row>
    <row r="145" spans="2:65" s="1" customFormat="1" ht="24.2" customHeight="1">
      <c r="B145" s="133"/>
      <c r="C145" s="134" t="s">
        <v>306</v>
      </c>
      <c r="D145" s="134" t="s">
        <v>284</v>
      </c>
      <c r="E145" s="135" t="s">
        <v>604</v>
      </c>
      <c r="F145" s="136" t="s">
        <v>679</v>
      </c>
      <c r="G145" s="137" t="s">
        <v>506</v>
      </c>
      <c r="H145" s="156">
        <v>11.345000000000001</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1562</v>
      </c>
    </row>
    <row r="146" spans="2:65" s="1" customFormat="1" ht="78">
      <c r="B146" s="28"/>
      <c r="D146" s="148" t="s">
        <v>290</v>
      </c>
      <c r="F146" s="149" t="s">
        <v>1563</v>
      </c>
      <c r="I146" s="150"/>
      <c r="L146" s="28"/>
      <c r="M146" s="151"/>
      <c r="T146" s="52"/>
      <c r="AT146" s="13" t="s">
        <v>290</v>
      </c>
      <c r="AU146" s="13" t="s">
        <v>80</v>
      </c>
    </row>
    <row r="147" spans="2:65" s="1" customFormat="1" ht="33" customHeight="1">
      <c r="B147" s="133"/>
      <c r="C147" s="134" t="s">
        <v>311</v>
      </c>
      <c r="D147" s="134" t="s">
        <v>284</v>
      </c>
      <c r="E147" s="135" t="s">
        <v>682</v>
      </c>
      <c r="F147" s="136" t="s">
        <v>683</v>
      </c>
      <c r="G147" s="137" t="s">
        <v>506</v>
      </c>
      <c r="H147" s="156">
        <v>1.7</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1564</v>
      </c>
    </row>
    <row r="148" spans="2:65" s="1" customFormat="1" ht="19.5">
      <c r="B148" s="28"/>
      <c r="D148" s="148" t="s">
        <v>290</v>
      </c>
      <c r="F148" s="149" t="s">
        <v>1565</v>
      </c>
      <c r="I148" s="150"/>
      <c r="L148" s="28"/>
      <c r="M148" s="151"/>
      <c r="T148" s="52"/>
      <c r="AT148" s="13" t="s">
        <v>290</v>
      </c>
      <c r="AU148" s="13" t="s">
        <v>80</v>
      </c>
    </row>
    <row r="149" spans="2:65" s="1" customFormat="1" ht="24.2" customHeight="1">
      <c r="B149" s="133"/>
      <c r="C149" s="134" t="s">
        <v>316</v>
      </c>
      <c r="D149" s="134" t="s">
        <v>284</v>
      </c>
      <c r="E149" s="135" t="s">
        <v>929</v>
      </c>
      <c r="F149" s="136" t="s">
        <v>930</v>
      </c>
      <c r="G149" s="137" t="s">
        <v>506</v>
      </c>
      <c r="H149" s="156">
        <v>1.7</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1566</v>
      </c>
    </row>
    <row r="150" spans="2:65" s="1" customFormat="1" ht="48.75">
      <c r="B150" s="28"/>
      <c r="D150" s="148" t="s">
        <v>290</v>
      </c>
      <c r="F150" s="149" t="s">
        <v>1567</v>
      </c>
      <c r="I150" s="150"/>
      <c r="L150" s="28"/>
      <c r="M150" s="151"/>
      <c r="T150" s="52"/>
      <c r="AT150" s="13" t="s">
        <v>290</v>
      </c>
      <c r="AU150" s="13" t="s">
        <v>80</v>
      </c>
    </row>
    <row r="151" spans="2:65" s="1" customFormat="1" ht="16.5" customHeight="1">
      <c r="B151" s="133"/>
      <c r="C151" s="134" t="s">
        <v>321</v>
      </c>
      <c r="D151" s="134" t="s">
        <v>284</v>
      </c>
      <c r="E151" s="135" t="s">
        <v>694</v>
      </c>
      <c r="F151" s="136" t="s">
        <v>695</v>
      </c>
      <c r="G151" s="137" t="s">
        <v>506</v>
      </c>
      <c r="H151" s="156">
        <v>1.7</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1568</v>
      </c>
    </row>
    <row r="152" spans="2:65" s="1" customFormat="1" ht="48.75">
      <c r="B152" s="28"/>
      <c r="D152" s="148" t="s">
        <v>290</v>
      </c>
      <c r="F152" s="149" t="s">
        <v>1569</v>
      </c>
      <c r="I152" s="150"/>
      <c r="L152" s="28"/>
      <c r="M152" s="151"/>
      <c r="T152" s="52"/>
      <c r="AT152" s="13" t="s">
        <v>290</v>
      </c>
      <c r="AU152" s="13" t="s">
        <v>80</v>
      </c>
    </row>
    <row r="153" spans="2:65" s="1" customFormat="1" ht="16.5" customHeight="1">
      <c r="B153" s="133"/>
      <c r="C153" s="134" t="s">
        <v>326</v>
      </c>
      <c r="D153" s="134" t="s">
        <v>284</v>
      </c>
      <c r="E153" s="135" t="s">
        <v>698</v>
      </c>
      <c r="F153" s="136" t="s">
        <v>699</v>
      </c>
      <c r="G153" s="137" t="s">
        <v>506</v>
      </c>
      <c r="H153" s="156">
        <v>1.7</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1570</v>
      </c>
    </row>
    <row r="154" spans="2:65" s="1" customFormat="1" ht="48.75">
      <c r="B154" s="28"/>
      <c r="D154" s="148" t="s">
        <v>290</v>
      </c>
      <c r="F154" s="149" t="s">
        <v>1569</v>
      </c>
      <c r="I154" s="150"/>
      <c r="L154" s="28"/>
      <c r="M154" s="151"/>
      <c r="T154" s="52"/>
      <c r="AT154" s="13" t="s">
        <v>290</v>
      </c>
      <c r="AU154" s="13" t="s">
        <v>80</v>
      </c>
    </row>
    <row r="155" spans="2:65" s="1" customFormat="1" ht="21.75" customHeight="1">
      <c r="B155" s="133"/>
      <c r="C155" s="134" t="s">
        <v>331</v>
      </c>
      <c r="D155" s="134" t="s">
        <v>284</v>
      </c>
      <c r="E155" s="135" t="s">
        <v>607</v>
      </c>
      <c r="F155" s="136" t="s">
        <v>702</v>
      </c>
      <c r="G155" s="137" t="s">
        <v>402</v>
      </c>
      <c r="H155" s="156">
        <v>18.7</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1571</v>
      </c>
    </row>
    <row r="156" spans="2:65" s="1" customFormat="1" ht="58.5">
      <c r="B156" s="28"/>
      <c r="D156" s="148" t="s">
        <v>290</v>
      </c>
      <c r="F156" s="149" t="s">
        <v>1572</v>
      </c>
      <c r="I156" s="150"/>
      <c r="L156" s="28"/>
      <c r="M156" s="151"/>
      <c r="T156" s="52"/>
      <c r="AT156" s="13" t="s">
        <v>290</v>
      </c>
      <c r="AU156" s="13" t="s">
        <v>80</v>
      </c>
    </row>
    <row r="157" spans="2:65" s="1" customFormat="1" ht="24.2" customHeight="1">
      <c r="B157" s="133"/>
      <c r="C157" s="134" t="s">
        <v>8</v>
      </c>
      <c r="D157" s="134" t="s">
        <v>284</v>
      </c>
      <c r="E157" s="135" t="s">
        <v>613</v>
      </c>
      <c r="F157" s="136" t="s">
        <v>705</v>
      </c>
      <c r="G157" s="137" t="s">
        <v>506</v>
      </c>
      <c r="H157" s="156">
        <v>11.345000000000001</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1573</v>
      </c>
    </row>
    <row r="158" spans="2:65" s="1" customFormat="1" ht="58.5">
      <c r="B158" s="28"/>
      <c r="D158" s="148" t="s">
        <v>290</v>
      </c>
      <c r="F158" s="149" t="s">
        <v>1574</v>
      </c>
      <c r="I158" s="150"/>
      <c r="L158" s="28"/>
      <c r="M158" s="151"/>
      <c r="T158" s="52"/>
      <c r="AT158" s="13" t="s">
        <v>290</v>
      </c>
      <c r="AU158" s="13" t="s">
        <v>80</v>
      </c>
    </row>
    <row r="159" spans="2:65" s="1" customFormat="1" ht="16.5" customHeight="1">
      <c r="B159" s="133"/>
      <c r="C159" s="134" t="s">
        <v>438</v>
      </c>
      <c r="D159" s="134" t="s">
        <v>284</v>
      </c>
      <c r="E159" s="135" t="s">
        <v>616</v>
      </c>
      <c r="F159" s="136" t="s">
        <v>617</v>
      </c>
      <c r="G159" s="137" t="s">
        <v>618</v>
      </c>
      <c r="H159" s="156">
        <v>20</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1575</v>
      </c>
    </row>
    <row r="160" spans="2:65" s="1" customFormat="1" ht="19.5">
      <c r="B160" s="28"/>
      <c r="D160" s="148" t="s">
        <v>290</v>
      </c>
      <c r="F160" s="149" t="s">
        <v>1576</v>
      </c>
      <c r="I160" s="150"/>
      <c r="L160" s="28"/>
      <c r="M160" s="151"/>
      <c r="T160" s="52"/>
      <c r="AT160" s="13" t="s">
        <v>290</v>
      </c>
      <c r="AU160" s="13" t="s">
        <v>80</v>
      </c>
    </row>
    <row r="161" spans="2:65" s="1" customFormat="1" ht="24.2" customHeight="1">
      <c r="B161" s="133"/>
      <c r="C161" s="134" t="s">
        <v>342</v>
      </c>
      <c r="D161" s="134" t="s">
        <v>284</v>
      </c>
      <c r="E161" s="135" t="s">
        <v>940</v>
      </c>
      <c r="F161" s="136" t="s">
        <v>941</v>
      </c>
      <c r="G161" s="137" t="s">
        <v>511</v>
      </c>
      <c r="H161" s="156">
        <v>3.06</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1577</v>
      </c>
    </row>
    <row r="162" spans="2:65" s="1" customFormat="1" ht="19.5">
      <c r="B162" s="28"/>
      <c r="D162" s="148" t="s">
        <v>290</v>
      </c>
      <c r="F162" s="149" t="s">
        <v>1578</v>
      </c>
      <c r="I162" s="150"/>
      <c r="L162" s="28"/>
      <c r="M162" s="151"/>
      <c r="T162" s="52"/>
      <c r="AT162" s="13" t="s">
        <v>290</v>
      </c>
      <c r="AU162" s="13" t="s">
        <v>80</v>
      </c>
    </row>
    <row r="163" spans="2:65" s="11" customFormat="1" ht="25.9" customHeight="1">
      <c r="B163" s="121"/>
      <c r="D163" s="122" t="s">
        <v>72</v>
      </c>
      <c r="E163" s="123" t="s">
        <v>82</v>
      </c>
      <c r="F163" s="123" t="s">
        <v>714</v>
      </c>
      <c r="I163" s="124"/>
      <c r="J163" s="125">
        <f>BK163</f>
        <v>0</v>
      </c>
      <c r="L163" s="121"/>
      <c r="M163" s="126"/>
      <c r="P163" s="127">
        <f>SUM(P164:P177)</f>
        <v>0</v>
      </c>
      <c r="R163" s="127">
        <f>SUM(R164:R177)</f>
        <v>0</v>
      </c>
      <c r="T163" s="128">
        <f>SUM(T164:T177)</f>
        <v>0</v>
      </c>
      <c r="AR163" s="122" t="s">
        <v>80</v>
      </c>
      <c r="AT163" s="129" t="s">
        <v>72</v>
      </c>
      <c r="AU163" s="129" t="s">
        <v>73</v>
      </c>
      <c r="AY163" s="122" t="s">
        <v>281</v>
      </c>
      <c r="BK163" s="130">
        <f>SUM(BK164:BK177)</f>
        <v>0</v>
      </c>
    </row>
    <row r="164" spans="2:65" s="1" customFormat="1" ht="24.2" customHeight="1">
      <c r="B164" s="133"/>
      <c r="C164" s="134" t="s">
        <v>347</v>
      </c>
      <c r="D164" s="134" t="s">
        <v>284</v>
      </c>
      <c r="E164" s="135" t="s">
        <v>944</v>
      </c>
      <c r="F164" s="136" t="s">
        <v>945</v>
      </c>
      <c r="G164" s="137" t="s">
        <v>402</v>
      </c>
      <c r="H164" s="156">
        <v>21.25</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1579</v>
      </c>
    </row>
    <row r="165" spans="2:65" s="1" customFormat="1" ht="29.25">
      <c r="B165" s="28"/>
      <c r="D165" s="148" t="s">
        <v>290</v>
      </c>
      <c r="F165" s="149" t="s">
        <v>1580</v>
      </c>
      <c r="I165" s="150"/>
      <c r="L165" s="28"/>
      <c r="M165" s="151"/>
      <c r="T165" s="52"/>
      <c r="AT165" s="13" t="s">
        <v>290</v>
      </c>
      <c r="AU165" s="13" t="s">
        <v>80</v>
      </c>
    </row>
    <row r="166" spans="2:65" s="1" customFormat="1" ht="24.2" customHeight="1">
      <c r="B166" s="133"/>
      <c r="C166" s="134" t="s">
        <v>352</v>
      </c>
      <c r="D166" s="134" t="s">
        <v>284</v>
      </c>
      <c r="E166" s="135" t="s">
        <v>948</v>
      </c>
      <c r="F166" s="136" t="s">
        <v>949</v>
      </c>
      <c r="G166" s="137" t="s">
        <v>506</v>
      </c>
      <c r="H166" s="156">
        <v>0.52</v>
      </c>
      <c r="I166" s="139"/>
      <c r="J166" s="140">
        <f>ROUND(I166*H166,2)</f>
        <v>0</v>
      </c>
      <c r="K166" s="141"/>
      <c r="L166" s="28"/>
      <c r="M166" s="142" t="s">
        <v>1</v>
      </c>
      <c r="N166" s="143" t="s">
        <v>38</v>
      </c>
      <c r="P166" s="144">
        <f>O166*H166</f>
        <v>0</v>
      </c>
      <c r="Q166" s="144">
        <v>0</v>
      </c>
      <c r="R166" s="144">
        <f>Q166*H166</f>
        <v>0</v>
      </c>
      <c r="S166" s="144">
        <v>0</v>
      </c>
      <c r="T166" s="145">
        <f>S166*H166</f>
        <v>0</v>
      </c>
      <c r="AR166" s="146" t="s">
        <v>97</v>
      </c>
      <c r="AT166" s="146" t="s">
        <v>284</v>
      </c>
      <c r="AU166" s="146" t="s">
        <v>80</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97</v>
      </c>
      <c r="BM166" s="146" t="s">
        <v>1581</v>
      </c>
    </row>
    <row r="167" spans="2:65" s="1" customFormat="1" ht="29.25">
      <c r="B167" s="28"/>
      <c r="D167" s="148" t="s">
        <v>290</v>
      </c>
      <c r="F167" s="149" t="s">
        <v>1582</v>
      </c>
      <c r="I167" s="150"/>
      <c r="L167" s="28"/>
      <c r="M167" s="151"/>
      <c r="T167" s="52"/>
      <c r="AT167" s="13" t="s">
        <v>290</v>
      </c>
      <c r="AU167" s="13" t="s">
        <v>80</v>
      </c>
    </row>
    <row r="168" spans="2:65" s="1" customFormat="1" ht="37.9" customHeight="1">
      <c r="B168" s="133"/>
      <c r="C168" s="134" t="s">
        <v>359</v>
      </c>
      <c r="D168" s="134" t="s">
        <v>284</v>
      </c>
      <c r="E168" s="135" t="s">
        <v>731</v>
      </c>
      <c r="F168" s="136" t="s">
        <v>732</v>
      </c>
      <c r="G168" s="137" t="s">
        <v>506</v>
      </c>
      <c r="H168" s="156">
        <v>4.5</v>
      </c>
      <c r="I168" s="139"/>
      <c r="J168" s="140">
        <f>ROUND(I168*H168,2)</f>
        <v>0</v>
      </c>
      <c r="K168" s="141"/>
      <c r="L168" s="28"/>
      <c r="M168" s="142" t="s">
        <v>1</v>
      </c>
      <c r="N168" s="143" t="s">
        <v>38</v>
      </c>
      <c r="P168" s="144">
        <f>O168*H168</f>
        <v>0</v>
      </c>
      <c r="Q168" s="144">
        <v>0</v>
      </c>
      <c r="R168" s="144">
        <f>Q168*H168</f>
        <v>0</v>
      </c>
      <c r="S168" s="144">
        <v>0</v>
      </c>
      <c r="T168" s="145">
        <f>S168*H168</f>
        <v>0</v>
      </c>
      <c r="AR168" s="146" t="s">
        <v>97</v>
      </c>
      <c r="AT168" s="146" t="s">
        <v>284</v>
      </c>
      <c r="AU168" s="146" t="s">
        <v>80</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1583</v>
      </c>
    </row>
    <row r="169" spans="2:65" s="1" customFormat="1" ht="39">
      <c r="B169" s="28"/>
      <c r="D169" s="148" t="s">
        <v>290</v>
      </c>
      <c r="F169" s="149" t="s">
        <v>1584</v>
      </c>
      <c r="I169" s="150"/>
      <c r="L169" s="28"/>
      <c r="M169" s="151"/>
      <c r="T169" s="52"/>
      <c r="AT169" s="13" t="s">
        <v>290</v>
      </c>
      <c r="AU169" s="13" t="s">
        <v>80</v>
      </c>
    </row>
    <row r="170" spans="2:65" s="1" customFormat="1" ht="16.5" customHeight="1">
      <c r="B170" s="133"/>
      <c r="C170" s="134" t="s">
        <v>454</v>
      </c>
      <c r="D170" s="134" t="s">
        <v>284</v>
      </c>
      <c r="E170" s="135" t="s">
        <v>735</v>
      </c>
      <c r="F170" s="136" t="s">
        <v>736</v>
      </c>
      <c r="G170" s="137" t="s">
        <v>402</v>
      </c>
      <c r="H170" s="156">
        <v>10.48</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80</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1585</v>
      </c>
    </row>
    <row r="171" spans="2:65" s="1" customFormat="1" ht="58.5">
      <c r="B171" s="28"/>
      <c r="D171" s="148" t="s">
        <v>290</v>
      </c>
      <c r="F171" s="149" t="s">
        <v>1586</v>
      </c>
      <c r="I171" s="150"/>
      <c r="L171" s="28"/>
      <c r="M171" s="151"/>
      <c r="T171" s="52"/>
      <c r="AT171" s="13" t="s">
        <v>290</v>
      </c>
      <c r="AU171" s="13" t="s">
        <v>80</v>
      </c>
    </row>
    <row r="172" spans="2:65" s="1" customFormat="1" ht="16.5" customHeight="1">
      <c r="B172" s="133"/>
      <c r="C172" s="134" t="s">
        <v>366</v>
      </c>
      <c r="D172" s="134" t="s">
        <v>284</v>
      </c>
      <c r="E172" s="135" t="s">
        <v>739</v>
      </c>
      <c r="F172" s="136" t="s">
        <v>740</v>
      </c>
      <c r="G172" s="137" t="s">
        <v>402</v>
      </c>
      <c r="H172" s="156">
        <v>10.48</v>
      </c>
      <c r="I172" s="139"/>
      <c r="J172" s="140">
        <f>ROUND(I172*H172,2)</f>
        <v>0</v>
      </c>
      <c r="K172" s="141"/>
      <c r="L172" s="28"/>
      <c r="M172" s="142" t="s">
        <v>1</v>
      </c>
      <c r="N172" s="143" t="s">
        <v>38</v>
      </c>
      <c r="P172" s="144">
        <f>O172*H172</f>
        <v>0</v>
      </c>
      <c r="Q172" s="144">
        <v>0</v>
      </c>
      <c r="R172" s="144">
        <f>Q172*H172</f>
        <v>0</v>
      </c>
      <c r="S172" s="144">
        <v>0</v>
      </c>
      <c r="T172" s="145">
        <f>S172*H172</f>
        <v>0</v>
      </c>
      <c r="AR172" s="146" t="s">
        <v>97</v>
      </c>
      <c r="AT172" s="146" t="s">
        <v>284</v>
      </c>
      <c r="AU172" s="146" t="s">
        <v>80</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97</v>
      </c>
      <c r="BM172" s="146" t="s">
        <v>1587</v>
      </c>
    </row>
    <row r="173" spans="2:65" s="1" customFormat="1" ht="68.25">
      <c r="B173" s="28"/>
      <c r="D173" s="148" t="s">
        <v>290</v>
      </c>
      <c r="F173" s="149" t="s">
        <v>1588</v>
      </c>
      <c r="I173" s="150"/>
      <c r="L173" s="28"/>
      <c r="M173" s="151"/>
      <c r="T173" s="52"/>
      <c r="AT173" s="13" t="s">
        <v>290</v>
      </c>
      <c r="AU173" s="13" t="s">
        <v>80</v>
      </c>
    </row>
    <row r="174" spans="2:65" s="1" customFormat="1" ht="21.75" customHeight="1">
      <c r="B174" s="133"/>
      <c r="C174" s="134" t="s">
        <v>371</v>
      </c>
      <c r="D174" s="134" t="s">
        <v>284</v>
      </c>
      <c r="E174" s="135" t="s">
        <v>743</v>
      </c>
      <c r="F174" s="136" t="s">
        <v>744</v>
      </c>
      <c r="G174" s="137" t="s">
        <v>511</v>
      </c>
      <c r="H174" s="156">
        <v>0.22500000000000001</v>
      </c>
      <c r="I174" s="139"/>
      <c r="J174" s="140">
        <f>ROUND(I174*H174,2)</f>
        <v>0</v>
      </c>
      <c r="K174" s="141"/>
      <c r="L174" s="28"/>
      <c r="M174" s="142" t="s">
        <v>1</v>
      </c>
      <c r="N174" s="143" t="s">
        <v>38</v>
      </c>
      <c r="P174" s="144">
        <f>O174*H174</f>
        <v>0</v>
      </c>
      <c r="Q174" s="144">
        <v>0</v>
      </c>
      <c r="R174" s="144">
        <f>Q174*H174</f>
        <v>0</v>
      </c>
      <c r="S174" s="144">
        <v>0</v>
      </c>
      <c r="T174" s="145">
        <f>S174*H174</f>
        <v>0</v>
      </c>
      <c r="AR174" s="146" t="s">
        <v>97</v>
      </c>
      <c r="AT174" s="146" t="s">
        <v>284</v>
      </c>
      <c r="AU174" s="146" t="s">
        <v>80</v>
      </c>
      <c r="AY174" s="13" t="s">
        <v>281</v>
      </c>
      <c r="BE174" s="147">
        <f>IF(N174="základní",J174,0)</f>
        <v>0</v>
      </c>
      <c r="BF174" s="147">
        <f>IF(N174="snížená",J174,0)</f>
        <v>0</v>
      </c>
      <c r="BG174" s="147">
        <f>IF(N174="zákl. přenesená",J174,0)</f>
        <v>0</v>
      </c>
      <c r="BH174" s="147">
        <f>IF(N174="sníž. přenesená",J174,0)</f>
        <v>0</v>
      </c>
      <c r="BI174" s="147">
        <f>IF(N174="nulová",J174,0)</f>
        <v>0</v>
      </c>
      <c r="BJ174" s="13" t="s">
        <v>80</v>
      </c>
      <c r="BK174" s="147">
        <f>ROUND(I174*H174,2)</f>
        <v>0</v>
      </c>
      <c r="BL174" s="13" t="s">
        <v>97</v>
      </c>
      <c r="BM174" s="146" t="s">
        <v>1589</v>
      </c>
    </row>
    <row r="175" spans="2:65" s="1" customFormat="1" ht="58.5">
      <c r="B175" s="28"/>
      <c r="D175" s="148" t="s">
        <v>290</v>
      </c>
      <c r="F175" s="149" t="s">
        <v>1590</v>
      </c>
      <c r="I175" s="150"/>
      <c r="L175" s="28"/>
      <c r="M175" s="151"/>
      <c r="T175" s="52"/>
      <c r="AT175" s="13" t="s">
        <v>290</v>
      </c>
      <c r="AU175" s="13" t="s">
        <v>80</v>
      </c>
    </row>
    <row r="176" spans="2:65" s="1" customFormat="1" ht="37.9" customHeight="1">
      <c r="B176" s="133"/>
      <c r="C176" s="134" t="s">
        <v>7</v>
      </c>
      <c r="D176" s="134" t="s">
        <v>284</v>
      </c>
      <c r="E176" s="135" t="s">
        <v>962</v>
      </c>
      <c r="F176" s="136" t="s">
        <v>963</v>
      </c>
      <c r="G176" s="137" t="s">
        <v>402</v>
      </c>
      <c r="H176" s="156">
        <v>24.437999999999999</v>
      </c>
      <c r="I176" s="139"/>
      <c r="J176" s="140">
        <f>ROUND(I176*H176,2)</f>
        <v>0</v>
      </c>
      <c r="K176" s="141"/>
      <c r="L176" s="28"/>
      <c r="M176" s="142" t="s">
        <v>1</v>
      </c>
      <c r="N176" s="143" t="s">
        <v>38</v>
      </c>
      <c r="P176" s="144">
        <f>O176*H176</f>
        <v>0</v>
      </c>
      <c r="Q176" s="144">
        <v>0</v>
      </c>
      <c r="R176" s="144">
        <f>Q176*H176</f>
        <v>0</v>
      </c>
      <c r="S176" s="144">
        <v>0</v>
      </c>
      <c r="T176" s="145">
        <f>S176*H176</f>
        <v>0</v>
      </c>
      <c r="AR176" s="146" t="s">
        <v>97</v>
      </c>
      <c r="AT176" s="146" t="s">
        <v>284</v>
      </c>
      <c r="AU176" s="146" t="s">
        <v>80</v>
      </c>
      <c r="AY176" s="13" t="s">
        <v>281</v>
      </c>
      <c r="BE176" s="147">
        <f>IF(N176="základní",J176,0)</f>
        <v>0</v>
      </c>
      <c r="BF176" s="147">
        <f>IF(N176="snížená",J176,0)</f>
        <v>0</v>
      </c>
      <c r="BG176" s="147">
        <f>IF(N176="zákl. přenesená",J176,0)</f>
        <v>0</v>
      </c>
      <c r="BH176" s="147">
        <f>IF(N176="sníž. přenesená",J176,0)</f>
        <v>0</v>
      </c>
      <c r="BI176" s="147">
        <f>IF(N176="nulová",J176,0)</f>
        <v>0</v>
      </c>
      <c r="BJ176" s="13" t="s">
        <v>80</v>
      </c>
      <c r="BK176" s="147">
        <f>ROUND(I176*H176,2)</f>
        <v>0</v>
      </c>
      <c r="BL176" s="13" t="s">
        <v>97</v>
      </c>
      <c r="BM176" s="146" t="s">
        <v>1591</v>
      </c>
    </row>
    <row r="177" spans="2:65" s="1" customFormat="1" ht="19.5">
      <c r="B177" s="28"/>
      <c r="D177" s="148" t="s">
        <v>290</v>
      </c>
      <c r="F177" s="149" t="s">
        <v>1592</v>
      </c>
      <c r="I177" s="150"/>
      <c r="L177" s="28"/>
      <c r="M177" s="151"/>
      <c r="T177" s="52"/>
      <c r="AT177" s="13" t="s">
        <v>290</v>
      </c>
      <c r="AU177" s="13" t="s">
        <v>80</v>
      </c>
    </row>
    <row r="178" spans="2:65" s="11" customFormat="1" ht="25.9" customHeight="1">
      <c r="B178" s="121"/>
      <c r="D178" s="122" t="s">
        <v>72</v>
      </c>
      <c r="E178" s="123" t="s">
        <v>90</v>
      </c>
      <c r="F178" s="123" t="s">
        <v>759</v>
      </c>
      <c r="I178" s="124"/>
      <c r="J178" s="125">
        <f>BK178</f>
        <v>0</v>
      </c>
      <c r="L178" s="121"/>
      <c r="M178" s="126"/>
      <c r="P178" s="127">
        <f>SUM(P179:P188)</f>
        <v>0</v>
      </c>
      <c r="R178" s="127">
        <f>SUM(R179:R188)</f>
        <v>0</v>
      </c>
      <c r="T178" s="128">
        <f>SUM(T179:T188)</f>
        <v>0</v>
      </c>
      <c r="AR178" s="122" t="s">
        <v>80</v>
      </c>
      <c r="AT178" s="129" t="s">
        <v>72</v>
      </c>
      <c r="AU178" s="129" t="s">
        <v>73</v>
      </c>
      <c r="AY178" s="122" t="s">
        <v>281</v>
      </c>
      <c r="BK178" s="130">
        <f>SUM(BK179:BK188)</f>
        <v>0</v>
      </c>
    </row>
    <row r="179" spans="2:65" s="1" customFormat="1" ht="24.2" customHeight="1">
      <c r="B179" s="133"/>
      <c r="C179" s="134" t="s">
        <v>379</v>
      </c>
      <c r="D179" s="134" t="s">
        <v>284</v>
      </c>
      <c r="E179" s="135" t="s">
        <v>966</v>
      </c>
      <c r="F179" s="136" t="s">
        <v>967</v>
      </c>
      <c r="G179" s="137" t="s">
        <v>506</v>
      </c>
      <c r="H179" s="156">
        <v>1.355</v>
      </c>
      <c r="I179" s="139"/>
      <c r="J179" s="140">
        <f>ROUND(I179*H179,2)</f>
        <v>0</v>
      </c>
      <c r="K179" s="141"/>
      <c r="L179" s="28"/>
      <c r="M179" s="142" t="s">
        <v>1</v>
      </c>
      <c r="N179" s="143" t="s">
        <v>38</v>
      </c>
      <c r="P179" s="144">
        <f>O179*H179</f>
        <v>0</v>
      </c>
      <c r="Q179" s="144">
        <v>0</v>
      </c>
      <c r="R179" s="144">
        <f>Q179*H179</f>
        <v>0</v>
      </c>
      <c r="S179" s="144">
        <v>0</v>
      </c>
      <c r="T179" s="145">
        <f>S179*H179</f>
        <v>0</v>
      </c>
      <c r="AR179" s="146" t="s">
        <v>97</v>
      </c>
      <c r="AT179" s="146" t="s">
        <v>284</v>
      </c>
      <c r="AU179" s="146" t="s">
        <v>80</v>
      </c>
      <c r="AY179" s="13" t="s">
        <v>281</v>
      </c>
      <c r="BE179" s="147">
        <f>IF(N179="základní",J179,0)</f>
        <v>0</v>
      </c>
      <c r="BF179" s="147">
        <f>IF(N179="snížená",J179,0)</f>
        <v>0</v>
      </c>
      <c r="BG179" s="147">
        <f>IF(N179="zákl. přenesená",J179,0)</f>
        <v>0</v>
      </c>
      <c r="BH179" s="147">
        <f>IF(N179="sníž. přenesená",J179,0)</f>
        <v>0</v>
      </c>
      <c r="BI179" s="147">
        <f>IF(N179="nulová",J179,0)</f>
        <v>0</v>
      </c>
      <c r="BJ179" s="13" t="s">
        <v>80</v>
      </c>
      <c r="BK179" s="147">
        <f>ROUND(I179*H179,2)</f>
        <v>0</v>
      </c>
      <c r="BL179" s="13" t="s">
        <v>97</v>
      </c>
      <c r="BM179" s="146" t="s">
        <v>1593</v>
      </c>
    </row>
    <row r="180" spans="2:65" s="1" customFormat="1" ht="68.25">
      <c r="B180" s="28"/>
      <c r="D180" s="148" t="s">
        <v>290</v>
      </c>
      <c r="F180" s="149" t="s">
        <v>1594</v>
      </c>
      <c r="I180" s="150"/>
      <c r="L180" s="28"/>
      <c r="M180" s="151"/>
      <c r="T180" s="52"/>
      <c r="AT180" s="13" t="s">
        <v>290</v>
      </c>
      <c r="AU180" s="13" t="s">
        <v>80</v>
      </c>
    </row>
    <row r="181" spans="2:65" s="1" customFormat="1" ht="49.15" customHeight="1">
      <c r="B181" s="133"/>
      <c r="C181" s="134" t="s">
        <v>384</v>
      </c>
      <c r="D181" s="134" t="s">
        <v>284</v>
      </c>
      <c r="E181" s="135" t="s">
        <v>1595</v>
      </c>
      <c r="F181" s="136" t="s">
        <v>1596</v>
      </c>
      <c r="G181" s="137" t="s">
        <v>409</v>
      </c>
      <c r="H181" s="156">
        <v>1</v>
      </c>
      <c r="I181" s="139"/>
      <c r="J181" s="140">
        <f>ROUND(I181*H181,2)</f>
        <v>0</v>
      </c>
      <c r="K181" s="141"/>
      <c r="L181" s="28"/>
      <c r="M181" s="142" t="s">
        <v>1</v>
      </c>
      <c r="N181" s="143" t="s">
        <v>38</v>
      </c>
      <c r="P181" s="144">
        <f>O181*H181</f>
        <v>0</v>
      </c>
      <c r="Q181" s="144">
        <v>0</v>
      </c>
      <c r="R181" s="144">
        <f>Q181*H181</f>
        <v>0</v>
      </c>
      <c r="S181" s="144">
        <v>0</v>
      </c>
      <c r="T181" s="145">
        <f>S181*H181</f>
        <v>0</v>
      </c>
      <c r="AR181" s="146" t="s">
        <v>97</v>
      </c>
      <c r="AT181" s="146" t="s">
        <v>284</v>
      </c>
      <c r="AU181" s="146" t="s">
        <v>80</v>
      </c>
      <c r="AY181" s="13" t="s">
        <v>281</v>
      </c>
      <c r="BE181" s="147">
        <f>IF(N181="základní",J181,0)</f>
        <v>0</v>
      </c>
      <c r="BF181" s="147">
        <f>IF(N181="snížená",J181,0)</f>
        <v>0</v>
      </c>
      <c r="BG181" s="147">
        <f>IF(N181="zákl. přenesená",J181,0)</f>
        <v>0</v>
      </c>
      <c r="BH181" s="147">
        <f>IF(N181="sníž. přenesená",J181,0)</f>
        <v>0</v>
      </c>
      <c r="BI181" s="147">
        <f>IF(N181="nulová",J181,0)</f>
        <v>0</v>
      </c>
      <c r="BJ181" s="13" t="s">
        <v>80</v>
      </c>
      <c r="BK181" s="147">
        <f>ROUND(I181*H181,2)</f>
        <v>0</v>
      </c>
      <c r="BL181" s="13" t="s">
        <v>97</v>
      </c>
      <c r="BM181" s="146" t="s">
        <v>1597</v>
      </c>
    </row>
    <row r="182" spans="2:65" s="1" customFormat="1" ht="19.5">
      <c r="B182" s="28"/>
      <c r="D182" s="148" t="s">
        <v>290</v>
      </c>
      <c r="F182" s="149" t="s">
        <v>1598</v>
      </c>
      <c r="I182" s="150"/>
      <c r="L182" s="28"/>
      <c r="M182" s="151"/>
      <c r="T182" s="52"/>
      <c r="AT182" s="13" t="s">
        <v>290</v>
      </c>
      <c r="AU182" s="13" t="s">
        <v>80</v>
      </c>
    </row>
    <row r="183" spans="2:65" s="1" customFormat="1" ht="49.15" customHeight="1">
      <c r="B183" s="133"/>
      <c r="C183" s="134" t="s">
        <v>389</v>
      </c>
      <c r="D183" s="134" t="s">
        <v>284</v>
      </c>
      <c r="E183" s="135" t="s">
        <v>1599</v>
      </c>
      <c r="F183" s="136" t="s">
        <v>1600</v>
      </c>
      <c r="G183" s="137" t="s">
        <v>409</v>
      </c>
      <c r="H183" s="156">
        <v>1</v>
      </c>
      <c r="I183" s="139"/>
      <c r="J183" s="140">
        <f>ROUND(I183*H183,2)</f>
        <v>0</v>
      </c>
      <c r="K183" s="141"/>
      <c r="L183" s="28"/>
      <c r="M183" s="142" t="s">
        <v>1</v>
      </c>
      <c r="N183" s="143" t="s">
        <v>38</v>
      </c>
      <c r="P183" s="144">
        <f>O183*H183</f>
        <v>0</v>
      </c>
      <c r="Q183" s="144">
        <v>0</v>
      </c>
      <c r="R183" s="144">
        <f>Q183*H183</f>
        <v>0</v>
      </c>
      <c r="S183" s="144">
        <v>0</v>
      </c>
      <c r="T183" s="145">
        <f>S183*H183</f>
        <v>0</v>
      </c>
      <c r="AR183" s="146" t="s">
        <v>97</v>
      </c>
      <c r="AT183" s="146" t="s">
        <v>284</v>
      </c>
      <c r="AU183" s="146" t="s">
        <v>80</v>
      </c>
      <c r="AY183" s="13" t="s">
        <v>281</v>
      </c>
      <c r="BE183" s="147">
        <f>IF(N183="základní",J183,0)</f>
        <v>0</v>
      </c>
      <c r="BF183" s="147">
        <f>IF(N183="snížená",J183,0)</f>
        <v>0</v>
      </c>
      <c r="BG183" s="147">
        <f>IF(N183="zákl. přenesená",J183,0)</f>
        <v>0</v>
      </c>
      <c r="BH183" s="147">
        <f>IF(N183="sníž. přenesená",J183,0)</f>
        <v>0</v>
      </c>
      <c r="BI183" s="147">
        <f>IF(N183="nulová",J183,0)</f>
        <v>0</v>
      </c>
      <c r="BJ183" s="13" t="s">
        <v>80</v>
      </c>
      <c r="BK183" s="147">
        <f>ROUND(I183*H183,2)</f>
        <v>0</v>
      </c>
      <c r="BL183" s="13" t="s">
        <v>97</v>
      </c>
      <c r="BM183" s="146" t="s">
        <v>1601</v>
      </c>
    </row>
    <row r="184" spans="2:65" s="1" customFormat="1" ht="19.5">
      <c r="B184" s="28"/>
      <c r="D184" s="148" t="s">
        <v>290</v>
      </c>
      <c r="F184" s="149" t="s">
        <v>1598</v>
      </c>
      <c r="I184" s="150"/>
      <c r="L184" s="28"/>
      <c r="M184" s="151"/>
      <c r="T184" s="52"/>
      <c r="AT184" s="13" t="s">
        <v>290</v>
      </c>
      <c r="AU184" s="13" t="s">
        <v>80</v>
      </c>
    </row>
    <row r="185" spans="2:65" s="1" customFormat="1" ht="49.15" customHeight="1">
      <c r="B185" s="133"/>
      <c r="C185" s="134" t="s">
        <v>476</v>
      </c>
      <c r="D185" s="134" t="s">
        <v>284</v>
      </c>
      <c r="E185" s="135" t="s">
        <v>1602</v>
      </c>
      <c r="F185" s="136" t="s">
        <v>1603</v>
      </c>
      <c r="G185" s="137" t="s">
        <v>409</v>
      </c>
      <c r="H185" s="156">
        <v>1</v>
      </c>
      <c r="I185" s="139"/>
      <c r="J185" s="140">
        <f>ROUND(I185*H185,2)</f>
        <v>0</v>
      </c>
      <c r="K185" s="141"/>
      <c r="L185" s="28"/>
      <c r="M185" s="142" t="s">
        <v>1</v>
      </c>
      <c r="N185" s="143" t="s">
        <v>38</v>
      </c>
      <c r="P185" s="144">
        <f>O185*H185</f>
        <v>0</v>
      </c>
      <c r="Q185" s="144">
        <v>0</v>
      </c>
      <c r="R185" s="144">
        <f>Q185*H185</f>
        <v>0</v>
      </c>
      <c r="S185" s="144">
        <v>0</v>
      </c>
      <c r="T185" s="145">
        <f>S185*H185</f>
        <v>0</v>
      </c>
      <c r="AR185" s="146" t="s">
        <v>97</v>
      </c>
      <c r="AT185" s="146" t="s">
        <v>284</v>
      </c>
      <c r="AU185" s="146" t="s">
        <v>80</v>
      </c>
      <c r="AY185" s="13" t="s">
        <v>281</v>
      </c>
      <c r="BE185" s="147">
        <f>IF(N185="základní",J185,0)</f>
        <v>0</v>
      </c>
      <c r="BF185" s="147">
        <f>IF(N185="snížená",J185,0)</f>
        <v>0</v>
      </c>
      <c r="BG185" s="147">
        <f>IF(N185="zákl. přenesená",J185,0)</f>
        <v>0</v>
      </c>
      <c r="BH185" s="147">
        <f>IF(N185="sníž. přenesená",J185,0)</f>
        <v>0</v>
      </c>
      <c r="BI185" s="147">
        <f>IF(N185="nulová",J185,0)</f>
        <v>0</v>
      </c>
      <c r="BJ185" s="13" t="s">
        <v>80</v>
      </c>
      <c r="BK185" s="147">
        <f>ROUND(I185*H185,2)</f>
        <v>0</v>
      </c>
      <c r="BL185" s="13" t="s">
        <v>97</v>
      </c>
      <c r="BM185" s="146" t="s">
        <v>1604</v>
      </c>
    </row>
    <row r="186" spans="2:65" s="1" customFormat="1" ht="19.5">
      <c r="B186" s="28"/>
      <c r="D186" s="148" t="s">
        <v>290</v>
      </c>
      <c r="F186" s="149" t="s">
        <v>1598</v>
      </c>
      <c r="I186" s="150"/>
      <c r="L186" s="28"/>
      <c r="M186" s="151"/>
      <c r="T186" s="52"/>
      <c r="AT186" s="13" t="s">
        <v>290</v>
      </c>
      <c r="AU186" s="13" t="s">
        <v>80</v>
      </c>
    </row>
    <row r="187" spans="2:65" s="1" customFormat="1" ht="49.15" customHeight="1">
      <c r="B187" s="133"/>
      <c r="C187" s="134" t="s">
        <v>754</v>
      </c>
      <c r="D187" s="134" t="s">
        <v>284</v>
      </c>
      <c r="E187" s="135" t="s">
        <v>1605</v>
      </c>
      <c r="F187" s="136" t="s">
        <v>1606</v>
      </c>
      <c r="G187" s="137" t="s">
        <v>409</v>
      </c>
      <c r="H187" s="156">
        <v>1</v>
      </c>
      <c r="I187" s="139"/>
      <c r="J187" s="140">
        <f>ROUND(I187*H187,2)</f>
        <v>0</v>
      </c>
      <c r="K187" s="141"/>
      <c r="L187" s="28"/>
      <c r="M187" s="142" t="s">
        <v>1</v>
      </c>
      <c r="N187" s="143" t="s">
        <v>38</v>
      </c>
      <c r="P187" s="144">
        <f>O187*H187</f>
        <v>0</v>
      </c>
      <c r="Q187" s="144">
        <v>0</v>
      </c>
      <c r="R187" s="144">
        <f>Q187*H187</f>
        <v>0</v>
      </c>
      <c r="S187" s="144">
        <v>0</v>
      </c>
      <c r="T187" s="145">
        <f>S187*H187</f>
        <v>0</v>
      </c>
      <c r="AR187" s="146" t="s">
        <v>97</v>
      </c>
      <c r="AT187" s="146" t="s">
        <v>284</v>
      </c>
      <c r="AU187" s="146" t="s">
        <v>80</v>
      </c>
      <c r="AY187" s="13" t="s">
        <v>281</v>
      </c>
      <c r="BE187" s="147">
        <f>IF(N187="základní",J187,0)</f>
        <v>0</v>
      </c>
      <c r="BF187" s="147">
        <f>IF(N187="snížená",J187,0)</f>
        <v>0</v>
      </c>
      <c r="BG187" s="147">
        <f>IF(N187="zákl. přenesená",J187,0)</f>
        <v>0</v>
      </c>
      <c r="BH187" s="147">
        <f>IF(N187="sníž. přenesená",J187,0)</f>
        <v>0</v>
      </c>
      <c r="BI187" s="147">
        <f>IF(N187="nulová",J187,0)</f>
        <v>0</v>
      </c>
      <c r="BJ187" s="13" t="s">
        <v>80</v>
      </c>
      <c r="BK187" s="147">
        <f>ROUND(I187*H187,2)</f>
        <v>0</v>
      </c>
      <c r="BL187" s="13" t="s">
        <v>97</v>
      </c>
      <c r="BM187" s="146" t="s">
        <v>1607</v>
      </c>
    </row>
    <row r="188" spans="2:65" s="1" customFormat="1" ht="19.5">
      <c r="B188" s="28"/>
      <c r="D188" s="148" t="s">
        <v>290</v>
      </c>
      <c r="F188" s="149" t="s">
        <v>1598</v>
      </c>
      <c r="I188" s="150"/>
      <c r="L188" s="28"/>
      <c r="M188" s="151"/>
      <c r="T188" s="52"/>
      <c r="AT188" s="13" t="s">
        <v>290</v>
      </c>
      <c r="AU188" s="13" t="s">
        <v>80</v>
      </c>
    </row>
    <row r="189" spans="2:65" s="11" customFormat="1" ht="25.9" customHeight="1">
      <c r="B189" s="121"/>
      <c r="D189" s="122" t="s">
        <v>72</v>
      </c>
      <c r="E189" s="123" t="s">
        <v>833</v>
      </c>
      <c r="F189" s="123" t="s">
        <v>1064</v>
      </c>
      <c r="I189" s="124"/>
      <c r="J189" s="125">
        <f>BK189</f>
        <v>0</v>
      </c>
      <c r="L189" s="121"/>
      <c r="M189" s="126"/>
      <c r="P189" s="127">
        <f>SUM(P190:P205)</f>
        <v>0</v>
      </c>
      <c r="R189" s="127">
        <f>SUM(R190:R205)</f>
        <v>0</v>
      </c>
      <c r="T189" s="128">
        <f>SUM(T190:T205)</f>
        <v>0</v>
      </c>
      <c r="AR189" s="122" t="s">
        <v>80</v>
      </c>
      <c r="AT189" s="129" t="s">
        <v>72</v>
      </c>
      <c r="AU189" s="129" t="s">
        <v>73</v>
      </c>
      <c r="AY189" s="122" t="s">
        <v>281</v>
      </c>
      <c r="BK189" s="130">
        <f>SUM(BK190:BK205)</f>
        <v>0</v>
      </c>
    </row>
    <row r="190" spans="2:65" s="1" customFormat="1" ht="21.75" customHeight="1">
      <c r="B190" s="133"/>
      <c r="C190" s="134" t="s">
        <v>760</v>
      </c>
      <c r="D190" s="134" t="s">
        <v>284</v>
      </c>
      <c r="E190" s="135" t="s">
        <v>1065</v>
      </c>
      <c r="F190" s="136" t="s">
        <v>1066</v>
      </c>
      <c r="G190" s="137" t="s">
        <v>506</v>
      </c>
      <c r="H190" s="156">
        <v>1.5209999999999999</v>
      </c>
      <c r="I190" s="139"/>
      <c r="J190" s="140">
        <f>ROUND(I190*H190,2)</f>
        <v>0</v>
      </c>
      <c r="K190" s="141"/>
      <c r="L190" s="28"/>
      <c r="M190" s="142" t="s">
        <v>1</v>
      </c>
      <c r="N190" s="143" t="s">
        <v>38</v>
      </c>
      <c r="P190" s="144">
        <f>O190*H190</f>
        <v>0</v>
      </c>
      <c r="Q190" s="144">
        <v>0</v>
      </c>
      <c r="R190" s="144">
        <f>Q190*H190</f>
        <v>0</v>
      </c>
      <c r="S190" s="144">
        <v>0</v>
      </c>
      <c r="T190" s="145">
        <f>S190*H190</f>
        <v>0</v>
      </c>
      <c r="AR190" s="146" t="s">
        <v>97</v>
      </c>
      <c r="AT190" s="146" t="s">
        <v>284</v>
      </c>
      <c r="AU190" s="146" t="s">
        <v>80</v>
      </c>
      <c r="AY190" s="13" t="s">
        <v>281</v>
      </c>
      <c r="BE190" s="147">
        <f>IF(N190="základní",J190,0)</f>
        <v>0</v>
      </c>
      <c r="BF190" s="147">
        <f>IF(N190="snížená",J190,0)</f>
        <v>0</v>
      </c>
      <c r="BG190" s="147">
        <f>IF(N190="zákl. přenesená",J190,0)</f>
        <v>0</v>
      </c>
      <c r="BH190" s="147">
        <f>IF(N190="sníž. přenesená",J190,0)</f>
        <v>0</v>
      </c>
      <c r="BI190" s="147">
        <f>IF(N190="nulová",J190,0)</f>
        <v>0</v>
      </c>
      <c r="BJ190" s="13" t="s">
        <v>80</v>
      </c>
      <c r="BK190" s="147">
        <f>ROUND(I190*H190,2)</f>
        <v>0</v>
      </c>
      <c r="BL190" s="13" t="s">
        <v>97</v>
      </c>
      <c r="BM190" s="146" t="s">
        <v>1608</v>
      </c>
    </row>
    <row r="191" spans="2:65" s="1" customFormat="1" ht="39">
      <c r="B191" s="28"/>
      <c r="D191" s="148" t="s">
        <v>290</v>
      </c>
      <c r="F191" s="149" t="s">
        <v>1609</v>
      </c>
      <c r="I191" s="150"/>
      <c r="L191" s="28"/>
      <c r="M191" s="151"/>
      <c r="T191" s="52"/>
      <c r="AT191" s="13" t="s">
        <v>290</v>
      </c>
      <c r="AU191" s="13" t="s">
        <v>80</v>
      </c>
    </row>
    <row r="192" spans="2:65" s="1" customFormat="1" ht="33" customHeight="1">
      <c r="B192" s="133"/>
      <c r="C192" s="134" t="s">
        <v>482</v>
      </c>
      <c r="D192" s="134" t="s">
        <v>284</v>
      </c>
      <c r="E192" s="135" t="s">
        <v>1070</v>
      </c>
      <c r="F192" s="136" t="s">
        <v>1071</v>
      </c>
      <c r="G192" s="137" t="s">
        <v>506</v>
      </c>
      <c r="H192" s="156">
        <v>1.62</v>
      </c>
      <c r="I192" s="139"/>
      <c r="J192" s="140">
        <f>ROUND(I192*H192,2)</f>
        <v>0</v>
      </c>
      <c r="K192" s="141"/>
      <c r="L192" s="28"/>
      <c r="M192" s="142" t="s">
        <v>1</v>
      </c>
      <c r="N192" s="143" t="s">
        <v>38</v>
      </c>
      <c r="P192" s="144">
        <f>O192*H192</f>
        <v>0</v>
      </c>
      <c r="Q192" s="144">
        <v>0</v>
      </c>
      <c r="R192" s="144">
        <f>Q192*H192</f>
        <v>0</v>
      </c>
      <c r="S192" s="144">
        <v>0</v>
      </c>
      <c r="T192" s="145">
        <f>S192*H192</f>
        <v>0</v>
      </c>
      <c r="AR192" s="146" t="s">
        <v>97</v>
      </c>
      <c r="AT192" s="146" t="s">
        <v>284</v>
      </c>
      <c r="AU192" s="146" t="s">
        <v>80</v>
      </c>
      <c r="AY192" s="13" t="s">
        <v>281</v>
      </c>
      <c r="BE192" s="147">
        <f>IF(N192="základní",J192,0)</f>
        <v>0</v>
      </c>
      <c r="BF192" s="147">
        <f>IF(N192="snížená",J192,0)</f>
        <v>0</v>
      </c>
      <c r="BG192" s="147">
        <f>IF(N192="zákl. přenesená",J192,0)</f>
        <v>0</v>
      </c>
      <c r="BH192" s="147">
        <f>IF(N192="sníž. přenesená",J192,0)</f>
        <v>0</v>
      </c>
      <c r="BI192" s="147">
        <f>IF(N192="nulová",J192,0)</f>
        <v>0</v>
      </c>
      <c r="BJ192" s="13" t="s">
        <v>80</v>
      </c>
      <c r="BK192" s="147">
        <f>ROUND(I192*H192,2)</f>
        <v>0</v>
      </c>
      <c r="BL192" s="13" t="s">
        <v>97</v>
      </c>
      <c r="BM192" s="146" t="s">
        <v>1610</v>
      </c>
    </row>
    <row r="193" spans="2:65" s="1" customFormat="1" ht="19.5">
      <c r="B193" s="28"/>
      <c r="D193" s="148" t="s">
        <v>290</v>
      </c>
      <c r="F193" s="149" t="s">
        <v>1611</v>
      </c>
      <c r="I193" s="150"/>
      <c r="L193" s="28"/>
      <c r="M193" s="151"/>
      <c r="T193" s="52"/>
      <c r="AT193" s="13" t="s">
        <v>290</v>
      </c>
      <c r="AU193" s="13" t="s">
        <v>80</v>
      </c>
    </row>
    <row r="194" spans="2:65" s="1" customFormat="1" ht="44.25" customHeight="1">
      <c r="B194" s="133"/>
      <c r="C194" s="134" t="s">
        <v>486</v>
      </c>
      <c r="D194" s="134" t="s">
        <v>284</v>
      </c>
      <c r="E194" s="135" t="s">
        <v>1075</v>
      </c>
      <c r="F194" s="136" t="s">
        <v>1076</v>
      </c>
      <c r="G194" s="137" t="s">
        <v>511</v>
      </c>
      <c r="H194" s="156">
        <v>0.19800000000000001</v>
      </c>
      <c r="I194" s="139"/>
      <c r="J194" s="140">
        <f>ROUND(I194*H194,2)</f>
        <v>0</v>
      </c>
      <c r="K194" s="141"/>
      <c r="L194" s="28"/>
      <c r="M194" s="142" t="s">
        <v>1</v>
      </c>
      <c r="N194" s="143" t="s">
        <v>38</v>
      </c>
      <c r="P194" s="144">
        <f>O194*H194</f>
        <v>0</v>
      </c>
      <c r="Q194" s="144">
        <v>0</v>
      </c>
      <c r="R194" s="144">
        <f>Q194*H194</f>
        <v>0</v>
      </c>
      <c r="S194" s="144">
        <v>0</v>
      </c>
      <c r="T194" s="145">
        <f>S194*H194</f>
        <v>0</v>
      </c>
      <c r="AR194" s="146" t="s">
        <v>97</v>
      </c>
      <c r="AT194" s="146" t="s">
        <v>284</v>
      </c>
      <c r="AU194" s="146" t="s">
        <v>80</v>
      </c>
      <c r="AY194" s="13" t="s">
        <v>281</v>
      </c>
      <c r="BE194" s="147">
        <f>IF(N194="základní",J194,0)</f>
        <v>0</v>
      </c>
      <c r="BF194" s="147">
        <f>IF(N194="snížená",J194,0)</f>
        <v>0</v>
      </c>
      <c r="BG194" s="147">
        <f>IF(N194="zákl. přenesená",J194,0)</f>
        <v>0</v>
      </c>
      <c r="BH194" s="147">
        <f>IF(N194="sníž. přenesená",J194,0)</f>
        <v>0</v>
      </c>
      <c r="BI194" s="147">
        <f>IF(N194="nulová",J194,0)</f>
        <v>0</v>
      </c>
      <c r="BJ194" s="13" t="s">
        <v>80</v>
      </c>
      <c r="BK194" s="147">
        <f>ROUND(I194*H194,2)</f>
        <v>0</v>
      </c>
      <c r="BL194" s="13" t="s">
        <v>97</v>
      </c>
      <c r="BM194" s="146" t="s">
        <v>1612</v>
      </c>
    </row>
    <row r="195" spans="2:65" s="1" customFormat="1" ht="39">
      <c r="B195" s="28"/>
      <c r="D195" s="148" t="s">
        <v>290</v>
      </c>
      <c r="F195" s="149" t="s">
        <v>1613</v>
      </c>
      <c r="I195" s="150"/>
      <c r="L195" s="28"/>
      <c r="M195" s="151"/>
      <c r="T195" s="52"/>
      <c r="AT195" s="13" t="s">
        <v>290</v>
      </c>
      <c r="AU195" s="13" t="s">
        <v>80</v>
      </c>
    </row>
    <row r="196" spans="2:65" s="1" customFormat="1" ht="16.5" customHeight="1">
      <c r="B196" s="133"/>
      <c r="C196" s="134" t="s">
        <v>490</v>
      </c>
      <c r="D196" s="134" t="s">
        <v>284</v>
      </c>
      <c r="E196" s="135" t="s">
        <v>1080</v>
      </c>
      <c r="F196" s="136" t="s">
        <v>1081</v>
      </c>
      <c r="G196" s="137" t="s">
        <v>501</v>
      </c>
      <c r="H196" s="156">
        <v>22</v>
      </c>
      <c r="I196" s="139"/>
      <c r="J196" s="140">
        <f>ROUND(I196*H196,2)</f>
        <v>0</v>
      </c>
      <c r="K196" s="141"/>
      <c r="L196" s="28"/>
      <c r="M196" s="142" t="s">
        <v>1</v>
      </c>
      <c r="N196" s="143" t="s">
        <v>38</v>
      </c>
      <c r="P196" s="144">
        <f>O196*H196</f>
        <v>0</v>
      </c>
      <c r="Q196" s="144">
        <v>0</v>
      </c>
      <c r="R196" s="144">
        <f>Q196*H196</f>
        <v>0</v>
      </c>
      <c r="S196" s="144">
        <v>0</v>
      </c>
      <c r="T196" s="145">
        <f>S196*H196</f>
        <v>0</v>
      </c>
      <c r="AR196" s="146" t="s">
        <v>97</v>
      </c>
      <c r="AT196" s="146" t="s">
        <v>284</v>
      </c>
      <c r="AU196" s="146" t="s">
        <v>80</v>
      </c>
      <c r="AY196" s="13" t="s">
        <v>281</v>
      </c>
      <c r="BE196" s="147">
        <f>IF(N196="základní",J196,0)</f>
        <v>0</v>
      </c>
      <c r="BF196" s="147">
        <f>IF(N196="snížená",J196,0)</f>
        <v>0</v>
      </c>
      <c r="BG196" s="147">
        <f>IF(N196="zákl. přenesená",J196,0)</f>
        <v>0</v>
      </c>
      <c r="BH196" s="147">
        <f>IF(N196="sníž. přenesená",J196,0)</f>
        <v>0</v>
      </c>
      <c r="BI196" s="147">
        <f>IF(N196="nulová",J196,0)</f>
        <v>0</v>
      </c>
      <c r="BJ196" s="13" t="s">
        <v>80</v>
      </c>
      <c r="BK196" s="147">
        <f>ROUND(I196*H196,2)</f>
        <v>0</v>
      </c>
      <c r="BL196" s="13" t="s">
        <v>97</v>
      </c>
      <c r="BM196" s="146" t="s">
        <v>1614</v>
      </c>
    </row>
    <row r="197" spans="2:65" s="1" customFormat="1" ht="39">
      <c r="B197" s="28"/>
      <c r="D197" s="148" t="s">
        <v>290</v>
      </c>
      <c r="F197" s="149" t="s">
        <v>1615</v>
      </c>
      <c r="I197" s="150"/>
      <c r="L197" s="28"/>
      <c r="M197" s="151"/>
      <c r="T197" s="52"/>
      <c r="AT197" s="13" t="s">
        <v>290</v>
      </c>
      <c r="AU197" s="13" t="s">
        <v>80</v>
      </c>
    </row>
    <row r="198" spans="2:65" s="1" customFormat="1" ht="24.2" customHeight="1">
      <c r="B198" s="133"/>
      <c r="C198" s="134" t="s">
        <v>494</v>
      </c>
      <c r="D198" s="134" t="s">
        <v>284</v>
      </c>
      <c r="E198" s="135" t="s">
        <v>1085</v>
      </c>
      <c r="F198" s="136" t="s">
        <v>1086</v>
      </c>
      <c r="G198" s="137" t="s">
        <v>402</v>
      </c>
      <c r="H198" s="156">
        <v>15.074999999999999</v>
      </c>
      <c r="I198" s="139"/>
      <c r="J198" s="140">
        <f>ROUND(I198*H198,2)</f>
        <v>0</v>
      </c>
      <c r="K198" s="141"/>
      <c r="L198" s="28"/>
      <c r="M198" s="142" t="s">
        <v>1</v>
      </c>
      <c r="N198" s="143" t="s">
        <v>38</v>
      </c>
      <c r="P198" s="144">
        <f>O198*H198</f>
        <v>0</v>
      </c>
      <c r="Q198" s="144">
        <v>0</v>
      </c>
      <c r="R198" s="144">
        <f>Q198*H198</f>
        <v>0</v>
      </c>
      <c r="S198" s="144">
        <v>0</v>
      </c>
      <c r="T198" s="145">
        <f>S198*H198</f>
        <v>0</v>
      </c>
      <c r="AR198" s="146" t="s">
        <v>97</v>
      </c>
      <c r="AT198" s="146" t="s">
        <v>284</v>
      </c>
      <c r="AU198" s="146" t="s">
        <v>80</v>
      </c>
      <c r="AY198" s="13" t="s">
        <v>281</v>
      </c>
      <c r="BE198" s="147">
        <f>IF(N198="základní",J198,0)</f>
        <v>0</v>
      </c>
      <c r="BF198" s="147">
        <f>IF(N198="snížená",J198,0)</f>
        <v>0</v>
      </c>
      <c r="BG198" s="147">
        <f>IF(N198="zákl. přenesená",J198,0)</f>
        <v>0</v>
      </c>
      <c r="BH198" s="147">
        <f>IF(N198="sníž. přenesená",J198,0)</f>
        <v>0</v>
      </c>
      <c r="BI198" s="147">
        <f>IF(N198="nulová",J198,0)</f>
        <v>0</v>
      </c>
      <c r="BJ198" s="13" t="s">
        <v>80</v>
      </c>
      <c r="BK198" s="147">
        <f>ROUND(I198*H198,2)</f>
        <v>0</v>
      </c>
      <c r="BL198" s="13" t="s">
        <v>97</v>
      </c>
      <c r="BM198" s="146" t="s">
        <v>1616</v>
      </c>
    </row>
    <row r="199" spans="2:65" s="1" customFormat="1" ht="29.25">
      <c r="B199" s="28"/>
      <c r="D199" s="148" t="s">
        <v>290</v>
      </c>
      <c r="F199" s="149" t="s">
        <v>1617</v>
      </c>
      <c r="I199" s="150"/>
      <c r="L199" s="28"/>
      <c r="M199" s="151"/>
      <c r="T199" s="52"/>
      <c r="AT199" s="13" t="s">
        <v>290</v>
      </c>
      <c r="AU199" s="13" t="s">
        <v>80</v>
      </c>
    </row>
    <row r="200" spans="2:65" s="1" customFormat="1" ht="24.2" customHeight="1">
      <c r="B200" s="133"/>
      <c r="C200" s="134" t="s">
        <v>498</v>
      </c>
      <c r="D200" s="134" t="s">
        <v>284</v>
      </c>
      <c r="E200" s="135" t="s">
        <v>1090</v>
      </c>
      <c r="F200" s="136" t="s">
        <v>1091</v>
      </c>
      <c r="G200" s="137" t="s">
        <v>402</v>
      </c>
      <c r="H200" s="156">
        <v>15.074999999999999</v>
      </c>
      <c r="I200" s="139"/>
      <c r="J200" s="140">
        <f>ROUND(I200*H200,2)</f>
        <v>0</v>
      </c>
      <c r="K200" s="141"/>
      <c r="L200" s="28"/>
      <c r="M200" s="142" t="s">
        <v>1</v>
      </c>
      <c r="N200" s="143" t="s">
        <v>38</v>
      </c>
      <c r="P200" s="144">
        <f>O200*H200</f>
        <v>0</v>
      </c>
      <c r="Q200" s="144">
        <v>0</v>
      </c>
      <c r="R200" s="144">
        <f>Q200*H200</f>
        <v>0</v>
      </c>
      <c r="S200" s="144">
        <v>0</v>
      </c>
      <c r="T200" s="145">
        <f>S200*H200</f>
        <v>0</v>
      </c>
      <c r="AR200" s="146" t="s">
        <v>97</v>
      </c>
      <c r="AT200" s="146" t="s">
        <v>284</v>
      </c>
      <c r="AU200" s="146" t="s">
        <v>80</v>
      </c>
      <c r="AY200" s="13" t="s">
        <v>281</v>
      </c>
      <c r="BE200" s="147">
        <f>IF(N200="základní",J200,0)</f>
        <v>0</v>
      </c>
      <c r="BF200" s="147">
        <f>IF(N200="snížená",J200,0)</f>
        <v>0</v>
      </c>
      <c r="BG200" s="147">
        <f>IF(N200="zákl. přenesená",J200,0)</f>
        <v>0</v>
      </c>
      <c r="BH200" s="147">
        <f>IF(N200="sníž. přenesená",J200,0)</f>
        <v>0</v>
      </c>
      <c r="BI200" s="147">
        <f>IF(N200="nulová",J200,0)</f>
        <v>0</v>
      </c>
      <c r="BJ200" s="13" t="s">
        <v>80</v>
      </c>
      <c r="BK200" s="147">
        <f>ROUND(I200*H200,2)</f>
        <v>0</v>
      </c>
      <c r="BL200" s="13" t="s">
        <v>97</v>
      </c>
      <c r="BM200" s="146" t="s">
        <v>1618</v>
      </c>
    </row>
    <row r="201" spans="2:65" s="1" customFormat="1" ht="29.25">
      <c r="B201" s="28"/>
      <c r="D201" s="148" t="s">
        <v>290</v>
      </c>
      <c r="F201" s="149" t="s">
        <v>1617</v>
      </c>
      <c r="I201" s="150"/>
      <c r="L201" s="28"/>
      <c r="M201" s="151"/>
      <c r="T201" s="52"/>
      <c r="AT201" s="13" t="s">
        <v>290</v>
      </c>
      <c r="AU201" s="13" t="s">
        <v>80</v>
      </c>
    </row>
    <row r="202" spans="2:65" s="1" customFormat="1" ht="49.15" customHeight="1">
      <c r="B202" s="133"/>
      <c r="C202" s="134" t="s">
        <v>503</v>
      </c>
      <c r="D202" s="134" t="s">
        <v>284</v>
      </c>
      <c r="E202" s="135" t="s">
        <v>1495</v>
      </c>
      <c r="F202" s="136" t="s">
        <v>1496</v>
      </c>
      <c r="G202" s="137" t="s">
        <v>409</v>
      </c>
      <c r="H202" s="156">
        <v>21</v>
      </c>
      <c r="I202" s="139"/>
      <c r="J202" s="140">
        <f>ROUND(I202*H202,2)</f>
        <v>0</v>
      </c>
      <c r="K202" s="141"/>
      <c r="L202" s="28"/>
      <c r="M202" s="142" t="s">
        <v>1</v>
      </c>
      <c r="N202" s="143" t="s">
        <v>38</v>
      </c>
      <c r="P202" s="144">
        <f>O202*H202</f>
        <v>0</v>
      </c>
      <c r="Q202" s="144">
        <v>0</v>
      </c>
      <c r="R202" s="144">
        <f>Q202*H202</f>
        <v>0</v>
      </c>
      <c r="S202" s="144">
        <v>0</v>
      </c>
      <c r="T202" s="145">
        <f>S202*H202</f>
        <v>0</v>
      </c>
      <c r="AR202" s="146" t="s">
        <v>97</v>
      </c>
      <c r="AT202" s="146" t="s">
        <v>284</v>
      </c>
      <c r="AU202" s="146" t="s">
        <v>80</v>
      </c>
      <c r="AY202" s="13" t="s">
        <v>281</v>
      </c>
      <c r="BE202" s="147">
        <f>IF(N202="základní",J202,0)</f>
        <v>0</v>
      </c>
      <c r="BF202" s="147">
        <f>IF(N202="snížená",J202,0)</f>
        <v>0</v>
      </c>
      <c r="BG202" s="147">
        <f>IF(N202="zákl. přenesená",J202,0)</f>
        <v>0</v>
      </c>
      <c r="BH202" s="147">
        <f>IF(N202="sníž. přenesená",J202,0)</f>
        <v>0</v>
      </c>
      <c r="BI202" s="147">
        <f>IF(N202="nulová",J202,0)</f>
        <v>0</v>
      </c>
      <c r="BJ202" s="13" t="s">
        <v>80</v>
      </c>
      <c r="BK202" s="147">
        <f>ROUND(I202*H202,2)</f>
        <v>0</v>
      </c>
      <c r="BL202" s="13" t="s">
        <v>97</v>
      </c>
      <c r="BM202" s="146" t="s">
        <v>1619</v>
      </c>
    </row>
    <row r="203" spans="2:65" s="1" customFormat="1" ht="19.5">
      <c r="B203" s="28"/>
      <c r="D203" s="148" t="s">
        <v>290</v>
      </c>
      <c r="F203" s="149" t="s">
        <v>1620</v>
      </c>
      <c r="I203" s="150"/>
      <c r="L203" s="28"/>
      <c r="M203" s="151"/>
      <c r="T203" s="52"/>
      <c r="AT203" s="13" t="s">
        <v>290</v>
      </c>
      <c r="AU203" s="13" t="s">
        <v>80</v>
      </c>
    </row>
    <row r="204" spans="2:65" s="1" customFormat="1" ht="49.15" customHeight="1">
      <c r="B204" s="133"/>
      <c r="C204" s="134" t="s">
        <v>789</v>
      </c>
      <c r="D204" s="134" t="s">
        <v>284</v>
      </c>
      <c r="E204" s="135" t="s">
        <v>1621</v>
      </c>
      <c r="F204" s="136" t="s">
        <v>1622</v>
      </c>
      <c r="G204" s="137" t="s">
        <v>409</v>
      </c>
      <c r="H204" s="156">
        <v>1</v>
      </c>
      <c r="I204" s="139"/>
      <c r="J204" s="140">
        <f>ROUND(I204*H204,2)</f>
        <v>0</v>
      </c>
      <c r="K204" s="141"/>
      <c r="L204" s="28"/>
      <c r="M204" s="142" t="s">
        <v>1</v>
      </c>
      <c r="N204" s="143" t="s">
        <v>38</v>
      </c>
      <c r="P204" s="144">
        <f>O204*H204</f>
        <v>0</v>
      </c>
      <c r="Q204" s="144">
        <v>0</v>
      </c>
      <c r="R204" s="144">
        <f>Q204*H204</f>
        <v>0</v>
      </c>
      <c r="S204" s="144">
        <v>0</v>
      </c>
      <c r="T204" s="145">
        <f>S204*H204</f>
        <v>0</v>
      </c>
      <c r="AR204" s="146" t="s">
        <v>97</v>
      </c>
      <c r="AT204" s="146" t="s">
        <v>284</v>
      </c>
      <c r="AU204" s="146" t="s">
        <v>80</v>
      </c>
      <c r="AY204" s="13" t="s">
        <v>281</v>
      </c>
      <c r="BE204" s="147">
        <f>IF(N204="základní",J204,0)</f>
        <v>0</v>
      </c>
      <c r="BF204" s="147">
        <f>IF(N204="snížená",J204,0)</f>
        <v>0</v>
      </c>
      <c r="BG204" s="147">
        <f>IF(N204="zákl. přenesená",J204,0)</f>
        <v>0</v>
      </c>
      <c r="BH204" s="147">
        <f>IF(N204="sníž. přenesená",J204,0)</f>
        <v>0</v>
      </c>
      <c r="BI204" s="147">
        <f>IF(N204="nulová",J204,0)</f>
        <v>0</v>
      </c>
      <c r="BJ204" s="13" t="s">
        <v>80</v>
      </c>
      <c r="BK204" s="147">
        <f>ROUND(I204*H204,2)</f>
        <v>0</v>
      </c>
      <c r="BL204" s="13" t="s">
        <v>97</v>
      </c>
      <c r="BM204" s="146" t="s">
        <v>1623</v>
      </c>
    </row>
    <row r="205" spans="2:65" s="1" customFormat="1" ht="19.5">
      <c r="B205" s="28"/>
      <c r="D205" s="148" t="s">
        <v>290</v>
      </c>
      <c r="F205" s="149" t="s">
        <v>1598</v>
      </c>
      <c r="I205" s="150"/>
      <c r="L205" s="28"/>
      <c r="M205" s="151"/>
      <c r="T205" s="52"/>
      <c r="AT205" s="13" t="s">
        <v>290</v>
      </c>
      <c r="AU205" s="13" t="s">
        <v>80</v>
      </c>
    </row>
    <row r="206" spans="2:65" s="11" customFormat="1" ht="25.9" customHeight="1">
      <c r="B206" s="121"/>
      <c r="D206" s="122" t="s">
        <v>72</v>
      </c>
      <c r="E206" s="123" t="s">
        <v>535</v>
      </c>
      <c r="F206" s="123" t="s">
        <v>788</v>
      </c>
      <c r="I206" s="124"/>
      <c r="J206" s="125">
        <f>BK206</f>
        <v>0</v>
      </c>
      <c r="L206" s="121"/>
      <c r="M206" s="126"/>
      <c r="P206" s="127">
        <f>SUM(P207:P210)</f>
        <v>0</v>
      </c>
      <c r="R206" s="127">
        <f>SUM(R207:R210)</f>
        <v>0</v>
      </c>
      <c r="T206" s="128">
        <f>SUM(T207:T210)</f>
        <v>0</v>
      </c>
      <c r="AR206" s="122" t="s">
        <v>80</v>
      </c>
      <c r="AT206" s="129" t="s">
        <v>72</v>
      </c>
      <c r="AU206" s="129" t="s">
        <v>73</v>
      </c>
      <c r="AY206" s="122" t="s">
        <v>281</v>
      </c>
      <c r="BK206" s="130">
        <f>SUM(BK207:BK210)</f>
        <v>0</v>
      </c>
    </row>
    <row r="207" spans="2:65" s="1" customFormat="1" ht="16.5" customHeight="1">
      <c r="B207" s="133"/>
      <c r="C207" s="134" t="s">
        <v>794</v>
      </c>
      <c r="D207" s="134" t="s">
        <v>284</v>
      </c>
      <c r="E207" s="135" t="s">
        <v>1099</v>
      </c>
      <c r="F207" s="136" t="s">
        <v>1100</v>
      </c>
      <c r="G207" s="137" t="s">
        <v>506</v>
      </c>
      <c r="H207" s="156">
        <v>0.17199999999999999</v>
      </c>
      <c r="I207" s="139"/>
      <c r="J207" s="140">
        <f>ROUND(I207*H207,2)</f>
        <v>0</v>
      </c>
      <c r="K207" s="141"/>
      <c r="L207" s="28"/>
      <c r="M207" s="142" t="s">
        <v>1</v>
      </c>
      <c r="N207" s="143" t="s">
        <v>38</v>
      </c>
      <c r="P207" s="144">
        <f>O207*H207</f>
        <v>0</v>
      </c>
      <c r="Q207" s="144">
        <v>0</v>
      </c>
      <c r="R207" s="144">
        <f>Q207*H207</f>
        <v>0</v>
      </c>
      <c r="S207" s="144">
        <v>0</v>
      </c>
      <c r="T207" s="145">
        <f>S207*H207</f>
        <v>0</v>
      </c>
      <c r="AR207" s="146" t="s">
        <v>97</v>
      </c>
      <c r="AT207" s="146" t="s">
        <v>284</v>
      </c>
      <c r="AU207" s="146" t="s">
        <v>80</v>
      </c>
      <c r="AY207" s="13" t="s">
        <v>281</v>
      </c>
      <c r="BE207" s="147">
        <f>IF(N207="základní",J207,0)</f>
        <v>0</v>
      </c>
      <c r="BF207" s="147">
        <f>IF(N207="snížená",J207,0)</f>
        <v>0</v>
      </c>
      <c r="BG207" s="147">
        <f>IF(N207="zákl. přenesená",J207,0)</f>
        <v>0</v>
      </c>
      <c r="BH207" s="147">
        <f>IF(N207="sníž. přenesená",J207,0)</f>
        <v>0</v>
      </c>
      <c r="BI207" s="147">
        <f>IF(N207="nulová",J207,0)</f>
        <v>0</v>
      </c>
      <c r="BJ207" s="13" t="s">
        <v>80</v>
      </c>
      <c r="BK207" s="147">
        <f>ROUND(I207*H207,2)</f>
        <v>0</v>
      </c>
      <c r="BL207" s="13" t="s">
        <v>97</v>
      </c>
      <c r="BM207" s="146" t="s">
        <v>1624</v>
      </c>
    </row>
    <row r="208" spans="2:65" s="1" customFormat="1" ht="48.75">
      <c r="B208" s="28"/>
      <c r="D208" s="148" t="s">
        <v>290</v>
      </c>
      <c r="F208" s="149" t="s">
        <v>1625</v>
      </c>
      <c r="I208" s="150"/>
      <c r="L208" s="28"/>
      <c r="M208" s="151"/>
      <c r="T208" s="52"/>
      <c r="AT208" s="13" t="s">
        <v>290</v>
      </c>
      <c r="AU208" s="13" t="s">
        <v>80</v>
      </c>
    </row>
    <row r="209" spans="2:65" s="1" customFormat="1" ht="37.9" customHeight="1">
      <c r="B209" s="133"/>
      <c r="C209" s="134" t="s">
        <v>799</v>
      </c>
      <c r="D209" s="134" t="s">
        <v>284</v>
      </c>
      <c r="E209" s="135" t="s">
        <v>623</v>
      </c>
      <c r="F209" s="136" t="s">
        <v>790</v>
      </c>
      <c r="G209" s="137" t="s">
        <v>402</v>
      </c>
      <c r="H209" s="156">
        <v>10.8</v>
      </c>
      <c r="I209" s="139"/>
      <c r="J209" s="140">
        <f>ROUND(I209*H209,2)</f>
        <v>0</v>
      </c>
      <c r="K209" s="141"/>
      <c r="L209" s="28"/>
      <c r="M209" s="142" t="s">
        <v>1</v>
      </c>
      <c r="N209" s="143" t="s">
        <v>38</v>
      </c>
      <c r="P209" s="144">
        <f>O209*H209</f>
        <v>0</v>
      </c>
      <c r="Q209" s="144">
        <v>0</v>
      </c>
      <c r="R209" s="144">
        <f>Q209*H209</f>
        <v>0</v>
      </c>
      <c r="S209" s="144">
        <v>0</v>
      </c>
      <c r="T209" s="145">
        <f>S209*H209</f>
        <v>0</v>
      </c>
      <c r="AR209" s="146" t="s">
        <v>97</v>
      </c>
      <c r="AT209" s="146" t="s">
        <v>284</v>
      </c>
      <c r="AU209" s="146" t="s">
        <v>80</v>
      </c>
      <c r="AY209" s="13" t="s">
        <v>281</v>
      </c>
      <c r="BE209" s="147">
        <f>IF(N209="základní",J209,0)</f>
        <v>0</v>
      </c>
      <c r="BF209" s="147">
        <f>IF(N209="snížená",J209,0)</f>
        <v>0</v>
      </c>
      <c r="BG209" s="147">
        <f>IF(N209="zákl. přenesená",J209,0)</f>
        <v>0</v>
      </c>
      <c r="BH209" s="147">
        <f>IF(N209="sníž. přenesená",J209,0)</f>
        <v>0</v>
      </c>
      <c r="BI209" s="147">
        <f>IF(N209="nulová",J209,0)</f>
        <v>0</v>
      </c>
      <c r="BJ209" s="13" t="s">
        <v>80</v>
      </c>
      <c r="BK209" s="147">
        <f>ROUND(I209*H209,2)</f>
        <v>0</v>
      </c>
      <c r="BL209" s="13" t="s">
        <v>97</v>
      </c>
      <c r="BM209" s="146" t="s">
        <v>1626</v>
      </c>
    </row>
    <row r="210" spans="2:65" s="1" customFormat="1" ht="19.5">
      <c r="B210" s="28"/>
      <c r="D210" s="148" t="s">
        <v>290</v>
      </c>
      <c r="F210" s="149" t="s">
        <v>1627</v>
      </c>
      <c r="I210" s="150"/>
      <c r="L210" s="28"/>
      <c r="M210" s="151"/>
      <c r="T210" s="52"/>
      <c r="AT210" s="13" t="s">
        <v>290</v>
      </c>
      <c r="AU210" s="13" t="s">
        <v>80</v>
      </c>
    </row>
    <row r="211" spans="2:65" s="11" customFormat="1" ht="25.9" customHeight="1">
      <c r="B211" s="121"/>
      <c r="D211" s="122" t="s">
        <v>72</v>
      </c>
      <c r="E211" s="123" t="s">
        <v>316</v>
      </c>
      <c r="F211" s="123" t="s">
        <v>793</v>
      </c>
      <c r="I211" s="124"/>
      <c r="J211" s="125">
        <f>BK211</f>
        <v>0</v>
      </c>
      <c r="L211" s="121"/>
      <c r="M211" s="126"/>
      <c r="P211" s="127">
        <f>SUM(P212:P216)</f>
        <v>0</v>
      </c>
      <c r="R211" s="127">
        <f>SUM(R212:R216)</f>
        <v>0</v>
      </c>
      <c r="T211" s="128">
        <f>SUM(T212:T216)</f>
        <v>0</v>
      </c>
      <c r="AR211" s="122" t="s">
        <v>80</v>
      </c>
      <c r="AT211" s="129" t="s">
        <v>72</v>
      </c>
      <c r="AU211" s="129" t="s">
        <v>73</v>
      </c>
      <c r="AY211" s="122" t="s">
        <v>281</v>
      </c>
      <c r="BK211" s="130">
        <f>SUM(BK212:BK216)</f>
        <v>0</v>
      </c>
    </row>
    <row r="212" spans="2:65" s="1" customFormat="1" ht="16.5" customHeight="1">
      <c r="B212" s="133"/>
      <c r="C212" s="134" t="s">
        <v>805</v>
      </c>
      <c r="D212" s="134" t="s">
        <v>284</v>
      </c>
      <c r="E212" s="135" t="s">
        <v>1108</v>
      </c>
      <c r="F212" s="136" t="s">
        <v>1109</v>
      </c>
      <c r="G212" s="137" t="s">
        <v>501</v>
      </c>
      <c r="H212" s="156">
        <v>8.5</v>
      </c>
      <c r="I212" s="139"/>
      <c r="J212" s="140">
        <f>ROUND(I212*H212,2)</f>
        <v>0</v>
      </c>
      <c r="K212" s="141"/>
      <c r="L212" s="28"/>
      <c r="M212" s="142" t="s">
        <v>1</v>
      </c>
      <c r="N212" s="143" t="s">
        <v>38</v>
      </c>
      <c r="P212" s="144">
        <f>O212*H212</f>
        <v>0</v>
      </c>
      <c r="Q212" s="144">
        <v>0</v>
      </c>
      <c r="R212" s="144">
        <f>Q212*H212</f>
        <v>0</v>
      </c>
      <c r="S212" s="144">
        <v>0</v>
      </c>
      <c r="T212" s="145">
        <f>S212*H212</f>
        <v>0</v>
      </c>
      <c r="AR212" s="146" t="s">
        <v>97</v>
      </c>
      <c r="AT212" s="146" t="s">
        <v>284</v>
      </c>
      <c r="AU212" s="146" t="s">
        <v>80</v>
      </c>
      <c r="AY212" s="13" t="s">
        <v>281</v>
      </c>
      <c r="BE212" s="147">
        <f>IF(N212="základní",J212,0)</f>
        <v>0</v>
      </c>
      <c r="BF212" s="147">
        <f>IF(N212="snížená",J212,0)</f>
        <v>0</v>
      </c>
      <c r="BG212" s="147">
        <f>IF(N212="zákl. přenesená",J212,0)</f>
        <v>0</v>
      </c>
      <c r="BH212" s="147">
        <f>IF(N212="sníž. přenesená",J212,0)</f>
        <v>0</v>
      </c>
      <c r="BI212" s="147">
        <f>IF(N212="nulová",J212,0)</f>
        <v>0</v>
      </c>
      <c r="BJ212" s="13" t="s">
        <v>80</v>
      </c>
      <c r="BK212" s="147">
        <f>ROUND(I212*H212,2)</f>
        <v>0</v>
      </c>
      <c r="BL212" s="13" t="s">
        <v>97</v>
      </c>
      <c r="BM212" s="146" t="s">
        <v>1628</v>
      </c>
    </row>
    <row r="213" spans="2:65" s="1" customFormat="1" ht="19.5">
      <c r="B213" s="28"/>
      <c r="D213" s="148" t="s">
        <v>290</v>
      </c>
      <c r="F213" s="149" t="s">
        <v>1629</v>
      </c>
      <c r="I213" s="150"/>
      <c r="L213" s="28"/>
      <c r="M213" s="151"/>
      <c r="T213" s="52"/>
      <c r="AT213" s="13" t="s">
        <v>290</v>
      </c>
      <c r="AU213" s="13" t="s">
        <v>80</v>
      </c>
    </row>
    <row r="214" spans="2:65" s="1" customFormat="1" ht="33" customHeight="1">
      <c r="B214" s="133"/>
      <c r="C214" s="134" t="s">
        <v>508</v>
      </c>
      <c r="D214" s="134" t="s">
        <v>284</v>
      </c>
      <c r="E214" s="135" t="s">
        <v>1113</v>
      </c>
      <c r="F214" s="136" t="s">
        <v>1319</v>
      </c>
      <c r="G214" s="137" t="s">
        <v>501</v>
      </c>
      <c r="H214" s="156">
        <v>9.35</v>
      </c>
      <c r="I214" s="139"/>
      <c r="J214" s="140">
        <f>ROUND(I214*H214,2)</f>
        <v>0</v>
      </c>
      <c r="K214" s="141"/>
      <c r="L214" s="28"/>
      <c r="M214" s="142" t="s">
        <v>1</v>
      </c>
      <c r="N214" s="143" t="s">
        <v>38</v>
      </c>
      <c r="P214" s="144">
        <f>O214*H214</f>
        <v>0</v>
      </c>
      <c r="Q214" s="144">
        <v>0</v>
      </c>
      <c r="R214" s="144">
        <f>Q214*H214</f>
        <v>0</v>
      </c>
      <c r="S214" s="144">
        <v>0</v>
      </c>
      <c r="T214" s="145">
        <f>S214*H214</f>
        <v>0</v>
      </c>
      <c r="AR214" s="146" t="s">
        <v>97</v>
      </c>
      <c r="AT214" s="146" t="s">
        <v>284</v>
      </c>
      <c r="AU214" s="146" t="s">
        <v>80</v>
      </c>
      <c r="AY214" s="13" t="s">
        <v>281</v>
      </c>
      <c r="BE214" s="147">
        <f>IF(N214="základní",J214,0)</f>
        <v>0</v>
      </c>
      <c r="BF214" s="147">
        <f>IF(N214="snížená",J214,0)</f>
        <v>0</v>
      </c>
      <c r="BG214" s="147">
        <f>IF(N214="zákl. přenesená",J214,0)</f>
        <v>0</v>
      </c>
      <c r="BH214" s="147">
        <f>IF(N214="sníž. přenesená",J214,0)</f>
        <v>0</v>
      </c>
      <c r="BI214" s="147">
        <f>IF(N214="nulová",J214,0)</f>
        <v>0</v>
      </c>
      <c r="BJ214" s="13" t="s">
        <v>80</v>
      </c>
      <c r="BK214" s="147">
        <f>ROUND(I214*H214,2)</f>
        <v>0</v>
      </c>
      <c r="BL214" s="13" t="s">
        <v>97</v>
      </c>
      <c r="BM214" s="146" t="s">
        <v>1630</v>
      </c>
    </row>
    <row r="215" spans="2:65" s="1" customFormat="1" ht="19.5">
      <c r="B215" s="28"/>
      <c r="D215" s="148" t="s">
        <v>290</v>
      </c>
      <c r="F215" s="149" t="s">
        <v>1631</v>
      </c>
      <c r="I215" s="150"/>
      <c r="L215" s="28"/>
      <c r="M215" s="151"/>
      <c r="T215" s="52"/>
      <c r="AT215" s="13" t="s">
        <v>290</v>
      </c>
      <c r="AU215" s="13" t="s">
        <v>80</v>
      </c>
    </row>
    <row r="216" spans="2:65" s="1" customFormat="1" ht="16.5" customHeight="1">
      <c r="B216" s="133"/>
      <c r="C216" s="134" t="s">
        <v>513</v>
      </c>
      <c r="D216" s="134" t="s">
        <v>284</v>
      </c>
      <c r="E216" s="135" t="s">
        <v>1118</v>
      </c>
      <c r="F216" s="136" t="s">
        <v>1322</v>
      </c>
      <c r="G216" s="137" t="s">
        <v>409</v>
      </c>
      <c r="H216" s="156">
        <v>2</v>
      </c>
      <c r="I216" s="139"/>
      <c r="J216" s="140">
        <f>ROUND(I216*H216,2)</f>
        <v>0</v>
      </c>
      <c r="K216" s="141"/>
      <c r="L216" s="28"/>
      <c r="M216" s="142" t="s">
        <v>1</v>
      </c>
      <c r="N216" s="143" t="s">
        <v>38</v>
      </c>
      <c r="P216" s="144">
        <f>O216*H216</f>
        <v>0</v>
      </c>
      <c r="Q216" s="144">
        <v>0</v>
      </c>
      <c r="R216" s="144">
        <f>Q216*H216</f>
        <v>0</v>
      </c>
      <c r="S216" s="144">
        <v>0</v>
      </c>
      <c r="T216" s="145">
        <f>S216*H216</f>
        <v>0</v>
      </c>
      <c r="AR216" s="146" t="s">
        <v>97</v>
      </c>
      <c r="AT216" s="146" t="s">
        <v>284</v>
      </c>
      <c r="AU216" s="146" t="s">
        <v>80</v>
      </c>
      <c r="AY216" s="13" t="s">
        <v>281</v>
      </c>
      <c r="BE216" s="147">
        <f>IF(N216="základní",J216,0)</f>
        <v>0</v>
      </c>
      <c r="BF216" s="147">
        <f>IF(N216="snížená",J216,0)</f>
        <v>0</v>
      </c>
      <c r="BG216" s="147">
        <f>IF(N216="zákl. přenesená",J216,0)</f>
        <v>0</v>
      </c>
      <c r="BH216" s="147">
        <f>IF(N216="sníž. přenesená",J216,0)</f>
        <v>0</v>
      </c>
      <c r="BI216" s="147">
        <f>IF(N216="nulová",J216,0)</f>
        <v>0</v>
      </c>
      <c r="BJ216" s="13" t="s">
        <v>80</v>
      </c>
      <c r="BK216" s="147">
        <f>ROUND(I216*H216,2)</f>
        <v>0</v>
      </c>
      <c r="BL216" s="13" t="s">
        <v>97</v>
      </c>
      <c r="BM216" s="146" t="s">
        <v>1632</v>
      </c>
    </row>
    <row r="217" spans="2:65" s="11" customFormat="1" ht="25.9" customHeight="1">
      <c r="B217" s="121"/>
      <c r="D217" s="122" t="s">
        <v>72</v>
      </c>
      <c r="E217" s="123" t="s">
        <v>643</v>
      </c>
      <c r="F217" s="123" t="s">
        <v>644</v>
      </c>
      <c r="I217" s="124"/>
      <c r="J217" s="125">
        <f>BK217</f>
        <v>0</v>
      </c>
      <c r="L217" s="121"/>
      <c r="M217" s="126"/>
      <c r="P217" s="127">
        <f>SUM(P218:P219)</f>
        <v>0</v>
      </c>
      <c r="R217" s="127">
        <f>SUM(R218:R219)</f>
        <v>0</v>
      </c>
      <c r="T217" s="128">
        <f>SUM(T218:T219)</f>
        <v>0</v>
      </c>
      <c r="AR217" s="122" t="s">
        <v>80</v>
      </c>
      <c r="AT217" s="129" t="s">
        <v>72</v>
      </c>
      <c r="AU217" s="129" t="s">
        <v>73</v>
      </c>
      <c r="AY217" s="122" t="s">
        <v>281</v>
      </c>
      <c r="BK217" s="130">
        <f>SUM(BK218:BK219)</f>
        <v>0</v>
      </c>
    </row>
    <row r="218" spans="2:65" s="1" customFormat="1" ht="24.2" customHeight="1">
      <c r="B218" s="133"/>
      <c r="C218" s="134" t="s">
        <v>517</v>
      </c>
      <c r="D218" s="134" t="s">
        <v>284</v>
      </c>
      <c r="E218" s="135" t="s">
        <v>834</v>
      </c>
      <c r="F218" s="136" t="s">
        <v>835</v>
      </c>
      <c r="G218" s="137" t="s">
        <v>511</v>
      </c>
      <c r="H218" s="156">
        <v>37.393999999999998</v>
      </c>
      <c r="I218" s="139"/>
      <c r="J218" s="140">
        <f>ROUND(I218*H218,2)</f>
        <v>0</v>
      </c>
      <c r="K218" s="141"/>
      <c r="L218" s="28"/>
      <c r="M218" s="142" t="s">
        <v>1</v>
      </c>
      <c r="N218" s="143" t="s">
        <v>38</v>
      </c>
      <c r="P218" s="144">
        <f>O218*H218</f>
        <v>0</v>
      </c>
      <c r="Q218" s="144">
        <v>0</v>
      </c>
      <c r="R218" s="144">
        <f>Q218*H218</f>
        <v>0</v>
      </c>
      <c r="S218" s="144">
        <v>0</v>
      </c>
      <c r="T218" s="145">
        <f>S218*H218</f>
        <v>0</v>
      </c>
      <c r="AR218" s="146" t="s">
        <v>97</v>
      </c>
      <c r="AT218" s="146" t="s">
        <v>284</v>
      </c>
      <c r="AU218" s="146" t="s">
        <v>80</v>
      </c>
      <c r="AY218" s="13" t="s">
        <v>281</v>
      </c>
      <c r="BE218" s="147">
        <f>IF(N218="základní",J218,0)</f>
        <v>0</v>
      </c>
      <c r="BF218" s="147">
        <f>IF(N218="snížená",J218,0)</f>
        <v>0</v>
      </c>
      <c r="BG218" s="147">
        <f>IF(N218="zákl. přenesená",J218,0)</f>
        <v>0</v>
      </c>
      <c r="BH218" s="147">
        <f>IF(N218="sníž. přenesená",J218,0)</f>
        <v>0</v>
      </c>
      <c r="BI218" s="147">
        <f>IF(N218="nulová",J218,0)</f>
        <v>0</v>
      </c>
      <c r="BJ218" s="13" t="s">
        <v>80</v>
      </c>
      <c r="BK218" s="147">
        <f>ROUND(I218*H218,2)</f>
        <v>0</v>
      </c>
      <c r="BL218" s="13" t="s">
        <v>97</v>
      </c>
      <c r="BM218" s="146" t="s">
        <v>1633</v>
      </c>
    </row>
    <row r="219" spans="2:65" s="1" customFormat="1" ht="39">
      <c r="B219" s="28"/>
      <c r="D219" s="148" t="s">
        <v>290</v>
      </c>
      <c r="F219" s="149" t="s">
        <v>837</v>
      </c>
      <c r="I219" s="150"/>
      <c r="L219" s="28"/>
      <c r="M219" s="151"/>
      <c r="T219" s="52"/>
      <c r="AT219" s="13" t="s">
        <v>290</v>
      </c>
      <c r="AU219" s="13" t="s">
        <v>80</v>
      </c>
    </row>
    <row r="220" spans="2:65" s="11" customFormat="1" ht="25.9" customHeight="1">
      <c r="B220" s="121"/>
      <c r="D220" s="122" t="s">
        <v>72</v>
      </c>
      <c r="E220" s="123" t="s">
        <v>838</v>
      </c>
      <c r="F220" s="123" t="s">
        <v>839</v>
      </c>
      <c r="I220" s="124"/>
      <c r="J220" s="125">
        <f>BK220</f>
        <v>0</v>
      </c>
      <c r="L220" s="121"/>
      <c r="M220" s="126"/>
      <c r="P220" s="127">
        <f>SUM(P221:P226)</f>
        <v>0</v>
      </c>
      <c r="R220" s="127">
        <f>SUM(R221:R226)</f>
        <v>0</v>
      </c>
      <c r="T220" s="128">
        <f>SUM(T221:T226)</f>
        <v>0</v>
      </c>
      <c r="AR220" s="122" t="s">
        <v>82</v>
      </c>
      <c r="AT220" s="129" t="s">
        <v>72</v>
      </c>
      <c r="AU220" s="129" t="s">
        <v>73</v>
      </c>
      <c r="AY220" s="122" t="s">
        <v>281</v>
      </c>
      <c r="BK220" s="130">
        <f>SUM(BK221:BK226)</f>
        <v>0</v>
      </c>
    </row>
    <row r="221" spans="2:65" s="1" customFormat="1" ht="24.2" customHeight="1">
      <c r="B221" s="133"/>
      <c r="C221" s="134" t="s">
        <v>521</v>
      </c>
      <c r="D221" s="134" t="s">
        <v>284</v>
      </c>
      <c r="E221" s="135" t="s">
        <v>1124</v>
      </c>
      <c r="F221" s="136" t="s">
        <v>1125</v>
      </c>
      <c r="G221" s="137" t="s">
        <v>402</v>
      </c>
      <c r="H221" s="156">
        <v>12.75</v>
      </c>
      <c r="I221" s="139"/>
      <c r="J221" s="140">
        <f>ROUND(I221*H221,2)</f>
        <v>0</v>
      </c>
      <c r="K221" s="141"/>
      <c r="L221" s="28"/>
      <c r="M221" s="142" t="s">
        <v>1</v>
      </c>
      <c r="N221" s="143" t="s">
        <v>38</v>
      </c>
      <c r="P221" s="144">
        <f>O221*H221</f>
        <v>0</v>
      </c>
      <c r="Q221" s="144">
        <v>0</v>
      </c>
      <c r="R221" s="144">
        <f>Q221*H221</f>
        <v>0</v>
      </c>
      <c r="S221" s="144">
        <v>0</v>
      </c>
      <c r="T221" s="145">
        <f>S221*H221</f>
        <v>0</v>
      </c>
      <c r="AR221" s="146" t="s">
        <v>352</v>
      </c>
      <c r="AT221" s="146" t="s">
        <v>284</v>
      </c>
      <c r="AU221" s="146" t="s">
        <v>80</v>
      </c>
      <c r="AY221" s="13" t="s">
        <v>281</v>
      </c>
      <c r="BE221" s="147">
        <f>IF(N221="základní",J221,0)</f>
        <v>0</v>
      </c>
      <c r="BF221" s="147">
        <f>IF(N221="snížená",J221,0)</f>
        <v>0</v>
      </c>
      <c r="BG221" s="147">
        <f>IF(N221="zákl. přenesená",J221,0)</f>
        <v>0</v>
      </c>
      <c r="BH221" s="147">
        <f>IF(N221="sníž. přenesená",J221,0)</f>
        <v>0</v>
      </c>
      <c r="BI221" s="147">
        <f>IF(N221="nulová",J221,0)</f>
        <v>0</v>
      </c>
      <c r="BJ221" s="13" t="s">
        <v>80</v>
      </c>
      <c r="BK221" s="147">
        <f>ROUND(I221*H221,2)</f>
        <v>0</v>
      </c>
      <c r="BL221" s="13" t="s">
        <v>352</v>
      </c>
      <c r="BM221" s="146" t="s">
        <v>1634</v>
      </c>
    </row>
    <row r="222" spans="2:65" s="1" customFormat="1" ht="19.5">
      <c r="B222" s="28"/>
      <c r="D222" s="148" t="s">
        <v>290</v>
      </c>
      <c r="F222" s="149" t="s">
        <v>1635</v>
      </c>
      <c r="I222" s="150"/>
      <c r="L222" s="28"/>
      <c r="M222" s="151"/>
      <c r="T222" s="52"/>
      <c r="AT222" s="13" t="s">
        <v>290</v>
      </c>
      <c r="AU222" s="13" t="s">
        <v>80</v>
      </c>
    </row>
    <row r="223" spans="2:65" s="1" customFormat="1" ht="24.2" customHeight="1">
      <c r="B223" s="133"/>
      <c r="C223" s="134" t="s">
        <v>828</v>
      </c>
      <c r="D223" s="134" t="s">
        <v>284</v>
      </c>
      <c r="E223" s="135" t="s">
        <v>1129</v>
      </c>
      <c r="F223" s="136" t="s">
        <v>1327</v>
      </c>
      <c r="G223" s="137" t="s">
        <v>501</v>
      </c>
      <c r="H223" s="156">
        <v>8.5</v>
      </c>
      <c r="I223" s="139"/>
      <c r="J223" s="140">
        <f>ROUND(I223*H223,2)</f>
        <v>0</v>
      </c>
      <c r="K223" s="141"/>
      <c r="L223" s="28"/>
      <c r="M223" s="142" t="s">
        <v>1</v>
      </c>
      <c r="N223" s="143" t="s">
        <v>38</v>
      </c>
      <c r="P223" s="144">
        <f>O223*H223</f>
        <v>0</v>
      </c>
      <c r="Q223" s="144">
        <v>0</v>
      </c>
      <c r="R223" s="144">
        <f>Q223*H223</f>
        <v>0</v>
      </c>
      <c r="S223" s="144">
        <v>0</v>
      </c>
      <c r="T223" s="145">
        <f>S223*H223</f>
        <v>0</v>
      </c>
      <c r="AR223" s="146" t="s">
        <v>352</v>
      </c>
      <c r="AT223" s="146" t="s">
        <v>284</v>
      </c>
      <c r="AU223" s="146" t="s">
        <v>80</v>
      </c>
      <c r="AY223" s="13" t="s">
        <v>281</v>
      </c>
      <c r="BE223" s="147">
        <f>IF(N223="základní",J223,0)</f>
        <v>0</v>
      </c>
      <c r="BF223" s="147">
        <f>IF(N223="snížená",J223,0)</f>
        <v>0</v>
      </c>
      <c r="BG223" s="147">
        <f>IF(N223="zákl. přenesená",J223,0)</f>
        <v>0</v>
      </c>
      <c r="BH223" s="147">
        <f>IF(N223="sníž. přenesená",J223,0)</f>
        <v>0</v>
      </c>
      <c r="BI223" s="147">
        <f>IF(N223="nulová",J223,0)</f>
        <v>0</v>
      </c>
      <c r="BJ223" s="13" t="s">
        <v>80</v>
      </c>
      <c r="BK223" s="147">
        <f>ROUND(I223*H223,2)</f>
        <v>0</v>
      </c>
      <c r="BL223" s="13" t="s">
        <v>352</v>
      </c>
      <c r="BM223" s="146" t="s">
        <v>1636</v>
      </c>
    </row>
    <row r="224" spans="2:65" s="1" customFormat="1" ht="19.5">
      <c r="B224" s="28"/>
      <c r="D224" s="148" t="s">
        <v>290</v>
      </c>
      <c r="F224" s="149" t="s">
        <v>1629</v>
      </c>
      <c r="I224" s="150"/>
      <c r="L224" s="28"/>
      <c r="M224" s="151"/>
      <c r="T224" s="52"/>
      <c r="AT224" s="13" t="s">
        <v>290</v>
      </c>
      <c r="AU224" s="13" t="s">
        <v>80</v>
      </c>
    </row>
    <row r="225" spans="2:65" s="1" customFormat="1" ht="21.75" customHeight="1">
      <c r="B225" s="133"/>
      <c r="C225" s="134" t="s">
        <v>833</v>
      </c>
      <c r="D225" s="134" t="s">
        <v>284</v>
      </c>
      <c r="E225" s="135" t="s">
        <v>861</v>
      </c>
      <c r="F225" s="136" t="s">
        <v>862</v>
      </c>
      <c r="G225" s="137" t="s">
        <v>287</v>
      </c>
      <c r="H225" s="138"/>
      <c r="I225" s="139"/>
      <c r="J225" s="140">
        <f>ROUND(I225*H225,2)</f>
        <v>0</v>
      </c>
      <c r="K225" s="141"/>
      <c r="L225" s="28"/>
      <c r="M225" s="142" t="s">
        <v>1</v>
      </c>
      <c r="N225" s="143" t="s">
        <v>38</v>
      </c>
      <c r="P225" s="144">
        <f>O225*H225</f>
        <v>0</v>
      </c>
      <c r="Q225" s="144">
        <v>0</v>
      </c>
      <c r="R225" s="144">
        <f>Q225*H225</f>
        <v>0</v>
      </c>
      <c r="S225" s="144">
        <v>0</v>
      </c>
      <c r="T225" s="145">
        <f>S225*H225</f>
        <v>0</v>
      </c>
      <c r="AR225" s="146" t="s">
        <v>352</v>
      </c>
      <c r="AT225" s="146" t="s">
        <v>284</v>
      </c>
      <c r="AU225" s="146" t="s">
        <v>80</v>
      </c>
      <c r="AY225" s="13" t="s">
        <v>281</v>
      </c>
      <c r="BE225" s="147">
        <f>IF(N225="základní",J225,0)</f>
        <v>0</v>
      </c>
      <c r="BF225" s="147">
        <f>IF(N225="snížená",J225,0)</f>
        <v>0</v>
      </c>
      <c r="BG225" s="147">
        <f>IF(N225="zákl. přenesená",J225,0)</f>
        <v>0</v>
      </c>
      <c r="BH225" s="147">
        <f>IF(N225="sníž. přenesená",J225,0)</f>
        <v>0</v>
      </c>
      <c r="BI225" s="147">
        <f>IF(N225="nulová",J225,0)</f>
        <v>0</v>
      </c>
      <c r="BJ225" s="13" t="s">
        <v>80</v>
      </c>
      <c r="BK225" s="147">
        <f>ROUND(I225*H225,2)</f>
        <v>0</v>
      </c>
      <c r="BL225" s="13" t="s">
        <v>352</v>
      </c>
      <c r="BM225" s="146" t="s">
        <v>1637</v>
      </c>
    </row>
    <row r="226" spans="2:65" s="1" customFormat="1" ht="29.25">
      <c r="B226" s="28"/>
      <c r="D226" s="148" t="s">
        <v>290</v>
      </c>
      <c r="F226" s="149" t="s">
        <v>864</v>
      </c>
      <c r="I226" s="150"/>
      <c r="L226" s="28"/>
      <c r="M226" s="151"/>
      <c r="T226" s="52"/>
      <c r="AT226" s="13" t="s">
        <v>290</v>
      </c>
      <c r="AU226" s="13" t="s">
        <v>80</v>
      </c>
    </row>
    <row r="227" spans="2:65" s="11" customFormat="1" ht="25.9" customHeight="1">
      <c r="B227" s="121"/>
      <c r="D227" s="122" t="s">
        <v>72</v>
      </c>
      <c r="E227" s="123" t="s">
        <v>882</v>
      </c>
      <c r="F227" s="123" t="s">
        <v>883</v>
      </c>
      <c r="I227" s="124"/>
      <c r="J227" s="125">
        <f>BK227</f>
        <v>0</v>
      </c>
      <c r="L227" s="121"/>
      <c r="M227" s="126"/>
      <c r="P227" s="127">
        <f>SUM(P228:P231)</f>
        <v>0</v>
      </c>
      <c r="R227" s="127">
        <f>SUM(R228:R231)</f>
        <v>0</v>
      </c>
      <c r="T227" s="128">
        <f>SUM(T228:T231)</f>
        <v>0</v>
      </c>
      <c r="AR227" s="122" t="s">
        <v>82</v>
      </c>
      <c r="AT227" s="129" t="s">
        <v>72</v>
      </c>
      <c r="AU227" s="129" t="s">
        <v>73</v>
      </c>
      <c r="AY227" s="122" t="s">
        <v>281</v>
      </c>
      <c r="BK227" s="130">
        <f>SUM(BK228:BK231)</f>
        <v>0</v>
      </c>
    </row>
    <row r="228" spans="2:65" s="1" customFormat="1" ht="24.2" customHeight="1">
      <c r="B228" s="133"/>
      <c r="C228" s="134" t="s">
        <v>531</v>
      </c>
      <c r="D228" s="134" t="s">
        <v>284</v>
      </c>
      <c r="E228" s="135" t="s">
        <v>1331</v>
      </c>
      <c r="F228" s="136" t="s">
        <v>1332</v>
      </c>
      <c r="G228" s="137" t="s">
        <v>501</v>
      </c>
      <c r="H228" s="156">
        <v>8.3000000000000007</v>
      </c>
      <c r="I228" s="139"/>
      <c r="J228" s="140">
        <f>ROUND(I228*H228,2)</f>
        <v>0</v>
      </c>
      <c r="K228" s="141"/>
      <c r="L228" s="28"/>
      <c r="M228" s="142" t="s">
        <v>1</v>
      </c>
      <c r="N228" s="143" t="s">
        <v>38</v>
      </c>
      <c r="P228" s="144">
        <f>O228*H228</f>
        <v>0</v>
      </c>
      <c r="Q228" s="144">
        <v>0</v>
      </c>
      <c r="R228" s="144">
        <f>Q228*H228</f>
        <v>0</v>
      </c>
      <c r="S228" s="144">
        <v>0</v>
      </c>
      <c r="T228" s="145">
        <f>S228*H228</f>
        <v>0</v>
      </c>
      <c r="AR228" s="146" t="s">
        <v>352</v>
      </c>
      <c r="AT228" s="146" t="s">
        <v>284</v>
      </c>
      <c r="AU228" s="146" t="s">
        <v>80</v>
      </c>
      <c r="AY228" s="13" t="s">
        <v>281</v>
      </c>
      <c r="BE228" s="147">
        <f>IF(N228="základní",J228,0)</f>
        <v>0</v>
      </c>
      <c r="BF228" s="147">
        <f>IF(N228="snížená",J228,0)</f>
        <v>0</v>
      </c>
      <c r="BG228" s="147">
        <f>IF(N228="zákl. přenesená",J228,0)</f>
        <v>0</v>
      </c>
      <c r="BH228" s="147">
        <f>IF(N228="sníž. přenesená",J228,0)</f>
        <v>0</v>
      </c>
      <c r="BI228" s="147">
        <f>IF(N228="nulová",J228,0)</f>
        <v>0</v>
      </c>
      <c r="BJ228" s="13" t="s">
        <v>80</v>
      </c>
      <c r="BK228" s="147">
        <f>ROUND(I228*H228,2)</f>
        <v>0</v>
      </c>
      <c r="BL228" s="13" t="s">
        <v>352</v>
      </c>
      <c r="BM228" s="146" t="s">
        <v>1638</v>
      </c>
    </row>
    <row r="229" spans="2:65" s="1" customFormat="1" ht="19.5">
      <c r="B229" s="28"/>
      <c r="D229" s="148" t="s">
        <v>290</v>
      </c>
      <c r="F229" s="149" t="s">
        <v>1639</v>
      </c>
      <c r="I229" s="150"/>
      <c r="L229" s="28"/>
      <c r="M229" s="151"/>
      <c r="T229" s="52"/>
      <c r="AT229" s="13" t="s">
        <v>290</v>
      </c>
      <c r="AU229" s="13" t="s">
        <v>80</v>
      </c>
    </row>
    <row r="230" spans="2:65" s="1" customFormat="1" ht="24.2" customHeight="1">
      <c r="B230" s="133"/>
      <c r="C230" s="134" t="s">
        <v>535</v>
      </c>
      <c r="D230" s="134" t="s">
        <v>284</v>
      </c>
      <c r="E230" s="135" t="s">
        <v>901</v>
      </c>
      <c r="F230" s="136" t="s">
        <v>902</v>
      </c>
      <c r="G230" s="137" t="s">
        <v>287</v>
      </c>
      <c r="H230" s="138"/>
      <c r="I230" s="139"/>
      <c r="J230" s="140">
        <f>ROUND(I230*H230,2)</f>
        <v>0</v>
      </c>
      <c r="K230" s="141"/>
      <c r="L230" s="28"/>
      <c r="M230" s="142" t="s">
        <v>1</v>
      </c>
      <c r="N230" s="143" t="s">
        <v>38</v>
      </c>
      <c r="P230" s="144">
        <f>O230*H230</f>
        <v>0</v>
      </c>
      <c r="Q230" s="144">
        <v>0</v>
      </c>
      <c r="R230" s="144">
        <f>Q230*H230</f>
        <v>0</v>
      </c>
      <c r="S230" s="144">
        <v>0</v>
      </c>
      <c r="T230" s="145">
        <f>S230*H230</f>
        <v>0</v>
      </c>
      <c r="AR230" s="146" t="s">
        <v>352</v>
      </c>
      <c r="AT230" s="146" t="s">
        <v>284</v>
      </c>
      <c r="AU230" s="146" t="s">
        <v>80</v>
      </c>
      <c r="AY230" s="13" t="s">
        <v>281</v>
      </c>
      <c r="BE230" s="147">
        <f>IF(N230="základní",J230,0)</f>
        <v>0</v>
      </c>
      <c r="BF230" s="147">
        <f>IF(N230="snížená",J230,0)</f>
        <v>0</v>
      </c>
      <c r="BG230" s="147">
        <f>IF(N230="zákl. přenesená",J230,0)</f>
        <v>0</v>
      </c>
      <c r="BH230" s="147">
        <f>IF(N230="sníž. přenesená",J230,0)</f>
        <v>0</v>
      </c>
      <c r="BI230" s="147">
        <f>IF(N230="nulová",J230,0)</f>
        <v>0</v>
      </c>
      <c r="BJ230" s="13" t="s">
        <v>80</v>
      </c>
      <c r="BK230" s="147">
        <f>ROUND(I230*H230,2)</f>
        <v>0</v>
      </c>
      <c r="BL230" s="13" t="s">
        <v>352</v>
      </c>
      <c r="BM230" s="146" t="s">
        <v>1640</v>
      </c>
    </row>
    <row r="231" spans="2:65" s="1" customFormat="1" ht="19.5">
      <c r="B231" s="28"/>
      <c r="D231" s="148" t="s">
        <v>290</v>
      </c>
      <c r="F231" s="149" t="s">
        <v>881</v>
      </c>
      <c r="I231" s="150"/>
      <c r="L231" s="28"/>
      <c r="M231" s="153"/>
      <c r="N231" s="154"/>
      <c r="O231" s="154"/>
      <c r="P231" s="154"/>
      <c r="Q231" s="154"/>
      <c r="R231" s="154"/>
      <c r="S231" s="154"/>
      <c r="T231" s="155"/>
      <c r="AT231" s="13" t="s">
        <v>290</v>
      </c>
      <c r="AU231" s="13" t="s">
        <v>80</v>
      </c>
    </row>
    <row r="232" spans="2:65" s="1" customFormat="1" ht="6.95" customHeight="1">
      <c r="B232" s="40"/>
      <c r="C232" s="41"/>
      <c r="D232" s="41"/>
      <c r="E232" s="41"/>
      <c r="F232" s="41"/>
      <c r="G232" s="41"/>
      <c r="H232" s="41"/>
      <c r="I232" s="41"/>
      <c r="J232" s="41"/>
      <c r="K232" s="41"/>
      <c r="L232" s="28"/>
    </row>
  </sheetData>
  <autoFilter ref="C132:K231" xr:uid="{00000000-0009-0000-0000-00000D000000}"/>
  <mergeCells count="15">
    <mergeCell ref="E119:H119"/>
    <mergeCell ref="E123:H123"/>
    <mergeCell ref="E121:H121"/>
    <mergeCell ref="E125:H125"/>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20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142</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1641</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ROUND(J131,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ROUND((SUM(BE131:BE200)),  2)</f>
        <v>0</v>
      </c>
      <c r="I37" s="92">
        <v>0.21</v>
      </c>
      <c r="J37" s="81">
        <f>ROUND(((SUM(BE131:BE200))*I37),  2)</f>
        <v>0</v>
      </c>
      <c r="L37" s="28"/>
    </row>
    <row r="38" spans="2:12" s="1" customFormat="1" ht="14.45" customHeight="1">
      <c r="B38" s="28"/>
      <c r="E38" s="23" t="s">
        <v>39</v>
      </c>
      <c r="F38" s="81">
        <f>ROUND((SUM(BF131:BF200)),  2)</f>
        <v>0</v>
      </c>
      <c r="I38" s="92">
        <v>0.12</v>
      </c>
      <c r="J38" s="81">
        <f>ROUND(((SUM(BF131:BF200))*I38),  2)</f>
        <v>0</v>
      </c>
      <c r="L38" s="28"/>
    </row>
    <row r="39" spans="2:12" s="1" customFormat="1" ht="14.45" hidden="1" customHeight="1">
      <c r="B39" s="28"/>
      <c r="E39" s="23" t="s">
        <v>40</v>
      </c>
      <c r="F39" s="81">
        <f>ROUND((SUM(BG131:BG200)),  2)</f>
        <v>0</v>
      </c>
      <c r="I39" s="92">
        <v>0.21</v>
      </c>
      <c r="J39" s="81">
        <f>0</f>
        <v>0</v>
      </c>
      <c r="L39" s="28"/>
    </row>
    <row r="40" spans="2:12" s="1" customFormat="1" ht="14.45" hidden="1" customHeight="1">
      <c r="B40" s="28"/>
      <c r="E40" s="23" t="s">
        <v>41</v>
      </c>
      <c r="F40" s="81">
        <f>ROUND((SUM(BH131:BH200)),  2)</f>
        <v>0</v>
      </c>
      <c r="I40" s="92">
        <v>0.12</v>
      </c>
      <c r="J40" s="81">
        <f>0</f>
        <v>0</v>
      </c>
      <c r="L40" s="28"/>
    </row>
    <row r="41" spans="2:12" s="1" customFormat="1" ht="14.45" hidden="1" customHeight="1">
      <c r="B41" s="28"/>
      <c r="E41" s="23" t="s">
        <v>42</v>
      </c>
      <c r="F41" s="81">
        <f>ROUND((SUM(BI131:BI200)),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Objekt10 -  Zídka 01</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J131</f>
        <v>0</v>
      </c>
      <c r="L100" s="28"/>
      <c r="AU100" s="13" t="s">
        <v>259</v>
      </c>
    </row>
    <row r="101" spans="2:47" s="8" customFormat="1" ht="24.95" customHeight="1">
      <c r="B101" s="104"/>
      <c r="D101" s="105" t="s">
        <v>396</v>
      </c>
      <c r="E101" s="106"/>
      <c r="F101" s="106"/>
      <c r="G101" s="106"/>
      <c r="H101" s="106"/>
      <c r="I101" s="106"/>
      <c r="J101" s="107">
        <f>J132</f>
        <v>0</v>
      </c>
      <c r="L101" s="104"/>
    </row>
    <row r="102" spans="2:47" s="8" customFormat="1" ht="24.95" customHeight="1">
      <c r="B102" s="104"/>
      <c r="D102" s="105" t="s">
        <v>649</v>
      </c>
      <c r="E102" s="106"/>
      <c r="F102" s="106"/>
      <c r="G102" s="106"/>
      <c r="H102" s="106"/>
      <c r="I102" s="106"/>
      <c r="J102" s="107">
        <f>J160</f>
        <v>0</v>
      </c>
      <c r="L102" s="104"/>
    </row>
    <row r="103" spans="2:47" s="8" customFormat="1" ht="24.95" customHeight="1">
      <c r="B103" s="104"/>
      <c r="D103" s="105" t="s">
        <v>650</v>
      </c>
      <c r="E103" s="106"/>
      <c r="F103" s="106"/>
      <c r="G103" s="106"/>
      <c r="H103" s="106"/>
      <c r="I103" s="106"/>
      <c r="J103" s="107">
        <f>J175</f>
        <v>0</v>
      </c>
      <c r="L103" s="104"/>
    </row>
    <row r="104" spans="2:47" s="8" customFormat="1" ht="24.95" customHeight="1">
      <c r="B104" s="104"/>
      <c r="D104" s="105" t="s">
        <v>651</v>
      </c>
      <c r="E104" s="106"/>
      <c r="F104" s="106"/>
      <c r="G104" s="106"/>
      <c r="H104" s="106"/>
      <c r="I104" s="106"/>
      <c r="J104" s="107">
        <f>J182</f>
        <v>0</v>
      </c>
      <c r="L104" s="104"/>
    </row>
    <row r="105" spans="2:47" s="8" customFormat="1" ht="24.95" customHeight="1">
      <c r="B105" s="104"/>
      <c r="D105" s="105" t="s">
        <v>652</v>
      </c>
      <c r="E105" s="106"/>
      <c r="F105" s="106"/>
      <c r="G105" s="106"/>
      <c r="H105" s="106"/>
      <c r="I105" s="106"/>
      <c r="J105" s="107">
        <f>J185</f>
        <v>0</v>
      </c>
      <c r="L105" s="104"/>
    </row>
    <row r="106" spans="2:47" s="8" customFormat="1" ht="24.95" customHeight="1">
      <c r="B106" s="104"/>
      <c r="D106" s="105" t="s">
        <v>595</v>
      </c>
      <c r="E106" s="106"/>
      <c r="F106" s="106"/>
      <c r="G106" s="106"/>
      <c r="H106" s="106"/>
      <c r="I106" s="106"/>
      <c r="J106" s="107">
        <f>J191</f>
        <v>0</v>
      </c>
      <c r="L106" s="104"/>
    </row>
    <row r="107" spans="2:47" s="8" customFormat="1" ht="24.95" customHeight="1">
      <c r="B107" s="104"/>
      <c r="D107" s="105" t="s">
        <v>655</v>
      </c>
      <c r="E107" s="106"/>
      <c r="F107" s="106"/>
      <c r="G107" s="106"/>
      <c r="H107" s="106"/>
      <c r="I107" s="106"/>
      <c r="J107" s="107">
        <f>J194</f>
        <v>0</v>
      </c>
      <c r="L107" s="104"/>
    </row>
    <row r="108" spans="2:47" s="1" customFormat="1" ht="21.75" customHeight="1">
      <c r="B108" s="28"/>
      <c r="L108" s="28"/>
    </row>
    <row r="109" spans="2:47" s="1" customFormat="1" ht="6.95" customHeight="1">
      <c r="B109" s="40"/>
      <c r="C109" s="41"/>
      <c r="D109" s="41"/>
      <c r="E109" s="41"/>
      <c r="F109" s="41"/>
      <c r="G109" s="41"/>
      <c r="H109" s="41"/>
      <c r="I109" s="41"/>
      <c r="J109" s="41"/>
      <c r="K109" s="41"/>
      <c r="L109" s="28"/>
    </row>
    <row r="113" spans="2:12" s="1" customFormat="1" ht="6.95" customHeight="1">
      <c r="B113" s="42"/>
      <c r="C113" s="43"/>
      <c r="D113" s="43"/>
      <c r="E113" s="43"/>
      <c r="F113" s="43"/>
      <c r="G113" s="43"/>
      <c r="H113" s="43"/>
      <c r="I113" s="43"/>
      <c r="J113" s="43"/>
      <c r="K113" s="43"/>
      <c r="L113" s="28"/>
    </row>
    <row r="114" spans="2:12" s="1" customFormat="1" ht="24.95" customHeight="1">
      <c r="B114" s="28"/>
      <c r="C114" s="17" t="s">
        <v>266</v>
      </c>
      <c r="L114" s="28"/>
    </row>
    <row r="115" spans="2:12" s="1" customFormat="1" ht="6.95" customHeight="1">
      <c r="B115" s="28"/>
      <c r="L115" s="28"/>
    </row>
    <row r="116" spans="2:12" s="1" customFormat="1" ht="12" customHeight="1">
      <c r="B116" s="28"/>
      <c r="C116" s="23" t="s">
        <v>16</v>
      </c>
      <c r="L116" s="28"/>
    </row>
    <row r="117" spans="2:12" s="1" customFormat="1" ht="16.5" customHeight="1">
      <c r="B117" s="28"/>
      <c r="E117" s="223" t="str">
        <f>E7</f>
        <v>Městský park -Děkanská zahrada Pelhřimov - kompletní provedení</v>
      </c>
      <c r="F117" s="224"/>
      <c r="G117" s="224"/>
      <c r="H117" s="224"/>
      <c r="L117" s="28"/>
    </row>
    <row r="118" spans="2:12" ht="12" customHeight="1">
      <c r="B118" s="16"/>
      <c r="C118" s="23" t="s">
        <v>249</v>
      </c>
      <c r="L118" s="16"/>
    </row>
    <row r="119" spans="2:12" ht="16.5" customHeight="1">
      <c r="B119" s="16"/>
      <c r="E119" s="223" t="s">
        <v>250</v>
      </c>
      <c r="F119" s="183"/>
      <c r="G119" s="183"/>
      <c r="H119" s="183"/>
      <c r="L119" s="16"/>
    </row>
    <row r="120" spans="2:12" ht="12" customHeight="1">
      <c r="B120" s="16"/>
      <c r="C120" s="23" t="s">
        <v>251</v>
      </c>
      <c r="L120" s="16"/>
    </row>
    <row r="121" spans="2:12" s="1" customFormat="1" ht="16.5" customHeight="1">
      <c r="B121" s="28"/>
      <c r="E121" s="218" t="s">
        <v>252</v>
      </c>
      <c r="F121" s="225"/>
      <c r="G121" s="225"/>
      <c r="H121" s="225"/>
      <c r="L121" s="28"/>
    </row>
    <row r="122" spans="2:12" s="1" customFormat="1" ht="12" customHeight="1">
      <c r="B122" s="28"/>
      <c r="C122" s="23" t="s">
        <v>394</v>
      </c>
      <c r="L122" s="28"/>
    </row>
    <row r="123" spans="2:12" s="1" customFormat="1" ht="16.5" customHeight="1">
      <c r="B123" s="28"/>
      <c r="E123" s="205" t="str">
        <f>E13</f>
        <v>Objekt10 -  Zídka 01</v>
      </c>
      <c r="F123" s="225"/>
      <c r="G123" s="225"/>
      <c r="H123" s="225"/>
      <c r="L123" s="28"/>
    </row>
    <row r="124" spans="2:12" s="1" customFormat="1" ht="6.95" customHeight="1">
      <c r="B124" s="28"/>
      <c r="L124" s="28"/>
    </row>
    <row r="125" spans="2:12" s="1" customFormat="1" ht="12" customHeight="1">
      <c r="B125" s="28"/>
      <c r="C125" s="23" t="s">
        <v>20</v>
      </c>
      <c r="F125" s="21" t="str">
        <f>F16</f>
        <v xml:space="preserve"> </v>
      </c>
      <c r="I125" s="23" t="s">
        <v>22</v>
      </c>
      <c r="J125" s="48" t="str">
        <f>IF(J16="","",J16)</f>
        <v>5. 12. 2024</v>
      </c>
      <c r="L125" s="28"/>
    </row>
    <row r="126" spans="2:12" s="1" customFormat="1" ht="6.95" customHeight="1">
      <c r="B126" s="28"/>
      <c r="L126" s="28"/>
    </row>
    <row r="127" spans="2:12" s="1" customFormat="1" ht="15.2" customHeight="1">
      <c r="B127" s="28"/>
      <c r="C127" s="23" t="s">
        <v>24</v>
      </c>
      <c r="F127" s="21" t="str">
        <f>E19</f>
        <v xml:space="preserve"> </v>
      </c>
      <c r="I127" s="23" t="s">
        <v>29</v>
      </c>
      <c r="J127" s="26" t="str">
        <f>E25</f>
        <v xml:space="preserve"> </v>
      </c>
      <c r="L127" s="28"/>
    </row>
    <row r="128" spans="2:12" s="1" customFormat="1" ht="15.2" customHeight="1">
      <c r="B128" s="28"/>
      <c r="C128" s="23" t="s">
        <v>27</v>
      </c>
      <c r="F128" s="21" t="str">
        <f>IF(E22="","",E22)</f>
        <v>Vyplň údaj</v>
      </c>
      <c r="I128" s="23" t="s">
        <v>31</v>
      </c>
      <c r="J128" s="26" t="str">
        <f>E28</f>
        <v xml:space="preserve"> </v>
      </c>
      <c r="L128" s="28"/>
    </row>
    <row r="129" spans="2:65" s="1" customFormat="1" ht="10.35" customHeight="1">
      <c r="B129" s="28"/>
      <c r="L129" s="28"/>
    </row>
    <row r="130" spans="2:65" s="10" customFormat="1" ht="29.25" customHeight="1">
      <c r="B130" s="112"/>
      <c r="C130" s="113" t="s">
        <v>267</v>
      </c>
      <c r="D130" s="114" t="s">
        <v>58</v>
      </c>
      <c r="E130" s="114" t="s">
        <v>54</v>
      </c>
      <c r="F130" s="114" t="s">
        <v>55</v>
      </c>
      <c r="G130" s="114" t="s">
        <v>268</v>
      </c>
      <c r="H130" s="114" t="s">
        <v>269</v>
      </c>
      <c r="I130" s="114" t="s">
        <v>270</v>
      </c>
      <c r="J130" s="115" t="s">
        <v>257</v>
      </c>
      <c r="K130" s="116" t="s">
        <v>271</v>
      </c>
      <c r="L130" s="112"/>
      <c r="M130" s="55" t="s">
        <v>1</v>
      </c>
      <c r="N130" s="56" t="s">
        <v>37</v>
      </c>
      <c r="O130" s="56" t="s">
        <v>272</v>
      </c>
      <c r="P130" s="56" t="s">
        <v>273</v>
      </c>
      <c r="Q130" s="56" t="s">
        <v>274</v>
      </c>
      <c r="R130" s="56" t="s">
        <v>275</v>
      </c>
      <c r="S130" s="56" t="s">
        <v>276</v>
      </c>
      <c r="T130" s="57" t="s">
        <v>277</v>
      </c>
    </row>
    <row r="131" spans="2:65" s="1" customFormat="1" ht="22.9" customHeight="1">
      <c r="B131" s="28"/>
      <c r="C131" s="60" t="s">
        <v>278</v>
      </c>
      <c r="J131" s="117">
        <f>BK131</f>
        <v>0</v>
      </c>
      <c r="L131" s="28"/>
      <c r="M131" s="58"/>
      <c r="N131" s="49"/>
      <c r="O131" s="49"/>
      <c r="P131" s="118">
        <f>P132+P160+P175+P182+P185+P191+P194</f>
        <v>0</v>
      </c>
      <c r="Q131" s="49"/>
      <c r="R131" s="118">
        <f>R132+R160+R175+R182+R185+R191+R194</f>
        <v>0</v>
      </c>
      <c r="S131" s="49"/>
      <c r="T131" s="119">
        <f>T132+T160+T175+T182+T185+T191+T194</f>
        <v>0</v>
      </c>
      <c r="AT131" s="13" t="s">
        <v>72</v>
      </c>
      <c r="AU131" s="13" t="s">
        <v>259</v>
      </c>
      <c r="BK131" s="120">
        <f>BK132+BK160+BK175+BK182+BK185+BK191+BK194</f>
        <v>0</v>
      </c>
    </row>
    <row r="132" spans="2:65" s="11" customFormat="1" ht="25.9" customHeight="1">
      <c r="B132" s="121"/>
      <c r="D132" s="122" t="s">
        <v>72</v>
      </c>
      <c r="E132" s="123" t="s">
        <v>80</v>
      </c>
      <c r="F132" s="123" t="s">
        <v>399</v>
      </c>
      <c r="I132" s="124"/>
      <c r="J132" s="125">
        <f>BK132</f>
        <v>0</v>
      </c>
      <c r="L132" s="121"/>
      <c r="M132" s="126"/>
      <c r="P132" s="127">
        <f>SUM(P133:P159)</f>
        <v>0</v>
      </c>
      <c r="R132" s="127">
        <f>SUM(R133:R159)</f>
        <v>0</v>
      </c>
      <c r="T132" s="128">
        <f>SUM(T133:T159)</f>
        <v>0</v>
      </c>
      <c r="AR132" s="122" t="s">
        <v>80</v>
      </c>
      <c r="AT132" s="129" t="s">
        <v>72</v>
      </c>
      <c r="AU132" s="129" t="s">
        <v>73</v>
      </c>
      <c r="AY132" s="122" t="s">
        <v>281</v>
      </c>
      <c r="BK132" s="130">
        <f>SUM(BK133:BK159)</f>
        <v>0</v>
      </c>
    </row>
    <row r="133" spans="2:65" s="1" customFormat="1" ht="24.2" customHeight="1">
      <c r="B133" s="133"/>
      <c r="C133" s="134" t="s">
        <v>80</v>
      </c>
      <c r="D133" s="134" t="s">
        <v>284</v>
      </c>
      <c r="E133" s="135" t="s">
        <v>548</v>
      </c>
      <c r="F133" s="136" t="s">
        <v>1200</v>
      </c>
      <c r="G133" s="137" t="s">
        <v>506</v>
      </c>
      <c r="H133" s="156">
        <v>5.6</v>
      </c>
      <c r="I133" s="139"/>
      <c r="J133" s="140">
        <f>ROUND(I133*H133,2)</f>
        <v>0</v>
      </c>
      <c r="K133" s="141"/>
      <c r="L133" s="28"/>
      <c r="M133" s="142" t="s">
        <v>1</v>
      </c>
      <c r="N133" s="143" t="s">
        <v>38</v>
      </c>
      <c r="P133" s="144">
        <f>O133*H133</f>
        <v>0</v>
      </c>
      <c r="Q133" s="144">
        <v>0</v>
      </c>
      <c r="R133" s="144">
        <f>Q133*H133</f>
        <v>0</v>
      </c>
      <c r="S133" s="144">
        <v>0</v>
      </c>
      <c r="T133" s="145">
        <f>S133*H133</f>
        <v>0</v>
      </c>
      <c r="AR133" s="146" t="s">
        <v>97</v>
      </c>
      <c r="AT133" s="146" t="s">
        <v>284</v>
      </c>
      <c r="AU133" s="146" t="s">
        <v>80</v>
      </c>
      <c r="AY133" s="13" t="s">
        <v>281</v>
      </c>
      <c r="BE133" s="147">
        <f>IF(N133="základní",J133,0)</f>
        <v>0</v>
      </c>
      <c r="BF133" s="147">
        <f>IF(N133="snížená",J133,0)</f>
        <v>0</v>
      </c>
      <c r="BG133" s="147">
        <f>IF(N133="zákl. přenesená",J133,0)</f>
        <v>0</v>
      </c>
      <c r="BH133" s="147">
        <f>IF(N133="sníž. přenesená",J133,0)</f>
        <v>0</v>
      </c>
      <c r="BI133" s="147">
        <f>IF(N133="nulová",J133,0)</f>
        <v>0</v>
      </c>
      <c r="BJ133" s="13" t="s">
        <v>80</v>
      </c>
      <c r="BK133" s="147">
        <f>ROUND(I133*H133,2)</f>
        <v>0</v>
      </c>
      <c r="BL133" s="13" t="s">
        <v>97</v>
      </c>
      <c r="BM133" s="146" t="s">
        <v>1642</v>
      </c>
    </row>
    <row r="134" spans="2:65" s="1" customFormat="1" ht="39">
      <c r="B134" s="28"/>
      <c r="D134" s="148" t="s">
        <v>290</v>
      </c>
      <c r="F134" s="149" t="s">
        <v>1643</v>
      </c>
      <c r="I134" s="150"/>
      <c r="L134" s="28"/>
      <c r="M134" s="151"/>
      <c r="T134" s="52"/>
      <c r="AT134" s="13" t="s">
        <v>290</v>
      </c>
      <c r="AU134" s="13" t="s">
        <v>80</v>
      </c>
    </row>
    <row r="135" spans="2:65" s="1" customFormat="1" ht="24.2" customHeight="1">
      <c r="B135" s="133"/>
      <c r="C135" s="134" t="s">
        <v>82</v>
      </c>
      <c r="D135" s="134" t="s">
        <v>284</v>
      </c>
      <c r="E135" s="135" t="s">
        <v>552</v>
      </c>
      <c r="F135" s="136" t="s">
        <v>1203</v>
      </c>
      <c r="G135" s="137" t="s">
        <v>506</v>
      </c>
      <c r="H135" s="156">
        <v>2.8</v>
      </c>
      <c r="I135" s="139"/>
      <c r="J135" s="140">
        <f>ROUND(I135*H135,2)</f>
        <v>0</v>
      </c>
      <c r="K135" s="141"/>
      <c r="L135" s="28"/>
      <c r="M135" s="142" t="s">
        <v>1</v>
      </c>
      <c r="N135" s="143" t="s">
        <v>38</v>
      </c>
      <c r="P135" s="144">
        <f>O135*H135</f>
        <v>0</v>
      </c>
      <c r="Q135" s="144">
        <v>0</v>
      </c>
      <c r="R135" s="144">
        <f>Q135*H135</f>
        <v>0</v>
      </c>
      <c r="S135" s="144">
        <v>0</v>
      </c>
      <c r="T135" s="145">
        <f>S135*H135</f>
        <v>0</v>
      </c>
      <c r="AR135" s="146" t="s">
        <v>97</v>
      </c>
      <c r="AT135" s="146" t="s">
        <v>284</v>
      </c>
      <c r="AU135" s="146" t="s">
        <v>80</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97</v>
      </c>
      <c r="BM135" s="146" t="s">
        <v>1644</v>
      </c>
    </row>
    <row r="136" spans="2:65" s="1" customFormat="1" ht="39">
      <c r="B136" s="28"/>
      <c r="D136" s="148" t="s">
        <v>290</v>
      </c>
      <c r="F136" s="149" t="s">
        <v>1645</v>
      </c>
      <c r="I136" s="150"/>
      <c r="L136" s="28"/>
      <c r="M136" s="151"/>
      <c r="T136" s="52"/>
      <c r="AT136" s="13" t="s">
        <v>290</v>
      </c>
      <c r="AU136" s="13" t="s">
        <v>80</v>
      </c>
    </row>
    <row r="137" spans="2:65" s="1" customFormat="1" ht="24.2" customHeight="1">
      <c r="B137" s="133"/>
      <c r="C137" s="134" t="s">
        <v>90</v>
      </c>
      <c r="D137" s="134" t="s">
        <v>284</v>
      </c>
      <c r="E137" s="135" t="s">
        <v>667</v>
      </c>
      <c r="F137" s="136" t="s">
        <v>668</v>
      </c>
      <c r="G137" s="137" t="s">
        <v>506</v>
      </c>
      <c r="H137" s="156">
        <v>6.0750000000000002</v>
      </c>
      <c r="I137" s="139"/>
      <c r="J137" s="140">
        <f>ROUND(I137*H137,2)</f>
        <v>0</v>
      </c>
      <c r="K137" s="141"/>
      <c r="L137" s="28"/>
      <c r="M137" s="142" t="s">
        <v>1</v>
      </c>
      <c r="N137" s="143" t="s">
        <v>38</v>
      </c>
      <c r="P137" s="144">
        <f>O137*H137</f>
        <v>0</v>
      </c>
      <c r="Q137" s="144">
        <v>0</v>
      </c>
      <c r="R137" s="144">
        <f>Q137*H137</f>
        <v>0</v>
      </c>
      <c r="S137" s="144">
        <v>0</v>
      </c>
      <c r="T137" s="145">
        <f>S137*H137</f>
        <v>0</v>
      </c>
      <c r="AR137" s="146" t="s">
        <v>97</v>
      </c>
      <c r="AT137" s="146" t="s">
        <v>284</v>
      </c>
      <c r="AU137" s="146" t="s">
        <v>80</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97</v>
      </c>
      <c r="BM137" s="146" t="s">
        <v>1646</v>
      </c>
    </row>
    <row r="138" spans="2:65" s="1" customFormat="1" ht="58.5">
      <c r="B138" s="28"/>
      <c r="D138" s="148" t="s">
        <v>290</v>
      </c>
      <c r="F138" s="149" t="s">
        <v>1647</v>
      </c>
      <c r="I138" s="150"/>
      <c r="L138" s="28"/>
      <c r="M138" s="151"/>
      <c r="T138" s="52"/>
      <c r="AT138" s="13" t="s">
        <v>290</v>
      </c>
      <c r="AU138" s="13" t="s">
        <v>80</v>
      </c>
    </row>
    <row r="139" spans="2:65" s="1" customFormat="1" ht="24.2" customHeight="1">
      <c r="B139" s="133"/>
      <c r="C139" s="134" t="s">
        <v>97</v>
      </c>
      <c r="D139" s="134" t="s">
        <v>284</v>
      </c>
      <c r="E139" s="135" t="s">
        <v>671</v>
      </c>
      <c r="F139" s="136" t="s">
        <v>672</v>
      </c>
      <c r="G139" s="137" t="s">
        <v>506</v>
      </c>
      <c r="H139" s="156">
        <v>3.0379999999999998</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1648</v>
      </c>
    </row>
    <row r="140" spans="2:65" s="1" customFormat="1" ht="58.5">
      <c r="B140" s="28"/>
      <c r="D140" s="148" t="s">
        <v>290</v>
      </c>
      <c r="F140" s="149" t="s">
        <v>1649</v>
      </c>
      <c r="I140" s="150"/>
      <c r="L140" s="28"/>
      <c r="M140" s="151"/>
      <c r="T140" s="52"/>
      <c r="AT140" s="13" t="s">
        <v>290</v>
      </c>
      <c r="AU140" s="13" t="s">
        <v>80</v>
      </c>
    </row>
    <row r="141" spans="2:65" s="1" customFormat="1" ht="24.2" customHeight="1">
      <c r="B141" s="133"/>
      <c r="C141" s="134" t="s">
        <v>280</v>
      </c>
      <c r="D141" s="134" t="s">
        <v>284</v>
      </c>
      <c r="E141" s="135" t="s">
        <v>675</v>
      </c>
      <c r="F141" s="136" t="s">
        <v>676</v>
      </c>
      <c r="G141" s="137" t="s">
        <v>506</v>
      </c>
      <c r="H141" s="156">
        <v>5.6</v>
      </c>
      <c r="I141" s="139"/>
      <c r="J141" s="140">
        <f>ROUND(I141*H141,2)</f>
        <v>0</v>
      </c>
      <c r="K141" s="141"/>
      <c r="L141" s="28"/>
      <c r="M141" s="142" t="s">
        <v>1</v>
      </c>
      <c r="N141" s="143" t="s">
        <v>38</v>
      </c>
      <c r="P141" s="144">
        <f>O141*H141</f>
        <v>0</v>
      </c>
      <c r="Q141" s="144">
        <v>0</v>
      </c>
      <c r="R141" s="144">
        <f>Q141*H141</f>
        <v>0</v>
      </c>
      <c r="S141" s="144">
        <v>0</v>
      </c>
      <c r="T141" s="145">
        <f>S141*H141</f>
        <v>0</v>
      </c>
      <c r="AR141" s="146" t="s">
        <v>97</v>
      </c>
      <c r="AT141" s="146" t="s">
        <v>284</v>
      </c>
      <c r="AU141" s="146" t="s">
        <v>80</v>
      </c>
      <c r="AY141" s="13" t="s">
        <v>281</v>
      </c>
      <c r="BE141" s="147">
        <f>IF(N141="základní",J141,0)</f>
        <v>0</v>
      </c>
      <c r="BF141" s="147">
        <f>IF(N141="snížená",J141,0)</f>
        <v>0</v>
      </c>
      <c r="BG141" s="147">
        <f>IF(N141="zákl. přenesená",J141,0)</f>
        <v>0</v>
      </c>
      <c r="BH141" s="147">
        <f>IF(N141="sníž. přenesená",J141,0)</f>
        <v>0</v>
      </c>
      <c r="BI141" s="147">
        <f>IF(N141="nulová",J141,0)</f>
        <v>0</v>
      </c>
      <c r="BJ141" s="13" t="s">
        <v>80</v>
      </c>
      <c r="BK141" s="147">
        <f>ROUND(I141*H141,2)</f>
        <v>0</v>
      </c>
      <c r="BL141" s="13" t="s">
        <v>97</v>
      </c>
      <c r="BM141" s="146" t="s">
        <v>1650</v>
      </c>
    </row>
    <row r="142" spans="2:65" s="1" customFormat="1" ht="78">
      <c r="B142" s="28"/>
      <c r="D142" s="148" t="s">
        <v>290</v>
      </c>
      <c r="F142" s="149" t="s">
        <v>1651</v>
      </c>
      <c r="I142" s="150"/>
      <c r="L142" s="28"/>
      <c r="M142" s="151"/>
      <c r="T142" s="52"/>
      <c r="AT142" s="13" t="s">
        <v>290</v>
      </c>
      <c r="AU142" s="13" t="s">
        <v>80</v>
      </c>
    </row>
    <row r="143" spans="2:65" s="1" customFormat="1" ht="24.2" customHeight="1">
      <c r="B143" s="133"/>
      <c r="C143" s="134" t="s">
        <v>306</v>
      </c>
      <c r="D143" s="134" t="s">
        <v>284</v>
      </c>
      <c r="E143" s="135" t="s">
        <v>604</v>
      </c>
      <c r="F143" s="136" t="s">
        <v>679</v>
      </c>
      <c r="G143" s="137" t="s">
        <v>506</v>
      </c>
      <c r="H143" s="156">
        <v>8.875</v>
      </c>
      <c r="I143" s="139"/>
      <c r="J143" s="140">
        <f>ROUND(I143*H143,2)</f>
        <v>0</v>
      </c>
      <c r="K143" s="141"/>
      <c r="L143" s="28"/>
      <c r="M143" s="142" t="s">
        <v>1</v>
      </c>
      <c r="N143" s="143" t="s">
        <v>38</v>
      </c>
      <c r="P143" s="144">
        <f>O143*H143</f>
        <v>0</v>
      </c>
      <c r="Q143" s="144">
        <v>0</v>
      </c>
      <c r="R143" s="144">
        <f>Q143*H143</f>
        <v>0</v>
      </c>
      <c r="S143" s="144">
        <v>0</v>
      </c>
      <c r="T143" s="145">
        <f>S143*H143</f>
        <v>0</v>
      </c>
      <c r="AR143" s="146" t="s">
        <v>97</v>
      </c>
      <c r="AT143" s="146" t="s">
        <v>284</v>
      </c>
      <c r="AU143" s="146" t="s">
        <v>80</v>
      </c>
      <c r="AY143" s="13" t="s">
        <v>281</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97</v>
      </c>
      <c r="BM143" s="146" t="s">
        <v>1652</v>
      </c>
    </row>
    <row r="144" spans="2:65" s="1" customFormat="1" ht="58.5">
      <c r="B144" s="28"/>
      <c r="D144" s="148" t="s">
        <v>290</v>
      </c>
      <c r="F144" s="149" t="s">
        <v>1653</v>
      </c>
      <c r="I144" s="150"/>
      <c r="L144" s="28"/>
      <c r="M144" s="151"/>
      <c r="T144" s="52"/>
      <c r="AT144" s="13" t="s">
        <v>290</v>
      </c>
      <c r="AU144" s="13" t="s">
        <v>80</v>
      </c>
    </row>
    <row r="145" spans="2:65" s="1" customFormat="1" ht="33" customHeight="1">
      <c r="B145" s="133"/>
      <c r="C145" s="134" t="s">
        <v>311</v>
      </c>
      <c r="D145" s="134" t="s">
        <v>284</v>
      </c>
      <c r="E145" s="135" t="s">
        <v>682</v>
      </c>
      <c r="F145" s="136" t="s">
        <v>683</v>
      </c>
      <c r="G145" s="137" t="s">
        <v>506</v>
      </c>
      <c r="H145" s="156">
        <v>2.8</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1654</v>
      </c>
    </row>
    <row r="146" spans="2:65" s="1" customFormat="1" ht="29.25">
      <c r="B146" s="28"/>
      <c r="D146" s="148" t="s">
        <v>290</v>
      </c>
      <c r="F146" s="149" t="s">
        <v>1655</v>
      </c>
      <c r="I146" s="150"/>
      <c r="L146" s="28"/>
      <c r="M146" s="151"/>
      <c r="T146" s="52"/>
      <c r="AT146" s="13" t="s">
        <v>290</v>
      </c>
      <c r="AU146" s="13" t="s">
        <v>80</v>
      </c>
    </row>
    <row r="147" spans="2:65" s="1" customFormat="1" ht="24.2" customHeight="1">
      <c r="B147" s="133"/>
      <c r="C147" s="134" t="s">
        <v>316</v>
      </c>
      <c r="D147" s="134" t="s">
        <v>284</v>
      </c>
      <c r="E147" s="135" t="s">
        <v>929</v>
      </c>
      <c r="F147" s="136" t="s">
        <v>930</v>
      </c>
      <c r="G147" s="137" t="s">
        <v>506</v>
      </c>
      <c r="H147" s="156">
        <v>2.8</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1656</v>
      </c>
    </row>
    <row r="148" spans="2:65" s="1" customFormat="1" ht="48.75">
      <c r="B148" s="28"/>
      <c r="D148" s="148" t="s">
        <v>290</v>
      </c>
      <c r="F148" s="149" t="s">
        <v>1657</v>
      </c>
      <c r="I148" s="150"/>
      <c r="L148" s="28"/>
      <c r="M148" s="151"/>
      <c r="T148" s="52"/>
      <c r="AT148" s="13" t="s">
        <v>290</v>
      </c>
      <c r="AU148" s="13" t="s">
        <v>80</v>
      </c>
    </row>
    <row r="149" spans="2:65" s="1" customFormat="1" ht="16.5" customHeight="1">
      <c r="B149" s="133"/>
      <c r="C149" s="134" t="s">
        <v>321</v>
      </c>
      <c r="D149" s="134" t="s">
        <v>284</v>
      </c>
      <c r="E149" s="135" t="s">
        <v>694</v>
      </c>
      <c r="F149" s="136" t="s">
        <v>695</v>
      </c>
      <c r="G149" s="137" t="s">
        <v>506</v>
      </c>
      <c r="H149" s="156">
        <v>2.8</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1658</v>
      </c>
    </row>
    <row r="150" spans="2:65" s="1" customFormat="1" ht="58.5">
      <c r="B150" s="28"/>
      <c r="D150" s="148" t="s">
        <v>290</v>
      </c>
      <c r="F150" s="149" t="s">
        <v>1659</v>
      </c>
      <c r="I150" s="150"/>
      <c r="L150" s="28"/>
      <c r="M150" s="151"/>
      <c r="T150" s="52"/>
      <c r="AT150" s="13" t="s">
        <v>290</v>
      </c>
      <c r="AU150" s="13" t="s">
        <v>80</v>
      </c>
    </row>
    <row r="151" spans="2:65" s="1" customFormat="1" ht="16.5" customHeight="1">
      <c r="B151" s="133"/>
      <c r="C151" s="134" t="s">
        <v>326</v>
      </c>
      <c r="D151" s="134" t="s">
        <v>284</v>
      </c>
      <c r="E151" s="135" t="s">
        <v>698</v>
      </c>
      <c r="F151" s="136" t="s">
        <v>699</v>
      </c>
      <c r="G151" s="137" t="s">
        <v>506</v>
      </c>
      <c r="H151" s="156">
        <v>2.8</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1660</v>
      </c>
    </row>
    <row r="152" spans="2:65" s="1" customFormat="1" ht="58.5">
      <c r="B152" s="28"/>
      <c r="D152" s="148" t="s">
        <v>290</v>
      </c>
      <c r="F152" s="149" t="s">
        <v>1659</v>
      </c>
      <c r="I152" s="150"/>
      <c r="L152" s="28"/>
      <c r="M152" s="151"/>
      <c r="T152" s="52"/>
      <c r="AT152" s="13" t="s">
        <v>290</v>
      </c>
      <c r="AU152" s="13" t="s">
        <v>80</v>
      </c>
    </row>
    <row r="153" spans="2:65" s="1" customFormat="1" ht="21.75" customHeight="1">
      <c r="B153" s="133"/>
      <c r="C153" s="134" t="s">
        <v>331</v>
      </c>
      <c r="D153" s="134" t="s">
        <v>284</v>
      </c>
      <c r="E153" s="135" t="s">
        <v>607</v>
      </c>
      <c r="F153" s="136" t="s">
        <v>702</v>
      </c>
      <c r="G153" s="137" t="s">
        <v>402</v>
      </c>
      <c r="H153" s="156">
        <v>8.1</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1661</v>
      </c>
    </row>
    <row r="154" spans="2:65" s="1" customFormat="1" ht="39">
      <c r="B154" s="28"/>
      <c r="D154" s="148" t="s">
        <v>290</v>
      </c>
      <c r="F154" s="149" t="s">
        <v>1662</v>
      </c>
      <c r="I154" s="150"/>
      <c r="L154" s="28"/>
      <c r="M154" s="151"/>
      <c r="T154" s="52"/>
      <c r="AT154" s="13" t="s">
        <v>290</v>
      </c>
      <c r="AU154" s="13" t="s">
        <v>80</v>
      </c>
    </row>
    <row r="155" spans="2:65" s="1" customFormat="1" ht="24.2" customHeight="1">
      <c r="B155" s="133"/>
      <c r="C155" s="134" t="s">
        <v>8</v>
      </c>
      <c r="D155" s="134" t="s">
        <v>284</v>
      </c>
      <c r="E155" s="135" t="s">
        <v>613</v>
      </c>
      <c r="F155" s="136" t="s">
        <v>705</v>
      </c>
      <c r="G155" s="137" t="s">
        <v>506</v>
      </c>
      <c r="H155" s="156">
        <v>8.875</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1663</v>
      </c>
    </row>
    <row r="156" spans="2:65" s="1" customFormat="1" ht="16.5" customHeight="1">
      <c r="B156" s="133"/>
      <c r="C156" s="134" t="s">
        <v>438</v>
      </c>
      <c r="D156" s="134" t="s">
        <v>284</v>
      </c>
      <c r="E156" s="135" t="s">
        <v>616</v>
      </c>
      <c r="F156" s="136" t="s">
        <v>617</v>
      </c>
      <c r="G156" s="137" t="s">
        <v>618</v>
      </c>
      <c r="H156" s="156">
        <v>8</v>
      </c>
      <c r="I156" s="139"/>
      <c r="J156" s="140">
        <f>ROUND(I156*H156,2)</f>
        <v>0</v>
      </c>
      <c r="K156" s="141"/>
      <c r="L156" s="28"/>
      <c r="M156" s="142" t="s">
        <v>1</v>
      </c>
      <c r="N156" s="143" t="s">
        <v>38</v>
      </c>
      <c r="P156" s="144">
        <f>O156*H156</f>
        <v>0</v>
      </c>
      <c r="Q156" s="144">
        <v>0</v>
      </c>
      <c r="R156" s="144">
        <f>Q156*H156</f>
        <v>0</v>
      </c>
      <c r="S156" s="144">
        <v>0</v>
      </c>
      <c r="T156" s="145">
        <f>S156*H156</f>
        <v>0</v>
      </c>
      <c r="AR156" s="146" t="s">
        <v>97</v>
      </c>
      <c r="AT156" s="146" t="s">
        <v>284</v>
      </c>
      <c r="AU156" s="146" t="s">
        <v>80</v>
      </c>
      <c r="AY156" s="13" t="s">
        <v>281</v>
      </c>
      <c r="BE156" s="147">
        <f>IF(N156="základní",J156,0)</f>
        <v>0</v>
      </c>
      <c r="BF156" s="147">
        <f>IF(N156="snížená",J156,0)</f>
        <v>0</v>
      </c>
      <c r="BG156" s="147">
        <f>IF(N156="zákl. přenesená",J156,0)</f>
        <v>0</v>
      </c>
      <c r="BH156" s="147">
        <f>IF(N156="sníž. přenesená",J156,0)</f>
        <v>0</v>
      </c>
      <c r="BI156" s="147">
        <f>IF(N156="nulová",J156,0)</f>
        <v>0</v>
      </c>
      <c r="BJ156" s="13" t="s">
        <v>80</v>
      </c>
      <c r="BK156" s="147">
        <f>ROUND(I156*H156,2)</f>
        <v>0</v>
      </c>
      <c r="BL156" s="13" t="s">
        <v>97</v>
      </c>
      <c r="BM156" s="146" t="s">
        <v>1664</v>
      </c>
    </row>
    <row r="157" spans="2:65" s="1" customFormat="1" ht="19.5">
      <c r="B157" s="28"/>
      <c r="D157" s="148" t="s">
        <v>290</v>
      </c>
      <c r="F157" s="149" t="s">
        <v>1429</v>
      </c>
      <c r="I157" s="150"/>
      <c r="L157" s="28"/>
      <c r="M157" s="151"/>
      <c r="T157" s="52"/>
      <c r="AT157" s="13" t="s">
        <v>290</v>
      </c>
      <c r="AU157" s="13" t="s">
        <v>80</v>
      </c>
    </row>
    <row r="158" spans="2:65" s="1" customFormat="1" ht="24.2" customHeight="1">
      <c r="B158" s="133"/>
      <c r="C158" s="134" t="s">
        <v>342</v>
      </c>
      <c r="D158" s="134" t="s">
        <v>284</v>
      </c>
      <c r="E158" s="135" t="s">
        <v>940</v>
      </c>
      <c r="F158" s="136" t="s">
        <v>941</v>
      </c>
      <c r="G158" s="137" t="s">
        <v>511</v>
      </c>
      <c r="H158" s="156">
        <v>5.04</v>
      </c>
      <c r="I158" s="139"/>
      <c r="J158" s="140">
        <f>ROUND(I158*H158,2)</f>
        <v>0</v>
      </c>
      <c r="K158" s="141"/>
      <c r="L158" s="28"/>
      <c r="M158" s="142" t="s">
        <v>1</v>
      </c>
      <c r="N158" s="143" t="s">
        <v>38</v>
      </c>
      <c r="P158" s="144">
        <f>O158*H158</f>
        <v>0</v>
      </c>
      <c r="Q158" s="144">
        <v>0</v>
      </c>
      <c r="R158" s="144">
        <f>Q158*H158</f>
        <v>0</v>
      </c>
      <c r="S158" s="144">
        <v>0</v>
      </c>
      <c r="T158" s="145">
        <f>S158*H158</f>
        <v>0</v>
      </c>
      <c r="AR158" s="146" t="s">
        <v>97</v>
      </c>
      <c r="AT158" s="146" t="s">
        <v>284</v>
      </c>
      <c r="AU158" s="146" t="s">
        <v>80</v>
      </c>
      <c r="AY158" s="13" t="s">
        <v>281</v>
      </c>
      <c r="BE158" s="147">
        <f>IF(N158="základní",J158,0)</f>
        <v>0</v>
      </c>
      <c r="BF158" s="147">
        <f>IF(N158="snížená",J158,0)</f>
        <v>0</v>
      </c>
      <c r="BG158" s="147">
        <f>IF(N158="zákl. přenesená",J158,0)</f>
        <v>0</v>
      </c>
      <c r="BH158" s="147">
        <f>IF(N158="sníž. přenesená",J158,0)</f>
        <v>0</v>
      </c>
      <c r="BI158" s="147">
        <f>IF(N158="nulová",J158,0)</f>
        <v>0</v>
      </c>
      <c r="BJ158" s="13" t="s">
        <v>80</v>
      </c>
      <c r="BK158" s="147">
        <f>ROUND(I158*H158,2)</f>
        <v>0</v>
      </c>
      <c r="BL158" s="13" t="s">
        <v>97</v>
      </c>
      <c r="BM158" s="146" t="s">
        <v>1665</v>
      </c>
    </row>
    <row r="159" spans="2:65" s="1" customFormat="1" ht="19.5">
      <c r="B159" s="28"/>
      <c r="D159" s="148" t="s">
        <v>290</v>
      </c>
      <c r="F159" s="149" t="s">
        <v>1666</v>
      </c>
      <c r="I159" s="150"/>
      <c r="L159" s="28"/>
      <c r="M159" s="151"/>
      <c r="T159" s="52"/>
      <c r="AT159" s="13" t="s">
        <v>290</v>
      </c>
      <c r="AU159" s="13" t="s">
        <v>80</v>
      </c>
    </row>
    <row r="160" spans="2:65" s="11" customFormat="1" ht="25.9" customHeight="1">
      <c r="B160" s="121"/>
      <c r="D160" s="122" t="s">
        <v>72</v>
      </c>
      <c r="E160" s="123" t="s">
        <v>82</v>
      </c>
      <c r="F160" s="123" t="s">
        <v>714</v>
      </c>
      <c r="I160" s="124"/>
      <c r="J160" s="125">
        <f>BK160</f>
        <v>0</v>
      </c>
      <c r="L160" s="121"/>
      <c r="M160" s="126"/>
      <c r="P160" s="127">
        <f>SUM(P161:P174)</f>
        <v>0</v>
      </c>
      <c r="R160" s="127">
        <f>SUM(R161:R174)</f>
        <v>0</v>
      </c>
      <c r="T160" s="128">
        <f>SUM(T161:T174)</f>
        <v>0</v>
      </c>
      <c r="AR160" s="122" t="s">
        <v>80</v>
      </c>
      <c r="AT160" s="129" t="s">
        <v>72</v>
      </c>
      <c r="AU160" s="129" t="s">
        <v>73</v>
      </c>
      <c r="AY160" s="122" t="s">
        <v>281</v>
      </c>
      <c r="BK160" s="130">
        <f>SUM(BK161:BK174)</f>
        <v>0</v>
      </c>
    </row>
    <row r="161" spans="2:65" s="1" customFormat="1" ht="24.2" customHeight="1">
      <c r="B161" s="133"/>
      <c r="C161" s="134" t="s">
        <v>347</v>
      </c>
      <c r="D161" s="134" t="s">
        <v>284</v>
      </c>
      <c r="E161" s="135" t="s">
        <v>944</v>
      </c>
      <c r="F161" s="136" t="s">
        <v>945</v>
      </c>
      <c r="G161" s="137" t="s">
        <v>402</v>
      </c>
      <c r="H161" s="156">
        <v>35</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1667</v>
      </c>
    </row>
    <row r="162" spans="2:65" s="1" customFormat="1" ht="29.25">
      <c r="B162" s="28"/>
      <c r="D162" s="148" t="s">
        <v>290</v>
      </c>
      <c r="F162" s="149" t="s">
        <v>1668</v>
      </c>
      <c r="I162" s="150"/>
      <c r="L162" s="28"/>
      <c r="M162" s="151"/>
      <c r="T162" s="52"/>
      <c r="AT162" s="13" t="s">
        <v>290</v>
      </c>
      <c r="AU162" s="13" t="s">
        <v>80</v>
      </c>
    </row>
    <row r="163" spans="2:65" s="1" customFormat="1" ht="24.2" customHeight="1">
      <c r="B163" s="133"/>
      <c r="C163" s="134" t="s">
        <v>352</v>
      </c>
      <c r="D163" s="134" t="s">
        <v>284</v>
      </c>
      <c r="E163" s="135" t="s">
        <v>948</v>
      </c>
      <c r="F163" s="136" t="s">
        <v>949</v>
      </c>
      <c r="G163" s="137" t="s">
        <v>506</v>
      </c>
      <c r="H163" s="156">
        <v>0.81</v>
      </c>
      <c r="I163" s="139"/>
      <c r="J163" s="140">
        <f>ROUND(I163*H163,2)</f>
        <v>0</v>
      </c>
      <c r="K163" s="141"/>
      <c r="L163" s="28"/>
      <c r="M163" s="142" t="s">
        <v>1</v>
      </c>
      <c r="N163" s="143" t="s">
        <v>38</v>
      </c>
      <c r="P163" s="144">
        <f>O163*H163</f>
        <v>0</v>
      </c>
      <c r="Q163" s="144">
        <v>0</v>
      </c>
      <c r="R163" s="144">
        <f>Q163*H163</f>
        <v>0</v>
      </c>
      <c r="S163" s="144">
        <v>0</v>
      </c>
      <c r="T163" s="145">
        <f>S163*H163</f>
        <v>0</v>
      </c>
      <c r="AR163" s="146" t="s">
        <v>97</v>
      </c>
      <c r="AT163" s="146" t="s">
        <v>284</v>
      </c>
      <c r="AU163" s="146" t="s">
        <v>80</v>
      </c>
      <c r="AY163" s="13" t="s">
        <v>281</v>
      </c>
      <c r="BE163" s="147">
        <f>IF(N163="základní",J163,0)</f>
        <v>0</v>
      </c>
      <c r="BF163" s="147">
        <f>IF(N163="snížená",J163,0)</f>
        <v>0</v>
      </c>
      <c r="BG163" s="147">
        <f>IF(N163="zákl. přenesená",J163,0)</f>
        <v>0</v>
      </c>
      <c r="BH163" s="147">
        <f>IF(N163="sníž. přenesená",J163,0)</f>
        <v>0</v>
      </c>
      <c r="BI163" s="147">
        <f>IF(N163="nulová",J163,0)</f>
        <v>0</v>
      </c>
      <c r="BJ163" s="13" t="s">
        <v>80</v>
      </c>
      <c r="BK163" s="147">
        <f>ROUND(I163*H163,2)</f>
        <v>0</v>
      </c>
      <c r="BL163" s="13" t="s">
        <v>97</v>
      </c>
      <c r="BM163" s="146" t="s">
        <v>1669</v>
      </c>
    </row>
    <row r="164" spans="2:65" s="1" customFormat="1" ht="19.5">
      <c r="B164" s="28"/>
      <c r="D164" s="148" t="s">
        <v>290</v>
      </c>
      <c r="F164" s="149" t="s">
        <v>1670</v>
      </c>
      <c r="I164" s="150"/>
      <c r="L164" s="28"/>
      <c r="M164" s="151"/>
      <c r="T164" s="52"/>
      <c r="AT164" s="13" t="s">
        <v>290</v>
      </c>
      <c r="AU164" s="13" t="s">
        <v>80</v>
      </c>
    </row>
    <row r="165" spans="2:65" s="1" customFormat="1" ht="37.9" customHeight="1">
      <c r="B165" s="133"/>
      <c r="C165" s="134" t="s">
        <v>359</v>
      </c>
      <c r="D165" s="134" t="s">
        <v>284</v>
      </c>
      <c r="E165" s="135" t="s">
        <v>731</v>
      </c>
      <c r="F165" s="136" t="s">
        <v>732</v>
      </c>
      <c r="G165" s="137" t="s">
        <v>506</v>
      </c>
      <c r="H165" s="156">
        <v>5.8049999999999997</v>
      </c>
      <c r="I165" s="139"/>
      <c r="J165" s="140">
        <f>ROUND(I165*H165,2)</f>
        <v>0</v>
      </c>
      <c r="K165" s="141"/>
      <c r="L165" s="28"/>
      <c r="M165" s="142" t="s">
        <v>1</v>
      </c>
      <c r="N165" s="143" t="s">
        <v>38</v>
      </c>
      <c r="P165" s="144">
        <f>O165*H165</f>
        <v>0</v>
      </c>
      <c r="Q165" s="144">
        <v>0</v>
      </c>
      <c r="R165" s="144">
        <f>Q165*H165</f>
        <v>0</v>
      </c>
      <c r="S165" s="144">
        <v>0</v>
      </c>
      <c r="T165" s="145">
        <f>S165*H165</f>
        <v>0</v>
      </c>
      <c r="AR165" s="146" t="s">
        <v>97</v>
      </c>
      <c r="AT165" s="146" t="s">
        <v>284</v>
      </c>
      <c r="AU165" s="146" t="s">
        <v>80</v>
      </c>
      <c r="AY165" s="13" t="s">
        <v>281</v>
      </c>
      <c r="BE165" s="147">
        <f>IF(N165="základní",J165,0)</f>
        <v>0</v>
      </c>
      <c r="BF165" s="147">
        <f>IF(N165="snížená",J165,0)</f>
        <v>0</v>
      </c>
      <c r="BG165" s="147">
        <f>IF(N165="zákl. přenesená",J165,0)</f>
        <v>0</v>
      </c>
      <c r="BH165" s="147">
        <f>IF(N165="sníž. přenesená",J165,0)</f>
        <v>0</v>
      </c>
      <c r="BI165" s="147">
        <f>IF(N165="nulová",J165,0)</f>
        <v>0</v>
      </c>
      <c r="BJ165" s="13" t="s">
        <v>80</v>
      </c>
      <c r="BK165" s="147">
        <f>ROUND(I165*H165,2)</f>
        <v>0</v>
      </c>
      <c r="BL165" s="13" t="s">
        <v>97</v>
      </c>
      <c r="BM165" s="146" t="s">
        <v>1671</v>
      </c>
    </row>
    <row r="166" spans="2:65" s="1" customFormat="1" ht="39">
      <c r="B166" s="28"/>
      <c r="D166" s="148" t="s">
        <v>290</v>
      </c>
      <c r="F166" s="149" t="s">
        <v>1672</v>
      </c>
      <c r="I166" s="150"/>
      <c r="L166" s="28"/>
      <c r="M166" s="151"/>
      <c r="T166" s="52"/>
      <c r="AT166" s="13" t="s">
        <v>290</v>
      </c>
      <c r="AU166" s="13" t="s">
        <v>80</v>
      </c>
    </row>
    <row r="167" spans="2:65" s="1" customFormat="1" ht="16.5" customHeight="1">
      <c r="B167" s="133"/>
      <c r="C167" s="134" t="s">
        <v>454</v>
      </c>
      <c r="D167" s="134" t="s">
        <v>284</v>
      </c>
      <c r="E167" s="135" t="s">
        <v>735</v>
      </c>
      <c r="F167" s="136" t="s">
        <v>736</v>
      </c>
      <c r="G167" s="137" t="s">
        <v>402</v>
      </c>
      <c r="H167" s="156">
        <v>11.28</v>
      </c>
      <c r="I167" s="139"/>
      <c r="J167" s="140">
        <f>ROUND(I167*H167,2)</f>
        <v>0</v>
      </c>
      <c r="K167" s="141"/>
      <c r="L167" s="28"/>
      <c r="M167" s="142" t="s">
        <v>1</v>
      </c>
      <c r="N167" s="143" t="s">
        <v>38</v>
      </c>
      <c r="P167" s="144">
        <f>O167*H167</f>
        <v>0</v>
      </c>
      <c r="Q167" s="144">
        <v>0</v>
      </c>
      <c r="R167" s="144">
        <f>Q167*H167</f>
        <v>0</v>
      </c>
      <c r="S167" s="144">
        <v>0</v>
      </c>
      <c r="T167" s="145">
        <f>S167*H167</f>
        <v>0</v>
      </c>
      <c r="AR167" s="146" t="s">
        <v>97</v>
      </c>
      <c r="AT167" s="146" t="s">
        <v>284</v>
      </c>
      <c r="AU167" s="146" t="s">
        <v>80</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97</v>
      </c>
      <c r="BM167" s="146" t="s">
        <v>1673</v>
      </c>
    </row>
    <row r="168" spans="2:65" s="1" customFormat="1" ht="48.75">
      <c r="B168" s="28"/>
      <c r="D168" s="148" t="s">
        <v>290</v>
      </c>
      <c r="F168" s="149" t="s">
        <v>1674</v>
      </c>
      <c r="I168" s="150"/>
      <c r="L168" s="28"/>
      <c r="M168" s="151"/>
      <c r="T168" s="52"/>
      <c r="AT168" s="13" t="s">
        <v>290</v>
      </c>
      <c r="AU168" s="13" t="s">
        <v>80</v>
      </c>
    </row>
    <row r="169" spans="2:65" s="1" customFormat="1" ht="16.5" customHeight="1">
      <c r="B169" s="133"/>
      <c r="C169" s="134" t="s">
        <v>366</v>
      </c>
      <c r="D169" s="134" t="s">
        <v>284</v>
      </c>
      <c r="E169" s="135" t="s">
        <v>739</v>
      </c>
      <c r="F169" s="136" t="s">
        <v>740</v>
      </c>
      <c r="G169" s="137" t="s">
        <v>402</v>
      </c>
      <c r="H169" s="156">
        <v>11.28</v>
      </c>
      <c r="I169" s="139"/>
      <c r="J169" s="140">
        <f>ROUND(I169*H169,2)</f>
        <v>0</v>
      </c>
      <c r="K169" s="141"/>
      <c r="L169" s="28"/>
      <c r="M169" s="142" t="s">
        <v>1</v>
      </c>
      <c r="N169" s="143" t="s">
        <v>38</v>
      </c>
      <c r="P169" s="144">
        <f>O169*H169</f>
        <v>0</v>
      </c>
      <c r="Q169" s="144">
        <v>0</v>
      </c>
      <c r="R169" s="144">
        <f>Q169*H169</f>
        <v>0</v>
      </c>
      <c r="S169" s="144">
        <v>0</v>
      </c>
      <c r="T169" s="145">
        <f>S169*H169</f>
        <v>0</v>
      </c>
      <c r="AR169" s="146" t="s">
        <v>97</v>
      </c>
      <c r="AT169" s="146" t="s">
        <v>284</v>
      </c>
      <c r="AU169" s="146" t="s">
        <v>80</v>
      </c>
      <c r="AY169" s="13" t="s">
        <v>281</v>
      </c>
      <c r="BE169" s="147">
        <f>IF(N169="základní",J169,0)</f>
        <v>0</v>
      </c>
      <c r="BF169" s="147">
        <f>IF(N169="snížená",J169,0)</f>
        <v>0</v>
      </c>
      <c r="BG169" s="147">
        <f>IF(N169="zákl. přenesená",J169,0)</f>
        <v>0</v>
      </c>
      <c r="BH169" s="147">
        <f>IF(N169="sníž. přenesená",J169,0)</f>
        <v>0</v>
      </c>
      <c r="BI169" s="147">
        <f>IF(N169="nulová",J169,0)</f>
        <v>0</v>
      </c>
      <c r="BJ169" s="13" t="s">
        <v>80</v>
      </c>
      <c r="BK169" s="147">
        <f>ROUND(I169*H169,2)</f>
        <v>0</v>
      </c>
      <c r="BL169" s="13" t="s">
        <v>97</v>
      </c>
      <c r="BM169" s="146" t="s">
        <v>1675</v>
      </c>
    </row>
    <row r="170" spans="2:65" s="1" customFormat="1" ht="58.5">
      <c r="B170" s="28"/>
      <c r="D170" s="148" t="s">
        <v>290</v>
      </c>
      <c r="F170" s="149" t="s">
        <v>1676</v>
      </c>
      <c r="I170" s="150"/>
      <c r="L170" s="28"/>
      <c r="M170" s="151"/>
      <c r="T170" s="52"/>
      <c r="AT170" s="13" t="s">
        <v>290</v>
      </c>
      <c r="AU170" s="13" t="s">
        <v>80</v>
      </c>
    </row>
    <row r="171" spans="2:65" s="1" customFormat="1" ht="21.75" customHeight="1">
      <c r="B171" s="133"/>
      <c r="C171" s="134" t="s">
        <v>371</v>
      </c>
      <c r="D171" s="134" t="s">
        <v>284</v>
      </c>
      <c r="E171" s="135" t="s">
        <v>743</v>
      </c>
      <c r="F171" s="136" t="s">
        <v>744</v>
      </c>
      <c r="G171" s="137" t="s">
        <v>511</v>
      </c>
      <c r="H171" s="156">
        <v>0.28999999999999998</v>
      </c>
      <c r="I171" s="139"/>
      <c r="J171" s="140">
        <f>ROUND(I171*H171,2)</f>
        <v>0</v>
      </c>
      <c r="K171" s="141"/>
      <c r="L171" s="28"/>
      <c r="M171" s="142" t="s">
        <v>1</v>
      </c>
      <c r="N171" s="143" t="s">
        <v>38</v>
      </c>
      <c r="P171" s="144">
        <f>O171*H171</f>
        <v>0</v>
      </c>
      <c r="Q171" s="144">
        <v>0</v>
      </c>
      <c r="R171" s="144">
        <f>Q171*H171</f>
        <v>0</v>
      </c>
      <c r="S171" s="144">
        <v>0</v>
      </c>
      <c r="T171" s="145">
        <f>S171*H171</f>
        <v>0</v>
      </c>
      <c r="AR171" s="146" t="s">
        <v>97</v>
      </c>
      <c r="AT171" s="146" t="s">
        <v>284</v>
      </c>
      <c r="AU171" s="146" t="s">
        <v>80</v>
      </c>
      <c r="AY171" s="13" t="s">
        <v>281</v>
      </c>
      <c r="BE171" s="147">
        <f>IF(N171="základní",J171,0)</f>
        <v>0</v>
      </c>
      <c r="BF171" s="147">
        <f>IF(N171="snížená",J171,0)</f>
        <v>0</v>
      </c>
      <c r="BG171" s="147">
        <f>IF(N171="zákl. přenesená",J171,0)</f>
        <v>0</v>
      </c>
      <c r="BH171" s="147">
        <f>IF(N171="sníž. přenesená",J171,0)</f>
        <v>0</v>
      </c>
      <c r="BI171" s="147">
        <f>IF(N171="nulová",J171,0)</f>
        <v>0</v>
      </c>
      <c r="BJ171" s="13" t="s">
        <v>80</v>
      </c>
      <c r="BK171" s="147">
        <f>ROUND(I171*H171,2)</f>
        <v>0</v>
      </c>
      <c r="BL171" s="13" t="s">
        <v>97</v>
      </c>
      <c r="BM171" s="146" t="s">
        <v>1677</v>
      </c>
    </row>
    <row r="172" spans="2:65" s="1" customFormat="1" ht="58.5">
      <c r="B172" s="28"/>
      <c r="D172" s="148" t="s">
        <v>290</v>
      </c>
      <c r="F172" s="149" t="s">
        <v>1678</v>
      </c>
      <c r="I172" s="150"/>
      <c r="L172" s="28"/>
      <c r="M172" s="151"/>
      <c r="T172" s="52"/>
      <c r="AT172" s="13" t="s">
        <v>290</v>
      </c>
      <c r="AU172" s="13" t="s">
        <v>80</v>
      </c>
    </row>
    <row r="173" spans="2:65" s="1" customFormat="1" ht="37.9" customHeight="1">
      <c r="B173" s="133"/>
      <c r="C173" s="134" t="s">
        <v>7</v>
      </c>
      <c r="D173" s="134" t="s">
        <v>284</v>
      </c>
      <c r="E173" s="135" t="s">
        <v>962</v>
      </c>
      <c r="F173" s="136" t="s">
        <v>963</v>
      </c>
      <c r="G173" s="137" t="s">
        <v>402</v>
      </c>
      <c r="H173" s="156">
        <v>40.25</v>
      </c>
      <c r="I173" s="139"/>
      <c r="J173" s="140">
        <f>ROUND(I173*H173,2)</f>
        <v>0</v>
      </c>
      <c r="K173" s="141"/>
      <c r="L173" s="28"/>
      <c r="M173" s="142" t="s">
        <v>1</v>
      </c>
      <c r="N173" s="143" t="s">
        <v>38</v>
      </c>
      <c r="P173" s="144">
        <f>O173*H173</f>
        <v>0</v>
      </c>
      <c r="Q173" s="144">
        <v>0</v>
      </c>
      <c r="R173" s="144">
        <f>Q173*H173</f>
        <v>0</v>
      </c>
      <c r="S173" s="144">
        <v>0</v>
      </c>
      <c r="T173" s="145">
        <f>S173*H173</f>
        <v>0</v>
      </c>
      <c r="AR173" s="146" t="s">
        <v>97</v>
      </c>
      <c r="AT173" s="146" t="s">
        <v>284</v>
      </c>
      <c r="AU173" s="146" t="s">
        <v>80</v>
      </c>
      <c r="AY173" s="13" t="s">
        <v>281</v>
      </c>
      <c r="BE173" s="147">
        <f>IF(N173="základní",J173,0)</f>
        <v>0</v>
      </c>
      <c r="BF173" s="147">
        <f>IF(N173="snížená",J173,0)</f>
        <v>0</v>
      </c>
      <c r="BG173" s="147">
        <f>IF(N173="zákl. přenesená",J173,0)</f>
        <v>0</v>
      </c>
      <c r="BH173" s="147">
        <f>IF(N173="sníž. přenesená",J173,0)</f>
        <v>0</v>
      </c>
      <c r="BI173" s="147">
        <f>IF(N173="nulová",J173,0)</f>
        <v>0</v>
      </c>
      <c r="BJ173" s="13" t="s">
        <v>80</v>
      </c>
      <c r="BK173" s="147">
        <f>ROUND(I173*H173,2)</f>
        <v>0</v>
      </c>
      <c r="BL173" s="13" t="s">
        <v>97</v>
      </c>
      <c r="BM173" s="146" t="s">
        <v>1679</v>
      </c>
    </row>
    <row r="174" spans="2:65" s="1" customFormat="1" ht="19.5">
      <c r="B174" s="28"/>
      <c r="D174" s="148" t="s">
        <v>290</v>
      </c>
      <c r="F174" s="149" t="s">
        <v>1680</v>
      </c>
      <c r="I174" s="150"/>
      <c r="L174" s="28"/>
      <c r="M174" s="151"/>
      <c r="T174" s="52"/>
      <c r="AT174" s="13" t="s">
        <v>290</v>
      </c>
      <c r="AU174" s="13" t="s">
        <v>80</v>
      </c>
    </row>
    <row r="175" spans="2:65" s="11" customFormat="1" ht="25.9" customHeight="1">
      <c r="B175" s="121"/>
      <c r="D175" s="122" t="s">
        <v>72</v>
      </c>
      <c r="E175" s="123" t="s">
        <v>90</v>
      </c>
      <c r="F175" s="123" t="s">
        <v>759</v>
      </c>
      <c r="I175" s="124"/>
      <c r="J175" s="125">
        <f>BK175</f>
        <v>0</v>
      </c>
      <c r="L175" s="121"/>
      <c r="M175" s="126"/>
      <c r="P175" s="127">
        <f>SUM(P176:P181)</f>
        <v>0</v>
      </c>
      <c r="R175" s="127">
        <f>SUM(R176:R181)</f>
        <v>0</v>
      </c>
      <c r="T175" s="128">
        <f>SUM(T176:T181)</f>
        <v>0</v>
      </c>
      <c r="AR175" s="122" t="s">
        <v>80</v>
      </c>
      <c r="AT175" s="129" t="s">
        <v>72</v>
      </c>
      <c r="AU175" s="129" t="s">
        <v>73</v>
      </c>
      <c r="AY175" s="122" t="s">
        <v>281</v>
      </c>
      <c r="BK175" s="130">
        <f>SUM(BK176:BK181)</f>
        <v>0</v>
      </c>
    </row>
    <row r="176" spans="2:65" s="1" customFormat="1" ht="24.2" customHeight="1">
      <c r="B176" s="133"/>
      <c r="C176" s="134" t="s">
        <v>379</v>
      </c>
      <c r="D176" s="134" t="s">
        <v>284</v>
      </c>
      <c r="E176" s="135" t="s">
        <v>966</v>
      </c>
      <c r="F176" s="136" t="s">
        <v>967</v>
      </c>
      <c r="G176" s="137" t="s">
        <v>506</v>
      </c>
      <c r="H176" s="156">
        <v>3.57</v>
      </c>
      <c r="I176" s="139"/>
      <c r="J176" s="140">
        <f>ROUND(I176*H176,2)</f>
        <v>0</v>
      </c>
      <c r="K176" s="141"/>
      <c r="L176" s="28"/>
      <c r="M176" s="142" t="s">
        <v>1</v>
      </c>
      <c r="N176" s="143" t="s">
        <v>38</v>
      </c>
      <c r="P176" s="144">
        <f>O176*H176</f>
        <v>0</v>
      </c>
      <c r="Q176" s="144">
        <v>0</v>
      </c>
      <c r="R176" s="144">
        <f>Q176*H176</f>
        <v>0</v>
      </c>
      <c r="S176" s="144">
        <v>0</v>
      </c>
      <c r="T176" s="145">
        <f>S176*H176</f>
        <v>0</v>
      </c>
      <c r="AR176" s="146" t="s">
        <v>97</v>
      </c>
      <c r="AT176" s="146" t="s">
        <v>284</v>
      </c>
      <c r="AU176" s="146" t="s">
        <v>80</v>
      </c>
      <c r="AY176" s="13" t="s">
        <v>281</v>
      </c>
      <c r="BE176" s="147">
        <f>IF(N176="základní",J176,0)</f>
        <v>0</v>
      </c>
      <c r="BF176" s="147">
        <f>IF(N176="snížená",J176,0)</f>
        <v>0</v>
      </c>
      <c r="BG176" s="147">
        <f>IF(N176="zákl. přenesená",J176,0)</f>
        <v>0</v>
      </c>
      <c r="BH176" s="147">
        <f>IF(N176="sníž. přenesená",J176,0)</f>
        <v>0</v>
      </c>
      <c r="BI176" s="147">
        <f>IF(N176="nulová",J176,0)</f>
        <v>0</v>
      </c>
      <c r="BJ176" s="13" t="s">
        <v>80</v>
      </c>
      <c r="BK176" s="147">
        <f>ROUND(I176*H176,2)</f>
        <v>0</v>
      </c>
      <c r="BL176" s="13" t="s">
        <v>97</v>
      </c>
      <c r="BM176" s="146" t="s">
        <v>1681</v>
      </c>
    </row>
    <row r="177" spans="2:65" s="1" customFormat="1" ht="48.75">
      <c r="B177" s="28"/>
      <c r="D177" s="148" t="s">
        <v>290</v>
      </c>
      <c r="F177" s="149" t="s">
        <v>1682</v>
      </c>
      <c r="I177" s="150"/>
      <c r="L177" s="28"/>
      <c r="M177" s="151"/>
      <c r="T177" s="52"/>
      <c r="AT177" s="13" t="s">
        <v>290</v>
      </c>
      <c r="AU177" s="13" t="s">
        <v>80</v>
      </c>
    </row>
    <row r="178" spans="2:65" s="1" customFormat="1" ht="49.15" customHeight="1">
      <c r="B178" s="133"/>
      <c r="C178" s="134" t="s">
        <v>384</v>
      </c>
      <c r="D178" s="134" t="s">
        <v>284</v>
      </c>
      <c r="E178" s="135" t="s">
        <v>1683</v>
      </c>
      <c r="F178" s="136" t="s">
        <v>1684</v>
      </c>
      <c r="G178" s="137" t="s">
        <v>409</v>
      </c>
      <c r="H178" s="156">
        <v>4</v>
      </c>
      <c r="I178" s="139"/>
      <c r="J178" s="140">
        <f>ROUND(I178*H178,2)</f>
        <v>0</v>
      </c>
      <c r="K178" s="141"/>
      <c r="L178" s="28"/>
      <c r="M178" s="142" t="s">
        <v>1</v>
      </c>
      <c r="N178" s="143" t="s">
        <v>38</v>
      </c>
      <c r="P178" s="144">
        <f>O178*H178</f>
        <v>0</v>
      </c>
      <c r="Q178" s="144">
        <v>0</v>
      </c>
      <c r="R178" s="144">
        <f>Q178*H178</f>
        <v>0</v>
      </c>
      <c r="S178" s="144">
        <v>0</v>
      </c>
      <c r="T178" s="145">
        <f>S178*H178</f>
        <v>0</v>
      </c>
      <c r="AR178" s="146" t="s">
        <v>97</v>
      </c>
      <c r="AT178" s="146" t="s">
        <v>284</v>
      </c>
      <c r="AU178" s="146" t="s">
        <v>80</v>
      </c>
      <c r="AY178" s="13" t="s">
        <v>281</v>
      </c>
      <c r="BE178" s="147">
        <f>IF(N178="základní",J178,0)</f>
        <v>0</v>
      </c>
      <c r="BF178" s="147">
        <f>IF(N178="snížená",J178,0)</f>
        <v>0</v>
      </c>
      <c r="BG178" s="147">
        <f>IF(N178="zákl. přenesená",J178,0)</f>
        <v>0</v>
      </c>
      <c r="BH178" s="147">
        <f>IF(N178="sníž. přenesená",J178,0)</f>
        <v>0</v>
      </c>
      <c r="BI178" s="147">
        <f>IF(N178="nulová",J178,0)</f>
        <v>0</v>
      </c>
      <c r="BJ178" s="13" t="s">
        <v>80</v>
      </c>
      <c r="BK178" s="147">
        <f>ROUND(I178*H178,2)</f>
        <v>0</v>
      </c>
      <c r="BL178" s="13" t="s">
        <v>97</v>
      </c>
      <c r="BM178" s="146" t="s">
        <v>1685</v>
      </c>
    </row>
    <row r="179" spans="2:65" s="1" customFormat="1" ht="19.5">
      <c r="B179" s="28"/>
      <c r="D179" s="148" t="s">
        <v>290</v>
      </c>
      <c r="F179" s="149" t="s">
        <v>1686</v>
      </c>
      <c r="I179" s="150"/>
      <c r="L179" s="28"/>
      <c r="M179" s="151"/>
      <c r="T179" s="52"/>
      <c r="AT179" s="13" t="s">
        <v>290</v>
      </c>
      <c r="AU179" s="13" t="s">
        <v>80</v>
      </c>
    </row>
    <row r="180" spans="2:65" s="1" customFormat="1" ht="49.15" customHeight="1">
      <c r="B180" s="133"/>
      <c r="C180" s="134" t="s">
        <v>389</v>
      </c>
      <c r="D180" s="134" t="s">
        <v>284</v>
      </c>
      <c r="E180" s="135" t="s">
        <v>1687</v>
      </c>
      <c r="F180" s="136" t="s">
        <v>1688</v>
      </c>
      <c r="G180" s="137" t="s">
        <v>409</v>
      </c>
      <c r="H180" s="156">
        <v>5</v>
      </c>
      <c r="I180" s="139"/>
      <c r="J180" s="140">
        <f>ROUND(I180*H180,2)</f>
        <v>0</v>
      </c>
      <c r="K180" s="141"/>
      <c r="L180" s="28"/>
      <c r="M180" s="142" t="s">
        <v>1</v>
      </c>
      <c r="N180" s="143" t="s">
        <v>38</v>
      </c>
      <c r="P180" s="144">
        <f>O180*H180</f>
        <v>0</v>
      </c>
      <c r="Q180" s="144">
        <v>0</v>
      </c>
      <c r="R180" s="144">
        <f>Q180*H180</f>
        <v>0</v>
      </c>
      <c r="S180" s="144">
        <v>0</v>
      </c>
      <c r="T180" s="145">
        <f>S180*H180</f>
        <v>0</v>
      </c>
      <c r="AR180" s="146" t="s">
        <v>97</v>
      </c>
      <c r="AT180" s="146" t="s">
        <v>284</v>
      </c>
      <c r="AU180" s="146" t="s">
        <v>80</v>
      </c>
      <c r="AY180" s="13" t="s">
        <v>281</v>
      </c>
      <c r="BE180" s="147">
        <f>IF(N180="základní",J180,0)</f>
        <v>0</v>
      </c>
      <c r="BF180" s="147">
        <f>IF(N180="snížená",J180,0)</f>
        <v>0</v>
      </c>
      <c r="BG180" s="147">
        <f>IF(N180="zákl. přenesená",J180,0)</f>
        <v>0</v>
      </c>
      <c r="BH180" s="147">
        <f>IF(N180="sníž. přenesená",J180,0)</f>
        <v>0</v>
      </c>
      <c r="BI180" s="147">
        <f>IF(N180="nulová",J180,0)</f>
        <v>0</v>
      </c>
      <c r="BJ180" s="13" t="s">
        <v>80</v>
      </c>
      <c r="BK180" s="147">
        <f>ROUND(I180*H180,2)</f>
        <v>0</v>
      </c>
      <c r="BL180" s="13" t="s">
        <v>97</v>
      </c>
      <c r="BM180" s="146" t="s">
        <v>1689</v>
      </c>
    </row>
    <row r="181" spans="2:65" s="1" customFormat="1" ht="19.5">
      <c r="B181" s="28"/>
      <c r="D181" s="148" t="s">
        <v>290</v>
      </c>
      <c r="F181" s="149" t="s">
        <v>1690</v>
      </c>
      <c r="I181" s="150"/>
      <c r="L181" s="28"/>
      <c r="M181" s="151"/>
      <c r="T181" s="52"/>
      <c r="AT181" s="13" t="s">
        <v>290</v>
      </c>
      <c r="AU181" s="13" t="s">
        <v>80</v>
      </c>
    </row>
    <row r="182" spans="2:65" s="11" customFormat="1" ht="25.9" customHeight="1">
      <c r="B182" s="121"/>
      <c r="D182" s="122" t="s">
        <v>72</v>
      </c>
      <c r="E182" s="123" t="s">
        <v>535</v>
      </c>
      <c r="F182" s="123" t="s">
        <v>788</v>
      </c>
      <c r="I182" s="124"/>
      <c r="J182" s="125">
        <f>BK182</f>
        <v>0</v>
      </c>
      <c r="L182" s="121"/>
      <c r="M182" s="126"/>
      <c r="P182" s="127">
        <f>SUM(P183:P184)</f>
        <v>0</v>
      </c>
      <c r="R182" s="127">
        <f>SUM(R183:R184)</f>
        <v>0</v>
      </c>
      <c r="T182" s="128">
        <f>SUM(T183:T184)</f>
        <v>0</v>
      </c>
      <c r="AR182" s="122" t="s">
        <v>80</v>
      </c>
      <c r="AT182" s="129" t="s">
        <v>72</v>
      </c>
      <c r="AU182" s="129" t="s">
        <v>73</v>
      </c>
      <c r="AY182" s="122" t="s">
        <v>281</v>
      </c>
      <c r="BK182" s="130">
        <f>SUM(BK183:BK184)</f>
        <v>0</v>
      </c>
    </row>
    <row r="183" spans="2:65" s="1" customFormat="1" ht="16.5" customHeight="1">
      <c r="B183" s="133"/>
      <c r="C183" s="134" t="s">
        <v>476</v>
      </c>
      <c r="D183" s="134" t="s">
        <v>284</v>
      </c>
      <c r="E183" s="135" t="s">
        <v>1099</v>
      </c>
      <c r="F183" s="136" t="s">
        <v>1100</v>
      </c>
      <c r="G183" s="137" t="s">
        <v>506</v>
      </c>
      <c r="H183" s="156">
        <v>0.27</v>
      </c>
      <c r="I183" s="139"/>
      <c r="J183" s="140">
        <f>ROUND(I183*H183,2)</f>
        <v>0</v>
      </c>
      <c r="K183" s="141"/>
      <c r="L183" s="28"/>
      <c r="M183" s="142" t="s">
        <v>1</v>
      </c>
      <c r="N183" s="143" t="s">
        <v>38</v>
      </c>
      <c r="P183" s="144">
        <f>O183*H183</f>
        <v>0</v>
      </c>
      <c r="Q183" s="144">
        <v>0</v>
      </c>
      <c r="R183" s="144">
        <f>Q183*H183</f>
        <v>0</v>
      </c>
      <c r="S183" s="144">
        <v>0</v>
      </c>
      <c r="T183" s="145">
        <f>S183*H183</f>
        <v>0</v>
      </c>
      <c r="AR183" s="146" t="s">
        <v>97</v>
      </c>
      <c r="AT183" s="146" t="s">
        <v>284</v>
      </c>
      <c r="AU183" s="146" t="s">
        <v>80</v>
      </c>
      <c r="AY183" s="13" t="s">
        <v>281</v>
      </c>
      <c r="BE183" s="147">
        <f>IF(N183="základní",J183,0)</f>
        <v>0</v>
      </c>
      <c r="BF183" s="147">
        <f>IF(N183="snížená",J183,0)</f>
        <v>0</v>
      </c>
      <c r="BG183" s="147">
        <f>IF(N183="zákl. přenesená",J183,0)</f>
        <v>0</v>
      </c>
      <c r="BH183" s="147">
        <f>IF(N183="sníž. přenesená",J183,0)</f>
        <v>0</v>
      </c>
      <c r="BI183" s="147">
        <f>IF(N183="nulová",J183,0)</f>
        <v>0</v>
      </c>
      <c r="BJ183" s="13" t="s">
        <v>80</v>
      </c>
      <c r="BK183" s="147">
        <f>ROUND(I183*H183,2)</f>
        <v>0</v>
      </c>
      <c r="BL183" s="13" t="s">
        <v>97</v>
      </c>
      <c r="BM183" s="146" t="s">
        <v>1691</v>
      </c>
    </row>
    <row r="184" spans="2:65" s="1" customFormat="1" ht="48.75">
      <c r="B184" s="28"/>
      <c r="D184" s="148" t="s">
        <v>290</v>
      </c>
      <c r="F184" s="149" t="s">
        <v>1692</v>
      </c>
      <c r="I184" s="150"/>
      <c r="L184" s="28"/>
      <c r="M184" s="151"/>
      <c r="T184" s="52"/>
      <c r="AT184" s="13" t="s">
        <v>290</v>
      </c>
      <c r="AU184" s="13" t="s">
        <v>80</v>
      </c>
    </row>
    <row r="185" spans="2:65" s="11" customFormat="1" ht="25.9" customHeight="1">
      <c r="B185" s="121"/>
      <c r="D185" s="122" t="s">
        <v>72</v>
      </c>
      <c r="E185" s="123" t="s">
        <v>316</v>
      </c>
      <c r="F185" s="123" t="s">
        <v>793</v>
      </c>
      <c r="I185" s="124"/>
      <c r="J185" s="125">
        <f>BK185</f>
        <v>0</v>
      </c>
      <c r="L185" s="121"/>
      <c r="M185" s="126"/>
      <c r="P185" s="127">
        <f>SUM(P186:P190)</f>
        <v>0</v>
      </c>
      <c r="R185" s="127">
        <f>SUM(R186:R190)</f>
        <v>0</v>
      </c>
      <c r="T185" s="128">
        <f>SUM(T186:T190)</f>
        <v>0</v>
      </c>
      <c r="AR185" s="122" t="s">
        <v>80</v>
      </c>
      <c r="AT185" s="129" t="s">
        <v>72</v>
      </c>
      <c r="AU185" s="129" t="s">
        <v>73</v>
      </c>
      <c r="AY185" s="122" t="s">
        <v>281</v>
      </c>
      <c r="BK185" s="130">
        <f>SUM(BK186:BK190)</f>
        <v>0</v>
      </c>
    </row>
    <row r="186" spans="2:65" s="1" customFormat="1" ht="16.5" customHeight="1">
      <c r="B186" s="133"/>
      <c r="C186" s="134" t="s">
        <v>754</v>
      </c>
      <c r="D186" s="134" t="s">
        <v>284</v>
      </c>
      <c r="E186" s="135" t="s">
        <v>1108</v>
      </c>
      <c r="F186" s="136" t="s">
        <v>1109</v>
      </c>
      <c r="G186" s="137" t="s">
        <v>501</v>
      </c>
      <c r="H186" s="156">
        <v>14</v>
      </c>
      <c r="I186" s="139"/>
      <c r="J186" s="140">
        <f>ROUND(I186*H186,2)</f>
        <v>0</v>
      </c>
      <c r="K186" s="141"/>
      <c r="L186" s="28"/>
      <c r="M186" s="142" t="s">
        <v>1</v>
      </c>
      <c r="N186" s="143" t="s">
        <v>38</v>
      </c>
      <c r="P186" s="144">
        <f>O186*H186</f>
        <v>0</v>
      </c>
      <c r="Q186" s="144">
        <v>0</v>
      </c>
      <c r="R186" s="144">
        <f>Q186*H186</f>
        <v>0</v>
      </c>
      <c r="S186" s="144">
        <v>0</v>
      </c>
      <c r="T186" s="145">
        <f>S186*H186</f>
        <v>0</v>
      </c>
      <c r="AR186" s="146" t="s">
        <v>97</v>
      </c>
      <c r="AT186" s="146" t="s">
        <v>284</v>
      </c>
      <c r="AU186" s="146" t="s">
        <v>80</v>
      </c>
      <c r="AY186" s="13" t="s">
        <v>281</v>
      </c>
      <c r="BE186" s="147">
        <f>IF(N186="základní",J186,0)</f>
        <v>0</v>
      </c>
      <c r="BF186" s="147">
        <f>IF(N186="snížená",J186,0)</f>
        <v>0</v>
      </c>
      <c r="BG186" s="147">
        <f>IF(N186="zákl. přenesená",J186,0)</f>
        <v>0</v>
      </c>
      <c r="BH186" s="147">
        <f>IF(N186="sníž. přenesená",J186,0)</f>
        <v>0</v>
      </c>
      <c r="BI186" s="147">
        <f>IF(N186="nulová",J186,0)</f>
        <v>0</v>
      </c>
      <c r="BJ186" s="13" t="s">
        <v>80</v>
      </c>
      <c r="BK186" s="147">
        <f>ROUND(I186*H186,2)</f>
        <v>0</v>
      </c>
      <c r="BL186" s="13" t="s">
        <v>97</v>
      </c>
      <c r="BM186" s="146" t="s">
        <v>1693</v>
      </c>
    </row>
    <row r="187" spans="2:65" s="1" customFormat="1" ht="19.5">
      <c r="B187" s="28"/>
      <c r="D187" s="148" t="s">
        <v>290</v>
      </c>
      <c r="F187" s="149" t="s">
        <v>1694</v>
      </c>
      <c r="I187" s="150"/>
      <c r="L187" s="28"/>
      <c r="M187" s="151"/>
      <c r="T187" s="52"/>
      <c r="AT187" s="13" t="s">
        <v>290</v>
      </c>
      <c r="AU187" s="13" t="s">
        <v>80</v>
      </c>
    </row>
    <row r="188" spans="2:65" s="1" customFormat="1" ht="33" customHeight="1">
      <c r="B188" s="133"/>
      <c r="C188" s="134" t="s">
        <v>760</v>
      </c>
      <c r="D188" s="134" t="s">
        <v>284</v>
      </c>
      <c r="E188" s="135" t="s">
        <v>1113</v>
      </c>
      <c r="F188" s="136" t="s">
        <v>1319</v>
      </c>
      <c r="G188" s="137" t="s">
        <v>501</v>
      </c>
      <c r="H188" s="156">
        <v>15.4</v>
      </c>
      <c r="I188" s="139"/>
      <c r="J188" s="140">
        <f>ROUND(I188*H188,2)</f>
        <v>0</v>
      </c>
      <c r="K188" s="141"/>
      <c r="L188" s="28"/>
      <c r="M188" s="142" t="s">
        <v>1</v>
      </c>
      <c r="N188" s="143" t="s">
        <v>38</v>
      </c>
      <c r="P188" s="144">
        <f>O188*H188</f>
        <v>0</v>
      </c>
      <c r="Q188" s="144">
        <v>0</v>
      </c>
      <c r="R188" s="144">
        <f>Q188*H188</f>
        <v>0</v>
      </c>
      <c r="S188" s="144">
        <v>0</v>
      </c>
      <c r="T188" s="145">
        <f>S188*H188</f>
        <v>0</v>
      </c>
      <c r="AR188" s="146" t="s">
        <v>97</v>
      </c>
      <c r="AT188" s="146" t="s">
        <v>284</v>
      </c>
      <c r="AU188" s="146" t="s">
        <v>80</v>
      </c>
      <c r="AY188" s="13" t="s">
        <v>281</v>
      </c>
      <c r="BE188" s="147">
        <f>IF(N188="základní",J188,0)</f>
        <v>0</v>
      </c>
      <c r="BF188" s="147">
        <f>IF(N188="snížená",J188,0)</f>
        <v>0</v>
      </c>
      <c r="BG188" s="147">
        <f>IF(N188="zákl. přenesená",J188,0)</f>
        <v>0</v>
      </c>
      <c r="BH188" s="147">
        <f>IF(N188="sníž. přenesená",J188,0)</f>
        <v>0</v>
      </c>
      <c r="BI188" s="147">
        <f>IF(N188="nulová",J188,0)</f>
        <v>0</v>
      </c>
      <c r="BJ188" s="13" t="s">
        <v>80</v>
      </c>
      <c r="BK188" s="147">
        <f>ROUND(I188*H188,2)</f>
        <v>0</v>
      </c>
      <c r="BL188" s="13" t="s">
        <v>97</v>
      </c>
      <c r="BM188" s="146" t="s">
        <v>1695</v>
      </c>
    </row>
    <row r="189" spans="2:65" s="1" customFormat="1" ht="19.5">
      <c r="B189" s="28"/>
      <c r="D189" s="148" t="s">
        <v>290</v>
      </c>
      <c r="F189" s="149" t="s">
        <v>1696</v>
      </c>
      <c r="I189" s="150"/>
      <c r="L189" s="28"/>
      <c r="M189" s="151"/>
      <c r="T189" s="52"/>
      <c r="AT189" s="13" t="s">
        <v>290</v>
      </c>
      <c r="AU189" s="13" t="s">
        <v>80</v>
      </c>
    </row>
    <row r="190" spans="2:65" s="1" customFormat="1" ht="16.5" customHeight="1">
      <c r="B190" s="133"/>
      <c r="C190" s="134" t="s">
        <v>482</v>
      </c>
      <c r="D190" s="134" t="s">
        <v>284</v>
      </c>
      <c r="E190" s="135" t="s">
        <v>1118</v>
      </c>
      <c r="F190" s="136" t="s">
        <v>1322</v>
      </c>
      <c r="G190" s="137" t="s">
        <v>409</v>
      </c>
      <c r="H190" s="156">
        <v>2</v>
      </c>
      <c r="I190" s="139"/>
      <c r="J190" s="140">
        <f>ROUND(I190*H190,2)</f>
        <v>0</v>
      </c>
      <c r="K190" s="141"/>
      <c r="L190" s="28"/>
      <c r="M190" s="142" t="s">
        <v>1</v>
      </c>
      <c r="N190" s="143" t="s">
        <v>38</v>
      </c>
      <c r="P190" s="144">
        <f>O190*H190</f>
        <v>0</v>
      </c>
      <c r="Q190" s="144">
        <v>0</v>
      </c>
      <c r="R190" s="144">
        <f>Q190*H190</f>
        <v>0</v>
      </c>
      <c r="S190" s="144">
        <v>0</v>
      </c>
      <c r="T190" s="145">
        <f>S190*H190</f>
        <v>0</v>
      </c>
      <c r="AR190" s="146" t="s">
        <v>97</v>
      </c>
      <c r="AT190" s="146" t="s">
        <v>284</v>
      </c>
      <c r="AU190" s="146" t="s">
        <v>80</v>
      </c>
      <c r="AY190" s="13" t="s">
        <v>281</v>
      </c>
      <c r="BE190" s="147">
        <f>IF(N190="základní",J190,0)</f>
        <v>0</v>
      </c>
      <c r="BF190" s="147">
        <f>IF(N190="snížená",J190,0)</f>
        <v>0</v>
      </c>
      <c r="BG190" s="147">
        <f>IF(N190="zákl. přenesená",J190,0)</f>
        <v>0</v>
      </c>
      <c r="BH190" s="147">
        <f>IF(N190="sníž. přenesená",J190,0)</f>
        <v>0</v>
      </c>
      <c r="BI190" s="147">
        <f>IF(N190="nulová",J190,0)</f>
        <v>0</v>
      </c>
      <c r="BJ190" s="13" t="s">
        <v>80</v>
      </c>
      <c r="BK190" s="147">
        <f>ROUND(I190*H190,2)</f>
        <v>0</v>
      </c>
      <c r="BL190" s="13" t="s">
        <v>97</v>
      </c>
      <c r="BM190" s="146" t="s">
        <v>1697</v>
      </c>
    </row>
    <row r="191" spans="2:65" s="11" customFormat="1" ht="25.9" customHeight="1">
      <c r="B191" s="121"/>
      <c r="D191" s="122" t="s">
        <v>72</v>
      </c>
      <c r="E191" s="123" t="s">
        <v>643</v>
      </c>
      <c r="F191" s="123" t="s">
        <v>644</v>
      </c>
      <c r="I191" s="124"/>
      <c r="J191" s="125">
        <f>BK191</f>
        <v>0</v>
      </c>
      <c r="L191" s="121"/>
      <c r="M191" s="126"/>
      <c r="P191" s="127">
        <f>SUM(P192:P193)</f>
        <v>0</v>
      </c>
      <c r="R191" s="127">
        <f>SUM(R192:R193)</f>
        <v>0</v>
      </c>
      <c r="T191" s="128">
        <f>SUM(T192:T193)</f>
        <v>0</v>
      </c>
      <c r="AR191" s="122" t="s">
        <v>80</v>
      </c>
      <c r="AT191" s="129" t="s">
        <v>72</v>
      </c>
      <c r="AU191" s="129" t="s">
        <v>73</v>
      </c>
      <c r="AY191" s="122" t="s">
        <v>281</v>
      </c>
      <c r="BK191" s="130">
        <f>SUM(BK192:BK193)</f>
        <v>0</v>
      </c>
    </row>
    <row r="192" spans="2:65" s="1" customFormat="1" ht="24.2" customHeight="1">
      <c r="B192" s="133"/>
      <c r="C192" s="134" t="s">
        <v>486</v>
      </c>
      <c r="D192" s="134" t="s">
        <v>284</v>
      </c>
      <c r="E192" s="135" t="s">
        <v>834</v>
      </c>
      <c r="F192" s="136" t="s">
        <v>835</v>
      </c>
      <c r="G192" s="137" t="s">
        <v>511</v>
      </c>
      <c r="H192" s="156">
        <v>33.619999999999997</v>
      </c>
      <c r="I192" s="139"/>
      <c r="J192" s="140">
        <f>ROUND(I192*H192,2)</f>
        <v>0</v>
      </c>
      <c r="K192" s="141"/>
      <c r="L192" s="28"/>
      <c r="M192" s="142" t="s">
        <v>1</v>
      </c>
      <c r="N192" s="143" t="s">
        <v>38</v>
      </c>
      <c r="P192" s="144">
        <f>O192*H192</f>
        <v>0</v>
      </c>
      <c r="Q192" s="144">
        <v>0</v>
      </c>
      <c r="R192" s="144">
        <f>Q192*H192</f>
        <v>0</v>
      </c>
      <c r="S192" s="144">
        <v>0</v>
      </c>
      <c r="T192" s="145">
        <f>S192*H192</f>
        <v>0</v>
      </c>
      <c r="AR192" s="146" t="s">
        <v>97</v>
      </c>
      <c r="AT192" s="146" t="s">
        <v>284</v>
      </c>
      <c r="AU192" s="146" t="s">
        <v>80</v>
      </c>
      <c r="AY192" s="13" t="s">
        <v>281</v>
      </c>
      <c r="BE192" s="147">
        <f>IF(N192="základní",J192,0)</f>
        <v>0</v>
      </c>
      <c r="BF192" s="147">
        <f>IF(N192="snížená",J192,0)</f>
        <v>0</v>
      </c>
      <c r="BG192" s="147">
        <f>IF(N192="zákl. přenesená",J192,0)</f>
        <v>0</v>
      </c>
      <c r="BH192" s="147">
        <f>IF(N192="sníž. přenesená",J192,0)</f>
        <v>0</v>
      </c>
      <c r="BI192" s="147">
        <f>IF(N192="nulová",J192,0)</f>
        <v>0</v>
      </c>
      <c r="BJ192" s="13" t="s">
        <v>80</v>
      </c>
      <c r="BK192" s="147">
        <f>ROUND(I192*H192,2)</f>
        <v>0</v>
      </c>
      <c r="BL192" s="13" t="s">
        <v>97</v>
      </c>
      <c r="BM192" s="146" t="s">
        <v>1698</v>
      </c>
    </row>
    <row r="193" spans="2:65" s="1" customFormat="1" ht="39">
      <c r="B193" s="28"/>
      <c r="D193" s="148" t="s">
        <v>290</v>
      </c>
      <c r="F193" s="149" t="s">
        <v>837</v>
      </c>
      <c r="I193" s="150"/>
      <c r="L193" s="28"/>
      <c r="M193" s="151"/>
      <c r="T193" s="52"/>
      <c r="AT193" s="13" t="s">
        <v>290</v>
      </c>
      <c r="AU193" s="13" t="s">
        <v>80</v>
      </c>
    </row>
    <row r="194" spans="2:65" s="11" customFormat="1" ht="25.9" customHeight="1">
      <c r="B194" s="121"/>
      <c r="D194" s="122" t="s">
        <v>72</v>
      </c>
      <c r="E194" s="123" t="s">
        <v>838</v>
      </c>
      <c r="F194" s="123" t="s">
        <v>839</v>
      </c>
      <c r="I194" s="124"/>
      <c r="J194" s="125">
        <f>BK194</f>
        <v>0</v>
      </c>
      <c r="L194" s="121"/>
      <c r="M194" s="126"/>
      <c r="P194" s="127">
        <f>SUM(P195:P200)</f>
        <v>0</v>
      </c>
      <c r="R194" s="127">
        <f>SUM(R195:R200)</f>
        <v>0</v>
      </c>
      <c r="T194" s="128">
        <f>SUM(T195:T200)</f>
        <v>0</v>
      </c>
      <c r="AR194" s="122" t="s">
        <v>82</v>
      </c>
      <c r="AT194" s="129" t="s">
        <v>72</v>
      </c>
      <c r="AU194" s="129" t="s">
        <v>73</v>
      </c>
      <c r="AY194" s="122" t="s">
        <v>281</v>
      </c>
      <c r="BK194" s="130">
        <f>SUM(BK195:BK200)</f>
        <v>0</v>
      </c>
    </row>
    <row r="195" spans="2:65" s="1" customFormat="1" ht="24.2" customHeight="1">
      <c r="B195" s="133"/>
      <c r="C195" s="134" t="s">
        <v>490</v>
      </c>
      <c r="D195" s="134" t="s">
        <v>284</v>
      </c>
      <c r="E195" s="135" t="s">
        <v>1124</v>
      </c>
      <c r="F195" s="136" t="s">
        <v>1125</v>
      </c>
      <c r="G195" s="137" t="s">
        <v>402</v>
      </c>
      <c r="H195" s="156">
        <v>21</v>
      </c>
      <c r="I195" s="139"/>
      <c r="J195" s="140">
        <f>ROUND(I195*H195,2)</f>
        <v>0</v>
      </c>
      <c r="K195" s="141"/>
      <c r="L195" s="28"/>
      <c r="M195" s="142" t="s">
        <v>1</v>
      </c>
      <c r="N195" s="143" t="s">
        <v>38</v>
      </c>
      <c r="P195" s="144">
        <f>O195*H195</f>
        <v>0</v>
      </c>
      <c r="Q195" s="144">
        <v>0</v>
      </c>
      <c r="R195" s="144">
        <f>Q195*H195</f>
        <v>0</v>
      </c>
      <c r="S195" s="144">
        <v>0</v>
      </c>
      <c r="T195" s="145">
        <f>S195*H195</f>
        <v>0</v>
      </c>
      <c r="AR195" s="146" t="s">
        <v>352</v>
      </c>
      <c r="AT195" s="146" t="s">
        <v>284</v>
      </c>
      <c r="AU195" s="146" t="s">
        <v>80</v>
      </c>
      <c r="AY195" s="13" t="s">
        <v>281</v>
      </c>
      <c r="BE195" s="147">
        <f>IF(N195="základní",J195,0)</f>
        <v>0</v>
      </c>
      <c r="BF195" s="147">
        <f>IF(N195="snížená",J195,0)</f>
        <v>0</v>
      </c>
      <c r="BG195" s="147">
        <f>IF(N195="zákl. přenesená",J195,0)</f>
        <v>0</v>
      </c>
      <c r="BH195" s="147">
        <f>IF(N195="sníž. přenesená",J195,0)</f>
        <v>0</v>
      </c>
      <c r="BI195" s="147">
        <f>IF(N195="nulová",J195,0)</f>
        <v>0</v>
      </c>
      <c r="BJ195" s="13" t="s">
        <v>80</v>
      </c>
      <c r="BK195" s="147">
        <f>ROUND(I195*H195,2)</f>
        <v>0</v>
      </c>
      <c r="BL195" s="13" t="s">
        <v>352</v>
      </c>
      <c r="BM195" s="146" t="s">
        <v>1699</v>
      </c>
    </row>
    <row r="196" spans="2:65" s="1" customFormat="1" ht="19.5">
      <c r="B196" s="28"/>
      <c r="D196" s="148" t="s">
        <v>290</v>
      </c>
      <c r="F196" s="149" t="s">
        <v>1700</v>
      </c>
      <c r="I196" s="150"/>
      <c r="L196" s="28"/>
      <c r="M196" s="151"/>
      <c r="T196" s="52"/>
      <c r="AT196" s="13" t="s">
        <v>290</v>
      </c>
      <c r="AU196" s="13" t="s">
        <v>80</v>
      </c>
    </row>
    <row r="197" spans="2:65" s="1" customFormat="1" ht="24.2" customHeight="1">
      <c r="B197" s="133"/>
      <c r="C197" s="134" t="s">
        <v>494</v>
      </c>
      <c r="D197" s="134" t="s">
        <v>284</v>
      </c>
      <c r="E197" s="135" t="s">
        <v>1129</v>
      </c>
      <c r="F197" s="136" t="s">
        <v>1327</v>
      </c>
      <c r="G197" s="137" t="s">
        <v>501</v>
      </c>
      <c r="H197" s="156">
        <v>14</v>
      </c>
      <c r="I197" s="139"/>
      <c r="J197" s="140">
        <f>ROUND(I197*H197,2)</f>
        <v>0</v>
      </c>
      <c r="K197" s="141"/>
      <c r="L197" s="28"/>
      <c r="M197" s="142" t="s">
        <v>1</v>
      </c>
      <c r="N197" s="143" t="s">
        <v>38</v>
      </c>
      <c r="P197" s="144">
        <f>O197*H197</f>
        <v>0</v>
      </c>
      <c r="Q197" s="144">
        <v>0</v>
      </c>
      <c r="R197" s="144">
        <f>Q197*H197</f>
        <v>0</v>
      </c>
      <c r="S197" s="144">
        <v>0</v>
      </c>
      <c r="T197" s="145">
        <f>S197*H197</f>
        <v>0</v>
      </c>
      <c r="AR197" s="146" t="s">
        <v>352</v>
      </c>
      <c r="AT197" s="146" t="s">
        <v>284</v>
      </c>
      <c r="AU197" s="146" t="s">
        <v>80</v>
      </c>
      <c r="AY197" s="13" t="s">
        <v>281</v>
      </c>
      <c r="BE197" s="147">
        <f>IF(N197="základní",J197,0)</f>
        <v>0</v>
      </c>
      <c r="BF197" s="147">
        <f>IF(N197="snížená",J197,0)</f>
        <v>0</v>
      </c>
      <c r="BG197" s="147">
        <f>IF(N197="zákl. přenesená",J197,0)</f>
        <v>0</v>
      </c>
      <c r="BH197" s="147">
        <f>IF(N197="sníž. přenesená",J197,0)</f>
        <v>0</v>
      </c>
      <c r="BI197" s="147">
        <f>IF(N197="nulová",J197,0)</f>
        <v>0</v>
      </c>
      <c r="BJ197" s="13" t="s">
        <v>80</v>
      </c>
      <c r="BK197" s="147">
        <f>ROUND(I197*H197,2)</f>
        <v>0</v>
      </c>
      <c r="BL197" s="13" t="s">
        <v>352</v>
      </c>
      <c r="BM197" s="146" t="s">
        <v>1701</v>
      </c>
    </row>
    <row r="198" spans="2:65" s="1" customFormat="1" ht="19.5">
      <c r="B198" s="28"/>
      <c r="D198" s="148" t="s">
        <v>290</v>
      </c>
      <c r="F198" s="149" t="s">
        <v>1702</v>
      </c>
      <c r="I198" s="150"/>
      <c r="L198" s="28"/>
      <c r="M198" s="151"/>
      <c r="T198" s="52"/>
      <c r="AT198" s="13" t="s">
        <v>290</v>
      </c>
      <c r="AU198" s="13" t="s">
        <v>80</v>
      </c>
    </row>
    <row r="199" spans="2:65" s="1" customFormat="1" ht="21.75" customHeight="1">
      <c r="B199" s="133"/>
      <c r="C199" s="134" t="s">
        <v>498</v>
      </c>
      <c r="D199" s="134" t="s">
        <v>284</v>
      </c>
      <c r="E199" s="135" t="s">
        <v>861</v>
      </c>
      <c r="F199" s="136" t="s">
        <v>862</v>
      </c>
      <c r="G199" s="137" t="s">
        <v>287</v>
      </c>
      <c r="H199" s="138"/>
      <c r="I199" s="139"/>
      <c r="J199" s="140">
        <f>ROUND(I199*H199,2)</f>
        <v>0</v>
      </c>
      <c r="K199" s="141"/>
      <c r="L199" s="28"/>
      <c r="M199" s="142" t="s">
        <v>1</v>
      </c>
      <c r="N199" s="143" t="s">
        <v>38</v>
      </c>
      <c r="P199" s="144">
        <f>O199*H199</f>
        <v>0</v>
      </c>
      <c r="Q199" s="144">
        <v>0</v>
      </c>
      <c r="R199" s="144">
        <f>Q199*H199</f>
        <v>0</v>
      </c>
      <c r="S199" s="144">
        <v>0</v>
      </c>
      <c r="T199" s="145">
        <f>S199*H199</f>
        <v>0</v>
      </c>
      <c r="AR199" s="146" t="s">
        <v>352</v>
      </c>
      <c r="AT199" s="146" t="s">
        <v>284</v>
      </c>
      <c r="AU199" s="146" t="s">
        <v>80</v>
      </c>
      <c r="AY199" s="13" t="s">
        <v>281</v>
      </c>
      <c r="BE199" s="147">
        <f>IF(N199="základní",J199,0)</f>
        <v>0</v>
      </c>
      <c r="BF199" s="147">
        <f>IF(N199="snížená",J199,0)</f>
        <v>0</v>
      </c>
      <c r="BG199" s="147">
        <f>IF(N199="zákl. přenesená",J199,0)</f>
        <v>0</v>
      </c>
      <c r="BH199" s="147">
        <f>IF(N199="sníž. přenesená",J199,0)</f>
        <v>0</v>
      </c>
      <c r="BI199" s="147">
        <f>IF(N199="nulová",J199,0)</f>
        <v>0</v>
      </c>
      <c r="BJ199" s="13" t="s">
        <v>80</v>
      </c>
      <c r="BK199" s="147">
        <f>ROUND(I199*H199,2)</f>
        <v>0</v>
      </c>
      <c r="BL199" s="13" t="s">
        <v>352</v>
      </c>
      <c r="BM199" s="146" t="s">
        <v>1703</v>
      </c>
    </row>
    <row r="200" spans="2:65" s="1" customFormat="1" ht="29.25">
      <c r="B200" s="28"/>
      <c r="D200" s="148" t="s">
        <v>290</v>
      </c>
      <c r="F200" s="149" t="s">
        <v>864</v>
      </c>
      <c r="I200" s="150"/>
      <c r="L200" s="28"/>
      <c r="M200" s="153"/>
      <c r="N200" s="154"/>
      <c r="O200" s="154"/>
      <c r="P200" s="154"/>
      <c r="Q200" s="154"/>
      <c r="R200" s="154"/>
      <c r="S200" s="154"/>
      <c r="T200" s="155"/>
      <c r="AT200" s="13" t="s">
        <v>290</v>
      </c>
      <c r="AU200" s="13" t="s">
        <v>80</v>
      </c>
    </row>
    <row r="201" spans="2:65" s="1" customFormat="1" ht="6.95" customHeight="1">
      <c r="B201" s="40"/>
      <c r="C201" s="41"/>
      <c r="D201" s="41"/>
      <c r="E201" s="41"/>
      <c r="F201" s="41"/>
      <c r="G201" s="41"/>
      <c r="H201" s="41"/>
      <c r="I201" s="41"/>
      <c r="J201" s="41"/>
      <c r="K201" s="41"/>
      <c r="L201" s="28"/>
    </row>
  </sheetData>
  <autoFilter ref="C130:K200" xr:uid="{00000000-0009-0000-0000-00000E000000}"/>
  <mergeCells count="15">
    <mergeCell ref="E117:H117"/>
    <mergeCell ref="E121:H121"/>
    <mergeCell ref="E119:H119"/>
    <mergeCell ref="E123:H123"/>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BM234"/>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145</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1704</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ROUND(J133,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ROUND((SUM(BE133:BE233)),  2)</f>
        <v>0</v>
      </c>
      <c r="I37" s="92">
        <v>0.21</v>
      </c>
      <c r="J37" s="81">
        <f>ROUND(((SUM(BE133:BE233))*I37),  2)</f>
        <v>0</v>
      </c>
      <c r="L37" s="28"/>
    </row>
    <row r="38" spans="2:12" s="1" customFormat="1" ht="14.45" customHeight="1">
      <c r="B38" s="28"/>
      <c r="E38" s="23" t="s">
        <v>39</v>
      </c>
      <c r="F38" s="81">
        <f>ROUND((SUM(BF133:BF233)),  2)</f>
        <v>0</v>
      </c>
      <c r="I38" s="92">
        <v>0.12</v>
      </c>
      <c r="J38" s="81">
        <f>ROUND(((SUM(BF133:BF233))*I38),  2)</f>
        <v>0</v>
      </c>
      <c r="L38" s="28"/>
    </row>
    <row r="39" spans="2:12" s="1" customFormat="1" ht="14.45" hidden="1" customHeight="1">
      <c r="B39" s="28"/>
      <c r="E39" s="23" t="s">
        <v>40</v>
      </c>
      <c r="F39" s="81">
        <f>ROUND((SUM(BG133:BG233)),  2)</f>
        <v>0</v>
      </c>
      <c r="I39" s="92">
        <v>0.21</v>
      </c>
      <c r="J39" s="81">
        <f>0</f>
        <v>0</v>
      </c>
      <c r="L39" s="28"/>
    </row>
    <row r="40" spans="2:12" s="1" customFormat="1" ht="14.45" hidden="1" customHeight="1">
      <c r="B40" s="28"/>
      <c r="E40" s="23" t="s">
        <v>41</v>
      </c>
      <c r="F40" s="81">
        <f>ROUND((SUM(BH133:BH233)),  2)</f>
        <v>0</v>
      </c>
      <c r="I40" s="92">
        <v>0.12</v>
      </c>
      <c r="J40" s="81">
        <f>0</f>
        <v>0</v>
      </c>
      <c r="L40" s="28"/>
    </row>
    <row r="41" spans="2:12" s="1" customFormat="1" ht="14.45" hidden="1" customHeight="1">
      <c r="B41" s="28"/>
      <c r="E41" s="23" t="s">
        <v>42</v>
      </c>
      <c r="F41" s="81">
        <f>ROUND((SUM(BI133:BI233)),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Objekt11 - Zídka Z 03, schodiště  07</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J133</f>
        <v>0</v>
      </c>
      <c r="L100" s="28"/>
      <c r="AU100" s="13" t="s">
        <v>259</v>
      </c>
    </row>
    <row r="101" spans="2:47" s="8" customFormat="1" ht="24.95" customHeight="1">
      <c r="B101" s="104"/>
      <c r="D101" s="105" t="s">
        <v>396</v>
      </c>
      <c r="E101" s="106"/>
      <c r="F101" s="106"/>
      <c r="G101" s="106"/>
      <c r="H101" s="106"/>
      <c r="I101" s="106"/>
      <c r="J101" s="107">
        <f>J134</f>
        <v>0</v>
      </c>
      <c r="L101" s="104"/>
    </row>
    <row r="102" spans="2:47" s="8" customFormat="1" ht="24.95" customHeight="1">
      <c r="B102" s="104"/>
      <c r="D102" s="105" t="s">
        <v>649</v>
      </c>
      <c r="E102" s="106"/>
      <c r="F102" s="106"/>
      <c r="G102" s="106"/>
      <c r="H102" s="106"/>
      <c r="I102" s="106"/>
      <c r="J102" s="107">
        <f>J163</f>
        <v>0</v>
      </c>
      <c r="L102" s="104"/>
    </row>
    <row r="103" spans="2:47" s="8" customFormat="1" ht="24.95" customHeight="1">
      <c r="B103" s="104"/>
      <c r="D103" s="105" t="s">
        <v>650</v>
      </c>
      <c r="E103" s="106"/>
      <c r="F103" s="106"/>
      <c r="G103" s="106"/>
      <c r="H103" s="106"/>
      <c r="I103" s="106"/>
      <c r="J103" s="107">
        <f>J178</f>
        <v>0</v>
      </c>
      <c r="L103" s="104"/>
    </row>
    <row r="104" spans="2:47" s="8" customFormat="1" ht="24.95" customHeight="1">
      <c r="B104" s="104"/>
      <c r="D104" s="105" t="s">
        <v>906</v>
      </c>
      <c r="E104" s="106"/>
      <c r="F104" s="106"/>
      <c r="G104" s="106"/>
      <c r="H104" s="106"/>
      <c r="I104" s="106"/>
      <c r="J104" s="107">
        <f>J193</f>
        <v>0</v>
      </c>
      <c r="L104" s="104"/>
    </row>
    <row r="105" spans="2:47" s="8" customFormat="1" ht="24.95" customHeight="1">
      <c r="B105" s="104"/>
      <c r="D105" s="105" t="s">
        <v>651</v>
      </c>
      <c r="E105" s="106"/>
      <c r="F105" s="106"/>
      <c r="G105" s="106"/>
      <c r="H105" s="106"/>
      <c r="I105" s="106"/>
      <c r="J105" s="107">
        <f>J208</f>
        <v>0</v>
      </c>
      <c r="L105" s="104"/>
    </row>
    <row r="106" spans="2:47" s="8" customFormat="1" ht="24.95" customHeight="1">
      <c r="B106" s="104"/>
      <c r="D106" s="105" t="s">
        <v>652</v>
      </c>
      <c r="E106" s="106"/>
      <c r="F106" s="106"/>
      <c r="G106" s="106"/>
      <c r="H106" s="106"/>
      <c r="I106" s="106"/>
      <c r="J106" s="107">
        <f>J213</f>
        <v>0</v>
      </c>
      <c r="L106" s="104"/>
    </row>
    <row r="107" spans="2:47" s="8" customFormat="1" ht="24.95" customHeight="1">
      <c r="B107" s="104"/>
      <c r="D107" s="105" t="s">
        <v>595</v>
      </c>
      <c r="E107" s="106"/>
      <c r="F107" s="106"/>
      <c r="G107" s="106"/>
      <c r="H107" s="106"/>
      <c r="I107" s="106"/>
      <c r="J107" s="107">
        <f>J219</f>
        <v>0</v>
      </c>
      <c r="L107" s="104"/>
    </row>
    <row r="108" spans="2:47" s="8" customFormat="1" ht="24.95" customHeight="1">
      <c r="B108" s="104"/>
      <c r="D108" s="105" t="s">
        <v>655</v>
      </c>
      <c r="E108" s="106"/>
      <c r="F108" s="106"/>
      <c r="G108" s="106"/>
      <c r="H108" s="106"/>
      <c r="I108" s="106"/>
      <c r="J108" s="107">
        <f>J222</f>
        <v>0</v>
      </c>
      <c r="L108" s="104"/>
    </row>
    <row r="109" spans="2:47" s="8" customFormat="1" ht="24.95" customHeight="1">
      <c r="B109" s="104"/>
      <c r="D109" s="105" t="s">
        <v>657</v>
      </c>
      <c r="E109" s="106"/>
      <c r="F109" s="106"/>
      <c r="G109" s="106"/>
      <c r="H109" s="106"/>
      <c r="I109" s="106"/>
      <c r="J109" s="107">
        <f>J229</f>
        <v>0</v>
      </c>
      <c r="L109" s="104"/>
    </row>
    <row r="110" spans="2:47" s="1" customFormat="1" ht="21.75" customHeight="1">
      <c r="B110" s="28"/>
      <c r="L110" s="28"/>
    </row>
    <row r="111" spans="2:47" s="1" customFormat="1" ht="6.95" customHeight="1">
      <c r="B111" s="40"/>
      <c r="C111" s="41"/>
      <c r="D111" s="41"/>
      <c r="E111" s="41"/>
      <c r="F111" s="41"/>
      <c r="G111" s="41"/>
      <c r="H111" s="41"/>
      <c r="I111" s="41"/>
      <c r="J111" s="41"/>
      <c r="K111" s="41"/>
      <c r="L111" s="28"/>
    </row>
    <row r="115" spans="2:12" s="1" customFormat="1" ht="6.95" customHeight="1">
      <c r="B115" s="42"/>
      <c r="C115" s="43"/>
      <c r="D115" s="43"/>
      <c r="E115" s="43"/>
      <c r="F115" s="43"/>
      <c r="G115" s="43"/>
      <c r="H115" s="43"/>
      <c r="I115" s="43"/>
      <c r="J115" s="43"/>
      <c r="K115" s="43"/>
      <c r="L115" s="28"/>
    </row>
    <row r="116" spans="2:12" s="1" customFormat="1" ht="24.95" customHeight="1">
      <c r="B116" s="28"/>
      <c r="C116" s="17" t="s">
        <v>266</v>
      </c>
      <c r="L116" s="28"/>
    </row>
    <row r="117" spans="2:12" s="1" customFormat="1" ht="6.95" customHeight="1">
      <c r="B117" s="28"/>
      <c r="L117" s="28"/>
    </row>
    <row r="118" spans="2:12" s="1" customFormat="1" ht="12" customHeight="1">
      <c r="B118" s="28"/>
      <c r="C118" s="23" t="s">
        <v>16</v>
      </c>
      <c r="L118" s="28"/>
    </row>
    <row r="119" spans="2:12" s="1" customFormat="1" ht="16.5" customHeight="1">
      <c r="B119" s="28"/>
      <c r="E119" s="223" t="str">
        <f>E7</f>
        <v>Městský park -Děkanská zahrada Pelhřimov - kompletní provedení</v>
      </c>
      <c r="F119" s="224"/>
      <c r="G119" s="224"/>
      <c r="H119" s="224"/>
      <c r="L119" s="28"/>
    </row>
    <row r="120" spans="2:12" ht="12" customHeight="1">
      <c r="B120" s="16"/>
      <c r="C120" s="23" t="s">
        <v>249</v>
      </c>
      <c r="L120" s="16"/>
    </row>
    <row r="121" spans="2:12" ht="16.5" customHeight="1">
      <c r="B121" s="16"/>
      <c r="E121" s="223" t="s">
        <v>250</v>
      </c>
      <c r="F121" s="183"/>
      <c r="G121" s="183"/>
      <c r="H121" s="183"/>
      <c r="L121" s="16"/>
    </row>
    <row r="122" spans="2:12" ht="12" customHeight="1">
      <c r="B122" s="16"/>
      <c r="C122" s="23" t="s">
        <v>251</v>
      </c>
      <c r="L122" s="16"/>
    </row>
    <row r="123" spans="2:12" s="1" customFormat="1" ht="16.5" customHeight="1">
      <c r="B123" s="28"/>
      <c r="E123" s="218" t="s">
        <v>252</v>
      </c>
      <c r="F123" s="225"/>
      <c r="G123" s="225"/>
      <c r="H123" s="225"/>
      <c r="L123" s="28"/>
    </row>
    <row r="124" spans="2:12" s="1" customFormat="1" ht="12" customHeight="1">
      <c r="B124" s="28"/>
      <c r="C124" s="23" t="s">
        <v>394</v>
      </c>
      <c r="L124" s="28"/>
    </row>
    <row r="125" spans="2:12" s="1" customFormat="1" ht="16.5" customHeight="1">
      <c r="B125" s="28"/>
      <c r="E125" s="205" t="str">
        <f>E13</f>
        <v>Objekt11 - Zídka Z 03, schodiště  07</v>
      </c>
      <c r="F125" s="225"/>
      <c r="G125" s="225"/>
      <c r="H125" s="225"/>
      <c r="L125" s="28"/>
    </row>
    <row r="126" spans="2:12" s="1" customFormat="1" ht="6.95" customHeight="1">
      <c r="B126" s="28"/>
      <c r="L126" s="28"/>
    </row>
    <row r="127" spans="2:12" s="1" customFormat="1" ht="12" customHeight="1">
      <c r="B127" s="28"/>
      <c r="C127" s="23" t="s">
        <v>20</v>
      </c>
      <c r="F127" s="21" t="str">
        <f>F16</f>
        <v xml:space="preserve"> </v>
      </c>
      <c r="I127" s="23" t="s">
        <v>22</v>
      </c>
      <c r="J127" s="48" t="str">
        <f>IF(J16="","",J16)</f>
        <v>5. 12. 2024</v>
      </c>
      <c r="L127" s="28"/>
    </row>
    <row r="128" spans="2:12" s="1" customFormat="1" ht="6.95" customHeight="1">
      <c r="B128" s="28"/>
      <c r="L128" s="28"/>
    </row>
    <row r="129" spans="2:65" s="1" customFormat="1" ht="15.2" customHeight="1">
      <c r="B129" s="28"/>
      <c r="C129" s="23" t="s">
        <v>24</v>
      </c>
      <c r="F129" s="21" t="str">
        <f>E19</f>
        <v xml:space="preserve"> </v>
      </c>
      <c r="I129" s="23" t="s">
        <v>29</v>
      </c>
      <c r="J129" s="26" t="str">
        <f>E25</f>
        <v xml:space="preserve"> </v>
      </c>
      <c r="L129" s="28"/>
    </row>
    <row r="130" spans="2:65" s="1" customFormat="1" ht="15.2" customHeight="1">
      <c r="B130" s="28"/>
      <c r="C130" s="23" t="s">
        <v>27</v>
      </c>
      <c r="F130" s="21" t="str">
        <f>IF(E22="","",E22)</f>
        <v>Vyplň údaj</v>
      </c>
      <c r="I130" s="23" t="s">
        <v>31</v>
      </c>
      <c r="J130" s="26" t="str">
        <f>E28</f>
        <v xml:space="preserve"> </v>
      </c>
      <c r="L130" s="28"/>
    </row>
    <row r="131" spans="2:65" s="1" customFormat="1" ht="10.35" customHeight="1">
      <c r="B131" s="28"/>
      <c r="L131" s="28"/>
    </row>
    <row r="132" spans="2:65" s="10" customFormat="1" ht="29.25" customHeight="1">
      <c r="B132" s="112"/>
      <c r="C132" s="113" t="s">
        <v>267</v>
      </c>
      <c r="D132" s="114" t="s">
        <v>58</v>
      </c>
      <c r="E132" s="114" t="s">
        <v>54</v>
      </c>
      <c r="F132" s="114" t="s">
        <v>55</v>
      </c>
      <c r="G132" s="114" t="s">
        <v>268</v>
      </c>
      <c r="H132" s="114" t="s">
        <v>269</v>
      </c>
      <c r="I132" s="114" t="s">
        <v>270</v>
      </c>
      <c r="J132" s="115" t="s">
        <v>257</v>
      </c>
      <c r="K132" s="116" t="s">
        <v>271</v>
      </c>
      <c r="L132" s="112"/>
      <c r="M132" s="55" t="s">
        <v>1</v>
      </c>
      <c r="N132" s="56" t="s">
        <v>37</v>
      </c>
      <c r="O132" s="56" t="s">
        <v>272</v>
      </c>
      <c r="P132" s="56" t="s">
        <v>273</v>
      </c>
      <c r="Q132" s="56" t="s">
        <v>274</v>
      </c>
      <c r="R132" s="56" t="s">
        <v>275</v>
      </c>
      <c r="S132" s="56" t="s">
        <v>276</v>
      </c>
      <c r="T132" s="57" t="s">
        <v>277</v>
      </c>
    </row>
    <row r="133" spans="2:65" s="1" customFormat="1" ht="22.9" customHeight="1">
      <c r="B133" s="28"/>
      <c r="C133" s="60" t="s">
        <v>278</v>
      </c>
      <c r="J133" s="117">
        <f>BK133</f>
        <v>0</v>
      </c>
      <c r="L133" s="28"/>
      <c r="M133" s="58"/>
      <c r="N133" s="49"/>
      <c r="O133" s="49"/>
      <c r="P133" s="118">
        <f>P134+P163+P178+P193+P208+P213+P219+P222+P229</f>
        <v>0</v>
      </c>
      <c r="Q133" s="49"/>
      <c r="R133" s="118">
        <f>R134+R163+R178+R193+R208+R213+R219+R222+R229</f>
        <v>0</v>
      </c>
      <c r="S133" s="49"/>
      <c r="T133" s="119">
        <f>T134+T163+T178+T193+T208+T213+T219+T222+T229</f>
        <v>0</v>
      </c>
      <c r="AT133" s="13" t="s">
        <v>72</v>
      </c>
      <c r="AU133" s="13" t="s">
        <v>259</v>
      </c>
      <c r="BK133" s="120">
        <f>BK134+BK163+BK178+BK193+BK208+BK213+BK219+BK222+BK229</f>
        <v>0</v>
      </c>
    </row>
    <row r="134" spans="2:65" s="11" customFormat="1" ht="25.9" customHeight="1">
      <c r="B134" s="121"/>
      <c r="D134" s="122" t="s">
        <v>72</v>
      </c>
      <c r="E134" s="123" t="s">
        <v>80</v>
      </c>
      <c r="F134" s="123" t="s">
        <v>399</v>
      </c>
      <c r="I134" s="124"/>
      <c r="J134" s="125">
        <f>BK134</f>
        <v>0</v>
      </c>
      <c r="L134" s="121"/>
      <c r="M134" s="126"/>
      <c r="P134" s="127">
        <f>SUM(P135:P162)</f>
        <v>0</v>
      </c>
      <c r="R134" s="127">
        <f>SUM(R135:R162)</f>
        <v>0</v>
      </c>
      <c r="T134" s="128">
        <f>SUM(T135:T162)</f>
        <v>0</v>
      </c>
      <c r="AR134" s="122" t="s">
        <v>80</v>
      </c>
      <c r="AT134" s="129" t="s">
        <v>72</v>
      </c>
      <c r="AU134" s="129" t="s">
        <v>73</v>
      </c>
      <c r="AY134" s="122" t="s">
        <v>281</v>
      </c>
      <c r="BK134" s="130">
        <f>SUM(BK135:BK162)</f>
        <v>0</v>
      </c>
    </row>
    <row r="135" spans="2:65" s="1" customFormat="1" ht="24.2" customHeight="1">
      <c r="B135" s="133"/>
      <c r="C135" s="134" t="s">
        <v>80</v>
      </c>
      <c r="D135" s="134" t="s">
        <v>284</v>
      </c>
      <c r="E135" s="135" t="s">
        <v>548</v>
      </c>
      <c r="F135" s="136" t="s">
        <v>1200</v>
      </c>
      <c r="G135" s="137" t="s">
        <v>506</v>
      </c>
      <c r="H135" s="156">
        <v>18.986000000000001</v>
      </c>
      <c r="I135" s="139"/>
      <c r="J135" s="140">
        <f>ROUND(I135*H135,2)</f>
        <v>0</v>
      </c>
      <c r="K135" s="141"/>
      <c r="L135" s="28"/>
      <c r="M135" s="142" t="s">
        <v>1</v>
      </c>
      <c r="N135" s="143" t="s">
        <v>38</v>
      </c>
      <c r="P135" s="144">
        <f>O135*H135</f>
        <v>0</v>
      </c>
      <c r="Q135" s="144">
        <v>0</v>
      </c>
      <c r="R135" s="144">
        <f>Q135*H135</f>
        <v>0</v>
      </c>
      <c r="S135" s="144">
        <v>0</v>
      </c>
      <c r="T135" s="145">
        <f>S135*H135</f>
        <v>0</v>
      </c>
      <c r="AR135" s="146" t="s">
        <v>97</v>
      </c>
      <c r="AT135" s="146" t="s">
        <v>284</v>
      </c>
      <c r="AU135" s="146" t="s">
        <v>80</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97</v>
      </c>
      <c r="BM135" s="146" t="s">
        <v>1705</v>
      </c>
    </row>
    <row r="136" spans="2:65" s="1" customFormat="1" ht="48.75">
      <c r="B136" s="28"/>
      <c r="D136" s="148" t="s">
        <v>290</v>
      </c>
      <c r="F136" s="149" t="s">
        <v>1706</v>
      </c>
      <c r="I136" s="150"/>
      <c r="L136" s="28"/>
      <c r="M136" s="151"/>
      <c r="T136" s="52"/>
      <c r="AT136" s="13" t="s">
        <v>290</v>
      </c>
      <c r="AU136" s="13" t="s">
        <v>80</v>
      </c>
    </row>
    <row r="137" spans="2:65" s="1" customFormat="1" ht="24.2" customHeight="1">
      <c r="B137" s="133"/>
      <c r="C137" s="134" t="s">
        <v>82</v>
      </c>
      <c r="D137" s="134" t="s">
        <v>284</v>
      </c>
      <c r="E137" s="135" t="s">
        <v>552</v>
      </c>
      <c r="F137" s="136" t="s">
        <v>1203</v>
      </c>
      <c r="G137" s="137" t="s">
        <v>506</v>
      </c>
      <c r="H137" s="156">
        <v>9.4930000000000003</v>
      </c>
      <c r="I137" s="139"/>
      <c r="J137" s="140">
        <f>ROUND(I137*H137,2)</f>
        <v>0</v>
      </c>
      <c r="K137" s="141"/>
      <c r="L137" s="28"/>
      <c r="M137" s="142" t="s">
        <v>1</v>
      </c>
      <c r="N137" s="143" t="s">
        <v>38</v>
      </c>
      <c r="P137" s="144">
        <f>O137*H137</f>
        <v>0</v>
      </c>
      <c r="Q137" s="144">
        <v>0</v>
      </c>
      <c r="R137" s="144">
        <f>Q137*H137</f>
        <v>0</v>
      </c>
      <c r="S137" s="144">
        <v>0</v>
      </c>
      <c r="T137" s="145">
        <f>S137*H137</f>
        <v>0</v>
      </c>
      <c r="AR137" s="146" t="s">
        <v>97</v>
      </c>
      <c r="AT137" s="146" t="s">
        <v>284</v>
      </c>
      <c r="AU137" s="146" t="s">
        <v>80</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97</v>
      </c>
      <c r="BM137" s="146" t="s">
        <v>1707</v>
      </c>
    </row>
    <row r="138" spans="2:65" s="1" customFormat="1" ht="78">
      <c r="B138" s="28"/>
      <c r="D138" s="148" t="s">
        <v>290</v>
      </c>
      <c r="F138" s="149" t="s">
        <v>1708</v>
      </c>
      <c r="I138" s="150"/>
      <c r="L138" s="28"/>
      <c r="M138" s="151"/>
      <c r="T138" s="52"/>
      <c r="AT138" s="13" t="s">
        <v>290</v>
      </c>
      <c r="AU138" s="13" t="s">
        <v>80</v>
      </c>
    </row>
    <row r="139" spans="2:65" s="1" customFormat="1" ht="24.2" customHeight="1">
      <c r="B139" s="133"/>
      <c r="C139" s="134" t="s">
        <v>90</v>
      </c>
      <c r="D139" s="134" t="s">
        <v>284</v>
      </c>
      <c r="E139" s="135" t="s">
        <v>915</v>
      </c>
      <c r="F139" s="136" t="s">
        <v>916</v>
      </c>
      <c r="G139" s="137" t="s">
        <v>506</v>
      </c>
      <c r="H139" s="156">
        <v>24.995000000000001</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1709</v>
      </c>
    </row>
    <row r="140" spans="2:65" s="1" customFormat="1" ht="78">
      <c r="B140" s="28"/>
      <c r="D140" s="148" t="s">
        <v>290</v>
      </c>
      <c r="F140" s="149" t="s">
        <v>1710</v>
      </c>
      <c r="I140" s="150"/>
      <c r="L140" s="28"/>
      <c r="M140" s="151"/>
      <c r="T140" s="52"/>
      <c r="AT140" s="13" t="s">
        <v>290</v>
      </c>
      <c r="AU140" s="13" t="s">
        <v>80</v>
      </c>
    </row>
    <row r="141" spans="2:65" s="1" customFormat="1" ht="24.2" customHeight="1">
      <c r="B141" s="133"/>
      <c r="C141" s="134" t="s">
        <v>97</v>
      </c>
      <c r="D141" s="134" t="s">
        <v>284</v>
      </c>
      <c r="E141" s="135" t="s">
        <v>919</v>
      </c>
      <c r="F141" s="136" t="s">
        <v>920</v>
      </c>
      <c r="G141" s="137" t="s">
        <v>506</v>
      </c>
      <c r="H141" s="156">
        <v>12.497</v>
      </c>
      <c r="I141" s="139"/>
      <c r="J141" s="140">
        <f>ROUND(I141*H141,2)</f>
        <v>0</v>
      </c>
      <c r="K141" s="141"/>
      <c r="L141" s="28"/>
      <c r="M141" s="142" t="s">
        <v>1</v>
      </c>
      <c r="N141" s="143" t="s">
        <v>38</v>
      </c>
      <c r="P141" s="144">
        <f>O141*H141</f>
        <v>0</v>
      </c>
      <c r="Q141" s="144">
        <v>0</v>
      </c>
      <c r="R141" s="144">
        <f>Q141*H141</f>
        <v>0</v>
      </c>
      <c r="S141" s="144">
        <v>0</v>
      </c>
      <c r="T141" s="145">
        <f>S141*H141</f>
        <v>0</v>
      </c>
      <c r="AR141" s="146" t="s">
        <v>97</v>
      </c>
      <c r="AT141" s="146" t="s">
        <v>284</v>
      </c>
      <c r="AU141" s="146" t="s">
        <v>80</v>
      </c>
      <c r="AY141" s="13" t="s">
        <v>281</v>
      </c>
      <c r="BE141" s="147">
        <f>IF(N141="základní",J141,0)</f>
        <v>0</v>
      </c>
      <c r="BF141" s="147">
        <f>IF(N141="snížená",J141,0)</f>
        <v>0</v>
      </c>
      <c r="BG141" s="147">
        <f>IF(N141="zákl. přenesená",J141,0)</f>
        <v>0</v>
      </c>
      <c r="BH141" s="147">
        <f>IF(N141="sníž. přenesená",J141,0)</f>
        <v>0</v>
      </c>
      <c r="BI141" s="147">
        <f>IF(N141="nulová",J141,0)</f>
        <v>0</v>
      </c>
      <c r="BJ141" s="13" t="s">
        <v>80</v>
      </c>
      <c r="BK141" s="147">
        <f>ROUND(I141*H141,2)</f>
        <v>0</v>
      </c>
      <c r="BL141" s="13" t="s">
        <v>97</v>
      </c>
      <c r="BM141" s="146" t="s">
        <v>1711</v>
      </c>
    </row>
    <row r="142" spans="2:65" s="1" customFormat="1" ht="107.25">
      <c r="B142" s="28"/>
      <c r="D142" s="148" t="s">
        <v>290</v>
      </c>
      <c r="F142" s="149" t="s">
        <v>1712</v>
      </c>
      <c r="I142" s="150"/>
      <c r="L142" s="28"/>
      <c r="M142" s="151"/>
      <c r="T142" s="52"/>
      <c r="AT142" s="13" t="s">
        <v>290</v>
      </c>
      <c r="AU142" s="13" t="s">
        <v>80</v>
      </c>
    </row>
    <row r="143" spans="2:65" s="1" customFormat="1" ht="24.2" customHeight="1">
      <c r="B143" s="133"/>
      <c r="C143" s="134" t="s">
        <v>280</v>
      </c>
      <c r="D143" s="134" t="s">
        <v>284</v>
      </c>
      <c r="E143" s="135" t="s">
        <v>675</v>
      </c>
      <c r="F143" s="136" t="s">
        <v>676</v>
      </c>
      <c r="G143" s="137" t="s">
        <v>506</v>
      </c>
      <c r="H143" s="156">
        <v>18.844999999999999</v>
      </c>
      <c r="I143" s="139"/>
      <c r="J143" s="140">
        <f>ROUND(I143*H143,2)</f>
        <v>0</v>
      </c>
      <c r="K143" s="141"/>
      <c r="L143" s="28"/>
      <c r="M143" s="142" t="s">
        <v>1</v>
      </c>
      <c r="N143" s="143" t="s">
        <v>38</v>
      </c>
      <c r="P143" s="144">
        <f>O143*H143</f>
        <v>0</v>
      </c>
      <c r="Q143" s="144">
        <v>0</v>
      </c>
      <c r="R143" s="144">
        <f>Q143*H143</f>
        <v>0</v>
      </c>
      <c r="S143" s="144">
        <v>0</v>
      </c>
      <c r="T143" s="145">
        <f>S143*H143</f>
        <v>0</v>
      </c>
      <c r="AR143" s="146" t="s">
        <v>97</v>
      </c>
      <c r="AT143" s="146" t="s">
        <v>284</v>
      </c>
      <c r="AU143" s="146" t="s">
        <v>80</v>
      </c>
      <c r="AY143" s="13" t="s">
        <v>281</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97</v>
      </c>
      <c r="BM143" s="146" t="s">
        <v>1713</v>
      </c>
    </row>
    <row r="144" spans="2:65" s="1" customFormat="1" ht="39">
      <c r="B144" s="28"/>
      <c r="D144" s="148" t="s">
        <v>290</v>
      </c>
      <c r="F144" s="149" t="s">
        <v>1714</v>
      </c>
      <c r="I144" s="150"/>
      <c r="L144" s="28"/>
      <c r="M144" s="151"/>
      <c r="T144" s="52"/>
      <c r="AT144" s="13" t="s">
        <v>290</v>
      </c>
      <c r="AU144" s="13" t="s">
        <v>80</v>
      </c>
    </row>
    <row r="145" spans="2:65" s="1" customFormat="1" ht="24.2" customHeight="1">
      <c r="B145" s="133"/>
      <c r="C145" s="134" t="s">
        <v>306</v>
      </c>
      <c r="D145" s="134" t="s">
        <v>284</v>
      </c>
      <c r="E145" s="135" t="s">
        <v>604</v>
      </c>
      <c r="F145" s="136" t="s">
        <v>679</v>
      </c>
      <c r="G145" s="137" t="s">
        <v>506</v>
      </c>
      <c r="H145" s="156">
        <v>34.558</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1715</v>
      </c>
    </row>
    <row r="146" spans="2:65" s="1" customFormat="1" ht="78">
      <c r="B146" s="28"/>
      <c r="D146" s="148" t="s">
        <v>290</v>
      </c>
      <c r="F146" s="149" t="s">
        <v>1716</v>
      </c>
      <c r="I146" s="150"/>
      <c r="L146" s="28"/>
      <c r="M146" s="151"/>
      <c r="T146" s="52"/>
      <c r="AT146" s="13" t="s">
        <v>290</v>
      </c>
      <c r="AU146" s="13" t="s">
        <v>80</v>
      </c>
    </row>
    <row r="147" spans="2:65" s="1" customFormat="1" ht="33" customHeight="1">
      <c r="B147" s="133"/>
      <c r="C147" s="134" t="s">
        <v>311</v>
      </c>
      <c r="D147" s="134" t="s">
        <v>284</v>
      </c>
      <c r="E147" s="135" t="s">
        <v>682</v>
      </c>
      <c r="F147" s="136" t="s">
        <v>683</v>
      </c>
      <c r="G147" s="137" t="s">
        <v>506</v>
      </c>
      <c r="H147" s="156">
        <v>9.423</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1717</v>
      </c>
    </row>
    <row r="148" spans="2:65" s="1" customFormat="1" ht="29.25">
      <c r="B148" s="28"/>
      <c r="D148" s="148" t="s">
        <v>290</v>
      </c>
      <c r="F148" s="149" t="s">
        <v>1718</v>
      </c>
      <c r="I148" s="150"/>
      <c r="L148" s="28"/>
      <c r="M148" s="151"/>
      <c r="T148" s="52"/>
      <c r="AT148" s="13" t="s">
        <v>290</v>
      </c>
      <c r="AU148" s="13" t="s">
        <v>80</v>
      </c>
    </row>
    <row r="149" spans="2:65" s="1" customFormat="1" ht="24.2" customHeight="1">
      <c r="B149" s="133"/>
      <c r="C149" s="134" t="s">
        <v>316</v>
      </c>
      <c r="D149" s="134" t="s">
        <v>284</v>
      </c>
      <c r="E149" s="135" t="s">
        <v>929</v>
      </c>
      <c r="F149" s="136" t="s">
        <v>930</v>
      </c>
      <c r="G149" s="137" t="s">
        <v>506</v>
      </c>
      <c r="H149" s="156">
        <v>7.5380000000000003</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1719</v>
      </c>
    </row>
    <row r="150" spans="2:65" s="1" customFormat="1" ht="48.75">
      <c r="B150" s="28"/>
      <c r="D150" s="148" t="s">
        <v>290</v>
      </c>
      <c r="F150" s="149" t="s">
        <v>1720</v>
      </c>
      <c r="I150" s="150"/>
      <c r="L150" s="28"/>
      <c r="M150" s="151"/>
      <c r="T150" s="52"/>
      <c r="AT150" s="13" t="s">
        <v>290</v>
      </c>
      <c r="AU150" s="13" t="s">
        <v>80</v>
      </c>
    </row>
    <row r="151" spans="2:65" s="1" customFormat="1" ht="16.5" customHeight="1">
      <c r="B151" s="133"/>
      <c r="C151" s="134" t="s">
        <v>321</v>
      </c>
      <c r="D151" s="134" t="s">
        <v>284</v>
      </c>
      <c r="E151" s="135" t="s">
        <v>694</v>
      </c>
      <c r="F151" s="136" t="s">
        <v>695</v>
      </c>
      <c r="G151" s="137" t="s">
        <v>506</v>
      </c>
      <c r="H151" s="156">
        <v>9.423</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1721</v>
      </c>
    </row>
    <row r="152" spans="2:65" s="1" customFormat="1" ht="58.5">
      <c r="B152" s="28"/>
      <c r="D152" s="148" t="s">
        <v>290</v>
      </c>
      <c r="F152" s="149" t="s">
        <v>1722</v>
      </c>
      <c r="I152" s="150"/>
      <c r="L152" s="28"/>
      <c r="M152" s="151"/>
      <c r="T152" s="52"/>
      <c r="AT152" s="13" t="s">
        <v>290</v>
      </c>
      <c r="AU152" s="13" t="s">
        <v>80</v>
      </c>
    </row>
    <row r="153" spans="2:65" s="1" customFormat="1" ht="16.5" customHeight="1">
      <c r="B153" s="133"/>
      <c r="C153" s="134" t="s">
        <v>326</v>
      </c>
      <c r="D153" s="134" t="s">
        <v>284</v>
      </c>
      <c r="E153" s="135" t="s">
        <v>698</v>
      </c>
      <c r="F153" s="136" t="s">
        <v>699</v>
      </c>
      <c r="G153" s="137" t="s">
        <v>506</v>
      </c>
      <c r="H153" s="156">
        <v>9.423</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1723</v>
      </c>
    </row>
    <row r="154" spans="2:65" s="1" customFormat="1" ht="39">
      <c r="B154" s="28"/>
      <c r="D154" s="148" t="s">
        <v>290</v>
      </c>
      <c r="F154" s="149" t="s">
        <v>701</v>
      </c>
      <c r="I154" s="150"/>
      <c r="L154" s="28"/>
      <c r="M154" s="151"/>
      <c r="T154" s="52"/>
      <c r="AT154" s="13" t="s">
        <v>290</v>
      </c>
      <c r="AU154" s="13" t="s">
        <v>80</v>
      </c>
    </row>
    <row r="155" spans="2:65" s="1" customFormat="1" ht="21.75" customHeight="1">
      <c r="B155" s="133"/>
      <c r="C155" s="134" t="s">
        <v>331</v>
      </c>
      <c r="D155" s="134" t="s">
        <v>284</v>
      </c>
      <c r="E155" s="135" t="s">
        <v>607</v>
      </c>
      <c r="F155" s="136" t="s">
        <v>702</v>
      </c>
      <c r="G155" s="137" t="s">
        <v>402</v>
      </c>
      <c r="H155" s="156">
        <v>33.456000000000003</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1724</v>
      </c>
    </row>
    <row r="156" spans="2:65" s="1" customFormat="1" ht="58.5">
      <c r="B156" s="28"/>
      <c r="D156" s="148" t="s">
        <v>290</v>
      </c>
      <c r="F156" s="149" t="s">
        <v>1725</v>
      </c>
      <c r="I156" s="150"/>
      <c r="L156" s="28"/>
      <c r="M156" s="151"/>
      <c r="T156" s="52"/>
      <c r="AT156" s="13" t="s">
        <v>290</v>
      </c>
      <c r="AU156" s="13" t="s">
        <v>80</v>
      </c>
    </row>
    <row r="157" spans="2:65" s="1" customFormat="1" ht="24.2" customHeight="1">
      <c r="B157" s="133"/>
      <c r="C157" s="134" t="s">
        <v>8</v>
      </c>
      <c r="D157" s="134" t="s">
        <v>284</v>
      </c>
      <c r="E157" s="135" t="s">
        <v>613</v>
      </c>
      <c r="F157" s="136" t="s">
        <v>705</v>
      </c>
      <c r="G157" s="137" t="s">
        <v>506</v>
      </c>
      <c r="H157" s="156">
        <v>34.558</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1726</v>
      </c>
    </row>
    <row r="158" spans="2:65" s="1" customFormat="1" ht="58.5">
      <c r="B158" s="28"/>
      <c r="D158" s="148" t="s">
        <v>290</v>
      </c>
      <c r="F158" s="149" t="s">
        <v>1727</v>
      </c>
      <c r="I158" s="150"/>
      <c r="L158" s="28"/>
      <c r="M158" s="151"/>
      <c r="T158" s="52"/>
      <c r="AT158" s="13" t="s">
        <v>290</v>
      </c>
      <c r="AU158" s="13" t="s">
        <v>80</v>
      </c>
    </row>
    <row r="159" spans="2:65" s="1" customFormat="1" ht="16.5" customHeight="1">
      <c r="B159" s="133"/>
      <c r="C159" s="134" t="s">
        <v>438</v>
      </c>
      <c r="D159" s="134" t="s">
        <v>284</v>
      </c>
      <c r="E159" s="135" t="s">
        <v>616</v>
      </c>
      <c r="F159" s="136" t="s">
        <v>617</v>
      </c>
      <c r="G159" s="137" t="s">
        <v>618</v>
      </c>
      <c r="H159" s="156">
        <v>20</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1728</v>
      </c>
    </row>
    <row r="160" spans="2:65" s="1" customFormat="1" ht="19.5">
      <c r="B160" s="28"/>
      <c r="D160" s="148" t="s">
        <v>290</v>
      </c>
      <c r="F160" s="149" t="s">
        <v>1576</v>
      </c>
      <c r="I160" s="150"/>
      <c r="L160" s="28"/>
      <c r="M160" s="151"/>
      <c r="T160" s="52"/>
      <c r="AT160" s="13" t="s">
        <v>290</v>
      </c>
      <c r="AU160" s="13" t="s">
        <v>80</v>
      </c>
    </row>
    <row r="161" spans="2:65" s="1" customFormat="1" ht="24.2" customHeight="1">
      <c r="B161" s="133"/>
      <c r="C161" s="134" t="s">
        <v>342</v>
      </c>
      <c r="D161" s="134" t="s">
        <v>284</v>
      </c>
      <c r="E161" s="135" t="s">
        <v>940</v>
      </c>
      <c r="F161" s="136" t="s">
        <v>941</v>
      </c>
      <c r="G161" s="137" t="s">
        <v>511</v>
      </c>
      <c r="H161" s="156">
        <v>13.568</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1729</v>
      </c>
    </row>
    <row r="162" spans="2:65" s="1" customFormat="1" ht="19.5">
      <c r="B162" s="28"/>
      <c r="D162" s="148" t="s">
        <v>290</v>
      </c>
      <c r="F162" s="149" t="s">
        <v>1730</v>
      </c>
      <c r="I162" s="150"/>
      <c r="L162" s="28"/>
      <c r="M162" s="151"/>
      <c r="T162" s="52"/>
      <c r="AT162" s="13" t="s">
        <v>290</v>
      </c>
      <c r="AU162" s="13" t="s">
        <v>80</v>
      </c>
    </row>
    <row r="163" spans="2:65" s="11" customFormat="1" ht="25.9" customHeight="1">
      <c r="B163" s="121"/>
      <c r="D163" s="122" t="s">
        <v>72</v>
      </c>
      <c r="E163" s="123" t="s">
        <v>82</v>
      </c>
      <c r="F163" s="123" t="s">
        <v>714</v>
      </c>
      <c r="I163" s="124"/>
      <c r="J163" s="125">
        <f>BK163</f>
        <v>0</v>
      </c>
      <c r="L163" s="121"/>
      <c r="M163" s="126"/>
      <c r="P163" s="127">
        <f>SUM(P164:P177)</f>
        <v>0</v>
      </c>
      <c r="R163" s="127">
        <f>SUM(R164:R177)</f>
        <v>0</v>
      </c>
      <c r="T163" s="128">
        <f>SUM(T164:T177)</f>
        <v>0</v>
      </c>
      <c r="AR163" s="122" t="s">
        <v>80</v>
      </c>
      <c r="AT163" s="129" t="s">
        <v>72</v>
      </c>
      <c r="AU163" s="129" t="s">
        <v>73</v>
      </c>
      <c r="AY163" s="122" t="s">
        <v>281</v>
      </c>
      <c r="BK163" s="130">
        <f>SUM(BK164:BK177)</f>
        <v>0</v>
      </c>
    </row>
    <row r="164" spans="2:65" s="1" customFormat="1" ht="24.2" customHeight="1">
      <c r="B164" s="133"/>
      <c r="C164" s="134" t="s">
        <v>347</v>
      </c>
      <c r="D164" s="134" t="s">
        <v>284</v>
      </c>
      <c r="E164" s="135" t="s">
        <v>944</v>
      </c>
      <c r="F164" s="136" t="s">
        <v>945</v>
      </c>
      <c r="G164" s="137" t="s">
        <v>402</v>
      </c>
      <c r="H164" s="156">
        <v>97.5</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1731</v>
      </c>
    </row>
    <row r="165" spans="2:65" s="1" customFormat="1" ht="29.25">
      <c r="B165" s="28"/>
      <c r="D165" s="148" t="s">
        <v>290</v>
      </c>
      <c r="F165" s="149" t="s">
        <v>1732</v>
      </c>
      <c r="I165" s="150"/>
      <c r="L165" s="28"/>
      <c r="M165" s="151"/>
      <c r="T165" s="52"/>
      <c r="AT165" s="13" t="s">
        <v>290</v>
      </c>
      <c r="AU165" s="13" t="s">
        <v>80</v>
      </c>
    </row>
    <row r="166" spans="2:65" s="1" customFormat="1" ht="24.2" customHeight="1">
      <c r="B166" s="133"/>
      <c r="C166" s="134" t="s">
        <v>352</v>
      </c>
      <c r="D166" s="134" t="s">
        <v>284</v>
      </c>
      <c r="E166" s="135" t="s">
        <v>948</v>
      </c>
      <c r="F166" s="136" t="s">
        <v>949</v>
      </c>
      <c r="G166" s="137" t="s">
        <v>506</v>
      </c>
      <c r="H166" s="156">
        <v>2.9409999999999998</v>
      </c>
      <c r="I166" s="139"/>
      <c r="J166" s="140">
        <f>ROUND(I166*H166,2)</f>
        <v>0</v>
      </c>
      <c r="K166" s="141"/>
      <c r="L166" s="28"/>
      <c r="M166" s="142" t="s">
        <v>1</v>
      </c>
      <c r="N166" s="143" t="s">
        <v>38</v>
      </c>
      <c r="P166" s="144">
        <f>O166*H166</f>
        <v>0</v>
      </c>
      <c r="Q166" s="144">
        <v>0</v>
      </c>
      <c r="R166" s="144">
        <f>Q166*H166</f>
        <v>0</v>
      </c>
      <c r="S166" s="144">
        <v>0</v>
      </c>
      <c r="T166" s="145">
        <f>S166*H166</f>
        <v>0</v>
      </c>
      <c r="AR166" s="146" t="s">
        <v>97</v>
      </c>
      <c r="AT166" s="146" t="s">
        <v>284</v>
      </c>
      <c r="AU166" s="146" t="s">
        <v>80</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97</v>
      </c>
      <c r="BM166" s="146" t="s">
        <v>1733</v>
      </c>
    </row>
    <row r="167" spans="2:65" s="1" customFormat="1" ht="29.25">
      <c r="B167" s="28"/>
      <c r="D167" s="148" t="s">
        <v>290</v>
      </c>
      <c r="F167" s="149" t="s">
        <v>1734</v>
      </c>
      <c r="I167" s="150"/>
      <c r="L167" s="28"/>
      <c r="M167" s="151"/>
      <c r="T167" s="52"/>
      <c r="AT167" s="13" t="s">
        <v>290</v>
      </c>
      <c r="AU167" s="13" t="s">
        <v>80</v>
      </c>
    </row>
    <row r="168" spans="2:65" s="1" customFormat="1" ht="37.9" customHeight="1">
      <c r="B168" s="133"/>
      <c r="C168" s="134" t="s">
        <v>359</v>
      </c>
      <c r="D168" s="134" t="s">
        <v>284</v>
      </c>
      <c r="E168" s="135" t="s">
        <v>731</v>
      </c>
      <c r="F168" s="136" t="s">
        <v>732</v>
      </c>
      <c r="G168" s="137" t="s">
        <v>506</v>
      </c>
      <c r="H168" s="156">
        <v>22.053999999999998</v>
      </c>
      <c r="I168" s="139"/>
      <c r="J168" s="140">
        <f>ROUND(I168*H168,2)</f>
        <v>0</v>
      </c>
      <c r="K168" s="141"/>
      <c r="L168" s="28"/>
      <c r="M168" s="142" t="s">
        <v>1</v>
      </c>
      <c r="N168" s="143" t="s">
        <v>38</v>
      </c>
      <c r="P168" s="144">
        <f>O168*H168</f>
        <v>0</v>
      </c>
      <c r="Q168" s="144">
        <v>0</v>
      </c>
      <c r="R168" s="144">
        <f>Q168*H168</f>
        <v>0</v>
      </c>
      <c r="S168" s="144">
        <v>0</v>
      </c>
      <c r="T168" s="145">
        <f>S168*H168</f>
        <v>0</v>
      </c>
      <c r="AR168" s="146" t="s">
        <v>97</v>
      </c>
      <c r="AT168" s="146" t="s">
        <v>284</v>
      </c>
      <c r="AU168" s="146" t="s">
        <v>80</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1735</v>
      </c>
    </row>
    <row r="169" spans="2:65" s="1" customFormat="1" ht="39">
      <c r="B169" s="28"/>
      <c r="D169" s="148" t="s">
        <v>290</v>
      </c>
      <c r="F169" s="149" t="s">
        <v>1736</v>
      </c>
      <c r="I169" s="150"/>
      <c r="L169" s="28"/>
      <c r="M169" s="151"/>
      <c r="T169" s="52"/>
      <c r="AT169" s="13" t="s">
        <v>290</v>
      </c>
      <c r="AU169" s="13" t="s">
        <v>80</v>
      </c>
    </row>
    <row r="170" spans="2:65" s="1" customFormat="1" ht="16.5" customHeight="1">
      <c r="B170" s="133"/>
      <c r="C170" s="134" t="s">
        <v>454</v>
      </c>
      <c r="D170" s="134" t="s">
        <v>284</v>
      </c>
      <c r="E170" s="135" t="s">
        <v>735</v>
      </c>
      <c r="F170" s="136" t="s">
        <v>736</v>
      </c>
      <c r="G170" s="137" t="s">
        <v>402</v>
      </c>
      <c r="H170" s="156">
        <v>32.216000000000001</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80</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1737</v>
      </c>
    </row>
    <row r="171" spans="2:65" s="1" customFormat="1" ht="58.5">
      <c r="B171" s="28"/>
      <c r="D171" s="148" t="s">
        <v>290</v>
      </c>
      <c r="F171" s="149" t="s">
        <v>1738</v>
      </c>
      <c r="I171" s="150"/>
      <c r="L171" s="28"/>
      <c r="M171" s="151"/>
      <c r="T171" s="52"/>
      <c r="AT171" s="13" t="s">
        <v>290</v>
      </c>
      <c r="AU171" s="13" t="s">
        <v>80</v>
      </c>
    </row>
    <row r="172" spans="2:65" s="1" customFormat="1" ht="16.5" customHeight="1">
      <c r="B172" s="133"/>
      <c r="C172" s="134" t="s">
        <v>366</v>
      </c>
      <c r="D172" s="134" t="s">
        <v>284</v>
      </c>
      <c r="E172" s="135" t="s">
        <v>739</v>
      </c>
      <c r="F172" s="136" t="s">
        <v>740</v>
      </c>
      <c r="G172" s="137" t="s">
        <v>402</v>
      </c>
      <c r="H172" s="156">
        <v>32.216000000000001</v>
      </c>
      <c r="I172" s="139"/>
      <c r="J172" s="140">
        <f>ROUND(I172*H172,2)</f>
        <v>0</v>
      </c>
      <c r="K172" s="141"/>
      <c r="L172" s="28"/>
      <c r="M172" s="142" t="s">
        <v>1</v>
      </c>
      <c r="N172" s="143" t="s">
        <v>38</v>
      </c>
      <c r="P172" s="144">
        <f>O172*H172</f>
        <v>0</v>
      </c>
      <c r="Q172" s="144">
        <v>0</v>
      </c>
      <c r="R172" s="144">
        <f>Q172*H172</f>
        <v>0</v>
      </c>
      <c r="S172" s="144">
        <v>0</v>
      </c>
      <c r="T172" s="145">
        <f>S172*H172</f>
        <v>0</v>
      </c>
      <c r="AR172" s="146" t="s">
        <v>97</v>
      </c>
      <c r="AT172" s="146" t="s">
        <v>284</v>
      </c>
      <c r="AU172" s="146" t="s">
        <v>80</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97</v>
      </c>
      <c r="BM172" s="146" t="s">
        <v>1739</v>
      </c>
    </row>
    <row r="173" spans="2:65" s="1" customFormat="1" ht="48.75">
      <c r="B173" s="28"/>
      <c r="D173" s="148" t="s">
        <v>290</v>
      </c>
      <c r="F173" s="149" t="s">
        <v>958</v>
      </c>
      <c r="I173" s="150"/>
      <c r="L173" s="28"/>
      <c r="M173" s="151"/>
      <c r="T173" s="52"/>
      <c r="AT173" s="13" t="s">
        <v>290</v>
      </c>
      <c r="AU173" s="13" t="s">
        <v>80</v>
      </c>
    </row>
    <row r="174" spans="2:65" s="1" customFormat="1" ht="21.75" customHeight="1">
      <c r="B174" s="133"/>
      <c r="C174" s="134" t="s">
        <v>371</v>
      </c>
      <c r="D174" s="134" t="s">
        <v>284</v>
      </c>
      <c r="E174" s="135" t="s">
        <v>743</v>
      </c>
      <c r="F174" s="136" t="s">
        <v>744</v>
      </c>
      <c r="G174" s="137" t="s">
        <v>511</v>
      </c>
      <c r="H174" s="156">
        <v>1.103</v>
      </c>
      <c r="I174" s="139"/>
      <c r="J174" s="140">
        <f>ROUND(I174*H174,2)</f>
        <v>0</v>
      </c>
      <c r="K174" s="141"/>
      <c r="L174" s="28"/>
      <c r="M174" s="142" t="s">
        <v>1</v>
      </c>
      <c r="N174" s="143" t="s">
        <v>38</v>
      </c>
      <c r="P174" s="144">
        <f>O174*H174</f>
        <v>0</v>
      </c>
      <c r="Q174" s="144">
        <v>0</v>
      </c>
      <c r="R174" s="144">
        <f>Q174*H174</f>
        <v>0</v>
      </c>
      <c r="S174" s="144">
        <v>0</v>
      </c>
      <c r="T174" s="145">
        <f>S174*H174</f>
        <v>0</v>
      </c>
      <c r="AR174" s="146" t="s">
        <v>97</v>
      </c>
      <c r="AT174" s="146" t="s">
        <v>284</v>
      </c>
      <c r="AU174" s="146" t="s">
        <v>80</v>
      </c>
      <c r="AY174" s="13" t="s">
        <v>281</v>
      </c>
      <c r="BE174" s="147">
        <f>IF(N174="základní",J174,0)</f>
        <v>0</v>
      </c>
      <c r="BF174" s="147">
        <f>IF(N174="snížená",J174,0)</f>
        <v>0</v>
      </c>
      <c r="BG174" s="147">
        <f>IF(N174="zákl. přenesená",J174,0)</f>
        <v>0</v>
      </c>
      <c r="BH174" s="147">
        <f>IF(N174="sníž. přenesená",J174,0)</f>
        <v>0</v>
      </c>
      <c r="BI174" s="147">
        <f>IF(N174="nulová",J174,0)</f>
        <v>0</v>
      </c>
      <c r="BJ174" s="13" t="s">
        <v>80</v>
      </c>
      <c r="BK174" s="147">
        <f>ROUND(I174*H174,2)</f>
        <v>0</v>
      </c>
      <c r="BL174" s="13" t="s">
        <v>97</v>
      </c>
      <c r="BM174" s="146" t="s">
        <v>1740</v>
      </c>
    </row>
    <row r="175" spans="2:65" s="1" customFormat="1" ht="58.5">
      <c r="B175" s="28"/>
      <c r="D175" s="148" t="s">
        <v>290</v>
      </c>
      <c r="F175" s="149" t="s">
        <v>1741</v>
      </c>
      <c r="I175" s="150"/>
      <c r="L175" s="28"/>
      <c r="M175" s="151"/>
      <c r="T175" s="52"/>
      <c r="AT175" s="13" t="s">
        <v>290</v>
      </c>
      <c r="AU175" s="13" t="s">
        <v>80</v>
      </c>
    </row>
    <row r="176" spans="2:65" s="1" customFormat="1" ht="37.9" customHeight="1">
      <c r="B176" s="133"/>
      <c r="C176" s="134" t="s">
        <v>7</v>
      </c>
      <c r="D176" s="134" t="s">
        <v>284</v>
      </c>
      <c r="E176" s="135" t="s">
        <v>962</v>
      </c>
      <c r="F176" s="136" t="s">
        <v>963</v>
      </c>
      <c r="G176" s="137" t="s">
        <v>402</v>
      </c>
      <c r="H176" s="156">
        <v>112.125</v>
      </c>
      <c r="I176" s="139"/>
      <c r="J176" s="140">
        <f>ROUND(I176*H176,2)</f>
        <v>0</v>
      </c>
      <c r="K176" s="141"/>
      <c r="L176" s="28"/>
      <c r="M176" s="142" t="s">
        <v>1</v>
      </c>
      <c r="N176" s="143" t="s">
        <v>38</v>
      </c>
      <c r="P176" s="144">
        <f>O176*H176</f>
        <v>0</v>
      </c>
      <c r="Q176" s="144">
        <v>0</v>
      </c>
      <c r="R176" s="144">
        <f>Q176*H176</f>
        <v>0</v>
      </c>
      <c r="S176" s="144">
        <v>0</v>
      </c>
      <c r="T176" s="145">
        <f>S176*H176</f>
        <v>0</v>
      </c>
      <c r="AR176" s="146" t="s">
        <v>97</v>
      </c>
      <c r="AT176" s="146" t="s">
        <v>284</v>
      </c>
      <c r="AU176" s="146" t="s">
        <v>80</v>
      </c>
      <c r="AY176" s="13" t="s">
        <v>281</v>
      </c>
      <c r="BE176" s="147">
        <f>IF(N176="základní",J176,0)</f>
        <v>0</v>
      </c>
      <c r="BF176" s="147">
        <f>IF(N176="snížená",J176,0)</f>
        <v>0</v>
      </c>
      <c r="BG176" s="147">
        <f>IF(N176="zákl. přenesená",J176,0)</f>
        <v>0</v>
      </c>
      <c r="BH176" s="147">
        <f>IF(N176="sníž. přenesená",J176,0)</f>
        <v>0</v>
      </c>
      <c r="BI176" s="147">
        <f>IF(N176="nulová",J176,0)</f>
        <v>0</v>
      </c>
      <c r="BJ176" s="13" t="s">
        <v>80</v>
      </c>
      <c r="BK176" s="147">
        <f>ROUND(I176*H176,2)</f>
        <v>0</v>
      </c>
      <c r="BL176" s="13" t="s">
        <v>97</v>
      </c>
      <c r="BM176" s="146" t="s">
        <v>1742</v>
      </c>
    </row>
    <row r="177" spans="2:65" s="1" customFormat="1" ht="19.5">
      <c r="B177" s="28"/>
      <c r="D177" s="148" t="s">
        <v>290</v>
      </c>
      <c r="F177" s="149" t="s">
        <v>1743</v>
      </c>
      <c r="I177" s="150"/>
      <c r="L177" s="28"/>
      <c r="M177" s="151"/>
      <c r="T177" s="52"/>
      <c r="AT177" s="13" t="s">
        <v>290</v>
      </c>
      <c r="AU177" s="13" t="s">
        <v>80</v>
      </c>
    </row>
    <row r="178" spans="2:65" s="11" customFormat="1" ht="25.9" customHeight="1">
      <c r="B178" s="121"/>
      <c r="D178" s="122" t="s">
        <v>72</v>
      </c>
      <c r="E178" s="123" t="s">
        <v>90</v>
      </c>
      <c r="F178" s="123" t="s">
        <v>759</v>
      </c>
      <c r="I178" s="124"/>
      <c r="J178" s="125">
        <f>BK178</f>
        <v>0</v>
      </c>
      <c r="L178" s="121"/>
      <c r="M178" s="126"/>
      <c r="P178" s="127">
        <f>SUM(P179:P192)</f>
        <v>0</v>
      </c>
      <c r="R178" s="127">
        <f>SUM(R179:R192)</f>
        <v>0</v>
      </c>
      <c r="T178" s="128">
        <f>SUM(T179:T192)</f>
        <v>0</v>
      </c>
      <c r="AR178" s="122" t="s">
        <v>80</v>
      </c>
      <c r="AT178" s="129" t="s">
        <v>72</v>
      </c>
      <c r="AU178" s="129" t="s">
        <v>73</v>
      </c>
      <c r="AY178" s="122" t="s">
        <v>281</v>
      </c>
      <c r="BK178" s="130">
        <f>SUM(BK179:BK192)</f>
        <v>0</v>
      </c>
    </row>
    <row r="179" spans="2:65" s="1" customFormat="1" ht="24.2" customHeight="1">
      <c r="B179" s="133"/>
      <c r="C179" s="134" t="s">
        <v>379</v>
      </c>
      <c r="D179" s="134" t="s">
        <v>284</v>
      </c>
      <c r="E179" s="135" t="s">
        <v>966</v>
      </c>
      <c r="F179" s="136" t="s">
        <v>967</v>
      </c>
      <c r="G179" s="137" t="s">
        <v>506</v>
      </c>
      <c r="H179" s="156">
        <v>13.522</v>
      </c>
      <c r="I179" s="139"/>
      <c r="J179" s="140">
        <f>ROUND(I179*H179,2)</f>
        <v>0</v>
      </c>
      <c r="K179" s="141"/>
      <c r="L179" s="28"/>
      <c r="M179" s="142" t="s">
        <v>1</v>
      </c>
      <c r="N179" s="143" t="s">
        <v>38</v>
      </c>
      <c r="P179" s="144">
        <f>O179*H179</f>
        <v>0</v>
      </c>
      <c r="Q179" s="144">
        <v>0</v>
      </c>
      <c r="R179" s="144">
        <f>Q179*H179</f>
        <v>0</v>
      </c>
      <c r="S179" s="144">
        <v>0</v>
      </c>
      <c r="T179" s="145">
        <f>S179*H179</f>
        <v>0</v>
      </c>
      <c r="AR179" s="146" t="s">
        <v>97</v>
      </c>
      <c r="AT179" s="146" t="s">
        <v>284</v>
      </c>
      <c r="AU179" s="146" t="s">
        <v>80</v>
      </c>
      <c r="AY179" s="13" t="s">
        <v>281</v>
      </c>
      <c r="BE179" s="147">
        <f>IF(N179="základní",J179,0)</f>
        <v>0</v>
      </c>
      <c r="BF179" s="147">
        <f>IF(N179="snížená",J179,0)</f>
        <v>0</v>
      </c>
      <c r="BG179" s="147">
        <f>IF(N179="zákl. přenesená",J179,0)</f>
        <v>0</v>
      </c>
      <c r="BH179" s="147">
        <f>IF(N179="sníž. přenesená",J179,0)</f>
        <v>0</v>
      </c>
      <c r="BI179" s="147">
        <f>IF(N179="nulová",J179,0)</f>
        <v>0</v>
      </c>
      <c r="BJ179" s="13" t="s">
        <v>80</v>
      </c>
      <c r="BK179" s="147">
        <f>ROUND(I179*H179,2)</f>
        <v>0</v>
      </c>
      <c r="BL179" s="13" t="s">
        <v>97</v>
      </c>
      <c r="BM179" s="146" t="s">
        <v>1744</v>
      </c>
    </row>
    <row r="180" spans="2:65" s="1" customFormat="1" ht="87.75">
      <c r="B180" s="28"/>
      <c r="D180" s="148" t="s">
        <v>290</v>
      </c>
      <c r="F180" s="149" t="s">
        <v>1745</v>
      </c>
      <c r="I180" s="150"/>
      <c r="L180" s="28"/>
      <c r="M180" s="151"/>
      <c r="T180" s="52"/>
      <c r="AT180" s="13" t="s">
        <v>290</v>
      </c>
      <c r="AU180" s="13" t="s">
        <v>80</v>
      </c>
    </row>
    <row r="181" spans="2:65" s="1" customFormat="1" ht="49.15" customHeight="1">
      <c r="B181" s="133"/>
      <c r="C181" s="134" t="s">
        <v>384</v>
      </c>
      <c r="D181" s="134" t="s">
        <v>284</v>
      </c>
      <c r="E181" s="135" t="s">
        <v>1746</v>
      </c>
      <c r="F181" s="136" t="s">
        <v>1747</v>
      </c>
      <c r="G181" s="137" t="s">
        <v>409</v>
      </c>
      <c r="H181" s="156">
        <v>6</v>
      </c>
      <c r="I181" s="139"/>
      <c r="J181" s="140">
        <f>ROUND(I181*H181,2)</f>
        <v>0</v>
      </c>
      <c r="K181" s="141"/>
      <c r="L181" s="28"/>
      <c r="M181" s="142" t="s">
        <v>1</v>
      </c>
      <c r="N181" s="143" t="s">
        <v>38</v>
      </c>
      <c r="P181" s="144">
        <f>O181*H181</f>
        <v>0</v>
      </c>
      <c r="Q181" s="144">
        <v>0</v>
      </c>
      <c r="R181" s="144">
        <f>Q181*H181</f>
        <v>0</v>
      </c>
      <c r="S181" s="144">
        <v>0</v>
      </c>
      <c r="T181" s="145">
        <f>S181*H181</f>
        <v>0</v>
      </c>
      <c r="AR181" s="146" t="s">
        <v>97</v>
      </c>
      <c r="AT181" s="146" t="s">
        <v>284</v>
      </c>
      <c r="AU181" s="146" t="s">
        <v>80</v>
      </c>
      <c r="AY181" s="13" t="s">
        <v>281</v>
      </c>
      <c r="BE181" s="147">
        <f>IF(N181="základní",J181,0)</f>
        <v>0</v>
      </c>
      <c r="BF181" s="147">
        <f>IF(N181="snížená",J181,0)</f>
        <v>0</v>
      </c>
      <c r="BG181" s="147">
        <f>IF(N181="zákl. přenesená",J181,0)</f>
        <v>0</v>
      </c>
      <c r="BH181" s="147">
        <f>IF(N181="sníž. přenesená",J181,0)</f>
        <v>0</v>
      </c>
      <c r="BI181" s="147">
        <f>IF(N181="nulová",J181,0)</f>
        <v>0</v>
      </c>
      <c r="BJ181" s="13" t="s">
        <v>80</v>
      </c>
      <c r="BK181" s="147">
        <f>ROUND(I181*H181,2)</f>
        <v>0</v>
      </c>
      <c r="BL181" s="13" t="s">
        <v>97</v>
      </c>
      <c r="BM181" s="146" t="s">
        <v>1748</v>
      </c>
    </row>
    <row r="182" spans="2:65" s="1" customFormat="1" ht="19.5">
      <c r="B182" s="28"/>
      <c r="D182" s="148" t="s">
        <v>290</v>
      </c>
      <c r="F182" s="149" t="s">
        <v>1749</v>
      </c>
      <c r="I182" s="150"/>
      <c r="L182" s="28"/>
      <c r="M182" s="151"/>
      <c r="T182" s="52"/>
      <c r="AT182" s="13" t="s">
        <v>290</v>
      </c>
      <c r="AU182" s="13" t="s">
        <v>80</v>
      </c>
    </row>
    <row r="183" spans="2:65" s="1" customFormat="1" ht="49.15" customHeight="1">
      <c r="B183" s="133"/>
      <c r="C183" s="134" t="s">
        <v>389</v>
      </c>
      <c r="D183" s="134" t="s">
        <v>284</v>
      </c>
      <c r="E183" s="135" t="s">
        <v>1750</v>
      </c>
      <c r="F183" s="136" t="s">
        <v>1751</v>
      </c>
      <c r="G183" s="137" t="s">
        <v>409</v>
      </c>
      <c r="H183" s="156">
        <v>1</v>
      </c>
      <c r="I183" s="139"/>
      <c r="J183" s="140">
        <f>ROUND(I183*H183,2)</f>
        <v>0</v>
      </c>
      <c r="K183" s="141"/>
      <c r="L183" s="28"/>
      <c r="M183" s="142" t="s">
        <v>1</v>
      </c>
      <c r="N183" s="143" t="s">
        <v>38</v>
      </c>
      <c r="P183" s="144">
        <f>O183*H183</f>
        <v>0</v>
      </c>
      <c r="Q183" s="144">
        <v>0</v>
      </c>
      <c r="R183" s="144">
        <f>Q183*H183</f>
        <v>0</v>
      </c>
      <c r="S183" s="144">
        <v>0</v>
      </c>
      <c r="T183" s="145">
        <f>S183*H183</f>
        <v>0</v>
      </c>
      <c r="AR183" s="146" t="s">
        <v>97</v>
      </c>
      <c r="AT183" s="146" t="s">
        <v>284</v>
      </c>
      <c r="AU183" s="146" t="s">
        <v>80</v>
      </c>
      <c r="AY183" s="13" t="s">
        <v>281</v>
      </c>
      <c r="BE183" s="147">
        <f>IF(N183="základní",J183,0)</f>
        <v>0</v>
      </c>
      <c r="BF183" s="147">
        <f>IF(N183="snížená",J183,0)</f>
        <v>0</v>
      </c>
      <c r="BG183" s="147">
        <f>IF(N183="zákl. přenesená",J183,0)</f>
        <v>0</v>
      </c>
      <c r="BH183" s="147">
        <f>IF(N183="sníž. přenesená",J183,0)</f>
        <v>0</v>
      </c>
      <c r="BI183" s="147">
        <f>IF(N183="nulová",J183,0)</f>
        <v>0</v>
      </c>
      <c r="BJ183" s="13" t="s">
        <v>80</v>
      </c>
      <c r="BK183" s="147">
        <f>ROUND(I183*H183,2)</f>
        <v>0</v>
      </c>
      <c r="BL183" s="13" t="s">
        <v>97</v>
      </c>
      <c r="BM183" s="146" t="s">
        <v>1752</v>
      </c>
    </row>
    <row r="184" spans="2:65" s="1" customFormat="1" ht="19.5">
      <c r="B184" s="28"/>
      <c r="D184" s="148" t="s">
        <v>290</v>
      </c>
      <c r="F184" s="149" t="s">
        <v>1753</v>
      </c>
      <c r="I184" s="150"/>
      <c r="L184" s="28"/>
      <c r="M184" s="151"/>
      <c r="T184" s="52"/>
      <c r="AT184" s="13" t="s">
        <v>290</v>
      </c>
      <c r="AU184" s="13" t="s">
        <v>80</v>
      </c>
    </row>
    <row r="185" spans="2:65" s="1" customFormat="1" ht="49.15" customHeight="1">
      <c r="B185" s="133"/>
      <c r="C185" s="134" t="s">
        <v>476</v>
      </c>
      <c r="D185" s="134" t="s">
        <v>284</v>
      </c>
      <c r="E185" s="135" t="s">
        <v>1754</v>
      </c>
      <c r="F185" s="136" t="s">
        <v>1755</v>
      </c>
      <c r="G185" s="137" t="s">
        <v>409</v>
      </c>
      <c r="H185" s="156">
        <v>3</v>
      </c>
      <c r="I185" s="139"/>
      <c r="J185" s="140">
        <f>ROUND(I185*H185,2)</f>
        <v>0</v>
      </c>
      <c r="K185" s="141"/>
      <c r="L185" s="28"/>
      <c r="M185" s="142" t="s">
        <v>1</v>
      </c>
      <c r="N185" s="143" t="s">
        <v>38</v>
      </c>
      <c r="P185" s="144">
        <f>O185*H185</f>
        <v>0</v>
      </c>
      <c r="Q185" s="144">
        <v>0</v>
      </c>
      <c r="R185" s="144">
        <f>Q185*H185</f>
        <v>0</v>
      </c>
      <c r="S185" s="144">
        <v>0</v>
      </c>
      <c r="T185" s="145">
        <f>S185*H185</f>
        <v>0</v>
      </c>
      <c r="AR185" s="146" t="s">
        <v>97</v>
      </c>
      <c r="AT185" s="146" t="s">
        <v>284</v>
      </c>
      <c r="AU185" s="146" t="s">
        <v>80</v>
      </c>
      <c r="AY185" s="13" t="s">
        <v>281</v>
      </c>
      <c r="BE185" s="147">
        <f>IF(N185="základní",J185,0)</f>
        <v>0</v>
      </c>
      <c r="BF185" s="147">
        <f>IF(N185="snížená",J185,0)</f>
        <v>0</v>
      </c>
      <c r="BG185" s="147">
        <f>IF(N185="zákl. přenesená",J185,0)</f>
        <v>0</v>
      </c>
      <c r="BH185" s="147">
        <f>IF(N185="sníž. přenesená",J185,0)</f>
        <v>0</v>
      </c>
      <c r="BI185" s="147">
        <f>IF(N185="nulová",J185,0)</f>
        <v>0</v>
      </c>
      <c r="BJ185" s="13" t="s">
        <v>80</v>
      </c>
      <c r="BK185" s="147">
        <f>ROUND(I185*H185,2)</f>
        <v>0</v>
      </c>
      <c r="BL185" s="13" t="s">
        <v>97</v>
      </c>
      <c r="BM185" s="146" t="s">
        <v>1756</v>
      </c>
    </row>
    <row r="186" spans="2:65" s="1" customFormat="1" ht="19.5">
      <c r="B186" s="28"/>
      <c r="D186" s="148" t="s">
        <v>290</v>
      </c>
      <c r="F186" s="149" t="s">
        <v>1757</v>
      </c>
      <c r="I186" s="150"/>
      <c r="L186" s="28"/>
      <c r="M186" s="151"/>
      <c r="T186" s="52"/>
      <c r="AT186" s="13" t="s">
        <v>290</v>
      </c>
      <c r="AU186" s="13" t="s">
        <v>80</v>
      </c>
    </row>
    <row r="187" spans="2:65" s="1" customFormat="1" ht="49.15" customHeight="1">
      <c r="B187" s="133"/>
      <c r="C187" s="134" t="s">
        <v>754</v>
      </c>
      <c r="D187" s="134" t="s">
        <v>284</v>
      </c>
      <c r="E187" s="135" t="s">
        <v>1758</v>
      </c>
      <c r="F187" s="136" t="s">
        <v>1759</v>
      </c>
      <c r="G187" s="137" t="s">
        <v>409</v>
      </c>
      <c r="H187" s="156">
        <v>14</v>
      </c>
      <c r="I187" s="139"/>
      <c r="J187" s="140">
        <f>ROUND(I187*H187,2)</f>
        <v>0</v>
      </c>
      <c r="K187" s="141"/>
      <c r="L187" s="28"/>
      <c r="M187" s="142" t="s">
        <v>1</v>
      </c>
      <c r="N187" s="143" t="s">
        <v>38</v>
      </c>
      <c r="P187" s="144">
        <f>O187*H187</f>
        <v>0</v>
      </c>
      <c r="Q187" s="144">
        <v>0</v>
      </c>
      <c r="R187" s="144">
        <f>Q187*H187</f>
        <v>0</v>
      </c>
      <c r="S187" s="144">
        <v>0</v>
      </c>
      <c r="T187" s="145">
        <f>S187*H187</f>
        <v>0</v>
      </c>
      <c r="AR187" s="146" t="s">
        <v>97</v>
      </c>
      <c r="AT187" s="146" t="s">
        <v>284</v>
      </c>
      <c r="AU187" s="146" t="s">
        <v>80</v>
      </c>
      <c r="AY187" s="13" t="s">
        <v>281</v>
      </c>
      <c r="BE187" s="147">
        <f>IF(N187="základní",J187,0)</f>
        <v>0</v>
      </c>
      <c r="BF187" s="147">
        <f>IF(N187="snížená",J187,0)</f>
        <v>0</v>
      </c>
      <c r="BG187" s="147">
        <f>IF(N187="zákl. přenesená",J187,0)</f>
        <v>0</v>
      </c>
      <c r="BH187" s="147">
        <f>IF(N187="sníž. přenesená",J187,0)</f>
        <v>0</v>
      </c>
      <c r="BI187" s="147">
        <f>IF(N187="nulová",J187,0)</f>
        <v>0</v>
      </c>
      <c r="BJ187" s="13" t="s">
        <v>80</v>
      </c>
      <c r="BK187" s="147">
        <f>ROUND(I187*H187,2)</f>
        <v>0</v>
      </c>
      <c r="BL187" s="13" t="s">
        <v>97</v>
      </c>
      <c r="BM187" s="146" t="s">
        <v>1760</v>
      </c>
    </row>
    <row r="188" spans="2:65" s="1" customFormat="1" ht="19.5">
      <c r="B188" s="28"/>
      <c r="D188" s="148" t="s">
        <v>290</v>
      </c>
      <c r="F188" s="149" t="s">
        <v>1761</v>
      </c>
      <c r="I188" s="150"/>
      <c r="L188" s="28"/>
      <c r="M188" s="151"/>
      <c r="T188" s="52"/>
      <c r="AT188" s="13" t="s">
        <v>290</v>
      </c>
      <c r="AU188" s="13" t="s">
        <v>80</v>
      </c>
    </row>
    <row r="189" spans="2:65" s="1" customFormat="1" ht="49.15" customHeight="1">
      <c r="B189" s="133"/>
      <c r="C189" s="134" t="s">
        <v>760</v>
      </c>
      <c r="D189" s="134" t="s">
        <v>284</v>
      </c>
      <c r="E189" s="135" t="s">
        <v>1762</v>
      </c>
      <c r="F189" s="136" t="s">
        <v>1763</v>
      </c>
      <c r="G189" s="137" t="s">
        <v>409</v>
      </c>
      <c r="H189" s="156">
        <v>1</v>
      </c>
      <c r="I189" s="139"/>
      <c r="J189" s="140">
        <f>ROUND(I189*H189,2)</f>
        <v>0</v>
      </c>
      <c r="K189" s="141"/>
      <c r="L189" s="28"/>
      <c r="M189" s="142" t="s">
        <v>1</v>
      </c>
      <c r="N189" s="143" t="s">
        <v>38</v>
      </c>
      <c r="P189" s="144">
        <f>O189*H189</f>
        <v>0</v>
      </c>
      <c r="Q189" s="144">
        <v>0</v>
      </c>
      <c r="R189" s="144">
        <f>Q189*H189</f>
        <v>0</v>
      </c>
      <c r="S189" s="144">
        <v>0</v>
      </c>
      <c r="T189" s="145">
        <f>S189*H189</f>
        <v>0</v>
      </c>
      <c r="AR189" s="146" t="s">
        <v>97</v>
      </c>
      <c r="AT189" s="146" t="s">
        <v>284</v>
      </c>
      <c r="AU189" s="146" t="s">
        <v>80</v>
      </c>
      <c r="AY189" s="13" t="s">
        <v>281</v>
      </c>
      <c r="BE189" s="147">
        <f>IF(N189="základní",J189,0)</f>
        <v>0</v>
      </c>
      <c r="BF189" s="147">
        <f>IF(N189="snížená",J189,0)</f>
        <v>0</v>
      </c>
      <c r="BG189" s="147">
        <f>IF(N189="zákl. přenesená",J189,0)</f>
        <v>0</v>
      </c>
      <c r="BH189" s="147">
        <f>IF(N189="sníž. přenesená",J189,0)</f>
        <v>0</v>
      </c>
      <c r="BI189" s="147">
        <f>IF(N189="nulová",J189,0)</f>
        <v>0</v>
      </c>
      <c r="BJ189" s="13" t="s">
        <v>80</v>
      </c>
      <c r="BK189" s="147">
        <f>ROUND(I189*H189,2)</f>
        <v>0</v>
      </c>
      <c r="BL189" s="13" t="s">
        <v>97</v>
      </c>
      <c r="BM189" s="146" t="s">
        <v>1764</v>
      </c>
    </row>
    <row r="190" spans="2:65" s="1" customFormat="1" ht="19.5">
      <c r="B190" s="28"/>
      <c r="D190" s="148" t="s">
        <v>290</v>
      </c>
      <c r="F190" s="149" t="s">
        <v>1753</v>
      </c>
      <c r="I190" s="150"/>
      <c r="L190" s="28"/>
      <c r="M190" s="151"/>
      <c r="T190" s="52"/>
      <c r="AT190" s="13" t="s">
        <v>290</v>
      </c>
      <c r="AU190" s="13" t="s">
        <v>80</v>
      </c>
    </row>
    <row r="191" spans="2:65" s="1" customFormat="1" ht="49.15" customHeight="1">
      <c r="B191" s="133"/>
      <c r="C191" s="134" t="s">
        <v>482</v>
      </c>
      <c r="D191" s="134" t="s">
        <v>284</v>
      </c>
      <c r="E191" s="135" t="s">
        <v>1765</v>
      </c>
      <c r="F191" s="136" t="s">
        <v>1766</v>
      </c>
      <c r="G191" s="137" t="s">
        <v>409</v>
      </c>
      <c r="H191" s="156">
        <v>1</v>
      </c>
      <c r="I191" s="139"/>
      <c r="J191" s="140">
        <f>ROUND(I191*H191,2)</f>
        <v>0</v>
      </c>
      <c r="K191" s="141"/>
      <c r="L191" s="28"/>
      <c r="M191" s="142" t="s">
        <v>1</v>
      </c>
      <c r="N191" s="143" t="s">
        <v>38</v>
      </c>
      <c r="P191" s="144">
        <f>O191*H191</f>
        <v>0</v>
      </c>
      <c r="Q191" s="144">
        <v>0</v>
      </c>
      <c r="R191" s="144">
        <f>Q191*H191</f>
        <v>0</v>
      </c>
      <c r="S191" s="144">
        <v>0</v>
      </c>
      <c r="T191" s="145">
        <f>S191*H191</f>
        <v>0</v>
      </c>
      <c r="AR191" s="146" t="s">
        <v>97</v>
      </c>
      <c r="AT191" s="146" t="s">
        <v>284</v>
      </c>
      <c r="AU191" s="146" t="s">
        <v>80</v>
      </c>
      <c r="AY191" s="13" t="s">
        <v>281</v>
      </c>
      <c r="BE191" s="147">
        <f>IF(N191="základní",J191,0)</f>
        <v>0</v>
      </c>
      <c r="BF191" s="147">
        <f>IF(N191="snížená",J191,0)</f>
        <v>0</v>
      </c>
      <c r="BG191" s="147">
        <f>IF(N191="zákl. přenesená",J191,0)</f>
        <v>0</v>
      </c>
      <c r="BH191" s="147">
        <f>IF(N191="sníž. přenesená",J191,0)</f>
        <v>0</v>
      </c>
      <c r="BI191" s="147">
        <f>IF(N191="nulová",J191,0)</f>
        <v>0</v>
      </c>
      <c r="BJ191" s="13" t="s">
        <v>80</v>
      </c>
      <c r="BK191" s="147">
        <f>ROUND(I191*H191,2)</f>
        <v>0</v>
      </c>
      <c r="BL191" s="13" t="s">
        <v>97</v>
      </c>
      <c r="BM191" s="146" t="s">
        <v>1767</v>
      </c>
    </row>
    <row r="192" spans="2:65" s="1" customFormat="1" ht="19.5">
      <c r="B192" s="28"/>
      <c r="D192" s="148" t="s">
        <v>290</v>
      </c>
      <c r="F192" s="149" t="s">
        <v>1753</v>
      </c>
      <c r="I192" s="150"/>
      <c r="L192" s="28"/>
      <c r="M192" s="151"/>
      <c r="T192" s="52"/>
      <c r="AT192" s="13" t="s">
        <v>290</v>
      </c>
      <c r="AU192" s="13" t="s">
        <v>80</v>
      </c>
    </row>
    <row r="193" spans="2:65" s="11" customFormat="1" ht="25.9" customHeight="1">
      <c r="B193" s="121"/>
      <c r="D193" s="122" t="s">
        <v>72</v>
      </c>
      <c r="E193" s="123" t="s">
        <v>833</v>
      </c>
      <c r="F193" s="123" t="s">
        <v>1064</v>
      </c>
      <c r="I193" s="124"/>
      <c r="J193" s="125">
        <f>BK193</f>
        <v>0</v>
      </c>
      <c r="L193" s="121"/>
      <c r="M193" s="126"/>
      <c r="P193" s="127">
        <f>SUM(P194:P207)</f>
        <v>0</v>
      </c>
      <c r="R193" s="127">
        <f>SUM(R194:R207)</f>
        <v>0</v>
      </c>
      <c r="T193" s="128">
        <f>SUM(T194:T207)</f>
        <v>0</v>
      </c>
      <c r="AR193" s="122" t="s">
        <v>80</v>
      </c>
      <c r="AT193" s="129" t="s">
        <v>72</v>
      </c>
      <c r="AU193" s="129" t="s">
        <v>73</v>
      </c>
      <c r="AY193" s="122" t="s">
        <v>281</v>
      </c>
      <c r="BK193" s="130">
        <f>SUM(BK194:BK207)</f>
        <v>0</v>
      </c>
    </row>
    <row r="194" spans="2:65" s="1" customFormat="1" ht="21.75" customHeight="1">
      <c r="B194" s="133"/>
      <c r="C194" s="134" t="s">
        <v>486</v>
      </c>
      <c r="D194" s="134" t="s">
        <v>284</v>
      </c>
      <c r="E194" s="135" t="s">
        <v>1065</v>
      </c>
      <c r="F194" s="136" t="s">
        <v>1066</v>
      </c>
      <c r="G194" s="137" t="s">
        <v>506</v>
      </c>
      <c r="H194" s="156">
        <v>0.54</v>
      </c>
      <c r="I194" s="139"/>
      <c r="J194" s="140">
        <f>ROUND(I194*H194,2)</f>
        <v>0</v>
      </c>
      <c r="K194" s="141"/>
      <c r="L194" s="28"/>
      <c r="M194" s="142" t="s">
        <v>1</v>
      </c>
      <c r="N194" s="143" t="s">
        <v>38</v>
      </c>
      <c r="P194" s="144">
        <f>O194*H194</f>
        <v>0</v>
      </c>
      <c r="Q194" s="144">
        <v>0</v>
      </c>
      <c r="R194" s="144">
        <f>Q194*H194</f>
        <v>0</v>
      </c>
      <c r="S194" s="144">
        <v>0</v>
      </c>
      <c r="T194" s="145">
        <f>S194*H194</f>
        <v>0</v>
      </c>
      <c r="AR194" s="146" t="s">
        <v>97</v>
      </c>
      <c r="AT194" s="146" t="s">
        <v>284</v>
      </c>
      <c r="AU194" s="146" t="s">
        <v>80</v>
      </c>
      <c r="AY194" s="13" t="s">
        <v>281</v>
      </c>
      <c r="BE194" s="147">
        <f>IF(N194="základní",J194,0)</f>
        <v>0</v>
      </c>
      <c r="BF194" s="147">
        <f>IF(N194="snížená",J194,0)</f>
        <v>0</v>
      </c>
      <c r="BG194" s="147">
        <f>IF(N194="zákl. přenesená",J194,0)</f>
        <v>0</v>
      </c>
      <c r="BH194" s="147">
        <f>IF(N194="sníž. přenesená",J194,0)</f>
        <v>0</v>
      </c>
      <c r="BI194" s="147">
        <f>IF(N194="nulová",J194,0)</f>
        <v>0</v>
      </c>
      <c r="BJ194" s="13" t="s">
        <v>80</v>
      </c>
      <c r="BK194" s="147">
        <f>ROUND(I194*H194,2)</f>
        <v>0</v>
      </c>
      <c r="BL194" s="13" t="s">
        <v>97</v>
      </c>
      <c r="BM194" s="146" t="s">
        <v>1768</v>
      </c>
    </row>
    <row r="195" spans="2:65" s="1" customFormat="1" ht="29.25">
      <c r="B195" s="28"/>
      <c r="D195" s="148" t="s">
        <v>290</v>
      </c>
      <c r="F195" s="149" t="s">
        <v>1769</v>
      </c>
      <c r="I195" s="150"/>
      <c r="L195" s="28"/>
      <c r="M195" s="151"/>
      <c r="T195" s="52"/>
      <c r="AT195" s="13" t="s">
        <v>290</v>
      </c>
      <c r="AU195" s="13" t="s">
        <v>80</v>
      </c>
    </row>
    <row r="196" spans="2:65" s="1" customFormat="1" ht="33" customHeight="1">
      <c r="B196" s="133"/>
      <c r="C196" s="134" t="s">
        <v>490</v>
      </c>
      <c r="D196" s="134" t="s">
        <v>284</v>
      </c>
      <c r="E196" s="135" t="s">
        <v>1070</v>
      </c>
      <c r="F196" s="136" t="s">
        <v>1071</v>
      </c>
      <c r="G196" s="137" t="s">
        <v>506</v>
      </c>
      <c r="H196" s="156">
        <v>0.58499999999999996</v>
      </c>
      <c r="I196" s="139"/>
      <c r="J196" s="140">
        <f>ROUND(I196*H196,2)</f>
        <v>0</v>
      </c>
      <c r="K196" s="141"/>
      <c r="L196" s="28"/>
      <c r="M196" s="142" t="s">
        <v>1</v>
      </c>
      <c r="N196" s="143" t="s">
        <v>38</v>
      </c>
      <c r="P196" s="144">
        <f>O196*H196</f>
        <v>0</v>
      </c>
      <c r="Q196" s="144">
        <v>0</v>
      </c>
      <c r="R196" s="144">
        <f>Q196*H196</f>
        <v>0</v>
      </c>
      <c r="S196" s="144">
        <v>0</v>
      </c>
      <c r="T196" s="145">
        <f>S196*H196</f>
        <v>0</v>
      </c>
      <c r="AR196" s="146" t="s">
        <v>97</v>
      </c>
      <c r="AT196" s="146" t="s">
        <v>284</v>
      </c>
      <c r="AU196" s="146" t="s">
        <v>80</v>
      </c>
      <c r="AY196" s="13" t="s">
        <v>281</v>
      </c>
      <c r="BE196" s="147">
        <f>IF(N196="základní",J196,0)</f>
        <v>0</v>
      </c>
      <c r="BF196" s="147">
        <f>IF(N196="snížená",J196,0)</f>
        <v>0</v>
      </c>
      <c r="BG196" s="147">
        <f>IF(N196="zákl. přenesená",J196,0)</f>
        <v>0</v>
      </c>
      <c r="BH196" s="147">
        <f>IF(N196="sníž. přenesená",J196,0)</f>
        <v>0</v>
      </c>
      <c r="BI196" s="147">
        <f>IF(N196="nulová",J196,0)</f>
        <v>0</v>
      </c>
      <c r="BJ196" s="13" t="s">
        <v>80</v>
      </c>
      <c r="BK196" s="147">
        <f>ROUND(I196*H196,2)</f>
        <v>0</v>
      </c>
      <c r="BL196" s="13" t="s">
        <v>97</v>
      </c>
      <c r="BM196" s="146" t="s">
        <v>1770</v>
      </c>
    </row>
    <row r="197" spans="2:65" s="1" customFormat="1" ht="19.5">
      <c r="B197" s="28"/>
      <c r="D197" s="148" t="s">
        <v>290</v>
      </c>
      <c r="F197" s="149" t="s">
        <v>1771</v>
      </c>
      <c r="I197" s="150"/>
      <c r="L197" s="28"/>
      <c r="M197" s="151"/>
      <c r="T197" s="52"/>
      <c r="AT197" s="13" t="s">
        <v>290</v>
      </c>
      <c r="AU197" s="13" t="s">
        <v>80</v>
      </c>
    </row>
    <row r="198" spans="2:65" s="1" customFormat="1" ht="44.25" customHeight="1">
      <c r="B198" s="133"/>
      <c r="C198" s="134" t="s">
        <v>494</v>
      </c>
      <c r="D198" s="134" t="s">
        <v>284</v>
      </c>
      <c r="E198" s="135" t="s">
        <v>1075</v>
      </c>
      <c r="F198" s="136" t="s">
        <v>1076</v>
      </c>
      <c r="G198" s="137" t="s">
        <v>511</v>
      </c>
      <c r="H198" s="156">
        <v>7.1999999999999995E-2</v>
      </c>
      <c r="I198" s="139"/>
      <c r="J198" s="140">
        <f>ROUND(I198*H198,2)</f>
        <v>0</v>
      </c>
      <c r="K198" s="141"/>
      <c r="L198" s="28"/>
      <c r="M198" s="142" t="s">
        <v>1</v>
      </c>
      <c r="N198" s="143" t="s">
        <v>38</v>
      </c>
      <c r="P198" s="144">
        <f>O198*H198</f>
        <v>0</v>
      </c>
      <c r="Q198" s="144">
        <v>0</v>
      </c>
      <c r="R198" s="144">
        <f>Q198*H198</f>
        <v>0</v>
      </c>
      <c r="S198" s="144">
        <v>0</v>
      </c>
      <c r="T198" s="145">
        <f>S198*H198</f>
        <v>0</v>
      </c>
      <c r="AR198" s="146" t="s">
        <v>97</v>
      </c>
      <c r="AT198" s="146" t="s">
        <v>284</v>
      </c>
      <c r="AU198" s="146" t="s">
        <v>80</v>
      </c>
      <c r="AY198" s="13" t="s">
        <v>281</v>
      </c>
      <c r="BE198" s="147">
        <f>IF(N198="základní",J198,0)</f>
        <v>0</v>
      </c>
      <c r="BF198" s="147">
        <f>IF(N198="snížená",J198,0)</f>
        <v>0</v>
      </c>
      <c r="BG198" s="147">
        <f>IF(N198="zákl. přenesená",J198,0)</f>
        <v>0</v>
      </c>
      <c r="BH198" s="147">
        <f>IF(N198="sníž. přenesená",J198,0)</f>
        <v>0</v>
      </c>
      <c r="BI198" s="147">
        <f>IF(N198="nulová",J198,0)</f>
        <v>0</v>
      </c>
      <c r="BJ198" s="13" t="s">
        <v>80</v>
      </c>
      <c r="BK198" s="147">
        <f>ROUND(I198*H198,2)</f>
        <v>0</v>
      </c>
      <c r="BL198" s="13" t="s">
        <v>97</v>
      </c>
      <c r="BM198" s="146" t="s">
        <v>1772</v>
      </c>
    </row>
    <row r="199" spans="2:65" s="1" customFormat="1" ht="29.25">
      <c r="B199" s="28"/>
      <c r="D199" s="148" t="s">
        <v>290</v>
      </c>
      <c r="F199" s="149" t="s">
        <v>1773</v>
      </c>
      <c r="I199" s="150"/>
      <c r="L199" s="28"/>
      <c r="M199" s="151"/>
      <c r="T199" s="52"/>
      <c r="AT199" s="13" t="s">
        <v>290</v>
      </c>
      <c r="AU199" s="13" t="s">
        <v>80</v>
      </c>
    </row>
    <row r="200" spans="2:65" s="1" customFormat="1" ht="16.5" customHeight="1">
      <c r="B200" s="133"/>
      <c r="C200" s="134" t="s">
        <v>498</v>
      </c>
      <c r="D200" s="134" t="s">
        <v>284</v>
      </c>
      <c r="E200" s="135" t="s">
        <v>1080</v>
      </c>
      <c r="F200" s="136" t="s">
        <v>1081</v>
      </c>
      <c r="G200" s="137" t="s">
        <v>501</v>
      </c>
      <c r="H200" s="156">
        <v>12</v>
      </c>
      <c r="I200" s="139"/>
      <c r="J200" s="140">
        <f>ROUND(I200*H200,2)</f>
        <v>0</v>
      </c>
      <c r="K200" s="141"/>
      <c r="L200" s="28"/>
      <c r="M200" s="142" t="s">
        <v>1</v>
      </c>
      <c r="N200" s="143" t="s">
        <v>38</v>
      </c>
      <c r="P200" s="144">
        <f>O200*H200</f>
        <v>0</v>
      </c>
      <c r="Q200" s="144">
        <v>0</v>
      </c>
      <c r="R200" s="144">
        <f>Q200*H200</f>
        <v>0</v>
      </c>
      <c r="S200" s="144">
        <v>0</v>
      </c>
      <c r="T200" s="145">
        <f>S200*H200</f>
        <v>0</v>
      </c>
      <c r="AR200" s="146" t="s">
        <v>97</v>
      </c>
      <c r="AT200" s="146" t="s">
        <v>284</v>
      </c>
      <c r="AU200" s="146" t="s">
        <v>80</v>
      </c>
      <c r="AY200" s="13" t="s">
        <v>281</v>
      </c>
      <c r="BE200" s="147">
        <f>IF(N200="základní",J200,0)</f>
        <v>0</v>
      </c>
      <c r="BF200" s="147">
        <f>IF(N200="snížená",J200,0)</f>
        <v>0</v>
      </c>
      <c r="BG200" s="147">
        <f>IF(N200="zákl. přenesená",J200,0)</f>
        <v>0</v>
      </c>
      <c r="BH200" s="147">
        <f>IF(N200="sníž. přenesená",J200,0)</f>
        <v>0</v>
      </c>
      <c r="BI200" s="147">
        <f>IF(N200="nulová",J200,0)</f>
        <v>0</v>
      </c>
      <c r="BJ200" s="13" t="s">
        <v>80</v>
      </c>
      <c r="BK200" s="147">
        <f>ROUND(I200*H200,2)</f>
        <v>0</v>
      </c>
      <c r="BL200" s="13" t="s">
        <v>97</v>
      </c>
      <c r="BM200" s="146" t="s">
        <v>1774</v>
      </c>
    </row>
    <row r="201" spans="2:65" s="1" customFormat="1" ht="39">
      <c r="B201" s="28"/>
      <c r="D201" s="148" t="s">
        <v>290</v>
      </c>
      <c r="F201" s="149" t="s">
        <v>1775</v>
      </c>
      <c r="I201" s="150"/>
      <c r="L201" s="28"/>
      <c r="M201" s="151"/>
      <c r="T201" s="52"/>
      <c r="AT201" s="13" t="s">
        <v>290</v>
      </c>
      <c r="AU201" s="13" t="s">
        <v>80</v>
      </c>
    </row>
    <row r="202" spans="2:65" s="1" customFormat="1" ht="24.2" customHeight="1">
      <c r="B202" s="133"/>
      <c r="C202" s="134" t="s">
        <v>503</v>
      </c>
      <c r="D202" s="134" t="s">
        <v>284</v>
      </c>
      <c r="E202" s="135" t="s">
        <v>1085</v>
      </c>
      <c r="F202" s="136" t="s">
        <v>1086</v>
      </c>
      <c r="G202" s="137" t="s">
        <v>402</v>
      </c>
      <c r="H202" s="156">
        <v>6.7</v>
      </c>
      <c r="I202" s="139"/>
      <c r="J202" s="140">
        <f>ROUND(I202*H202,2)</f>
        <v>0</v>
      </c>
      <c r="K202" s="141"/>
      <c r="L202" s="28"/>
      <c r="M202" s="142" t="s">
        <v>1</v>
      </c>
      <c r="N202" s="143" t="s">
        <v>38</v>
      </c>
      <c r="P202" s="144">
        <f>O202*H202</f>
        <v>0</v>
      </c>
      <c r="Q202" s="144">
        <v>0</v>
      </c>
      <c r="R202" s="144">
        <f>Q202*H202</f>
        <v>0</v>
      </c>
      <c r="S202" s="144">
        <v>0</v>
      </c>
      <c r="T202" s="145">
        <f>S202*H202</f>
        <v>0</v>
      </c>
      <c r="AR202" s="146" t="s">
        <v>97</v>
      </c>
      <c r="AT202" s="146" t="s">
        <v>284</v>
      </c>
      <c r="AU202" s="146" t="s">
        <v>80</v>
      </c>
      <c r="AY202" s="13" t="s">
        <v>281</v>
      </c>
      <c r="BE202" s="147">
        <f>IF(N202="základní",J202,0)</f>
        <v>0</v>
      </c>
      <c r="BF202" s="147">
        <f>IF(N202="snížená",J202,0)</f>
        <v>0</v>
      </c>
      <c r="BG202" s="147">
        <f>IF(N202="zákl. přenesená",J202,0)</f>
        <v>0</v>
      </c>
      <c r="BH202" s="147">
        <f>IF(N202="sníž. přenesená",J202,0)</f>
        <v>0</v>
      </c>
      <c r="BI202" s="147">
        <f>IF(N202="nulová",J202,0)</f>
        <v>0</v>
      </c>
      <c r="BJ202" s="13" t="s">
        <v>80</v>
      </c>
      <c r="BK202" s="147">
        <f>ROUND(I202*H202,2)</f>
        <v>0</v>
      </c>
      <c r="BL202" s="13" t="s">
        <v>97</v>
      </c>
      <c r="BM202" s="146" t="s">
        <v>1776</v>
      </c>
    </row>
    <row r="203" spans="2:65" s="1" customFormat="1" ht="19.5">
      <c r="B203" s="28"/>
      <c r="D203" s="148" t="s">
        <v>290</v>
      </c>
      <c r="F203" s="149" t="s">
        <v>1777</v>
      </c>
      <c r="I203" s="150"/>
      <c r="L203" s="28"/>
      <c r="M203" s="151"/>
      <c r="T203" s="52"/>
      <c r="AT203" s="13" t="s">
        <v>290</v>
      </c>
      <c r="AU203" s="13" t="s">
        <v>80</v>
      </c>
    </row>
    <row r="204" spans="2:65" s="1" customFormat="1" ht="24.2" customHeight="1">
      <c r="B204" s="133"/>
      <c r="C204" s="134" t="s">
        <v>789</v>
      </c>
      <c r="D204" s="134" t="s">
        <v>284</v>
      </c>
      <c r="E204" s="135" t="s">
        <v>1090</v>
      </c>
      <c r="F204" s="136" t="s">
        <v>1091</v>
      </c>
      <c r="G204" s="137" t="s">
        <v>402</v>
      </c>
      <c r="H204" s="156">
        <v>6.7</v>
      </c>
      <c r="I204" s="139"/>
      <c r="J204" s="140">
        <f>ROUND(I204*H204,2)</f>
        <v>0</v>
      </c>
      <c r="K204" s="141"/>
      <c r="L204" s="28"/>
      <c r="M204" s="142" t="s">
        <v>1</v>
      </c>
      <c r="N204" s="143" t="s">
        <v>38</v>
      </c>
      <c r="P204" s="144">
        <f>O204*H204</f>
        <v>0</v>
      </c>
      <c r="Q204" s="144">
        <v>0</v>
      </c>
      <c r="R204" s="144">
        <f>Q204*H204</f>
        <v>0</v>
      </c>
      <c r="S204" s="144">
        <v>0</v>
      </c>
      <c r="T204" s="145">
        <f>S204*H204</f>
        <v>0</v>
      </c>
      <c r="AR204" s="146" t="s">
        <v>97</v>
      </c>
      <c r="AT204" s="146" t="s">
        <v>284</v>
      </c>
      <c r="AU204" s="146" t="s">
        <v>80</v>
      </c>
      <c r="AY204" s="13" t="s">
        <v>281</v>
      </c>
      <c r="BE204" s="147">
        <f>IF(N204="základní",J204,0)</f>
        <v>0</v>
      </c>
      <c r="BF204" s="147">
        <f>IF(N204="snížená",J204,0)</f>
        <v>0</v>
      </c>
      <c r="BG204" s="147">
        <f>IF(N204="zákl. přenesená",J204,0)</f>
        <v>0</v>
      </c>
      <c r="BH204" s="147">
        <f>IF(N204="sníž. přenesená",J204,0)</f>
        <v>0</v>
      </c>
      <c r="BI204" s="147">
        <f>IF(N204="nulová",J204,0)</f>
        <v>0</v>
      </c>
      <c r="BJ204" s="13" t="s">
        <v>80</v>
      </c>
      <c r="BK204" s="147">
        <f>ROUND(I204*H204,2)</f>
        <v>0</v>
      </c>
      <c r="BL204" s="13" t="s">
        <v>97</v>
      </c>
      <c r="BM204" s="146" t="s">
        <v>1778</v>
      </c>
    </row>
    <row r="205" spans="2:65" s="1" customFormat="1" ht="19.5">
      <c r="B205" s="28"/>
      <c r="D205" s="148" t="s">
        <v>290</v>
      </c>
      <c r="F205" s="149" t="s">
        <v>1777</v>
      </c>
      <c r="I205" s="150"/>
      <c r="L205" s="28"/>
      <c r="M205" s="151"/>
      <c r="T205" s="52"/>
      <c r="AT205" s="13" t="s">
        <v>290</v>
      </c>
      <c r="AU205" s="13" t="s">
        <v>80</v>
      </c>
    </row>
    <row r="206" spans="2:65" s="1" customFormat="1" ht="49.15" customHeight="1">
      <c r="B206" s="133"/>
      <c r="C206" s="134" t="s">
        <v>794</v>
      </c>
      <c r="D206" s="134" t="s">
        <v>284</v>
      </c>
      <c r="E206" s="135" t="s">
        <v>1495</v>
      </c>
      <c r="F206" s="136" t="s">
        <v>1496</v>
      </c>
      <c r="G206" s="137" t="s">
        <v>409</v>
      </c>
      <c r="H206" s="156">
        <v>8</v>
      </c>
      <c r="I206" s="139"/>
      <c r="J206" s="140">
        <f>ROUND(I206*H206,2)</f>
        <v>0</v>
      </c>
      <c r="K206" s="141"/>
      <c r="L206" s="28"/>
      <c r="M206" s="142" t="s">
        <v>1</v>
      </c>
      <c r="N206" s="143" t="s">
        <v>38</v>
      </c>
      <c r="P206" s="144">
        <f>O206*H206</f>
        <v>0</v>
      </c>
      <c r="Q206" s="144">
        <v>0</v>
      </c>
      <c r="R206" s="144">
        <f>Q206*H206</f>
        <v>0</v>
      </c>
      <c r="S206" s="144">
        <v>0</v>
      </c>
      <c r="T206" s="145">
        <f>S206*H206</f>
        <v>0</v>
      </c>
      <c r="AR206" s="146" t="s">
        <v>97</v>
      </c>
      <c r="AT206" s="146" t="s">
        <v>284</v>
      </c>
      <c r="AU206" s="146" t="s">
        <v>80</v>
      </c>
      <c r="AY206" s="13" t="s">
        <v>281</v>
      </c>
      <c r="BE206" s="147">
        <f>IF(N206="základní",J206,0)</f>
        <v>0</v>
      </c>
      <c r="BF206" s="147">
        <f>IF(N206="snížená",J206,0)</f>
        <v>0</v>
      </c>
      <c r="BG206" s="147">
        <f>IF(N206="zákl. přenesená",J206,0)</f>
        <v>0</v>
      </c>
      <c r="BH206" s="147">
        <f>IF(N206="sníž. přenesená",J206,0)</f>
        <v>0</v>
      </c>
      <c r="BI206" s="147">
        <f>IF(N206="nulová",J206,0)</f>
        <v>0</v>
      </c>
      <c r="BJ206" s="13" t="s">
        <v>80</v>
      </c>
      <c r="BK206" s="147">
        <f>ROUND(I206*H206,2)</f>
        <v>0</v>
      </c>
      <c r="BL206" s="13" t="s">
        <v>97</v>
      </c>
      <c r="BM206" s="146" t="s">
        <v>1779</v>
      </c>
    </row>
    <row r="207" spans="2:65" s="1" customFormat="1" ht="19.5">
      <c r="B207" s="28"/>
      <c r="D207" s="148" t="s">
        <v>290</v>
      </c>
      <c r="F207" s="149" t="s">
        <v>1780</v>
      </c>
      <c r="I207" s="150"/>
      <c r="L207" s="28"/>
      <c r="M207" s="151"/>
      <c r="T207" s="52"/>
      <c r="AT207" s="13" t="s">
        <v>290</v>
      </c>
      <c r="AU207" s="13" t="s">
        <v>80</v>
      </c>
    </row>
    <row r="208" spans="2:65" s="11" customFormat="1" ht="25.9" customHeight="1">
      <c r="B208" s="121"/>
      <c r="D208" s="122" t="s">
        <v>72</v>
      </c>
      <c r="E208" s="123" t="s">
        <v>535</v>
      </c>
      <c r="F208" s="123" t="s">
        <v>788</v>
      </c>
      <c r="I208" s="124"/>
      <c r="J208" s="125">
        <f>BK208</f>
        <v>0</v>
      </c>
      <c r="L208" s="121"/>
      <c r="M208" s="126"/>
      <c r="P208" s="127">
        <f>SUM(P209:P212)</f>
        <v>0</v>
      </c>
      <c r="R208" s="127">
        <f>SUM(R209:R212)</f>
        <v>0</v>
      </c>
      <c r="T208" s="128">
        <f>SUM(T209:T212)</f>
        <v>0</v>
      </c>
      <c r="AR208" s="122" t="s">
        <v>80</v>
      </c>
      <c r="AT208" s="129" t="s">
        <v>72</v>
      </c>
      <c r="AU208" s="129" t="s">
        <v>73</v>
      </c>
      <c r="AY208" s="122" t="s">
        <v>281</v>
      </c>
      <c r="BK208" s="130">
        <f>SUM(BK209:BK212)</f>
        <v>0</v>
      </c>
    </row>
    <row r="209" spans="2:65" s="1" customFormat="1" ht="16.5" customHeight="1">
      <c r="B209" s="133"/>
      <c r="C209" s="134" t="s">
        <v>799</v>
      </c>
      <c r="D209" s="134" t="s">
        <v>284</v>
      </c>
      <c r="E209" s="135" t="s">
        <v>1099</v>
      </c>
      <c r="F209" s="136" t="s">
        <v>1100</v>
      </c>
      <c r="G209" s="137" t="s">
        <v>506</v>
      </c>
      <c r="H209" s="156">
        <v>1.0449999999999999</v>
      </c>
      <c r="I209" s="139"/>
      <c r="J209" s="140">
        <f>ROUND(I209*H209,2)</f>
        <v>0</v>
      </c>
      <c r="K209" s="141"/>
      <c r="L209" s="28"/>
      <c r="M209" s="142" t="s">
        <v>1</v>
      </c>
      <c r="N209" s="143" t="s">
        <v>38</v>
      </c>
      <c r="P209" s="144">
        <f>O209*H209</f>
        <v>0</v>
      </c>
      <c r="Q209" s="144">
        <v>0</v>
      </c>
      <c r="R209" s="144">
        <f>Q209*H209</f>
        <v>0</v>
      </c>
      <c r="S209" s="144">
        <v>0</v>
      </c>
      <c r="T209" s="145">
        <f>S209*H209</f>
        <v>0</v>
      </c>
      <c r="AR209" s="146" t="s">
        <v>97</v>
      </c>
      <c r="AT209" s="146" t="s">
        <v>284</v>
      </c>
      <c r="AU209" s="146" t="s">
        <v>80</v>
      </c>
      <c r="AY209" s="13" t="s">
        <v>281</v>
      </c>
      <c r="BE209" s="147">
        <f>IF(N209="základní",J209,0)</f>
        <v>0</v>
      </c>
      <c r="BF209" s="147">
        <f>IF(N209="snížená",J209,0)</f>
        <v>0</v>
      </c>
      <c r="BG209" s="147">
        <f>IF(N209="zákl. přenesená",J209,0)</f>
        <v>0</v>
      </c>
      <c r="BH209" s="147">
        <f>IF(N209="sníž. přenesená",J209,0)</f>
        <v>0</v>
      </c>
      <c r="BI209" s="147">
        <f>IF(N209="nulová",J209,0)</f>
        <v>0</v>
      </c>
      <c r="BJ209" s="13" t="s">
        <v>80</v>
      </c>
      <c r="BK209" s="147">
        <f>ROUND(I209*H209,2)</f>
        <v>0</v>
      </c>
      <c r="BL209" s="13" t="s">
        <v>97</v>
      </c>
      <c r="BM209" s="146" t="s">
        <v>1781</v>
      </c>
    </row>
    <row r="210" spans="2:65" s="1" customFormat="1" ht="58.5">
      <c r="B210" s="28"/>
      <c r="D210" s="148" t="s">
        <v>290</v>
      </c>
      <c r="F210" s="149" t="s">
        <v>1782</v>
      </c>
      <c r="I210" s="150"/>
      <c r="L210" s="28"/>
      <c r="M210" s="151"/>
      <c r="T210" s="52"/>
      <c r="AT210" s="13" t="s">
        <v>290</v>
      </c>
      <c r="AU210" s="13" t="s">
        <v>80</v>
      </c>
    </row>
    <row r="211" spans="2:65" s="1" customFormat="1" ht="37.9" customHeight="1">
      <c r="B211" s="133"/>
      <c r="C211" s="134" t="s">
        <v>805</v>
      </c>
      <c r="D211" s="134" t="s">
        <v>284</v>
      </c>
      <c r="E211" s="135" t="s">
        <v>623</v>
      </c>
      <c r="F211" s="136" t="s">
        <v>790</v>
      </c>
      <c r="G211" s="137" t="s">
        <v>402</v>
      </c>
      <c r="H211" s="156">
        <v>4.25</v>
      </c>
      <c r="I211" s="139"/>
      <c r="J211" s="140">
        <f>ROUND(I211*H211,2)</f>
        <v>0</v>
      </c>
      <c r="K211" s="141"/>
      <c r="L211" s="28"/>
      <c r="M211" s="142" t="s">
        <v>1</v>
      </c>
      <c r="N211" s="143" t="s">
        <v>38</v>
      </c>
      <c r="P211" s="144">
        <f>O211*H211</f>
        <v>0</v>
      </c>
      <c r="Q211" s="144">
        <v>0</v>
      </c>
      <c r="R211" s="144">
        <f>Q211*H211</f>
        <v>0</v>
      </c>
      <c r="S211" s="144">
        <v>0</v>
      </c>
      <c r="T211" s="145">
        <f>S211*H211</f>
        <v>0</v>
      </c>
      <c r="AR211" s="146" t="s">
        <v>97</v>
      </c>
      <c r="AT211" s="146" t="s">
        <v>284</v>
      </c>
      <c r="AU211" s="146" t="s">
        <v>80</v>
      </c>
      <c r="AY211" s="13" t="s">
        <v>281</v>
      </c>
      <c r="BE211" s="147">
        <f>IF(N211="základní",J211,0)</f>
        <v>0</v>
      </c>
      <c r="BF211" s="147">
        <f>IF(N211="snížená",J211,0)</f>
        <v>0</v>
      </c>
      <c r="BG211" s="147">
        <f>IF(N211="zákl. přenesená",J211,0)</f>
        <v>0</v>
      </c>
      <c r="BH211" s="147">
        <f>IF(N211="sníž. přenesená",J211,0)</f>
        <v>0</v>
      </c>
      <c r="BI211" s="147">
        <f>IF(N211="nulová",J211,0)</f>
        <v>0</v>
      </c>
      <c r="BJ211" s="13" t="s">
        <v>80</v>
      </c>
      <c r="BK211" s="147">
        <f>ROUND(I211*H211,2)</f>
        <v>0</v>
      </c>
      <c r="BL211" s="13" t="s">
        <v>97</v>
      </c>
      <c r="BM211" s="146" t="s">
        <v>1783</v>
      </c>
    </row>
    <row r="212" spans="2:65" s="1" customFormat="1" ht="19.5">
      <c r="B212" s="28"/>
      <c r="D212" s="148" t="s">
        <v>290</v>
      </c>
      <c r="F212" s="149" t="s">
        <v>1784</v>
      </c>
      <c r="I212" s="150"/>
      <c r="L212" s="28"/>
      <c r="M212" s="151"/>
      <c r="T212" s="52"/>
      <c r="AT212" s="13" t="s">
        <v>290</v>
      </c>
      <c r="AU212" s="13" t="s">
        <v>80</v>
      </c>
    </row>
    <row r="213" spans="2:65" s="11" customFormat="1" ht="25.9" customHeight="1">
      <c r="B213" s="121"/>
      <c r="D213" s="122" t="s">
        <v>72</v>
      </c>
      <c r="E213" s="123" t="s">
        <v>316</v>
      </c>
      <c r="F213" s="123" t="s">
        <v>793</v>
      </c>
      <c r="I213" s="124"/>
      <c r="J213" s="125">
        <f>BK213</f>
        <v>0</v>
      </c>
      <c r="L213" s="121"/>
      <c r="M213" s="126"/>
      <c r="P213" s="127">
        <f>SUM(P214:P218)</f>
        <v>0</v>
      </c>
      <c r="R213" s="127">
        <f>SUM(R214:R218)</f>
        <v>0</v>
      </c>
      <c r="T213" s="128">
        <f>SUM(T214:T218)</f>
        <v>0</v>
      </c>
      <c r="AR213" s="122" t="s">
        <v>80</v>
      </c>
      <c r="AT213" s="129" t="s">
        <v>72</v>
      </c>
      <c r="AU213" s="129" t="s">
        <v>73</v>
      </c>
      <c r="AY213" s="122" t="s">
        <v>281</v>
      </c>
      <c r="BK213" s="130">
        <f>SUM(BK214:BK218)</f>
        <v>0</v>
      </c>
    </row>
    <row r="214" spans="2:65" s="1" customFormat="1" ht="16.5" customHeight="1">
      <c r="B214" s="133"/>
      <c r="C214" s="134" t="s">
        <v>508</v>
      </c>
      <c r="D214" s="134" t="s">
        <v>284</v>
      </c>
      <c r="E214" s="135" t="s">
        <v>1108</v>
      </c>
      <c r="F214" s="136" t="s">
        <v>1109</v>
      </c>
      <c r="G214" s="137" t="s">
        <v>501</v>
      </c>
      <c r="H214" s="156">
        <v>39</v>
      </c>
      <c r="I214" s="139"/>
      <c r="J214" s="140">
        <f>ROUND(I214*H214,2)</f>
        <v>0</v>
      </c>
      <c r="K214" s="141"/>
      <c r="L214" s="28"/>
      <c r="M214" s="142" t="s">
        <v>1</v>
      </c>
      <c r="N214" s="143" t="s">
        <v>38</v>
      </c>
      <c r="P214" s="144">
        <f>O214*H214</f>
        <v>0</v>
      </c>
      <c r="Q214" s="144">
        <v>0</v>
      </c>
      <c r="R214" s="144">
        <f>Q214*H214</f>
        <v>0</v>
      </c>
      <c r="S214" s="144">
        <v>0</v>
      </c>
      <c r="T214" s="145">
        <f>S214*H214</f>
        <v>0</v>
      </c>
      <c r="AR214" s="146" t="s">
        <v>97</v>
      </c>
      <c r="AT214" s="146" t="s">
        <v>284</v>
      </c>
      <c r="AU214" s="146" t="s">
        <v>80</v>
      </c>
      <c r="AY214" s="13" t="s">
        <v>281</v>
      </c>
      <c r="BE214" s="147">
        <f>IF(N214="základní",J214,0)</f>
        <v>0</v>
      </c>
      <c r="BF214" s="147">
        <f>IF(N214="snížená",J214,0)</f>
        <v>0</v>
      </c>
      <c r="BG214" s="147">
        <f>IF(N214="zákl. přenesená",J214,0)</f>
        <v>0</v>
      </c>
      <c r="BH214" s="147">
        <f>IF(N214="sníž. přenesená",J214,0)</f>
        <v>0</v>
      </c>
      <c r="BI214" s="147">
        <f>IF(N214="nulová",J214,0)</f>
        <v>0</v>
      </c>
      <c r="BJ214" s="13" t="s">
        <v>80</v>
      </c>
      <c r="BK214" s="147">
        <f>ROUND(I214*H214,2)</f>
        <v>0</v>
      </c>
      <c r="BL214" s="13" t="s">
        <v>97</v>
      </c>
      <c r="BM214" s="146" t="s">
        <v>1785</v>
      </c>
    </row>
    <row r="215" spans="2:65" s="1" customFormat="1" ht="19.5">
      <c r="B215" s="28"/>
      <c r="D215" s="148" t="s">
        <v>290</v>
      </c>
      <c r="F215" s="149" t="s">
        <v>1786</v>
      </c>
      <c r="I215" s="150"/>
      <c r="L215" s="28"/>
      <c r="M215" s="151"/>
      <c r="T215" s="52"/>
      <c r="AT215" s="13" t="s">
        <v>290</v>
      </c>
      <c r="AU215" s="13" t="s">
        <v>80</v>
      </c>
    </row>
    <row r="216" spans="2:65" s="1" customFormat="1" ht="33" customHeight="1">
      <c r="B216" s="133"/>
      <c r="C216" s="134" t="s">
        <v>513</v>
      </c>
      <c r="D216" s="134" t="s">
        <v>284</v>
      </c>
      <c r="E216" s="135" t="s">
        <v>1113</v>
      </c>
      <c r="F216" s="136" t="s">
        <v>1319</v>
      </c>
      <c r="G216" s="137" t="s">
        <v>501</v>
      </c>
      <c r="H216" s="156">
        <v>42.9</v>
      </c>
      <c r="I216" s="139"/>
      <c r="J216" s="140">
        <f>ROUND(I216*H216,2)</f>
        <v>0</v>
      </c>
      <c r="K216" s="141"/>
      <c r="L216" s="28"/>
      <c r="M216" s="142" t="s">
        <v>1</v>
      </c>
      <c r="N216" s="143" t="s">
        <v>38</v>
      </c>
      <c r="P216" s="144">
        <f>O216*H216</f>
        <v>0</v>
      </c>
      <c r="Q216" s="144">
        <v>0</v>
      </c>
      <c r="R216" s="144">
        <f>Q216*H216</f>
        <v>0</v>
      </c>
      <c r="S216" s="144">
        <v>0</v>
      </c>
      <c r="T216" s="145">
        <f>S216*H216</f>
        <v>0</v>
      </c>
      <c r="AR216" s="146" t="s">
        <v>97</v>
      </c>
      <c r="AT216" s="146" t="s">
        <v>284</v>
      </c>
      <c r="AU216" s="146" t="s">
        <v>80</v>
      </c>
      <c r="AY216" s="13" t="s">
        <v>281</v>
      </c>
      <c r="BE216" s="147">
        <f>IF(N216="základní",J216,0)</f>
        <v>0</v>
      </c>
      <c r="BF216" s="147">
        <f>IF(N216="snížená",J216,0)</f>
        <v>0</v>
      </c>
      <c r="BG216" s="147">
        <f>IF(N216="zákl. přenesená",J216,0)</f>
        <v>0</v>
      </c>
      <c r="BH216" s="147">
        <f>IF(N216="sníž. přenesená",J216,0)</f>
        <v>0</v>
      </c>
      <c r="BI216" s="147">
        <f>IF(N216="nulová",J216,0)</f>
        <v>0</v>
      </c>
      <c r="BJ216" s="13" t="s">
        <v>80</v>
      </c>
      <c r="BK216" s="147">
        <f>ROUND(I216*H216,2)</f>
        <v>0</v>
      </c>
      <c r="BL216" s="13" t="s">
        <v>97</v>
      </c>
      <c r="BM216" s="146" t="s">
        <v>1787</v>
      </c>
    </row>
    <row r="217" spans="2:65" s="1" customFormat="1" ht="19.5">
      <c r="B217" s="28"/>
      <c r="D217" s="148" t="s">
        <v>290</v>
      </c>
      <c r="F217" s="149" t="s">
        <v>1788</v>
      </c>
      <c r="I217" s="150"/>
      <c r="L217" s="28"/>
      <c r="M217" s="151"/>
      <c r="T217" s="52"/>
      <c r="AT217" s="13" t="s">
        <v>290</v>
      </c>
      <c r="AU217" s="13" t="s">
        <v>80</v>
      </c>
    </row>
    <row r="218" spans="2:65" s="1" customFormat="1" ht="16.5" customHeight="1">
      <c r="B218" s="133"/>
      <c r="C218" s="134" t="s">
        <v>517</v>
      </c>
      <c r="D218" s="134" t="s">
        <v>284</v>
      </c>
      <c r="E218" s="135" t="s">
        <v>1118</v>
      </c>
      <c r="F218" s="136" t="s">
        <v>1322</v>
      </c>
      <c r="G218" s="137" t="s">
        <v>409</v>
      </c>
      <c r="H218" s="156">
        <v>2</v>
      </c>
      <c r="I218" s="139"/>
      <c r="J218" s="140">
        <f>ROUND(I218*H218,2)</f>
        <v>0</v>
      </c>
      <c r="K218" s="141"/>
      <c r="L218" s="28"/>
      <c r="M218" s="142" t="s">
        <v>1</v>
      </c>
      <c r="N218" s="143" t="s">
        <v>38</v>
      </c>
      <c r="P218" s="144">
        <f>O218*H218</f>
        <v>0</v>
      </c>
      <c r="Q218" s="144">
        <v>0</v>
      </c>
      <c r="R218" s="144">
        <f>Q218*H218</f>
        <v>0</v>
      </c>
      <c r="S218" s="144">
        <v>0</v>
      </c>
      <c r="T218" s="145">
        <f>S218*H218</f>
        <v>0</v>
      </c>
      <c r="AR218" s="146" t="s">
        <v>97</v>
      </c>
      <c r="AT218" s="146" t="s">
        <v>284</v>
      </c>
      <c r="AU218" s="146" t="s">
        <v>80</v>
      </c>
      <c r="AY218" s="13" t="s">
        <v>281</v>
      </c>
      <c r="BE218" s="147">
        <f>IF(N218="základní",J218,0)</f>
        <v>0</v>
      </c>
      <c r="BF218" s="147">
        <f>IF(N218="snížená",J218,0)</f>
        <v>0</v>
      </c>
      <c r="BG218" s="147">
        <f>IF(N218="zákl. přenesená",J218,0)</f>
        <v>0</v>
      </c>
      <c r="BH218" s="147">
        <f>IF(N218="sníž. přenesená",J218,0)</f>
        <v>0</v>
      </c>
      <c r="BI218" s="147">
        <f>IF(N218="nulová",J218,0)</f>
        <v>0</v>
      </c>
      <c r="BJ218" s="13" t="s">
        <v>80</v>
      </c>
      <c r="BK218" s="147">
        <f>ROUND(I218*H218,2)</f>
        <v>0</v>
      </c>
      <c r="BL218" s="13" t="s">
        <v>97</v>
      </c>
      <c r="BM218" s="146" t="s">
        <v>1789</v>
      </c>
    </row>
    <row r="219" spans="2:65" s="11" customFormat="1" ht="25.9" customHeight="1">
      <c r="B219" s="121"/>
      <c r="D219" s="122" t="s">
        <v>72</v>
      </c>
      <c r="E219" s="123" t="s">
        <v>643</v>
      </c>
      <c r="F219" s="123" t="s">
        <v>644</v>
      </c>
      <c r="I219" s="124"/>
      <c r="J219" s="125">
        <f>BK219</f>
        <v>0</v>
      </c>
      <c r="L219" s="121"/>
      <c r="M219" s="126"/>
      <c r="P219" s="127">
        <f>SUM(P220:P221)</f>
        <v>0</v>
      </c>
      <c r="R219" s="127">
        <f>SUM(R220:R221)</f>
        <v>0</v>
      </c>
      <c r="T219" s="128">
        <f>SUM(T220:T221)</f>
        <v>0</v>
      </c>
      <c r="AR219" s="122" t="s">
        <v>80</v>
      </c>
      <c r="AT219" s="129" t="s">
        <v>72</v>
      </c>
      <c r="AU219" s="129" t="s">
        <v>73</v>
      </c>
      <c r="AY219" s="122" t="s">
        <v>281</v>
      </c>
      <c r="BK219" s="130">
        <f>SUM(BK220:BK221)</f>
        <v>0</v>
      </c>
    </row>
    <row r="220" spans="2:65" s="1" customFormat="1" ht="24.2" customHeight="1">
      <c r="B220" s="133"/>
      <c r="C220" s="134" t="s">
        <v>521</v>
      </c>
      <c r="D220" s="134" t="s">
        <v>284</v>
      </c>
      <c r="E220" s="135" t="s">
        <v>834</v>
      </c>
      <c r="F220" s="136" t="s">
        <v>835</v>
      </c>
      <c r="G220" s="137" t="s">
        <v>511</v>
      </c>
      <c r="H220" s="156">
        <v>127.56699999999999</v>
      </c>
      <c r="I220" s="139"/>
      <c r="J220" s="140">
        <f>ROUND(I220*H220,2)</f>
        <v>0</v>
      </c>
      <c r="K220" s="141"/>
      <c r="L220" s="28"/>
      <c r="M220" s="142" t="s">
        <v>1</v>
      </c>
      <c r="N220" s="143" t="s">
        <v>38</v>
      </c>
      <c r="P220" s="144">
        <f>O220*H220</f>
        <v>0</v>
      </c>
      <c r="Q220" s="144">
        <v>0</v>
      </c>
      <c r="R220" s="144">
        <f>Q220*H220</f>
        <v>0</v>
      </c>
      <c r="S220" s="144">
        <v>0</v>
      </c>
      <c r="T220" s="145">
        <f>S220*H220</f>
        <v>0</v>
      </c>
      <c r="AR220" s="146" t="s">
        <v>97</v>
      </c>
      <c r="AT220" s="146" t="s">
        <v>284</v>
      </c>
      <c r="AU220" s="146" t="s">
        <v>80</v>
      </c>
      <c r="AY220" s="13" t="s">
        <v>281</v>
      </c>
      <c r="BE220" s="147">
        <f>IF(N220="základní",J220,0)</f>
        <v>0</v>
      </c>
      <c r="BF220" s="147">
        <f>IF(N220="snížená",J220,0)</f>
        <v>0</v>
      </c>
      <c r="BG220" s="147">
        <f>IF(N220="zákl. přenesená",J220,0)</f>
        <v>0</v>
      </c>
      <c r="BH220" s="147">
        <f>IF(N220="sníž. přenesená",J220,0)</f>
        <v>0</v>
      </c>
      <c r="BI220" s="147">
        <f>IF(N220="nulová",J220,0)</f>
        <v>0</v>
      </c>
      <c r="BJ220" s="13" t="s">
        <v>80</v>
      </c>
      <c r="BK220" s="147">
        <f>ROUND(I220*H220,2)</f>
        <v>0</v>
      </c>
      <c r="BL220" s="13" t="s">
        <v>97</v>
      </c>
      <c r="BM220" s="146" t="s">
        <v>1790</v>
      </c>
    </row>
    <row r="221" spans="2:65" s="1" customFormat="1" ht="39">
      <c r="B221" s="28"/>
      <c r="D221" s="148" t="s">
        <v>290</v>
      </c>
      <c r="F221" s="149" t="s">
        <v>837</v>
      </c>
      <c r="I221" s="150"/>
      <c r="L221" s="28"/>
      <c r="M221" s="151"/>
      <c r="T221" s="52"/>
      <c r="AT221" s="13" t="s">
        <v>290</v>
      </c>
      <c r="AU221" s="13" t="s">
        <v>80</v>
      </c>
    </row>
    <row r="222" spans="2:65" s="11" customFormat="1" ht="25.9" customHeight="1">
      <c r="B222" s="121"/>
      <c r="D222" s="122" t="s">
        <v>72</v>
      </c>
      <c r="E222" s="123" t="s">
        <v>838</v>
      </c>
      <c r="F222" s="123" t="s">
        <v>839</v>
      </c>
      <c r="I222" s="124"/>
      <c r="J222" s="125">
        <f>BK222</f>
        <v>0</v>
      </c>
      <c r="L222" s="121"/>
      <c r="M222" s="126"/>
      <c r="P222" s="127">
        <f>SUM(P223:P228)</f>
        <v>0</v>
      </c>
      <c r="R222" s="127">
        <f>SUM(R223:R228)</f>
        <v>0</v>
      </c>
      <c r="T222" s="128">
        <f>SUM(T223:T228)</f>
        <v>0</v>
      </c>
      <c r="AR222" s="122" t="s">
        <v>82</v>
      </c>
      <c r="AT222" s="129" t="s">
        <v>72</v>
      </c>
      <c r="AU222" s="129" t="s">
        <v>73</v>
      </c>
      <c r="AY222" s="122" t="s">
        <v>281</v>
      </c>
      <c r="BK222" s="130">
        <f>SUM(BK223:BK228)</f>
        <v>0</v>
      </c>
    </row>
    <row r="223" spans="2:65" s="1" customFormat="1" ht="24.2" customHeight="1">
      <c r="B223" s="133"/>
      <c r="C223" s="134" t="s">
        <v>828</v>
      </c>
      <c r="D223" s="134" t="s">
        <v>284</v>
      </c>
      <c r="E223" s="135" t="s">
        <v>1124</v>
      </c>
      <c r="F223" s="136" t="s">
        <v>1125</v>
      </c>
      <c r="G223" s="137" t="s">
        <v>402</v>
      </c>
      <c r="H223" s="156">
        <v>58.5</v>
      </c>
      <c r="I223" s="139"/>
      <c r="J223" s="140">
        <f>ROUND(I223*H223,2)</f>
        <v>0</v>
      </c>
      <c r="K223" s="141"/>
      <c r="L223" s="28"/>
      <c r="M223" s="142" t="s">
        <v>1</v>
      </c>
      <c r="N223" s="143" t="s">
        <v>38</v>
      </c>
      <c r="P223" s="144">
        <f>O223*H223</f>
        <v>0</v>
      </c>
      <c r="Q223" s="144">
        <v>0</v>
      </c>
      <c r="R223" s="144">
        <f>Q223*H223</f>
        <v>0</v>
      </c>
      <c r="S223" s="144">
        <v>0</v>
      </c>
      <c r="T223" s="145">
        <f>S223*H223</f>
        <v>0</v>
      </c>
      <c r="AR223" s="146" t="s">
        <v>352</v>
      </c>
      <c r="AT223" s="146" t="s">
        <v>284</v>
      </c>
      <c r="AU223" s="146" t="s">
        <v>80</v>
      </c>
      <c r="AY223" s="13" t="s">
        <v>281</v>
      </c>
      <c r="BE223" s="147">
        <f>IF(N223="základní",J223,0)</f>
        <v>0</v>
      </c>
      <c r="BF223" s="147">
        <f>IF(N223="snížená",J223,0)</f>
        <v>0</v>
      </c>
      <c r="BG223" s="147">
        <f>IF(N223="zákl. přenesená",J223,0)</f>
        <v>0</v>
      </c>
      <c r="BH223" s="147">
        <f>IF(N223="sníž. přenesená",J223,0)</f>
        <v>0</v>
      </c>
      <c r="BI223" s="147">
        <f>IF(N223="nulová",J223,0)</f>
        <v>0</v>
      </c>
      <c r="BJ223" s="13" t="s">
        <v>80</v>
      </c>
      <c r="BK223" s="147">
        <f>ROUND(I223*H223,2)</f>
        <v>0</v>
      </c>
      <c r="BL223" s="13" t="s">
        <v>352</v>
      </c>
      <c r="BM223" s="146" t="s">
        <v>1791</v>
      </c>
    </row>
    <row r="224" spans="2:65" s="1" customFormat="1" ht="19.5">
      <c r="B224" s="28"/>
      <c r="D224" s="148" t="s">
        <v>290</v>
      </c>
      <c r="F224" s="149" t="s">
        <v>1792</v>
      </c>
      <c r="I224" s="150"/>
      <c r="L224" s="28"/>
      <c r="M224" s="151"/>
      <c r="T224" s="52"/>
      <c r="AT224" s="13" t="s">
        <v>290</v>
      </c>
      <c r="AU224" s="13" t="s">
        <v>80</v>
      </c>
    </row>
    <row r="225" spans="2:65" s="1" customFormat="1" ht="24.2" customHeight="1">
      <c r="B225" s="133"/>
      <c r="C225" s="134" t="s">
        <v>833</v>
      </c>
      <c r="D225" s="134" t="s">
        <v>284</v>
      </c>
      <c r="E225" s="135" t="s">
        <v>1129</v>
      </c>
      <c r="F225" s="136" t="s">
        <v>1327</v>
      </c>
      <c r="G225" s="137" t="s">
        <v>501</v>
      </c>
      <c r="H225" s="156">
        <v>39</v>
      </c>
      <c r="I225" s="139"/>
      <c r="J225" s="140">
        <f>ROUND(I225*H225,2)</f>
        <v>0</v>
      </c>
      <c r="K225" s="141"/>
      <c r="L225" s="28"/>
      <c r="M225" s="142" t="s">
        <v>1</v>
      </c>
      <c r="N225" s="143" t="s">
        <v>38</v>
      </c>
      <c r="P225" s="144">
        <f>O225*H225</f>
        <v>0</v>
      </c>
      <c r="Q225" s="144">
        <v>0</v>
      </c>
      <c r="R225" s="144">
        <f>Q225*H225</f>
        <v>0</v>
      </c>
      <c r="S225" s="144">
        <v>0</v>
      </c>
      <c r="T225" s="145">
        <f>S225*H225</f>
        <v>0</v>
      </c>
      <c r="AR225" s="146" t="s">
        <v>352</v>
      </c>
      <c r="AT225" s="146" t="s">
        <v>284</v>
      </c>
      <c r="AU225" s="146" t="s">
        <v>80</v>
      </c>
      <c r="AY225" s="13" t="s">
        <v>281</v>
      </c>
      <c r="BE225" s="147">
        <f>IF(N225="základní",J225,0)</f>
        <v>0</v>
      </c>
      <c r="BF225" s="147">
        <f>IF(N225="snížená",J225,0)</f>
        <v>0</v>
      </c>
      <c r="BG225" s="147">
        <f>IF(N225="zákl. přenesená",J225,0)</f>
        <v>0</v>
      </c>
      <c r="BH225" s="147">
        <f>IF(N225="sníž. přenesená",J225,0)</f>
        <v>0</v>
      </c>
      <c r="BI225" s="147">
        <f>IF(N225="nulová",J225,0)</f>
        <v>0</v>
      </c>
      <c r="BJ225" s="13" t="s">
        <v>80</v>
      </c>
      <c r="BK225" s="147">
        <f>ROUND(I225*H225,2)</f>
        <v>0</v>
      </c>
      <c r="BL225" s="13" t="s">
        <v>352</v>
      </c>
      <c r="BM225" s="146" t="s">
        <v>1793</v>
      </c>
    </row>
    <row r="226" spans="2:65" s="1" customFormat="1" ht="19.5">
      <c r="B226" s="28"/>
      <c r="D226" s="148" t="s">
        <v>290</v>
      </c>
      <c r="F226" s="149" t="s">
        <v>1794</v>
      </c>
      <c r="I226" s="150"/>
      <c r="L226" s="28"/>
      <c r="M226" s="151"/>
      <c r="T226" s="52"/>
      <c r="AT226" s="13" t="s">
        <v>290</v>
      </c>
      <c r="AU226" s="13" t="s">
        <v>80</v>
      </c>
    </row>
    <row r="227" spans="2:65" s="1" customFormat="1" ht="21.75" customHeight="1">
      <c r="B227" s="133"/>
      <c r="C227" s="134" t="s">
        <v>531</v>
      </c>
      <c r="D227" s="134" t="s">
        <v>284</v>
      </c>
      <c r="E227" s="135" t="s">
        <v>861</v>
      </c>
      <c r="F227" s="136" t="s">
        <v>862</v>
      </c>
      <c r="G227" s="137" t="s">
        <v>287</v>
      </c>
      <c r="H227" s="138"/>
      <c r="I227" s="139"/>
      <c r="J227" s="140">
        <f>ROUND(I227*H227,2)</f>
        <v>0</v>
      </c>
      <c r="K227" s="141"/>
      <c r="L227" s="28"/>
      <c r="M227" s="142" t="s">
        <v>1</v>
      </c>
      <c r="N227" s="143" t="s">
        <v>38</v>
      </c>
      <c r="P227" s="144">
        <f>O227*H227</f>
        <v>0</v>
      </c>
      <c r="Q227" s="144">
        <v>0</v>
      </c>
      <c r="R227" s="144">
        <f>Q227*H227</f>
        <v>0</v>
      </c>
      <c r="S227" s="144">
        <v>0</v>
      </c>
      <c r="T227" s="145">
        <f>S227*H227</f>
        <v>0</v>
      </c>
      <c r="AR227" s="146" t="s">
        <v>352</v>
      </c>
      <c r="AT227" s="146" t="s">
        <v>284</v>
      </c>
      <c r="AU227" s="146" t="s">
        <v>80</v>
      </c>
      <c r="AY227" s="13" t="s">
        <v>281</v>
      </c>
      <c r="BE227" s="147">
        <f>IF(N227="základní",J227,0)</f>
        <v>0</v>
      </c>
      <c r="BF227" s="147">
        <f>IF(N227="snížená",J227,0)</f>
        <v>0</v>
      </c>
      <c r="BG227" s="147">
        <f>IF(N227="zákl. přenesená",J227,0)</f>
        <v>0</v>
      </c>
      <c r="BH227" s="147">
        <f>IF(N227="sníž. přenesená",J227,0)</f>
        <v>0</v>
      </c>
      <c r="BI227" s="147">
        <f>IF(N227="nulová",J227,0)</f>
        <v>0</v>
      </c>
      <c r="BJ227" s="13" t="s">
        <v>80</v>
      </c>
      <c r="BK227" s="147">
        <f>ROUND(I227*H227,2)</f>
        <v>0</v>
      </c>
      <c r="BL227" s="13" t="s">
        <v>352</v>
      </c>
      <c r="BM227" s="146" t="s">
        <v>1795</v>
      </c>
    </row>
    <row r="228" spans="2:65" s="1" customFormat="1" ht="29.25">
      <c r="B228" s="28"/>
      <c r="D228" s="148" t="s">
        <v>290</v>
      </c>
      <c r="F228" s="149" t="s">
        <v>864</v>
      </c>
      <c r="I228" s="150"/>
      <c r="L228" s="28"/>
      <c r="M228" s="151"/>
      <c r="T228" s="52"/>
      <c r="AT228" s="13" t="s">
        <v>290</v>
      </c>
      <c r="AU228" s="13" t="s">
        <v>80</v>
      </c>
    </row>
    <row r="229" spans="2:65" s="11" customFormat="1" ht="25.9" customHeight="1">
      <c r="B229" s="121"/>
      <c r="D229" s="122" t="s">
        <v>72</v>
      </c>
      <c r="E229" s="123" t="s">
        <v>882</v>
      </c>
      <c r="F229" s="123" t="s">
        <v>883</v>
      </c>
      <c r="I229" s="124"/>
      <c r="J229" s="125">
        <f>BK229</f>
        <v>0</v>
      </c>
      <c r="L229" s="121"/>
      <c r="M229" s="126"/>
      <c r="P229" s="127">
        <f>SUM(P230:P233)</f>
        <v>0</v>
      </c>
      <c r="R229" s="127">
        <f>SUM(R230:R233)</f>
        <v>0</v>
      </c>
      <c r="T229" s="128">
        <f>SUM(T230:T233)</f>
        <v>0</v>
      </c>
      <c r="AR229" s="122" t="s">
        <v>82</v>
      </c>
      <c r="AT229" s="129" t="s">
        <v>72</v>
      </c>
      <c r="AU229" s="129" t="s">
        <v>73</v>
      </c>
      <c r="AY229" s="122" t="s">
        <v>281</v>
      </c>
      <c r="BK229" s="130">
        <f>SUM(BK230:BK233)</f>
        <v>0</v>
      </c>
    </row>
    <row r="230" spans="2:65" s="1" customFormat="1" ht="24.2" customHeight="1">
      <c r="B230" s="133"/>
      <c r="C230" s="134" t="s">
        <v>535</v>
      </c>
      <c r="D230" s="134" t="s">
        <v>284</v>
      </c>
      <c r="E230" s="135" t="s">
        <v>1331</v>
      </c>
      <c r="F230" s="136" t="s">
        <v>1332</v>
      </c>
      <c r="G230" s="137" t="s">
        <v>501</v>
      </c>
      <c r="H230" s="156">
        <v>2.2999999999999998</v>
      </c>
      <c r="I230" s="139"/>
      <c r="J230" s="140">
        <f>ROUND(I230*H230,2)</f>
        <v>0</v>
      </c>
      <c r="K230" s="141"/>
      <c r="L230" s="28"/>
      <c r="M230" s="142" t="s">
        <v>1</v>
      </c>
      <c r="N230" s="143" t="s">
        <v>38</v>
      </c>
      <c r="P230" s="144">
        <f>O230*H230</f>
        <v>0</v>
      </c>
      <c r="Q230" s="144">
        <v>0</v>
      </c>
      <c r="R230" s="144">
        <f>Q230*H230</f>
        <v>0</v>
      </c>
      <c r="S230" s="144">
        <v>0</v>
      </c>
      <c r="T230" s="145">
        <f>S230*H230</f>
        <v>0</v>
      </c>
      <c r="AR230" s="146" t="s">
        <v>352</v>
      </c>
      <c r="AT230" s="146" t="s">
        <v>284</v>
      </c>
      <c r="AU230" s="146" t="s">
        <v>80</v>
      </c>
      <c r="AY230" s="13" t="s">
        <v>281</v>
      </c>
      <c r="BE230" s="147">
        <f>IF(N230="základní",J230,0)</f>
        <v>0</v>
      </c>
      <c r="BF230" s="147">
        <f>IF(N230="snížená",J230,0)</f>
        <v>0</v>
      </c>
      <c r="BG230" s="147">
        <f>IF(N230="zákl. přenesená",J230,0)</f>
        <v>0</v>
      </c>
      <c r="BH230" s="147">
        <f>IF(N230="sníž. přenesená",J230,0)</f>
        <v>0</v>
      </c>
      <c r="BI230" s="147">
        <f>IF(N230="nulová",J230,0)</f>
        <v>0</v>
      </c>
      <c r="BJ230" s="13" t="s">
        <v>80</v>
      </c>
      <c r="BK230" s="147">
        <f>ROUND(I230*H230,2)</f>
        <v>0</v>
      </c>
      <c r="BL230" s="13" t="s">
        <v>352</v>
      </c>
      <c r="BM230" s="146" t="s">
        <v>1796</v>
      </c>
    </row>
    <row r="231" spans="2:65" s="1" customFormat="1" ht="19.5">
      <c r="B231" s="28"/>
      <c r="D231" s="148" t="s">
        <v>290</v>
      </c>
      <c r="F231" s="149" t="s">
        <v>1797</v>
      </c>
      <c r="I231" s="150"/>
      <c r="L231" s="28"/>
      <c r="M231" s="151"/>
      <c r="T231" s="52"/>
      <c r="AT231" s="13" t="s">
        <v>290</v>
      </c>
      <c r="AU231" s="13" t="s">
        <v>80</v>
      </c>
    </row>
    <row r="232" spans="2:65" s="1" customFormat="1" ht="24.2" customHeight="1">
      <c r="B232" s="133"/>
      <c r="C232" s="134" t="s">
        <v>539</v>
      </c>
      <c r="D232" s="134" t="s">
        <v>284</v>
      </c>
      <c r="E232" s="135" t="s">
        <v>901</v>
      </c>
      <c r="F232" s="136" t="s">
        <v>902</v>
      </c>
      <c r="G232" s="137" t="s">
        <v>287</v>
      </c>
      <c r="H232" s="138"/>
      <c r="I232" s="139"/>
      <c r="J232" s="140">
        <f>ROUND(I232*H232,2)</f>
        <v>0</v>
      </c>
      <c r="K232" s="141"/>
      <c r="L232" s="28"/>
      <c r="M232" s="142" t="s">
        <v>1</v>
      </c>
      <c r="N232" s="143" t="s">
        <v>38</v>
      </c>
      <c r="P232" s="144">
        <f>O232*H232</f>
        <v>0</v>
      </c>
      <c r="Q232" s="144">
        <v>0</v>
      </c>
      <c r="R232" s="144">
        <f>Q232*H232</f>
        <v>0</v>
      </c>
      <c r="S232" s="144">
        <v>0</v>
      </c>
      <c r="T232" s="145">
        <f>S232*H232</f>
        <v>0</v>
      </c>
      <c r="AR232" s="146" t="s">
        <v>352</v>
      </c>
      <c r="AT232" s="146" t="s">
        <v>284</v>
      </c>
      <c r="AU232" s="146" t="s">
        <v>80</v>
      </c>
      <c r="AY232" s="13" t="s">
        <v>281</v>
      </c>
      <c r="BE232" s="147">
        <f>IF(N232="základní",J232,0)</f>
        <v>0</v>
      </c>
      <c r="BF232" s="147">
        <f>IF(N232="snížená",J232,0)</f>
        <v>0</v>
      </c>
      <c r="BG232" s="147">
        <f>IF(N232="zákl. přenesená",J232,0)</f>
        <v>0</v>
      </c>
      <c r="BH232" s="147">
        <f>IF(N232="sníž. přenesená",J232,0)</f>
        <v>0</v>
      </c>
      <c r="BI232" s="147">
        <f>IF(N232="nulová",J232,0)</f>
        <v>0</v>
      </c>
      <c r="BJ232" s="13" t="s">
        <v>80</v>
      </c>
      <c r="BK232" s="147">
        <f>ROUND(I232*H232,2)</f>
        <v>0</v>
      </c>
      <c r="BL232" s="13" t="s">
        <v>352</v>
      </c>
      <c r="BM232" s="146" t="s">
        <v>1798</v>
      </c>
    </row>
    <row r="233" spans="2:65" s="1" customFormat="1" ht="19.5">
      <c r="B233" s="28"/>
      <c r="D233" s="148" t="s">
        <v>290</v>
      </c>
      <c r="F233" s="149" t="s">
        <v>881</v>
      </c>
      <c r="I233" s="150"/>
      <c r="L233" s="28"/>
      <c r="M233" s="153"/>
      <c r="N233" s="154"/>
      <c r="O233" s="154"/>
      <c r="P233" s="154"/>
      <c r="Q233" s="154"/>
      <c r="R233" s="154"/>
      <c r="S233" s="154"/>
      <c r="T233" s="155"/>
      <c r="AT233" s="13" t="s">
        <v>290</v>
      </c>
      <c r="AU233" s="13" t="s">
        <v>80</v>
      </c>
    </row>
    <row r="234" spans="2:65" s="1" customFormat="1" ht="6.95" customHeight="1">
      <c r="B234" s="40"/>
      <c r="C234" s="41"/>
      <c r="D234" s="41"/>
      <c r="E234" s="41"/>
      <c r="F234" s="41"/>
      <c r="G234" s="41"/>
      <c r="H234" s="41"/>
      <c r="I234" s="41"/>
      <c r="J234" s="41"/>
      <c r="K234" s="41"/>
      <c r="L234" s="28"/>
    </row>
  </sheetData>
  <autoFilter ref="C132:K233" xr:uid="{00000000-0009-0000-0000-00000F000000}"/>
  <mergeCells count="15">
    <mergeCell ref="E119:H119"/>
    <mergeCell ref="E123:H123"/>
    <mergeCell ref="E121:H121"/>
    <mergeCell ref="E125:H125"/>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BM232"/>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148</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1799</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ROUND(J133,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ROUND((SUM(BE133:BE231)),  2)</f>
        <v>0</v>
      </c>
      <c r="I37" s="92">
        <v>0.21</v>
      </c>
      <c r="J37" s="81">
        <f>ROUND(((SUM(BE133:BE231))*I37),  2)</f>
        <v>0</v>
      </c>
      <c r="L37" s="28"/>
    </row>
    <row r="38" spans="2:12" s="1" customFormat="1" ht="14.45" customHeight="1">
      <c r="B38" s="28"/>
      <c r="E38" s="23" t="s">
        <v>39</v>
      </c>
      <c r="F38" s="81">
        <f>ROUND((SUM(BF133:BF231)),  2)</f>
        <v>0</v>
      </c>
      <c r="I38" s="92">
        <v>0.12</v>
      </c>
      <c r="J38" s="81">
        <f>ROUND(((SUM(BF133:BF231))*I38),  2)</f>
        <v>0</v>
      </c>
      <c r="L38" s="28"/>
    </row>
    <row r="39" spans="2:12" s="1" customFormat="1" ht="14.45" hidden="1" customHeight="1">
      <c r="B39" s="28"/>
      <c r="E39" s="23" t="s">
        <v>40</v>
      </c>
      <c r="F39" s="81">
        <f>ROUND((SUM(BG133:BG231)),  2)</f>
        <v>0</v>
      </c>
      <c r="I39" s="92">
        <v>0.21</v>
      </c>
      <c r="J39" s="81">
        <f>0</f>
        <v>0</v>
      </c>
      <c r="L39" s="28"/>
    </row>
    <row r="40" spans="2:12" s="1" customFormat="1" ht="14.45" hidden="1" customHeight="1">
      <c r="B40" s="28"/>
      <c r="E40" s="23" t="s">
        <v>41</v>
      </c>
      <c r="F40" s="81">
        <f>ROUND((SUM(BH133:BH231)),  2)</f>
        <v>0</v>
      </c>
      <c r="I40" s="92">
        <v>0.12</v>
      </c>
      <c r="J40" s="81">
        <f>0</f>
        <v>0</v>
      </c>
      <c r="L40" s="28"/>
    </row>
    <row r="41" spans="2:12" s="1" customFormat="1" ht="14.45" hidden="1" customHeight="1">
      <c r="B41" s="28"/>
      <c r="E41" s="23" t="s">
        <v>42</v>
      </c>
      <c r="F41" s="81">
        <f>ROUND((SUM(BI133:BI231)),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Objekt12 - Zídka Z 04, schodistě  08 a 09</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J133</f>
        <v>0</v>
      </c>
      <c r="L100" s="28"/>
      <c r="AU100" s="13" t="s">
        <v>259</v>
      </c>
    </row>
    <row r="101" spans="2:47" s="8" customFormat="1" ht="24.95" customHeight="1">
      <c r="B101" s="104"/>
      <c r="D101" s="105" t="s">
        <v>396</v>
      </c>
      <c r="E101" s="106"/>
      <c r="F101" s="106"/>
      <c r="G101" s="106"/>
      <c r="H101" s="106"/>
      <c r="I101" s="106"/>
      <c r="J101" s="107">
        <f>J134</f>
        <v>0</v>
      </c>
      <c r="L101" s="104"/>
    </row>
    <row r="102" spans="2:47" s="8" customFormat="1" ht="24.95" customHeight="1">
      <c r="B102" s="104"/>
      <c r="D102" s="105" t="s">
        <v>649</v>
      </c>
      <c r="E102" s="106"/>
      <c r="F102" s="106"/>
      <c r="G102" s="106"/>
      <c r="H102" s="106"/>
      <c r="I102" s="106"/>
      <c r="J102" s="107">
        <f>J163</f>
        <v>0</v>
      </c>
      <c r="L102" s="104"/>
    </row>
    <row r="103" spans="2:47" s="8" customFormat="1" ht="24.95" customHeight="1">
      <c r="B103" s="104"/>
      <c r="D103" s="105" t="s">
        <v>650</v>
      </c>
      <c r="E103" s="106"/>
      <c r="F103" s="106"/>
      <c r="G103" s="106"/>
      <c r="H103" s="106"/>
      <c r="I103" s="106"/>
      <c r="J103" s="107">
        <f>J178</f>
        <v>0</v>
      </c>
      <c r="L103" s="104"/>
    </row>
    <row r="104" spans="2:47" s="8" customFormat="1" ht="24.95" customHeight="1">
      <c r="B104" s="104"/>
      <c r="D104" s="105" t="s">
        <v>906</v>
      </c>
      <c r="E104" s="106"/>
      <c r="F104" s="106"/>
      <c r="G104" s="106"/>
      <c r="H104" s="106"/>
      <c r="I104" s="106"/>
      <c r="J104" s="107">
        <f>J189</f>
        <v>0</v>
      </c>
      <c r="L104" s="104"/>
    </row>
    <row r="105" spans="2:47" s="8" customFormat="1" ht="24.95" customHeight="1">
      <c r="B105" s="104"/>
      <c r="D105" s="105" t="s">
        <v>651</v>
      </c>
      <c r="E105" s="106"/>
      <c r="F105" s="106"/>
      <c r="G105" s="106"/>
      <c r="H105" s="106"/>
      <c r="I105" s="106"/>
      <c r="J105" s="107">
        <f>J206</f>
        <v>0</v>
      </c>
      <c r="L105" s="104"/>
    </row>
    <row r="106" spans="2:47" s="8" customFormat="1" ht="24.95" customHeight="1">
      <c r="B106" s="104"/>
      <c r="D106" s="105" t="s">
        <v>652</v>
      </c>
      <c r="E106" s="106"/>
      <c r="F106" s="106"/>
      <c r="G106" s="106"/>
      <c r="H106" s="106"/>
      <c r="I106" s="106"/>
      <c r="J106" s="107">
        <f>J211</f>
        <v>0</v>
      </c>
      <c r="L106" s="104"/>
    </row>
    <row r="107" spans="2:47" s="8" customFormat="1" ht="24.95" customHeight="1">
      <c r="B107" s="104"/>
      <c r="D107" s="105" t="s">
        <v>595</v>
      </c>
      <c r="E107" s="106"/>
      <c r="F107" s="106"/>
      <c r="G107" s="106"/>
      <c r="H107" s="106"/>
      <c r="I107" s="106"/>
      <c r="J107" s="107">
        <f>J217</f>
        <v>0</v>
      </c>
      <c r="L107" s="104"/>
    </row>
    <row r="108" spans="2:47" s="8" customFormat="1" ht="24.95" customHeight="1">
      <c r="B108" s="104"/>
      <c r="D108" s="105" t="s">
        <v>655</v>
      </c>
      <c r="E108" s="106"/>
      <c r="F108" s="106"/>
      <c r="G108" s="106"/>
      <c r="H108" s="106"/>
      <c r="I108" s="106"/>
      <c r="J108" s="107">
        <f>J220</f>
        <v>0</v>
      </c>
      <c r="L108" s="104"/>
    </row>
    <row r="109" spans="2:47" s="8" customFormat="1" ht="24.95" customHeight="1">
      <c r="B109" s="104"/>
      <c r="D109" s="105" t="s">
        <v>657</v>
      </c>
      <c r="E109" s="106"/>
      <c r="F109" s="106"/>
      <c r="G109" s="106"/>
      <c r="H109" s="106"/>
      <c r="I109" s="106"/>
      <c r="J109" s="107">
        <f>J227</f>
        <v>0</v>
      </c>
      <c r="L109" s="104"/>
    </row>
    <row r="110" spans="2:47" s="1" customFormat="1" ht="21.75" customHeight="1">
      <c r="B110" s="28"/>
      <c r="L110" s="28"/>
    </row>
    <row r="111" spans="2:47" s="1" customFormat="1" ht="6.95" customHeight="1">
      <c r="B111" s="40"/>
      <c r="C111" s="41"/>
      <c r="D111" s="41"/>
      <c r="E111" s="41"/>
      <c r="F111" s="41"/>
      <c r="G111" s="41"/>
      <c r="H111" s="41"/>
      <c r="I111" s="41"/>
      <c r="J111" s="41"/>
      <c r="K111" s="41"/>
      <c r="L111" s="28"/>
    </row>
    <row r="115" spans="2:12" s="1" customFormat="1" ht="6.95" customHeight="1">
      <c r="B115" s="42"/>
      <c r="C115" s="43"/>
      <c r="D115" s="43"/>
      <c r="E115" s="43"/>
      <c r="F115" s="43"/>
      <c r="G115" s="43"/>
      <c r="H115" s="43"/>
      <c r="I115" s="43"/>
      <c r="J115" s="43"/>
      <c r="K115" s="43"/>
      <c r="L115" s="28"/>
    </row>
    <row r="116" spans="2:12" s="1" customFormat="1" ht="24.95" customHeight="1">
      <c r="B116" s="28"/>
      <c r="C116" s="17" t="s">
        <v>266</v>
      </c>
      <c r="L116" s="28"/>
    </row>
    <row r="117" spans="2:12" s="1" customFormat="1" ht="6.95" customHeight="1">
      <c r="B117" s="28"/>
      <c r="L117" s="28"/>
    </row>
    <row r="118" spans="2:12" s="1" customFormat="1" ht="12" customHeight="1">
      <c r="B118" s="28"/>
      <c r="C118" s="23" t="s">
        <v>16</v>
      </c>
      <c r="L118" s="28"/>
    </row>
    <row r="119" spans="2:12" s="1" customFormat="1" ht="16.5" customHeight="1">
      <c r="B119" s="28"/>
      <c r="E119" s="223" t="str">
        <f>E7</f>
        <v>Městský park -Děkanská zahrada Pelhřimov - kompletní provedení</v>
      </c>
      <c r="F119" s="224"/>
      <c r="G119" s="224"/>
      <c r="H119" s="224"/>
      <c r="L119" s="28"/>
    </row>
    <row r="120" spans="2:12" ht="12" customHeight="1">
      <c r="B120" s="16"/>
      <c r="C120" s="23" t="s">
        <v>249</v>
      </c>
      <c r="L120" s="16"/>
    </row>
    <row r="121" spans="2:12" ht="16.5" customHeight="1">
      <c r="B121" s="16"/>
      <c r="E121" s="223" t="s">
        <v>250</v>
      </c>
      <c r="F121" s="183"/>
      <c r="G121" s="183"/>
      <c r="H121" s="183"/>
      <c r="L121" s="16"/>
    </row>
    <row r="122" spans="2:12" ht="12" customHeight="1">
      <c r="B122" s="16"/>
      <c r="C122" s="23" t="s">
        <v>251</v>
      </c>
      <c r="L122" s="16"/>
    </row>
    <row r="123" spans="2:12" s="1" customFormat="1" ht="16.5" customHeight="1">
      <c r="B123" s="28"/>
      <c r="E123" s="218" t="s">
        <v>252</v>
      </c>
      <c r="F123" s="225"/>
      <c r="G123" s="225"/>
      <c r="H123" s="225"/>
      <c r="L123" s="28"/>
    </row>
    <row r="124" spans="2:12" s="1" customFormat="1" ht="12" customHeight="1">
      <c r="B124" s="28"/>
      <c r="C124" s="23" t="s">
        <v>394</v>
      </c>
      <c r="L124" s="28"/>
    </row>
    <row r="125" spans="2:12" s="1" customFormat="1" ht="16.5" customHeight="1">
      <c r="B125" s="28"/>
      <c r="E125" s="205" t="str">
        <f>E13</f>
        <v>Objekt12 - Zídka Z 04, schodistě  08 a 09</v>
      </c>
      <c r="F125" s="225"/>
      <c r="G125" s="225"/>
      <c r="H125" s="225"/>
      <c r="L125" s="28"/>
    </row>
    <row r="126" spans="2:12" s="1" customFormat="1" ht="6.95" customHeight="1">
      <c r="B126" s="28"/>
      <c r="L126" s="28"/>
    </row>
    <row r="127" spans="2:12" s="1" customFormat="1" ht="12" customHeight="1">
      <c r="B127" s="28"/>
      <c r="C127" s="23" t="s">
        <v>20</v>
      </c>
      <c r="F127" s="21" t="str">
        <f>F16</f>
        <v xml:space="preserve"> </v>
      </c>
      <c r="I127" s="23" t="s">
        <v>22</v>
      </c>
      <c r="J127" s="48" t="str">
        <f>IF(J16="","",J16)</f>
        <v>5. 12. 2024</v>
      </c>
      <c r="L127" s="28"/>
    </row>
    <row r="128" spans="2:12" s="1" customFormat="1" ht="6.95" customHeight="1">
      <c r="B128" s="28"/>
      <c r="L128" s="28"/>
    </row>
    <row r="129" spans="2:65" s="1" customFormat="1" ht="15.2" customHeight="1">
      <c r="B129" s="28"/>
      <c r="C129" s="23" t="s">
        <v>24</v>
      </c>
      <c r="F129" s="21" t="str">
        <f>E19</f>
        <v xml:space="preserve"> </v>
      </c>
      <c r="I129" s="23" t="s">
        <v>29</v>
      </c>
      <c r="J129" s="26" t="str">
        <f>E25</f>
        <v xml:space="preserve"> </v>
      </c>
      <c r="L129" s="28"/>
    </row>
    <row r="130" spans="2:65" s="1" customFormat="1" ht="15.2" customHeight="1">
      <c r="B130" s="28"/>
      <c r="C130" s="23" t="s">
        <v>27</v>
      </c>
      <c r="F130" s="21" t="str">
        <f>IF(E22="","",E22)</f>
        <v>Vyplň údaj</v>
      </c>
      <c r="I130" s="23" t="s">
        <v>31</v>
      </c>
      <c r="J130" s="26" t="str">
        <f>E28</f>
        <v xml:space="preserve"> </v>
      </c>
      <c r="L130" s="28"/>
    </row>
    <row r="131" spans="2:65" s="1" customFormat="1" ht="10.35" customHeight="1">
      <c r="B131" s="28"/>
      <c r="L131" s="28"/>
    </row>
    <row r="132" spans="2:65" s="10" customFormat="1" ht="29.25" customHeight="1">
      <c r="B132" s="112"/>
      <c r="C132" s="113" t="s">
        <v>267</v>
      </c>
      <c r="D132" s="114" t="s">
        <v>58</v>
      </c>
      <c r="E132" s="114" t="s">
        <v>54</v>
      </c>
      <c r="F132" s="114" t="s">
        <v>55</v>
      </c>
      <c r="G132" s="114" t="s">
        <v>268</v>
      </c>
      <c r="H132" s="114" t="s">
        <v>269</v>
      </c>
      <c r="I132" s="114" t="s">
        <v>270</v>
      </c>
      <c r="J132" s="115" t="s">
        <v>257</v>
      </c>
      <c r="K132" s="116" t="s">
        <v>271</v>
      </c>
      <c r="L132" s="112"/>
      <c r="M132" s="55" t="s">
        <v>1</v>
      </c>
      <c r="N132" s="56" t="s">
        <v>37</v>
      </c>
      <c r="O132" s="56" t="s">
        <v>272</v>
      </c>
      <c r="P132" s="56" t="s">
        <v>273</v>
      </c>
      <c r="Q132" s="56" t="s">
        <v>274</v>
      </c>
      <c r="R132" s="56" t="s">
        <v>275</v>
      </c>
      <c r="S132" s="56" t="s">
        <v>276</v>
      </c>
      <c r="T132" s="57" t="s">
        <v>277</v>
      </c>
    </row>
    <row r="133" spans="2:65" s="1" customFormat="1" ht="22.9" customHeight="1">
      <c r="B133" s="28"/>
      <c r="C133" s="60" t="s">
        <v>278</v>
      </c>
      <c r="J133" s="117">
        <f>BK133</f>
        <v>0</v>
      </c>
      <c r="L133" s="28"/>
      <c r="M133" s="58"/>
      <c r="N133" s="49"/>
      <c r="O133" s="49"/>
      <c r="P133" s="118">
        <f>P134+P163+P178+P189+P206+P211+P217+P220+P227</f>
        <v>0</v>
      </c>
      <c r="Q133" s="49"/>
      <c r="R133" s="118">
        <f>R134+R163+R178+R189+R206+R211+R217+R220+R227</f>
        <v>0</v>
      </c>
      <c r="S133" s="49"/>
      <c r="T133" s="119">
        <f>T134+T163+T178+T189+T206+T211+T217+T220+T227</f>
        <v>0</v>
      </c>
      <c r="AT133" s="13" t="s">
        <v>72</v>
      </c>
      <c r="AU133" s="13" t="s">
        <v>259</v>
      </c>
      <c r="BK133" s="120">
        <f>BK134+BK163+BK178+BK189+BK206+BK211+BK217+BK220+BK227</f>
        <v>0</v>
      </c>
    </row>
    <row r="134" spans="2:65" s="11" customFormat="1" ht="25.9" customHeight="1">
      <c r="B134" s="121"/>
      <c r="D134" s="122" t="s">
        <v>72</v>
      </c>
      <c r="E134" s="123" t="s">
        <v>80</v>
      </c>
      <c r="F134" s="123" t="s">
        <v>399</v>
      </c>
      <c r="I134" s="124"/>
      <c r="J134" s="125">
        <f>BK134</f>
        <v>0</v>
      </c>
      <c r="L134" s="121"/>
      <c r="M134" s="126"/>
      <c r="P134" s="127">
        <f>SUM(P135:P162)</f>
        <v>0</v>
      </c>
      <c r="R134" s="127">
        <f>SUM(R135:R162)</f>
        <v>0</v>
      </c>
      <c r="T134" s="128">
        <f>SUM(T135:T162)</f>
        <v>0</v>
      </c>
      <c r="AR134" s="122" t="s">
        <v>80</v>
      </c>
      <c r="AT134" s="129" t="s">
        <v>72</v>
      </c>
      <c r="AU134" s="129" t="s">
        <v>73</v>
      </c>
      <c r="AY134" s="122" t="s">
        <v>281</v>
      </c>
      <c r="BK134" s="130">
        <f>SUM(BK135:BK162)</f>
        <v>0</v>
      </c>
    </row>
    <row r="135" spans="2:65" s="1" customFormat="1" ht="24.2" customHeight="1">
      <c r="B135" s="133"/>
      <c r="C135" s="134" t="s">
        <v>80</v>
      </c>
      <c r="D135" s="134" t="s">
        <v>284</v>
      </c>
      <c r="E135" s="135" t="s">
        <v>548</v>
      </c>
      <c r="F135" s="136" t="s">
        <v>1200</v>
      </c>
      <c r="G135" s="137" t="s">
        <v>506</v>
      </c>
      <c r="H135" s="156">
        <v>20.364000000000001</v>
      </c>
      <c r="I135" s="139"/>
      <c r="J135" s="140">
        <f>ROUND(I135*H135,2)</f>
        <v>0</v>
      </c>
      <c r="K135" s="141"/>
      <c r="L135" s="28"/>
      <c r="M135" s="142" t="s">
        <v>1</v>
      </c>
      <c r="N135" s="143" t="s">
        <v>38</v>
      </c>
      <c r="P135" s="144">
        <f>O135*H135</f>
        <v>0</v>
      </c>
      <c r="Q135" s="144">
        <v>0</v>
      </c>
      <c r="R135" s="144">
        <f>Q135*H135</f>
        <v>0</v>
      </c>
      <c r="S135" s="144">
        <v>0</v>
      </c>
      <c r="T135" s="145">
        <f>S135*H135</f>
        <v>0</v>
      </c>
      <c r="AR135" s="146" t="s">
        <v>97</v>
      </c>
      <c r="AT135" s="146" t="s">
        <v>284</v>
      </c>
      <c r="AU135" s="146" t="s">
        <v>80</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97</v>
      </c>
      <c r="BM135" s="146" t="s">
        <v>1800</v>
      </c>
    </row>
    <row r="136" spans="2:65" s="1" customFormat="1" ht="58.5">
      <c r="B136" s="28"/>
      <c r="D136" s="148" t="s">
        <v>290</v>
      </c>
      <c r="F136" s="149" t="s">
        <v>1801</v>
      </c>
      <c r="I136" s="150"/>
      <c r="L136" s="28"/>
      <c r="M136" s="151"/>
      <c r="T136" s="52"/>
      <c r="AT136" s="13" t="s">
        <v>290</v>
      </c>
      <c r="AU136" s="13" t="s">
        <v>80</v>
      </c>
    </row>
    <row r="137" spans="2:65" s="1" customFormat="1" ht="24.2" customHeight="1">
      <c r="B137" s="133"/>
      <c r="C137" s="134" t="s">
        <v>82</v>
      </c>
      <c r="D137" s="134" t="s">
        <v>284</v>
      </c>
      <c r="E137" s="135" t="s">
        <v>552</v>
      </c>
      <c r="F137" s="136" t="s">
        <v>1203</v>
      </c>
      <c r="G137" s="137" t="s">
        <v>506</v>
      </c>
      <c r="H137" s="156">
        <v>10.182</v>
      </c>
      <c r="I137" s="139"/>
      <c r="J137" s="140">
        <f>ROUND(I137*H137,2)</f>
        <v>0</v>
      </c>
      <c r="K137" s="141"/>
      <c r="L137" s="28"/>
      <c r="M137" s="142" t="s">
        <v>1</v>
      </c>
      <c r="N137" s="143" t="s">
        <v>38</v>
      </c>
      <c r="P137" s="144">
        <f>O137*H137</f>
        <v>0</v>
      </c>
      <c r="Q137" s="144">
        <v>0</v>
      </c>
      <c r="R137" s="144">
        <f>Q137*H137</f>
        <v>0</v>
      </c>
      <c r="S137" s="144">
        <v>0</v>
      </c>
      <c r="T137" s="145">
        <f>S137*H137</f>
        <v>0</v>
      </c>
      <c r="AR137" s="146" t="s">
        <v>97</v>
      </c>
      <c r="AT137" s="146" t="s">
        <v>284</v>
      </c>
      <c r="AU137" s="146" t="s">
        <v>80</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97</v>
      </c>
      <c r="BM137" s="146" t="s">
        <v>1802</v>
      </c>
    </row>
    <row r="138" spans="2:65" s="1" customFormat="1" ht="39">
      <c r="B138" s="28"/>
      <c r="D138" s="148" t="s">
        <v>290</v>
      </c>
      <c r="F138" s="149" t="s">
        <v>1803</v>
      </c>
      <c r="I138" s="150"/>
      <c r="L138" s="28"/>
      <c r="M138" s="151"/>
      <c r="T138" s="52"/>
      <c r="AT138" s="13" t="s">
        <v>290</v>
      </c>
      <c r="AU138" s="13" t="s">
        <v>80</v>
      </c>
    </row>
    <row r="139" spans="2:65" s="1" customFormat="1" ht="24.2" customHeight="1">
      <c r="B139" s="133"/>
      <c r="C139" s="134" t="s">
        <v>90</v>
      </c>
      <c r="D139" s="134" t="s">
        <v>284</v>
      </c>
      <c r="E139" s="135" t="s">
        <v>915</v>
      </c>
      <c r="F139" s="136" t="s">
        <v>916</v>
      </c>
      <c r="G139" s="137" t="s">
        <v>506</v>
      </c>
      <c r="H139" s="156">
        <v>8.5259999999999998</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1804</v>
      </c>
    </row>
    <row r="140" spans="2:65" s="1" customFormat="1" ht="78">
      <c r="B140" s="28"/>
      <c r="D140" s="148" t="s">
        <v>290</v>
      </c>
      <c r="F140" s="149" t="s">
        <v>1805</v>
      </c>
      <c r="I140" s="150"/>
      <c r="L140" s="28"/>
      <c r="M140" s="151"/>
      <c r="T140" s="52"/>
      <c r="AT140" s="13" t="s">
        <v>290</v>
      </c>
      <c r="AU140" s="13" t="s">
        <v>80</v>
      </c>
    </row>
    <row r="141" spans="2:65" s="1" customFormat="1" ht="24.2" customHeight="1">
      <c r="B141" s="133"/>
      <c r="C141" s="134" t="s">
        <v>97</v>
      </c>
      <c r="D141" s="134" t="s">
        <v>284</v>
      </c>
      <c r="E141" s="135" t="s">
        <v>919</v>
      </c>
      <c r="F141" s="136" t="s">
        <v>920</v>
      </c>
      <c r="G141" s="137" t="s">
        <v>506</v>
      </c>
      <c r="H141" s="156">
        <v>4.2629999999999999</v>
      </c>
      <c r="I141" s="139"/>
      <c r="J141" s="140">
        <f>ROUND(I141*H141,2)</f>
        <v>0</v>
      </c>
      <c r="K141" s="141"/>
      <c r="L141" s="28"/>
      <c r="M141" s="142" t="s">
        <v>1</v>
      </c>
      <c r="N141" s="143" t="s">
        <v>38</v>
      </c>
      <c r="P141" s="144">
        <f>O141*H141</f>
        <v>0</v>
      </c>
      <c r="Q141" s="144">
        <v>0</v>
      </c>
      <c r="R141" s="144">
        <f>Q141*H141</f>
        <v>0</v>
      </c>
      <c r="S141" s="144">
        <v>0</v>
      </c>
      <c r="T141" s="145">
        <f>S141*H141</f>
        <v>0</v>
      </c>
      <c r="AR141" s="146" t="s">
        <v>97</v>
      </c>
      <c r="AT141" s="146" t="s">
        <v>284</v>
      </c>
      <c r="AU141" s="146" t="s">
        <v>80</v>
      </c>
      <c r="AY141" s="13" t="s">
        <v>281</v>
      </c>
      <c r="BE141" s="147">
        <f>IF(N141="základní",J141,0)</f>
        <v>0</v>
      </c>
      <c r="BF141" s="147">
        <f>IF(N141="snížená",J141,0)</f>
        <v>0</v>
      </c>
      <c r="BG141" s="147">
        <f>IF(N141="zákl. přenesená",J141,0)</f>
        <v>0</v>
      </c>
      <c r="BH141" s="147">
        <f>IF(N141="sníž. přenesená",J141,0)</f>
        <v>0</v>
      </c>
      <c r="BI141" s="147">
        <f>IF(N141="nulová",J141,0)</f>
        <v>0</v>
      </c>
      <c r="BJ141" s="13" t="s">
        <v>80</v>
      </c>
      <c r="BK141" s="147">
        <f>ROUND(I141*H141,2)</f>
        <v>0</v>
      </c>
      <c r="BL141" s="13" t="s">
        <v>97</v>
      </c>
      <c r="BM141" s="146" t="s">
        <v>1806</v>
      </c>
    </row>
    <row r="142" spans="2:65" s="1" customFormat="1" ht="107.25">
      <c r="B142" s="28"/>
      <c r="D142" s="148" t="s">
        <v>290</v>
      </c>
      <c r="F142" s="149" t="s">
        <v>1807</v>
      </c>
      <c r="I142" s="150"/>
      <c r="L142" s="28"/>
      <c r="M142" s="151"/>
      <c r="T142" s="52"/>
      <c r="AT142" s="13" t="s">
        <v>290</v>
      </c>
      <c r="AU142" s="13" t="s">
        <v>80</v>
      </c>
    </row>
    <row r="143" spans="2:65" s="1" customFormat="1" ht="24.2" customHeight="1">
      <c r="B143" s="133"/>
      <c r="C143" s="134" t="s">
        <v>280</v>
      </c>
      <c r="D143" s="134" t="s">
        <v>284</v>
      </c>
      <c r="E143" s="135" t="s">
        <v>675</v>
      </c>
      <c r="F143" s="136" t="s">
        <v>676</v>
      </c>
      <c r="G143" s="137" t="s">
        <v>506</v>
      </c>
      <c r="H143" s="156">
        <v>5.8</v>
      </c>
      <c r="I143" s="139"/>
      <c r="J143" s="140">
        <f>ROUND(I143*H143,2)</f>
        <v>0</v>
      </c>
      <c r="K143" s="141"/>
      <c r="L143" s="28"/>
      <c r="M143" s="142" t="s">
        <v>1</v>
      </c>
      <c r="N143" s="143" t="s">
        <v>38</v>
      </c>
      <c r="P143" s="144">
        <f>O143*H143</f>
        <v>0</v>
      </c>
      <c r="Q143" s="144">
        <v>0</v>
      </c>
      <c r="R143" s="144">
        <f>Q143*H143</f>
        <v>0</v>
      </c>
      <c r="S143" s="144">
        <v>0</v>
      </c>
      <c r="T143" s="145">
        <f>S143*H143</f>
        <v>0</v>
      </c>
      <c r="AR143" s="146" t="s">
        <v>97</v>
      </c>
      <c r="AT143" s="146" t="s">
        <v>284</v>
      </c>
      <c r="AU143" s="146" t="s">
        <v>80</v>
      </c>
      <c r="AY143" s="13" t="s">
        <v>281</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97</v>
      </c>
      <c r="BM143" s="146" t="s">
        <v>1808</v>
      </c>
    </row>
    <row r="144" spans="2:65" s="1" customFormat="1" ht="39">
      <c r="B144" s="28"/>
      <c r="D144" s="148" t="s">
        <v>290</v>
      </c>
      <c r="F144" s="149" t="s">
        <v>1809</v>
      </c>
      <c r="I144" s="150"/>
      <c r="L144" s="28"/>
      <c r="M144" s="151"/>
      <c r="T144" s="52"/>
      <c r="AT144" s="13" t="s">
        <v>290</v>
      </c>
      <c r="AU144" s="13" t="s">
        <v>80</v>
      </c>
    </row>
    <row r="145" spans="2:65" s="1" customFormat="1" ht="24.2" customHeight="1">
      <c r="B145" s="133"/>
      <c r="C145" s="134" t="s">
        <v>306</v>
      </c>
      <c r="D145" s="134" t="s">
        <v>284</v>
      </c>
      <c r="E145" s="135" t="s">
        <v>604</v>
      </c>
      <c r="F145" s="136" t="s">
        <v>679</v>
      </c>
      <c r="G145" s="137" t="s">
        <v>506</v>
      </c>
      <c r="H145" s="156">
        <v>25.99</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1810</v>
      </c>
    </row>
    <row r="146" spans="2:65" s="1" customFormat="1" ht="87.75">
      <c r="B146" s="28"/>
      <c r="D146" s="148" t="s">
        <v>290</v>
      </c>
      <c r="F146" s="149" t="s">
        <v>1811</v>
      </c>
      <c r="I146" s="150"/>
      <c r="L146" s="28"/>
      <c r="M146" s="151"/>
      <c r="T146" s="52"/>
      <c r="AT146" s="13" t="s">
        <v>290</v>
      </c>
      <c r="AU146" s="13" t="s">
        <v>80</v>
      </c>
    </row>
    <row r="147" spans="2:65" s="1" customFormat="1" ht="33" customHeight="1">
      <c r="B147" s="133"/>
      <c r="C147" s="134" t="s">
        <v>311</v>
      </c>
      <c r="D147" s="134" t="s">
        <v>284</v>
      </c>
      <c r="E147" s="135" t="s">
        <v>682</v>
      </c>
      <c r="F147" s="136" t="s">
        <v>683</v>
      </c>
      <c r="G147" s="137" t="s">
        <v>506</v>
      </c>
      <c r="H147" s="156">
        <v>2.9</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1812</v>
      </c>
    </row>
    <row r="148" spans="2:65" s="1" customFormat="1" ht="19.5">
      <c r="B148" s="28"/>
      <c r="D148" s="148" t="s">
        <v>290</v>
      </c>
      <c r="F148" s="149" t="s">
        <v>1813</v>
      </c>
      <c r="I148" s="150"/>
      <c r="L148" s="28"/>
      <c r="M148" s="151"/>
      <c r="T148" s="52"/>
      <c r="AT148" s="13" t="s">
        <v>290</v>
      </c>
      <c r="AU148" s="13" t="s">
        <v>80</v>
      </c>
    </row>
    <row r="149" spans="2:65" s="1" customFormat="1" ht="24.2" customHeight="1">
      <c r="B149" s="133"/>
      <c r="C149" s="134" t="s">
        <v>316</v>
      </c>
      <c r="D149" s="134" t="s">
        <v>284</v>
      </c>
      <c r="E149" s="135" t="s">
        <v>929</v>
      </c>
      <c r="F149" s="136" t="s">
        <v>930</v>
      </c>
      <c r="G149" s="137" t="s">
        <v>506</v>
      </c>
      <c r="H149" s="156">
        <v>2.9</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1814</v>
      </c>
    </row>
    <row r="150" spans="2:65" s="1" customFormat="1" ht="48.75">
      <c r="B150" s="28"/>
      <c r="D150" s="148" t="s">
        <v>290</v>
      </c>
      <c r="F150" s="149" t="s">
        <v>1815</v>
      </c>
      <c r="I150" s="150"/>
      <c r="L150" s="28"/>
      <c r="M150" s="151"/>
      <c r="T150" s="52"/>
      <c r="AT150" s="13" t="s">
        <v>290</v>
      </c>
      <c r="AU150" s="13" t="s">
        <v>80</v>
      </c>
    </row>
    <row r="151" spans="2:65" s="1" customFormat="1" ht="16.5" customHeight="1">
      <c r="B151" s="133"/>
      <c r="C151" s="134" t="s">
        <v>321</v>
      </c>
      <c r="D151" s="134" t="s">
        <v>284</v>
      </c>
      <c r="E151" s="135" t="s">
        <v>694</v>
      </c>
      <c r="F151" s="136" t="s">
        <v>695</v>
      </c>
      <c r="G151" s="137" t="s">
        <v>506</v>
      </c>
      <c r="H151" s="156">
        <v>2.9</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1816</v>
      </c>
    </row>
    <row r="152" spans="2:65" s="1" customFormat="1" ht="48.75">
      <c r="B152" s="28"/>
      <c r="D152" s="148" t="s">
        <v>290</v>
      </c>
      <c r="F152" s="149" t="s">
        <v>1817</v>
      </c>
      <c r="I152" s="150"/>
      <c r="L152" s="28"/>
      <c r="M152" s="151"/>
      <c r="T152" s="52"/>
      <c r="AT152" s="13" t="s">
        <v>290</v>
      </c>
      <c r="AU152" s="13" t="s">
        <v>80</v>
      </c>
    </row>
    <row r="153" spans="2:65" s="1" customFormat="1" ht="16.5" customHeight="1">
      <c r="B153" s="133"/>
      <c r="C153" s="134" t="s">
        <v>326</v>
      </c>
      <c r="D153" s="134" t="s">
        <v>284</v>
      </c>
      <c r="E153" s="135" t="s">
        <v>698</v>
      </c>
      <c r="F153" s="136" t="s">
        <v>699</v>
      </c>
      <c r="G153" s="137" t="s">
        <v>506</v>
      </c>
      <c r="H153" s="156">
        <v>2.9</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1818</v>
      </c>
    </row>
    <row r="154" spans="2:65" s="1" customFormat="1" ht="48.75">
      <c r="B154" s="28"/>
      <c r="D154" s="148" t="s">
        <v>290</v>
      </c>
      <c r="F154" s="149" t="s">
        <v>1817</v>
      </c>
      <c r="I154" s="150"/>
      <c r="L154" s="28"/>
      <c r="M154" s="151"/>
      <c r="T154" s="52"/>
      <c r="AT154" s="13" t="s">
        <v>290</v>
      </c>
      <c r="AU154" s="13" t="s">
        <v>80</v>
      </c>
    </row>
    <row r="155" spans="2:65" s="1" customFormat="1" ht="21.75" customHeight="1">
      <c r="B155" s="133"/>
      <c r="C155" s="134" t="s">
        <v>331</v>
      </c>
      <c r="D155" s="134" t="s">
        <v>284</v>
      </c>
      <c r="E155" s="135" t="s">
        <v>607</v>
      </c>
      <c r="F155" s="136" t="s">
        <v>702</v>
      </c>
      <c r="G155" s="137" t="s">
        <v>402</v>
      </c>
      <c r="H155" s="156">
        <v>28.643999999999998</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1819</v>
      </c>
    </row>
    <row r="156" spans="2:65" s="1" customFormat="1" ht="58.5">
      <c r="B156" s="28"/>
      <c r="D156" s="148" t="s">
        <v>290</v>
      </c>
      <c r="F156" s="149" t="s">
        <v>1820</v>
      </c>
      <c r="I156" s="150"/>
      <c r="L156" s="28"/>
      <c r="M156" s="151"/>
      <c r="T156" s="52"/>
      <c r="AT156" s="13" t="s">
        <v>290</v>
      </c>
      <c r="AU156" s="13" t="s">
        <v>80</v>
      </c>
    </row>
    <row r="157" spans="2:65" s="1" customFormat="1" ht="24.2" customHeight="1">
      <c r="B157" s="133"/>
      <c r="C157" s="134" t="s">
        <v>8</v>
      </c>
      <c r="D157" s="134" t="s">
        <v>284</v>
      </c>
      <c r="E157" s="135" t="s">
        <v>613</v>
      </c>
      <c r="F157" s="136" t="s">
        <v>705</v>
      </c>
      <c r="G157" s="137" t="s">
        <v>506</v>
      </c>
      <c r="H157" s="156">
        <v>25.99</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1821</v>
      </c>
    </row>
    <row r="158" spans="2:65" s="1" customFormat="1" ht="68.25">
      <c r="B158" s="28"/>
      <c r="D158" s="148" t="s">
        <v>290</v>
      </c>
      <c r="F158" s="149" t="s">
        <v>1822</v>
      </c>
      <c r="I158" s="150"/>
      <c r="L158" s="28"/>
      <c r="M158" s="151"/>
      <c r="T158" s="52"/>
      <c r="AT158" s="13" t="s">
        <v>290</v>
      </c>
      <c r="AU158" s="13" t="s">
        <v>80</v>
      </c>
    </row>
    <row r="159" spans="2:65" s="1" customFormat="1" ht="16.5" customHeight="1">
      <c r="B159" s="133"/>
      <c r="C159" s="134" t="s">
        <v>438</v>
      </c>
      <c r="D159" s="134" t="s">
        <v>284</v>
      </c>
      <c r="E159" s="135" t="s">
        <v>616</v>
      </c>
      <c r="F159" s="136" t="s">
        <v>617</v>
      </c>
      <c r="G159" s="137" t="s">
        <v>618</v>
      </c>
      <c r="H159" s="156">
        <v>20</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1823</v>
      </c>
    </row>
    <row r="160" spans="2:65" s="1" customFormat="1" ht="19.5">
      <c r="B160" s="28"/>
      <c r="D160" s="148" t="s">
        <v>290</v>
      </c>
      <c r="F160" s="149" t="s">
        <v>1576</v>
      </c>
      <c r="I160" s="150"/>
      <c r="L160" s="28"/>
      <c r="M160" s="151"/>
      <c r="T160" s="52"/>
      <c r="AT160" s="13" t="s">
        <v>290</v>
      </c>
      <c r="AU160" s="13" t="s">
        <v>80</v>
      </c>
    </row>
    <row r="161" spans="2:65" s="1" customFormat="1" ht="24.2" customHeight="1">
      <c r="B161" s="133"/>
      <c r="C161" s="134" t="s">
        <v>342</v>
      </c>
      <c r="D161" s="134" t="s">
        <v>284</v>
      </c>
      <c r="E161" s="135" t="s">
        <v>940</v>
      </c>
      <c r="F161" s="136" t="s">
        <v>941</v>
      </c>
      <c r="G161" s="137" t="s">
        <v>511</v>
      </c>
      <c r="H161" s="156">
        <v>5.22</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1824</v>
      </c>
    </row>
    <row r="162" spans="2:65" s="1" customFormat="1" ht="19.5">
      <c r="B162" s="28"/>
      <c r="D162" s="148" t="s">
        <v>290</v>
      </c>
      <c r="F162" s="149" t="s">
        <v>1825</v>
      </c>
      <c r="I162" s="150"/>
      <c r="L162" s="28"/>
      <c r="M162" s="151"/>
      <c r="T162" s="52"/>
      <c r="AT162" s="13" t="s">
        <v>290</v>
      </c>
      <c r="AU162" s="13" t="s">
        <v>80</v>
      </c>
    </row>
    <row r="163" spans="2:65" s="11" customFormat="1" ht="25.9" customHeight="1">
      <c r="B163" s="121"/>
      <c r="D163" s="122" t="s">
        <v>72</v>
      </c>
      <c r="E163" s="123" t="s">
        <v>82</v>
      </c>
      <c r="F163" s="123" t="s">
        <v>714</v>
      </c>
      <c r="I163" s="124"/>
      <c r="J163" s="125">
        <f>BK163</f>
        <v>0</v>
      </c>
      <c r="L163" s="121"/>
      <c r="M163" s="126"/>
      <c r="P163" s="127">
        <f>SUM(P164:P177)</f>
        <v>0</v>
      </c>
      <c r="R163" s="127">
        <f>SUM(R164:R177)</f>
        <v>0</v>
      </c>
      <c r="T163" s="128">
        <f>SUM(T164:T177)</f>
        <v>0</v>
      </c>
      <c r="AR163" s="122" t="s">
        <v>80</v>
      </c>
      <c r="AT163" s="129" t="s">
        <v>72</v>
      </c>
      <c r="AU163" s="129" t="s">
        <v>73</v>
      </c>
      <c r="AY163" s="122" t="s">
        <v>281</v>
      </c>
      <c r="BK163" s="130">
        <f>SUM(BK164:BK177)</f>
        <v>0</v>
      </c>
    </row>
    <row r="164" spans="2:65" s="1" customFormat="1" ht="24.2" customHeight="1">
      <c r="B164" s="133"/>
      <c r="C164" s="134" t="s">
        <v>347</v>
      </c>
      <c r="D164" s="134" t="s">
        <v>284</v>
      </c>
      <c r="E164" s="135" t="s">
        <v>944</v>
      </c>
      <c r="F164" s="136" t="s">
        <v>945</v>
      </c>
      <c r="G164" s="137" t="s">
        <v>402</v>
      </c>
      <c r="H164" s="156">
        <v>37.5</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1826</v>
      </c>
    </row>
    <row r="165" spans="2:65" s="1" customFormat="1" ht="29.25">
      <c r="B165" s="28"/>
      <c r="D165" s="148" t="s">
        <v>290</v>
      </c>
      <c r="F165" s="149" t="s">
        <v>1827</v>
      </c>
      <c r="I165" s="150"/>
      <c r="L165" s="28"/>
      <c r="M165" s="151"/>
      <c r="T165" s="52"/>
      <c r="AT165" s="13" t="s">
        <v>290</v>
      </c>
      <c r="AU165" s="13" t="s">
        <v>80</v>
      </c>
    </row>
    <row r="166" spans="2:65" s="1" customFormat="1" ht="24.2" customHeight="1">
      <c r="B166" s="133"/>
      <c r="C166" s="134" t="s">
        <v>352</v>
      </c>
      <c r="D166" s="134" t="s">
        <v>284</v>
      </c>
      <c r="E166" s="135" t="s">
        <v>948</v>
      </c>
      <c r="F166" s="136" t="s">
        <v>949</v>
      </c>
      <c r="G166" s="137" t="s">
        <v>506</v>
      </c>
      <c r="H166" s="156">
        <v>1.339</v>
      </c>
      <c r="I166" s="139"/>
      <c r="J166" s="140">
        <f>ROUND(I166*H166,2)</f>
        <v>0</v>
      </c>
      <c r="K166" s="141"/>
      <c r="L166" s="28"/>
      <c r="M166" s="142" t="s">
        <v>1</v>
      </c>
      <c r="N166" s="143" t="s">
        <v>38</v>
      </c>
      <c r="P166" s="144">
        <f>O166*H166</f>
        <v>0</v>
      </c>
      <c r="Q166" s="144">
        <v>0</v>
      </c>
      <c r="R166" s="144">
        <f>Q166*H166</f>
        <v>0</v>
      </c>
      <c r="S166" s="144">
        <v>0</v>
      </c>
      <c r="T166" s="145">
        <f>S166*H166</f>
        <v>0</v>
      </c>
      <c r="AR166" s="146" t="s">
        <v>97</v>
      </c>
      <c r="AT166" s="146" t="s">
        <v>284</v>
      </c>
      <c r="AU166" s="146" t="s">
        <v>80</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97</v>
      </c>
      <c r="BM166" s="146" t="s">
        <v>1828</v>
      </c>
    </row>
    <row r="167" spans="2:65" s="1" customFormat="1" ht="29.25">
      <c r="B167" s="28"/>
      <c r="D167" s="148" t="s">
        <v>290</v>
      </c>
      <c r="F167" s="149" t="s">
        <v>1829</v>
      </c>
      <c r="I167" s="150"/>
      <c r="L167" s="28"/>
      <c r="M167" s="151"/>
      <c r="T167" s="52"/>
      <c r="AT167" s="13" t="s">
        <v>290</v>
      </c>
      <c r="AU167" s="13" t="s">
        <v>80</v>
      </c>
    </row>
    <row r="168" spans="2:65" s="1" customFormat="1" ht="37.9" customHeight="1">
      <c r="B168" s="133"/>
      <c r="C168" s="134" t="s">
        <v>359</v>
      </c>
      <c r="D168" s="134" t="s">
        <v>284</v>
      </c>
      <c r="E168" s="135" t="s">
        <v>731</v>
      </c>
      <c r="F168" s="136" t="s">
        <v>732</v>
      </c>
      <c r="G168" s="137" t="s">
        <v>506</v>
      </c>
      <c r="H168" s="156">
        <v>10.96</v>
      </c>
      <c r="I168" s="139"/>
      <c r="J168" s="140">
        <f>ROUND(I168*H168,2)</f>
        <v>0</v>
      </c>
      <c r="K168" s="141"/>
      <c r="L168" s="28"/>
      <c r="M168" s="142" t="s">
        <v>1</v>
      </c>
      <c r="N168" s="143" t="s">
        <v>38</v>
      </c>
      <c r="P168" s="144">
        <f>O168*H168</f>
        <v>0</v>
      </c>
      <c r="Q168" s="144">
        <v>0</v>
      </c>
      <c r="R168" s="144">
        <f>Q168*H168</f>
        <v>0</v>
      </c>
      <c r="S168" s="144">
        <v>0</v>
      </c>
      <c r="T168" s="145">
        <f>S168*H168</f>
        <v>0</v>
      </c>
      <c r="AR168" s="146" t="s">
        <v>97</v>
      </c>
      <c r="AT168" s="146" t="s">
        <v>284</v>
      </c>
      <c r="AU168" s="146" t="s">
        <v>80</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1830</v>
      </c>
    </row>
    <row r="169" spans="2:65" s="1" customFormat="1" ht="39">
      <c r="B169" s="28"/>
      <c r="D169" s="148" t="s">
        <v>290</v>
      </c>
      <c r="F169" s="149" t="s">
        <v>1831</v>
      </c>
      <c r="I169" s="150"/>
      <c r="L169" s="28"/>
      <c r="M169" s="151"/>
      <c r="T169" s="52"/>
      <c r="AT169" s="13" t="s">
        <v>290</v>
      </c>
      <c r="AU169" s="13" t="s">
        <v>80</v>
      </c>
    </row>
    <row r="170" spans="2:65" s="1" customFormat="1" ht="16.5" customHeight="1">
      <c r="B170" s="133"/>
      <c r="C170" s="134" t="s">
        <v>454</v>
      </c>
      <c r="D170" s="134" t="s">
        <v>284</v>
      </c>
      <c r="E170" s="135" t="s">
        <v>735</v>
      </c>
      <c r="F170" s="136" t="s">
        <v>736</v>
      </c>
      <c r="G170" s="137" t="s">
        <v>402</v>
      </c>
      <c r="H170" s="156">
        <v>16.655999999999999</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80</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1832</v>
      </c>
    </row>
    <row r="171" spans="2:65" s="1" customFormat="1" ht="58.5">
      <c r="B171" s="28"/>
      <c r="D171" s="148" t="s">
        <v>290</v>
      </c>
      <c r="F171" s="149" t="s">
        <v>1833</v>
      </c>
      <c r="I171" s="150"/>
      <c r="L171" s="28"/>
      <c r="M171" s="151"/>
      <c r="T171" s="52"/>
      <c r="AT171" s="13" t="s">
        <v>290</v>
      </c>
      <c r="AU171" s="13" t="s">
        <v>80</v>
      </c>
    </row>
    <row r="172" spans="2:65" s="1" customFormat="1" ht="16.5" customHeight="1">
      <c r="B172" s="133"/>
      <c r="C172" s="134" t="s">
        <v>366</v>
      </c>
      <c r="D172" s="134" t="s">
        <v>284</v>
      </c>
      <c r="E172" s="135" t="s">
        <v>739</v>
      </c>
      <c r="F172" s="136" t="s">
        <v>740</v>
      </c>
      <c r="G172" s="137" t="s">
        <v>402</v>
      </c>
      <c r="H172" s="156">
        <v>16.655999999999999</v>
      </c>
      <c r="I172" s="139"/>
      <c r="J172" s="140">
        <f>ROUND(I172*H172,2)</f>
        <v>0</v>
      </c>
      <c r="K172" s="141"/>
      <c r="L172" s="28"/>
      <c r="M172" s="142" t="s">
        <v>1</v>
      </c>
      <c r="N172" s="143" t="s">
        <v>38</v>
      </c>
      <c r="P172" s="144">
        <f>O172*H172</f>
        <v>0</v>
      </c>
      <c r="Q172" s="144">
        <v>0</v>
      </c>
      <c r="R172" s="144">
        <f>Q172*H172</f>
        <v>0</v>
      </c>
      <c r="S172" s="144">
        <v>0</v>
      </c>
      <c r="T172" s="145">
        <f>S172*H172</f>
        <v>0</v>
      </c>
      <c r="AR172" s="146" t="s">
        <v>97</v>
      </c>
      <c r="AT172" s="146" t="s">
        <v>284</v>
      </c>
      <c r="AU172" s="146" t="s">
        <v>80</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97</v>
      </c>
      <c r="BM172" s="146" t="s">
        <v>1834</v>
      </c>
    </row>
    <row r="173" spans="2:65" s="1" customFormat="1" ht="48.75">
      <c r="B173" s="28"/>
      <c r="D173" s="148" t="s">
        <v>290</v>
      </c>
      <c r="F173" s="149" t="s">
        <v>958</v>
      </c>
      <c r="I173" s="150"/>
      <c r="L173" s="28"/>
      <c r="M173" s="151"/>
      <c r="T173" s="52"/>
      <c r="AT173" s="13" t="s">
        <v>290</v>
      </c>
      <c r="AU173" s="13" t="s">
        <v>80</v>
      </c>
    </row>
    <row r="174" spans="2:65" s="1" customFormat="1" ht="21.75" customHeight="1">
      <c r="B174" s="133"/>
      <c r="C174" s="134" t="s">
        <v>371</v>
      </c>
      <c r="D174" s="134" t="s">
        <v>284</v>
      </c>
      <c r="E174" s="135" t="s">
        <v>743</v>
      </c>
      <c r="F174" s="136" t="s">
        <v>744</v>
      </c>
      <c r="G174" s="137" t="s">
        <v>511</v>
      </c>
      <c r="H174" s="156">
        <v>0.54800000000000004</v>
      </c>
      <c r="I174" s="139"/>
      <c r="J174" s="140">
        <f>ROUND(I174*H174,2)</f>
        <v>0</v>
      </c>
      <c r="K174" s="141"/>
      <c r="L174" s="28"/>
      <c r="M174" s="142" t="s">
        <v>1</v>
      </c>
      <c r="N174" s="143" t="s">
        <v>38</v>
      </c>
      <c r="P174" s="144">
        <f>O174*H174</f>
        <v>0</v>
      </c>
      <c r="Q174" s="144">
        <v>0</v>
      </c>
      <c r="R174" s="144">
        <f>Q174*H174</f>
        <v>0</v>
      </c>
      <c r="S174" s="144">
        <v>0</v>
      </c>
      <c r="T174" s="145">
        <f>S174*H174</f>
        <v>0</v>
      </c>
      <c r="AR174" s="146" t="s">
        <v>97</v>
      </c>
      <c r="AT174" s="146" t="s">
        <v>284</v>
      </c>
      <c r="AU174" s="146" t="s">
        <v>80</v>
      </c>
      <c r="AY174" s="13" t="s">
        <v>281</v>
      </c>
      <c r="BE174" s="147">
        <f>IF(N174="základní",J174,0)</f>
        <v>0</v>
      </c>
      <c r="BF174" s="147">
        <f>IF(N174="snížená",J174,0)</f>
        <v>0</v>
      </c>
      <c r="BG174" s="147">
        <f>IF(N174="zákl. přenesená",J174,0)</f>
        <v>0</v>
      </c>
      <c r="BH174" s="147">
        <f>IF(N174="sníž. přenesená",J174,0)</f>
        <v>0</v>
      </c>
      <c r="BI174" s="147">
        <f>IF(N174="nulová",J174,0)</f>
        <v>0</v>
      </c>
      <c r="BJ174" s="13" t="s">
        <v>80</v>
      </c>
      <c r="BK174" s="147">
        <f>ROUND(I174*H174,2)</f>
        <v>0</v>
      </c>
      <c r="BL174" s="13" t="s">
        <v>97</v>
      </c>
      <c r="BM174" s="146" t="s">
        <v>1835</v>
      </c>
    </row>
    <row r="175" spans="2:65" s="1" customFormat="1" ht="58.5">
      <c r="B175" s="28"/>
      <c r="D175" s="148" t="s">
        <v>290</v>
      </c>
      <c r="F175" s="149" t="s">
        <v>1836</v>
      </c>
      <c r="I175" s="150"/>
      <c r="L175" s="28"/>
      <c r="M175" s="151"/>
      <c r="T175" s="52"/>
      <c r="AT175" s="13" t="s">
        <v>290</v>
      </c>
      <c r="AU175" s="13" t="s">
        <v>80</v>
      </c>
    </row>
    <row r="176" spans="2:65" s="1" customFormat="1" ht="37.9" customHeight="1">
      <c r="B176" s="133"/>
      <c r="C176" s="134" t="s">
        <v>7</v>
      </c>
      <c r="D176" s="134" t="s">
        <v>284</v>
      </c>
      <c r="E176" s="135" t="s">
        <v>962</v>
      </c>
      <c r="F176" s="136" t="s">
        <v>963</v>
      </c>
      <c r="G176" s="137" t="s">
        <v>402</v>
      </c>
      <c r="H176" s="156">
        <v>43.125</v>
      </c>
      <c r="I176" s="139"/>
      <c r="J176" s="140">
        <f>ROUND(I176*H176,2)</f>
        <v>0</v>
      </c>
      <c r="K176" s="141"/>
      <c r="L176" s="28"/>
      <c r="M176" s="142" t="s">
        <v>1</v>
      </c>
      <c r="N176" s="143" t="s">
        <v>38</v>
      </c>
      <c r="P176" s="144">
        <f>O176*H176</f>
        <v>0</v>
      </c>
      <c r="Q176" s="144">
        <v>0</v>
      </c>
      <c r="R176" s="144">
        <f>Q176*H176</f>
        <v>0</v>
      </c>
      <c r="S176" s="144">
        <v>0</v>
      </c>
      <c r="T176" s="145">
        <f>S176*H176</f>
        <v>0</v>
      </c>
      <c r="AR176" s="146" t="s">
        <v>97</v>
      </c>
      <c r="AT176" s="146" t="s">
        <v>284</v>
      </c>
      <c r="AU176" s="146" t="s">
        <v>80</v>
      </c>
      <c r="AY176" s="13" t="s">
        <v>281</v>
      </c>
      <c r="BE176" s="147">
        <f>IF(N176="základní",J176,0)</f>
        <v>0</v>
      </c>
      <c r="BF176" s="147">
        <f>IF(N176="snížená",J176,0)</f>
        <v>0</v>
      </c>
      <c r="BG176" s="147">
        <f>IF(N176="zákl. přenesená",J176,0)</f>
        <v>0</v>
      </c>
      <c r="BH176" s="147">
        <f>IF(N176="sníž. přenesená",J176,0)</f>
        <v>0</v>
      </c>
      <c r="BI176" s="147">
        <f>IF(N176="nulová",J176,0)</f>
        <v>0</v>
      </c>
      <c r="BJ176" s="13" t="s">
        <v>80</v>
      </c>
      <c r="BK176" s="147">
        <f>ROUND(I176*H176,2)</f>
        <v>0</v>
      </c>
      <c r="BL176" s="13" t="s">
        <v>97</v>
      </c>
      <c r="BM176" s="146" t="s">
        <v>1837</v>
      </c>
    </row>
    <row r="177" spans="2:65" s="1" customFormat="1" ht="19.5">
      <c r="B177" s="28"/>
      <c r="D177" s="148" t="s">
        <v>290</v>
      </c>
      <c r="F177" s="149" t="s">
        <v>1838</v>
      </c>
      <c r="I177" s="150"/>
      <c r="L177" s="28"/>
      <c r="M177" s="151"/>
      <c r="T177" s="52"/>
      <c r="AT177" s="13" t="s">
        <v>290</v>
      </c>
      <c r="AU177" s="13" t="s">
        <v>80</v>
      </c>
    </row>
    <row r="178" spans="2:65" s="11" customFormat="1" ht="25.9" customHeight="1">
      <c r="B178" s="121"/>
      <c r="D178" s="122" t="s">
        <v>72</v>
      </c>
      <c r="E178" s="123" t="s">
        <v>90</v>
      </c>
      <c r="F178" s="123" t="s">
        <v>759</v>
      </c>
      <c r="I178" s="124"/>
      <c r="J178" s="125">
        <f>BK178</f>
        <v>0</v>
      </c>
      <c r="L178" s="121"/>
      <c r="M178" s="126"/>
      <c r="P178" s="127">
        <f>SUM(P179:P188)</f>
        <v>0</v>
      </c>
      <c r="R178" s="127">
        <f>SUM(R179:R188)</f>
        <v>0</v>
      </c>
      <c r="T178" s="128">
        <f>SUM(T179:T188)</f>
        <v>0</v>
      </c>
      <c r="AR178" s="122" t="s">
        <v>80</v>
      </c>
      <c r="AT178" s="129" t="s">
        <v>72</v>
      </c>
      <c r="AU178" s="129" t="s">
        <v>73</v>
      </c>
      <c r="AY178" s="122" t="s">
        <v>281</v>
      </c>
      <c r="BK178" s="130">
        <f>SUM(BK179:BK188)</f>
        <v>0</v>
      </c>
    </row>
    <row r="179" spans="2:65" s="1" customFormat="1" ht="24.2" customHeight="1">
      <c r="B179" s="133"/>
      <c r="C179" s="134" t="s">
        <v>379</v>
      </c>
      <c r="D179" s="134" t="s">
        <v>284</v>
      </c>
      <c r="E179" s="135" t="s">
        <v>966</v>
      </c>
      <c r="F179" s="136" t="s">
        <v>967</v>
      </c>
      <c r="G179" s="137" t="s">
        <v>506</v>
      </c>
      <c r="H179" s="156">
        <v>5.5490000000000004</v>
      </c>
      <c r="I179" s="139"/>
      <c r="J179" s="140">
        <f>ROUND(I179*H179,2)</f>
        <v>0</v>
      </c>
      <c r="K179" s="141"/>
      <c r="L179" s="28"/>
      <c r="M179" s="142" t="s">
        <v>1</v>
      </c>
      <c r="N179" s="143" t="s">
        <v>38</v>
      </c>
      <c r="P179" s="144">
        <f>O179*H179</f>
        <v>0</v>
      </c>
      <c r="Q179" s="144">
        <v>0</v>
      </c>
      <c r="R179" s="144">
        <f>Q179*H179</f>
        <v>0</v>
      </c>
      <c r="S179" s="144">
        <v>0</v>
      </c>
      <c r="T179" s="145">
        <f>S179*H179</f>
        <v>0</v>
      </c>
      <c r="AR179" s="146" t="s">
        <v>97</v>
      </c>
      <c r="AT179" s="146" t="s">
        <v>284</v>
      </c>
      <c r="AU179" s="146" t="s">
        <v>80</v>
      </c>
      <c r="AY179" s="13" t="s">
        <v>281</v>
      </c>
      <c r="BE179" s="147">
        <f>IF(N179="základní",J179,0)</f>
        <v>0</v>
      </c>
      <c r="BF179" s="147">
        <f>IF(N179="snížená",J179,0)</f>
        <v>0</v>
      </c>
      <c r="BG179" s="147">
        <f>IF(N179="zákl. přenesená",J179,0)</f>
        <v>0</v>
      </c>
      <c r="BH179" s="147">
        <f>IF(N179="sníž. přenesená",J179,0)</f>
        <v>0</v>
      </c>
      <c r="BI179" s="147">
        <f>IF(N179="nulová",J179,0)</f>
        <v>0</v>
      </c>
      <c r="BJ179" s="13" t="s">
        <v>80</v>
      </c>
      <c r="BK179" s="147">
        <f>ROUND(I179*H179,2)</f>
        <v>0</v>
      </c>
      <c r="BL179" s="13" t="s">
        <v>97</v>
      </c>
      <c r="BM179" s="146" t="s">
        <v>1839</v>
      </c>
    </row>
    <row r="180" spans="2:65" s="1" customFormat="1" ht="68.25">
      <c r="B180" s="28"/>
      <c r="D180" s="148" t="s">
        <v>290</v>
      </c>
      <c r="F180" s="149" t="s">
        <v>1840</v>
      </c>
      <c r="I180" s="150"/>
      <c r="L180" s="28"/>
      <c r="M180" s="151"/>
      <c r="T180" s="52"/>
      <c r="AT180" s="13" t="s">
        <v>290</v>
      </c>
      <c r="AU180" s="13" t="s">
        <v>80</v>
      </c>
    </row>
    <row r="181" spans="2:65" s="1" customFormat="1" ht="49.15" customHeight="1">
      <c r="B181" s="133"/>
      <c r="C181" s="134" t="s">
        <v>384</v>
      </c>
      <c r="D181" s="134" t="s">
        <v>284</v>
      </c>
      <c r="E181" s="135" t="s">
        <v>1841</v>
      </c>
      <c r="F181" s="136" t="s">
        <v>1842</v>
      </c>
      <c r="G181" s="137" t="s">
        <v>409</v>
      </c>
      <c r="H181" s="156">
        <v>1</v>
      </c>
      <c r="I181" s="139"/>
      <c r="J181" s="140">
        <f>ROUND(I181*H181,2)</f>
        <v>0</v>
      </c>
      <c r="K181" s="141"/>
      <c r="L181" s="28"/>
      <c r="M181" s="142" t="s">
        <v>1</v>
      </c>
      <c r="N181" s="143" t="s">
        <v>38</v>
      </c>
      <c r="P181" s="144">
        <f>O181*H181</f>
        <v>0</v>
      </c>
      <c r="Q181" s="144">
        <v>0</v>
      </c>
      <c r="R181" s="144">
        <f>Q181*H181</f>
        <v>0</v>
      </c>
      <c r="S181" s="144">
        <v>0</v>
      </c>
      <c r="T181" s="145">
        <f>S181*H181</f>
        <v>0</v>
      </c>
      <c r="AR181" s="146" t="s">
        <v>97</v>
      </c>
      <c r="AT181" s="146" t="s">
        <v>284</v>
      </c>
      <c r="AU181" s="146" t="s">
        <v>80</v>
      </c>
      <c r="AY181" s="13" t="s">
        <v>281</v>
      </c>
      <c r="BE181" s="147">
        <f>IF(N181="základní",J181,0)</f>
        <v>0</v>
      </c>
      <c r="BF181" s="147">
        <f>IF(N181="snížená",J181,0)</f>
        <v>0</v>
      </c>
      <c r="BG181" s="147">
        <f>IF(N181="zákl. přenesená",J181,0)</f>
        <v>0</v>
      </c>
      <c r="BH181" s="147">
        <f>IF(N181="sníž. přenesená",J181,0)</f>
        <v>0</v>
      </c>
      <c r="BI181" s="147">
        <f>IF(N181="nulová",J181,0)</f>
        <v>0</v>
      </c>
      <c r="BJ181" s="13" t="s">
        <v>80</v>
      </c>
      <c r="BK181" s="147">
        <f>ROUND(I181*H181,2)</f>
        <v>0</v>
      </c>
      <c r="BL181" s="13" t="s">
        <v>97</v>
      </c>
      <c r="BM181" s="146" t="s">
        <v>1843</v>
      </c>
    </row>
    <row r="182" spans="2:65" s="1" customFormat="1" ht="19.5">
      <c r="B182" s="28"/>
      <c r="D182" s="148" t="s">
        <v>290</v>
      </c>
      <c r="F182" s="149" t="s">
        <v>1844</v>
      </c>
      <c r="I182" s="150"/>
      <c r="L182" s="28"/>
      <c r="M182" s="151"/>
      <c r="T182" s="52"/>
      <c r="AT182" s="13" t="s">
        <v>290</v>
      </c>
      <c r="AU182" s="13" t="s">
        <v>80</v>
      </c>
    </row>
    <row r="183" spans="2:65" s="1" customFormat="1" ht="49.15" customHeight="1">
      <c r="B183" s="133"/>
      <c r="C183" s="134" t="s">
        <v>389</v>
      </c>
      <c r="D183" s="134" t="s">
        <v>284</v>
      </c>
      <c r="E183" s="135" t="s">
        <v>1845</v>
      </c>
      <c r="F183" s="136" t="s">
        <v>1846</v>
      </c>
      <c r="G183" s="137" t="s">
        <v>409</v>
      </c>
      <c r="H183" s="156">
        <v>5</v>
      </c>
      <c r="I183" s="139"/>
      <c r="J183" s="140">
        <f>ROUND(I183*H183,2)</f>
        <v>0</v>
      </c>
      <c r="K183" s="141"/>
      <c r="L183" s="28"/>
      <c r="M183" s="142" t="s">
        <v>1</v>
      </c>
      <c r="N183" s="143" t="s">
        <v>38</v>
      </c>
      <c r="P183" s="144">
        <f>O183*H183</f>
        <v>0</v>
      </c>
      <c r="Q183" s="144">
        <v>0</v>
      </c>
      <c r="R183" s="144">
        <f>Q183*H183</f>
        <v>0</v>
      </c>
      <c r="S183" s="144">
        <v>0</v>
      </c>
      <c r="T183" s="145">
        <f>S183*H183</f>
        <v>0</v>
      </c>
      <c r="AR183" s="146" t="s">
        <v>97</v>
      </c>
      <c r="AT183" s="146" t="s">
        <v>284</v>
      </c>
      <c r="AU183" s="146" t="s">
        <v>80</v>
      </c>
      <c r="AY183" s="13" t="s">
        <v>281</v>
      </c>
      <c r="BE183" s="147">
        <f>IF(N183="základní",J183,0)</f>
        <v>0</v>
      </c>
      <c r="BF183" s="147">
        <f>IF(N183="snížená",J183,0)</f>
        <v>0</v>
      </c>
      <c r="BG183" s="147">
        <f>IF(N183="zákl. přenesená",J183,0)</f>
        <v>0</v>
      </c>
      <c r="BH183" s="147">
        <f>IF(N183="sníž. přenesená",J183,0)</f>
        <v>0</v>
      </c>
      <c r="BI183" s="147">
        <f>IF(N183="nulová",J183,0)</f>
        <v>0</v>
      </c>
      <c r="BJ183" s="13" t="s">
        <v>80</v>
      </c>
      <c r="BK183" s="147">
        <f>ROUND(I183*H183,2)</f>
        <v>0</v>
      </c>
      <c r="BL183" s="13" t="s">
        <v>97</v>
      </c>
      <c r="BM183" s="146" t="s">
        <v>1847</v>
      </c>
    </row>
    <row r="184" spans="2:65" s="1" customFormat="1" ht="19.5">
      <c r="B184" s="28"/>
      <c r="D184" s="148" t="s">
        <v>290</v>
      </c>
      <c r="F184" s="149" t="s">
        <v>1848</v>
      </c>
      <c r="I184" s="150"/>
      <c r="L184" s="28"/>
      <c r="M184" s="151"/>
      <c r="T184" s="52"/>
      <c r="AT184" s="13" t="s">
        <v>290</v>
      </c>
      <c r="AU184" s="13" t="s">
        <v>80</v>
      </c>
    </row>
    <row r="185" spans="2:65" s="1" customFormat="1" ht="49.15" customHeight="1">
      <c r="B185" s="133"/>
      <c r="C185" s="134" t="s">
        <v>476</v>
      </c>
      <c r="D185" s="134" t="s">
        <v>284</v>
      </c>
      <c r="E185" s="135" t="s">
        <v>1849</v>
      </c>
      <c r="F185" s="136" t="s">
        <v>1850</v>
      </c>
      <c r="G185" s="137" t="s">
        <v>409</v>
      </c>
      <c r="H185" s="156">
        <v>2</v>
      </c>
      <c r="I185" s="139"/>
      <c r="J185" s="140">
        <f>ROUND(I185*H185,2)</f>
        <v>0</v>
      </c>
      <c r="K185" s="141"/>
      <c r="L185" s="28"/>
      <c r="M185" s="142" t="s">
        <v>1</v>
      </c>
      <c r="N185" s="143" t="s">
        <v>38</v>
      </c>
      <c r="P185" s="144">
        <f>O185*H185</f>
        <v>0</v>
      </c>
      <c r="Q185" s="144">
        <v>0</v>
      </c>
      <c r="R185" s="144">
        <f>Q185*H185</f>
        <v>0</v>
      </c>
      <c r="S185" s="144">
        <v>0</v>
      </c>
      <c r="T185" s="145">
        <f>S185*H185</f>
        <v>0</v>
      </c>
      <c r="AR185" s="146" t="s">
        <v>97</v>
      </c>
      <c r="AT185" s="146" t="s">
        <v>284</v>
      </c>
      <c r="AU185" s="146" t="s">
        <v>80</v>
      </c>
      <c r="AY185" s="13" t="s">
        <v>281</v>
      </c>
      <c r="BE185" s="147">
        <f>IF(N185="základní",J185,0)</f>
        <v>0</v>
      </c>
      <c r="BF185" s="147">
        <f>IF(N185="snížená",J185,0)</f>
        <v>0</v>
      </c>
      <c r="BG185" s="147">
        <f>IF(N185="zákl. přenesená",J185,0)</f>
        <v>0</v>
      </c>
      <c r="BH185" s="147">
        <f>IF(N185="sníž. přenesená",J185,0)</f>
        <v>0</v>
      </c>
      <c r="BI185" s="147">
        <f>IF(N185="nulová",J185,0)</f>
        <v>0</v>
      </c>
      <c r="BJ185" s="13" t="s">
        <v>80</v>
      </c>
      <c r="BK185" s="147">
        <f>ROUND(I185*H185,2)</f>
        <v>0</v>
      </c>
      <c r="BL185" s="13" t="s">
        <v>97</v>
      </c>
      <c r="BM185" s="146" t="s">
        <v>1851</v>
      </c>
    </row>
    <row r="186" spans="2:65" s="1" customFormat="1" ht="19.5">
      <c r="B186" s="28"/>
      <c r="D186" s="148" t="s">
        <v>290</v>
      </c>
      <c r="F186" s="149" t="s">
        <v>1852</v>
      </c>
      <c r="I186" s="150"/>
      <c r="L186" s="28"/>
      <c r="M186" s="151"/>
      <c r="T186" s="52"/>
      <c r="AT186" s="13" t="s">
        <v>290</v>
      </c>
      <c r="AU186" s="13" t="s">
        <v>80</v>
      </c>
    </row>
    <row r="187" spans="2:65" s="1" customFormat="1" ht="49.15" customHeight="1">
      <c r="B187" s="133"/>
      <c r="C187" s="134" t="s">
        <v>754</v>
      </c>
      <c r="D187" s="134" t="s">
        <v>284</v>
      </c>
      <c r="E187" s="135" t="s">
        <v>1853</v>
      </c>
      <c r="F187" s="136" t="s">
        <v>1854</v>
      </c>
      <c r="G187" s="137" t="s">
        <v>409</v>
      </c>
      <c r="H187" s="156">
        <v>1</v>
      </c>
      <c r="I187" s="139"/>
      <c r="J187" s="140">
        <f>ROUND(I187*H187,2)</f>
        <v>0</v>
      </c>
      <c r="K187" s="141"/>
      <c r="L187" s="28"/>
      <c r="M187" s="142" t="s">
        <v>1</v>
      </c>
      <c r="N187" s="143" t="s">
        <v>38</v>
      </c>
      <c r="P187" s="144">
        <f>O187*H187</f>
        <v>0</v>
      </c>
      <c r="Q187" s="144">
        <v>0</v>
      </c>
      <c r="R187" s="144">
        <f>Q187*H187</f>
        <v>0</v>
      </c>
      <c r="S187" s="144">
        <v>0</v>
      </c>
      <c r="T187" s="145">
        <f>S187*H187</f>
        <v>0</v>
      </c>
      <c r="AR187" s="146" t="s">
        <v>97</v>
      </c>
      <c r="AT187" s="146" t="s">
        <v>284</v>
      </c>
      <c r="AU187" s="146" t="s">
        <v>80</v>
      </c>
      <c r="AY187" s="13" t="s">
        <v>281</v>
      </c>
      <c r="BE187" s="147">
        <f>IF(N187="základní",J187,0)</f>
        <v>0</v>
      </c>
      <c r="BF187" s="147">
        <f>IF(N187="snížená",J187,0)</f>
        <v>0</v>
      </c>
      <c r="BG187" s="147">
        <f>IF(N187="zákl. přenesená",J187,0)</f>
        <v>0</v>
      </c>
      <c r="BH187" s="147">
        <f>IF(N187="sníž. přenesená",J187,0)</f>
        <v>0</v>
      </c>
      <c r="BI187" s="147">
        <f>IF(N187="nulová",J187,0)</f>
        <v>0</v>
      </c>
      <c r="BJ187" s="13" t="s">
        <v>80</v>
      </c>
      <c r="BK187" s="147">
        <f>ROUND(I187*H187,2)</f>
        <v>0</v>
      </c>
      <c r="BL187" s="13" t="s">
        <v>97</v>
      </c>
      <c r="BM187" s="146" t="s">
        <v>1855</v>
      </c>
    </row>
    <row r="188" spans="2:65" s="1" customFormat="1" ht="19.5">
      <c r="B188" s="28"/>
      <c r="D188" s="148" t="s">
        <v>290</v>
      </c>
      <c r="F188" s="149" t="s">
        <v>1844</v>
      </c>
      <c r="I188" s="150"/>
      <c r="L188" s="28"/>
      <c r="M188" s="151"/>
      <c r="T188" s="52"/>
      <c r="AT188" s="13" t="s">
        <v>290</v>
      </c>
      <c r="AU188" s="13" t="s">
        <v>80</v>
      </c>
    </row>
    <row r="189" spans="2:65" s="11" customFormat="1" ht="25.9" customHeight="1">
      <c r="B189" s="121"/>
      <c r="D189" s="122" t="s">
        <v>72</v>
      </c>
      <c r="E189" s="123" t="s">
        <v>833</v>
      </c>
      <c r="F189" s="123" t="s">
        <v>1064</v>
      </c>
      <c r="I189" s="124"/>
      <c r="J189" s="125">
        <f>BK189</f>
        <v>0</v>
      </c>
      <c r="L189" s="121"/>
      <c r="M189" s="126"/>
      <c r="P189" s="127">
        <f>SUM(P190:P205)</f>
        <v>0</v>
      </c>
      <c r="R189" s="127">
        <f>SUM(R190:R205)</f>
        <v>0</v>
      </c>
      <c r="T189" s="128">
        <f>SUM(T190:T205)</f>
        <v>0</v>
      </c>
      <c r="AR189" s="122" t="s">
        <v>80</v>
      </c>
      <c r="AT189" s="129" t="s">
        <v>72</v>
      </c>
      <c r="AU189" s="129" t="s">
        <v>73</v>
      </c>
      <c r="AY189" s="122" t="s">
        <v>281</v>
      </c>
      <c r="BK189" s="130">
        <f>SUM(BK190:BK205)</f>
        <v>0</v>
      </c>
    </row>
    <row r="190" spans="2:65" s="1" customFormat="1" ht="21.75" customHeight="1">
      <c r="B190" s="133"/>
      <c r="C190" s="134" t="s">
        <v>760</v>
      </c>
      <c r="D190" s="134" t="s">
        <v>284</v>
      </c>
      <c r="E190" s="135" t="s">
        <v>1065</v>
      </c>
      <c r="F190" s="136" t="s">
        <v>1066</v>
      </c>
      <c r="G190" s="137" t="s">
        <v>506</v>
      </c>
      <c r="H190" s="156">
        <v>2.145</v>
      </c>
      <c r="I190" s="139"/>
      <c r="J190" s="140">
        <f>ROUND(I190*H190,2)</f>
        <v>0</v>
      </c>
      <c r="K190" s="141"/>
      <c r="L190" s="28"/>
      <c r="M190" s="142" t="s">
        <v>1</v>
      </c>
      <c r="N190" s="143" t="s">
        <v>38</v>
      </c>
      <c r="P190" s="144">
        <f>O190*H190</f>
        <v>0</v>
      </c>
      <c r="Q190" s="144">
        <v>0</v>
      </c>
      <c r="R190" s="144">
        <f>Q190*H190</f>
        <v>0</v>
      </c>
      <c r="S190" s="144">
        <v>0</v>
      </c>
      <c r="T190" s="145">
        <f>S190*H190</f>
        <v>0</v>
      </c>
      <c r="AR190" s="146" t="s">
        <v>97</v>
      </c>
      <c r="AT190" s="146" t="s">
        <v>284</v>
      </c>
      <c r="AU190" s="146" t="s">
        <v>80</v>
      </c>
      <c r="AY190" s="13" t="s">
        <v>281</v>
      </c>
      <c r="BE190" s="147">
        <f>IF(N190="základní",J190,0)</f>
        <v>0</v>
      </c>
      <c r="BF190" s="147">
        <f>IF(N190="snížená",J190,0)</f>
        <v>0</v>
      </c>
      <c r="BG190" s="147">
        <f>IF(N190="zákl. přenesená",J190,0)</f>
        <v>0</v>
      </c>
      <c r="BH190" s="147">
        <f>IF(N190="sníž. přenesená",J190,0)</f>
        <v>0</v>
      </c>
      <c r="BI190" s="147">
        <f>IF(N190="nulová",J190,0)</f>
        <v>0</v>
      </c>
      <c r="BJ190" s="13" t="s">
        <v>80</v>
      </c>
      <c r="BK190" s="147">
        <f>ROUND(I190*H190,2)</f>
        <v>0</v>
      </c>
      <c r="BL190" s="13" t="s">
        <v>97</v>
      </c>
      <c r="BM190" s="146" t="s">
        <v>1856</v>
      </c>
    </row>
    <row r="191" spans="2:65" s="1" customFormat="1" ht="39">
      <c r="B191" s="28"/>
      <c r="D191" s="148" t="s">
        <v>290</v>
      </c>
      <c r="F191" s="149" t="s">
        <v>1857</v>
      </c>
      <c r="I191" s="150"/>
      <c r="L191" s="28"/>
      <c r="M191" s="151"/>
      <c r="T191" s="52"/>
      <c r="AT191" s="13" t="s">
        <v>290</v>
      </c>
      <c r="AU191" s="13" t="s">
        <v>80</v>
      </c>
    </row>
    <row r="192" spans="2:65" s="1" customFormat="1" ht="33" customHeight="1">
      <c r="B192" s="133"/>
      <c r="C192" s="134" t="s">
        <v>482</v>
      </c>
      <c r="D192" s="134" t="s">
        <v>284</v>
      </c>
      <c r="E192" s="135" t="s">
        <v>1070</v>
      </c>
      <c r="F192" s="136" t="s">
        <v>1071</v>
      </c>
      <c r="G192" s="137" t="s">
        <v>506</v>
      </c>
      <c r="H192" s="156">
        <v>2.3180000000000001</v>
      </c>
      <c r="I192" s="139"/>
      <c r="J192" s="140">
        <f>ROUND(I192*H192,2)</f>
        <v>0</v>
      </c>
      <c r="K192" s="141"/>
      <c r="L192" s="28"/>
      <c r="M192" s="142" t="s">
        <v>1</v>
      </c>
      <c r="N192" s="143" t="s">
        <v>38</v>
      </c>
      <c r="P192" s="144">
        <f>O192*H192</f>
        <v>0</v>
      </c>
      <c r="Q192" s="144">
        <v>0</v>
      </c>
      <c r="R192" s="144">
        <f>Q192*H192</f>
        <v>0</v>
      </c>
      <c r="S192" s="144">
        <v>0</v>
      </c>
      <c r="T192" s="145">
        <f>S192*H192</f>
        <v>0</v>
      </c>
      <c r="AR192" s="146" t="s">
        <v>97</v>
      </c>
      <c r="AT192" s="146" t="s">
        <v>284</v>
      </c>
      <c r="AU192" s="146" t="s">
        <v>80</v>
      </c>
      <c r="AY192" s="13" t="s">
        <v>281</v>
      </c>
      <c r="BE192" s="147">
        <f>IF(N192="základní",J192,0)</f>
        <v>0</v>
      </c>
      <c r="BF192" s="147">
        <f>IF(N192="snížená",J192,0)</f>
        <v>0</v>
      </c>
      <c r="BG192" s="147">
        <f>IF(N192="zákl. přenesená",J192,0)</f>
        <v>0</v>
      </c>
      <c r="BH192" s="147">
        <f>IF(N192="sníž. přenesená",J192,0)</f>
        <v>0</v>
      </c>
      <c r="BI192" s="147">
        <f>IF(N192="nulová",J192,0)</f>
        <v>0</v>
      </c>
      <c r="BJ192" s="13" t="s">
        <v>80</v>
      </c>
      <c r="BK192" s="147">
        <f>ROUND(I192*H192,2)</f>
        <v>0</v>
      </c>
      <c r="BL192" s="13" t="s">
        <v>97</v>
      </c>
      <c r="BM192" s="146" t="s">
        <v>1858</v>
      </c>
    </row>
    <row r="193" spans="2:65" s="1" customFormat="1" ht="29.25">
      <c r="B193" s="28"/>
      <c r="D193" s="148" t="s">
        <v>290</v>
      </c>
      <c r="F193" s="149" t="s">
        <v>1859</v>
      </c>
      <c r="I193" s="150"/>
      <c r="L193" s="28"/>
      <c r="M193" s="151"/>
      <c r="T193" s="52"/>
      <c r="AT193" s="13" t="s">
        <v>290</v>
      </c>
      <c r="AU193" s="13" t="s">
        <v>80</v>
      </c>
    </row>
    <row r="194" spans="2:65" s="1" customFormat="1" ht="44.25" customHeight="1">
      <c r="B194" s="133"/>
      <c r="C194" s="134" t="s">
        <v>486</v>
      </c>
      <c r="D194" s="134" t="s">
        <v>284</v>
      </c>
      <c r="E194" s="135" t="s">
        <v>1075</v>
      </c>
      <c r="F194" s="136" t="s">
        <v>1076</v>
      </c>
      <c r="G194" s="137" t="s">
        <v>511</v>
      </c>
      <c r="H194" s="156">
        <v>0.14199999999999999</v>
      </c>
      <c r="I194" s="139"/>
      <c r="J194" s="140">
        <f>ROUND(I194*H194,2)</f>
        <v>0</v>
      </c>
      <c r="K194" s="141"/>
      <c r="L194" s="28"/>
      <c r="M194" s="142" t="s">
        <v>1</v>
      </c>
      <c r="N194" s="143" t="s">
        <v>38</v>
      </c>
      <c r="P194" s="144">
        <f>O194*H194</f>
        <v>0</v>
      </c>
      <c r="Q194" s="144">
        <v>0</v>
      </c>
      <c r="R194" s="144">
        <f>Q194*H194</f>
        <v>0</v>
      </c>
      <c r="S194" s="144">
        <v>0</v>
      </c>
      <c r="T194" s="145">
        <f>S194*H194</f>
        <v>0</v>
      </c>
      <c r="AR194" s="146" t="s">
        <v>97</v>
      </c>
      <c r="AT194" s="146" t="s">
        <v>284</v>
      </c>
      <c r="AU194" s="146" t="s">
        <v>80</v>
      </c>
      <c r="AY194" s="13" t="s">
        <v>281</v>
      </c>
      <c r="BE194" s="147">
        <f>IF(N194="základní",J194,0)</f>
        <v>0</v>
      </c>
      <c r="BF194" s="147">
        <f>IF(N194="snížená",J194,0)</f>
        <v>0</v>
      </c>
      <c r="BG194" s="147">
        <f>IF(N194="zákl. přenesená",J194,0)</f>
        <v>0</v>
      </c>
      <c r="BH194" s="147">
        <f>IF(N194="sníž. přenesená",J194,0)</f>
        <v>0</v>
      </c>
      <c r="BI194" s="147">
        <f>IF(N194="nulová",J194,0)</f>
        <v>0</v>
      </c>
      <c r="BJ194" s="13" t="s">
        <v>80</v>
      </c>
      <c r="BK194" s="147">
        <f>ROUND(I194*H194,2)</f>
        <v>0</v>
      </c>
      <c r="BL194" s="13" t="s">
        <v>97</v>
      </c>
      <c r="BM194" s="146" t="s">
        <v>1860</v>
      </c>
    </row>
    <row r="195" spans="2:65" s="1" customFormat="1" ht="68.25">
      <c r="B195" s="28"/>
      <c r="D195" s="148" t="s">
        <v>290</v>
      </c>
      <c r="F195" s="149" t="s">
        <v>1861</v>
      </c>
      <c r="I195" s="150"/>
      <c r="L195" s="28"/>
      <c r="M195" s="151"/>
      <c r="T195" s="52"/>
      <c r="AT195" s="13" t="s">
        <v>290</v>
      </c>
      <c r="AU195" s="13" t="s">
        <v>80</v>
      </c>
    </row>
    <row r="196" spans="2:65" s="1" customFormat="1" ht="16.5" customHeight="1">
      <c r="B196" s="133"/>
      <c r="C196" s="134" t="s">
        <v>490</v>
      </c>
      <c r="D196" s="134" t="s">
        <v>284</v>
      </c>
      <c r="E196" s="135" t="s">
        <v>1080</v>
      </c>
      <c r="F196" s="136" t="s">
        <v>1081</v>
      </c>
      <c r="G196" s="137" t="s">
        <v>501</v>
      </c>
      <c r="H196" s="156">
        <v>43</v>
      </c>
      <c r="I196" s="139"/>
      <c r="J196" s="140">
        <f>ROUND(I196*H196,2)</f>
        <v>0</v>
      </c>
      <c r="K196" s="141"/>
      <c r="L196" s="28"/>
      <c r="M196" s="142" t="s">
        <v>1</v>
      </c>
      <c r="N196" s="143" t="s">
        <v>38</v>
      </c>
      <c r="P196" s="144">
        <f>O196*H196</f>
        <v>0</v>
      </c>
      <c r="Q196" s="144">
        <v>0</v>
      </c>
      <c r="R196" s="144">
        <f>Q196*H196</f>
        <v>0</v>
      </c>
      <c r="S196" s="144">
        <v>0</v>
      </c>
      <c r="T196" s="145">
        <f>S196*H196</f>
        <v>0</v>
      </c>
      <c r="AR196" s="146" t="s">
        <v>97</v>
      </c>
      <c r="AT196" s="146" t="s">
        <v>284</v>
      </c>
      <c r="AU196" s="146" t="s">
        <v>80</v>
      </c>
      <c r="AY196" s="13" t="s">
        <v>281</v>
      </c>
      <c r="BE196" s="147">
        <f>IF(N196="základní",J196,0)</f>
        <v>0</v>
      </c>
      <c r="BF196" s="147">
        <f>IF(N196="snížená",J196,0)</f>
        <v>0</v>
      </c>
      <c r="BG196" s="147">
        <f>IF(N196="zákl. přenesená",J196,0)</f>
        <v>0</v>
      </c>
      <c r="BH196" s="147">
        <f>IF(N196="sníž. přenesená",J196,0)</f>
        <v>0</v>
      </c>
      <c r="BI196" s="147">
        <f>IF(N196="nulová",J196,0)</f>
        <v>0</v>
      </c>
      <c r="BJ196" s="13" t="s">
        <v>80</v>
      </c>
      <c r="BK196" s="147">
        <f>ROUND(I196*H196,2)</f>
        <v>0</v>
      </c>
      <c r="BL196" s="13" t="s">
        <v>97</v>
      </c>
      <c r="BM196" s="146" t="s">
        <v>1862</v>
      </c>
    </row>
    <row r="197" spans="2:65" s="1" customFormat="1" ht="39">
      <c r="B197" s="28"/>
      <c r="D197" s="148" t="s">
        <v>290</v>
      </c>
      <c r="F197" s="149" t="s">
        <v>1863</v>
      </c>
      <c r="I197" s="150"/>
      <c r="L197" s="28"/>
      <c r="M197" s="151"/>
      <c r="T197" s="52"/>
      <c r="AT197" s="13" t="s">
        <v>290</v>
      </c>
      <c r="AU197" s="13" t="s">
        <v>80</v>
      </c>
    </row>
    <row r="198" spans="2:65" s="1" customFormat="1" ht="24.2" customHeight="1">
      <c r="B198" s="133"/>
      <c r="C198" s="134" t="s">
        <v>494</v>
      </c>
      <c r="D198" s="134" t="s">
        <v>284</v>
      </c>
      <c r="E198" s="135" t="s">
        <v>1085</v>
      </c>
      <c r="F198" s="136" t="s">
        <v>1086</v>
      </c>
      <c r="G198" s="137" t="s">
        <v>402</v>
      </c>
      <c r="H198" s="156">
        <v>24.19</v>
      </c>
      <c r="I198" s="139"/>
      <c r="J198" s="140">
        <f>ROUND(I198*H198,2)</f>
        <v>0</v>
      </c>
      <c r="K198" s="141"/>
      <c r="L198" s="28"/>
      <c r="M198" s="142" t="s">
        <v>1</v>
      </c>
      <c r="N198" s="143" t="s">
        <v>38</v>
      </c>
      <c r="P198" s="144">
        <f>O198*H198</f>
        <v>0</v>
      </c>
      <c r="Q198" s="144">
        <v>0</v>
      </c>
      <c r="R198" s="144">
        <f>Q198*H198</f>
        <v>0</v>
      </c>
      <c r="S198" s="144">
        <v>0</v>
      </c>
      <c r="T198" s="145">
        <f>S198*H198</f>
        <v>0</v>
      </c>
      <c r="AR198" s="146" t="s">
        <v>97</v>
      </c>
      <c r="AT198" s="146" t="s">
        <v>284</v>
      </c>
      <c r="AU198" s="146" t="s">
        <v>80</v>
      </c>
      <c r="AY198" s="13" t="s">
        <v>281</v>
      </c>
      <c r="BE198" s="147">
        <f>IF(N198="základní",J198,0)</f>
        <v>0</v>
      </c>
      <c r="BF198" s="147">
        <f>IF(N198="snížená",J198,0)</f>
        <v>0</v>
      </c>
      <c r="BG198" s="147">
        <f>IF(N198="zákl. přenesená",J198,0)</f>
        <v>0</v>
      </c>
      <c r="BH198" s="147">
        <f>IF(N198="sníž. přenesená",J198,0)</f>
        <v>0</v>
      </c>
      <c r="BI198" s="147">
        <f>IF(N198="nulová",J198,0)</f>
        <v>0</v>
      </c>
      <c r="BJ198" s="13" t="s">
        <v>80</v>
      </c>
      <c r="BK198" s="147">
        <f>ROUND(I198*H198,2)</f>
        <v>0</v>
      </c>
      <c r="BL198" s="13" t="s">
        <v>97</v>
      </c>
      <c r="BM198" s="146" t="s">
        <v>1864</v>
      </c>
    </row>
    <row r="199" spans="2:65" s="1" customFormat="1" ht="39">
      <c r="B199" s="28"/>
      <c r="D199" s="148" t="s">
        <v>290</v>
      </c>
      <c r="F199" s="149" t="s">
        <v>1865</v>
      </c>
      <c r="I199" s="150"/>
      <c r="L199" s="28"/>
      <c r="M199" s="151"/>
      <c r="T199" s="52"/>
      <c r="AT199" s="13" t="s">
        <v>290</v>
      </c>
      <c r="AU199" s="13" t="s">
        <v>80</v>
      </c>
    </row>
    <row r="200" spans="2:65" s="1" customFormat="1" ht="24.2" customHeight="1">
      <c r="B200" s="133"/>
      <c r="C200" s="134" t="s">
        <v>498</v>
      </c>
      <c r="D200" s="134" t="s">
        <v>284</v>
      </c>
      <c r="E200" s="135" t="s">
        <v>1090</v>
      </c>
      <c r="F200" s="136" t="s">
        <v>1091</v>
      </c>
      <c r="G200" s="137" t="s">
        <v>402</v>
      </c>
      <c r="H200" s="156">
        <v>24.19</v>
      </c>
      <c r="I200" s="139"/>
      <c r="J200" s="140">
        <f>ROUND(I200*H200,2)</f>
        <v>0</v>
      </c>
      <c r="K200" s="141"/>
      <c r="L200" s="28"/>
      <c r="M200" s="142" t="s">
        <v>1</v>
      </c>
      <c r="N200" s="143" t="s">
        <v>38</v>
      </c>
      <c r="P200" s="144">
        <f>O200*H200</f>
        <v>0</v>
      </c>
      <c r="Q200" s="144">
        <v>0</v>
      </c>
      <c r="R200" s="144">
        <f>Q200*H200</f>
        <v>0</v>
      </c>
      <c r="S200" s="144">
        <v>0</v>
      </c>
      <c r="T200" s="145">
        <f>S200*H200</f>
        <v>0</v>
      </c>
      <c r="AR200" s="146" t="s">
        <v>97</v>
      </c>
      <c r="AT200" s="146" t="s">
        <v>284</v>
      </c>
      <c r="AU200" s="146" t="s">
        <v>80</v>
      </c>
      <c r="AY200" s="13" t="s">
        <v>281</v>
      </c>
      <c r="BE200" s="147">
        <f>IF(N200="základní",J200,0)</f>
        <v>0</v>
      </c>
      <c r="BF200" s="147">
        <f>IF(N200="snížená",J200,0)</f>
        <v>0</v>
      </c>
      <c r="BG200" s="147">
        <f>IF(N200="zákl. přenesená",J200,0)</f>
        <v>0</v>
      </c>
      <c r="BH200" s="147">
        <f>IF(N200="sníž. přenesená",J200,0)</f>
        <v>0</v>
      </c>
      <c r="BI200" s="147">
        <f>IF(N200="nulová",J200,0)</f>
        <v>0</v>
      </c>
      <c r="BJ200" s="13" t="s">
        <v>80</v>
      </c>
      <c r="BK200" s="147">
        <f>ROUND(I200*H200,2)</f>
        <v>0</v>
      </c>
      <c r="BL200" s="13" t="s">
        <v>97</v>
      </c>
      <c r="BM200" s="146" t="s">
        <v>1866</v>
      </c>
    </row>
    <row r="201" spans="2:65" s="1" customFormat="1" ht="39">
      <c r="B201" s="28"/>
      <c r="D201" s="148" t="s">
        <v>290</v>
      </c>
      <c r="F201" s="149" t="s">
        <v>1865</v>
      </c>
      <c r="I201" s="150"/>
      <c r="L201" s="28"/>
      <c r="M201" s="151"/>
      <c r="T201" s="52"/>
      <c r="AT201" s="13" t="s">
        <v>290</v>
      </c>
      <c r="AU201" s="13" t="s">
        <v>80</v>
      </c>
    </row>
    <row r="202" spans="2:65" s="1" customFormat="1" ht="49.15" customHeight="1">
      <c r="B202" s="133"/>
      <c r="C202" s="134" t="s">
        <v>503</v>
      </c>
      <c r="D202" s="134" t="s">
        <v>284</v>
      </c>
      <c r="E202" s="135" t="s">
        <v>1495</v>
      </c>
      <c r="F202" s="136" t="s">
        <v>1496</v>
      </c>
      <c r="G202" s="137" t="s">
        <v>409</v>
      </c>
      <c r="H202" s="156">
        <v>10</v>
      </c>
      <c r="I202" s="139"/>
      <c r="J202" s="140">
        <f>ROUND(I202*H202,2)</f>
        <v>0</v>
      </c>
      <c r="K202" s="141"/>
      <c r="L202" s="28"/>
      <c r="M202" s="142" t="s">
        <v>1</v>
      </c>
      <c r="N202" s="143" t="s">
        <v>38</v>
      </c>
      <c r="P202" s="144">
        <f>O202*H202</f>
        <v>0</v>
      </c>
      <c r="Q202" s="144">
        <v>0</v>
      </c>
      <c r="R202" s="144">
        <f>Q202*H202</f>
        <v>0</v>
      </c>
      <c r="S202" s="144">
        <v>0</v>
      </c>
      <c r="T202" s="145">
        <f>S202*H202</f>
        <v>0</v>
      </c>
      <c r="AR202" s="146" t="s">
        <v>97</v>
      </c>
      <c r="AT202" s="146" t="s">
        <v>284</v>
      </c>
      <c r="AU202" s="146" t="s">
        <v>80</v>
      </c>
      <c r="AY202" s="13" t="s">
        <v>281</v>
      </c>
      <c r="BE202" s="147">
        <f>IF(N202="základní",J202,0)</f>
        <v>0</v>
      </c>
      <c r="BF202" s="147">
        <f>IF(N202="snížená",J202,0)</f>
        <v>0</v>
      </c>
      <c r="BG202" s="147">
        <f>IF(N202="zákl. přenesená",J202,0)</f>
        <v>0</v>
      </c>
      <c r="BH202" s="147">
        <f>IF(N202="sníž. přenesená",J202,0)</f>
        <v>0</v>
      </c>
      <c r="BI202" s="147">
        <f>IF(N202="nulová",J202,0)</f>
        <v>0</v>
      </c>
      <c r="BJ202" s="13" t="s">
        <v>80</v>
      </c>
      <c r="BK202" s="147">
        <f>ROUND(I202*H202,2)</f>
        <v>0</v>
      </c>
      <c r="BL202" s="13" t="s">
        <v>97</v>
      </c>
      <c r="BM202" s="146" t="s">
        <v>1867</v>
      </c>
    </row>
    <row r="203" spans="2:65" s="1" customFormat="1" ht="19.5">
      <c r="B203" s="28"/>
      <c r="D203" s="148" t="s">
        <v>290</v>
      </c>
      <c r="F203" s="149" t="s">
        <v>1868</v>
      </c>
      <c r="I203" s="150"/>
      <c r="L203" s="28"/>
      <c r="M203" s="151"/>
      <c r="T203" s="52"/>
      <c r="AT203" s="13" t="s">
        <v>290</v>
      </c>
      <c r="AU203" s="13" t="s">
        <v>80</v>
      </c>
    </row>
    <row r="204" spans="2:65" s="1" customFormat="1" ht="49.15" customHeight="1">
      <c r="B204" s="133"/>
      <c r="C204" s="134" t="s">
        <v>789</v>
      </c>
      <c r="D204" s="134" t="s">
        <v>284</v>
      </c>
      <c r="E204" s="135" t="s">
        <v>1402</v>
      </c>
      <c r="F204" s="136" t="s">
        <v>1403</v>
      </c>
      <c r="G204" s="137" t="s">
        <v>409</v>
      </c>
      <c r="H204" s="156">
        <v>14</v>
      </c>
      <c r="I204" s="139"/>
      <c r="J204" s="140">
        <f>ROUND(I204*H204,2)</f>
        <v>0</v>
      </c>
      <c r="K204" s="141"/>
      <c r="L204" s="28"/>
      <c r="M204" s="142" t="s">
        <v>1</v>
      </c>
      <c r="N204" s="143" t="s">
        <v>38</v>
      </c>
      <c r="P204" s="144">
        <f>O204*H204</f>
        <v>0</v>
      </c>
      <c r="Q204" s="144">
        <v>0</v>
      </c>
      <c r="R204" s="144">
        <f>Q204*H204</f>
        <v>0</v>
      </c>
      <c r="S204" s="144">
        <v>0</v>
      </c>
      <c r="T204" s="145">
        <f>S204*H204</f>
        <v>0</v>
      </c>
      <c r="AR204" s="146" t="s">
        <v>97</v>
      </c>
      <c r="AT204" s="146" t="s">
        <v>284</v>
      </c>
      <c r="AU204" s="146" t="s">
        <v>80</v>
      </c>
      <c r="AY204" s="13" t="s">
        <v>281</v>
      </c>
      <c r="BE204" s="147">
        <f>IF(N204="základní",J204,0)</f>
        <v>0</v>
      </c>
      <c r="BF204" s="147">
        <f>IF(N204="snížená",J204,0)</f>
        <v>0</v>
      </c>
      <c r="BG204" s="147">
        <f>IF(N204="zákl. přenesená",J204,0)</f>
        <v>0</v>
      </c>
      <c r="BH204" s="147">
        <f>IF(N204="sníž. přenesená",J204,0)</f>
        <v>0</v>
      </c>
      <c r="BI204" s="147">
        <f>IF(N204="nulová",J204,0)</f>
        <v>0</v>
      </c>
      <c r="BJ204" s="13" t="s">
        <v>80</v>
      </c>
      <c r="BK204" s="147">
        <f>ROUND(I204*H204,2)</f>
        <v>0</v>
      </c>
      <c r="BL204" s="13" t="s">
        <v>97</v>
      </c>
      <c r="BM204" s="146" t="s">
        <v>1869</v>
      </c>
    </row>
    <row r="205" spans="2:65" s="1" customFormat="1" ht="19.5">
      <c r="B205" s="28"/>
      <c r="D205" s="148" t="s">
        <v>290</v>
      </c>
      <c r="F205" s="149" t="s">
        <v>1870</v>
      </c>
      <c r="I205" s="150"/>
      <c r="L205" s="28"/>
      <c r="M205" s="151"/>
      <c r="T205" s="52"/>
      <c r="AT205" s="13" t="s">
        <v>290</v>
      </c>
      <c r="AU205" s="13" t="s">
        <v>80</v>
      </c>
    </row>
    <row r="206" spans="2:65" s="11" customFormat="1" ht="25.9" customHeight="1">
      <c r="B206" s="121"/>
      <c r="D206" s="122" t="s">
        <v>72</v>
      </c>
      <c r="E206" s="123" t="s">
        <v>535</v>
      </c>
      <c r="F206" s="123" t="s">
        <v>788</v>
      </c>
      <c r="I206" s="124"/>
      <c r="J206" s="125">
        <f>BK206</f>
        <v>0</v>
      </c>
      <c r="L206" s="121"/>
      <c r="M206" s="126"/>
      <c r="P206" s="127">
        <f>SUM(P207:P210)</f>
        <v>0</v>
      </c>
      <c r="R206" s="127">
        <f>SUM(R207:R210)</f>
        <v>0</v>
      </c>
      <c r="T206" s="128">
        <f>SUM(T207:T210)</f>
        <v>0</v>
      </c>
      <c r="AR206" s="122" t="s">
        <v>80</v>
      </c>
      <c r="AT206" s="129" t="s">
        <v>72</v>
      </c>
      <c r="AU206" s="129" t="s">
        <v>73</v>
      </c>
      <c r="AY206" s="122" t="s">
        <v>281</v>
      </c>
      <c r="BK206" s="130">
        <f>SUM(BK207:BK210)</f>
        <v>0</v>
      </c>
    </row>
    <row r="207" spans="2:65" s="1" customFormat="1" ht="16.5" customHeight="1">
      <c r="B207" s="133"/>
      <c r="C207" s="134" t="s">
        <v>794</v>
      </c>
      <c r="D207" s="134" t="s">
        <v>284</v>
      </c>
      <c r="E207" s="135" t="s">
        <v>1099</v>
      </c>
      <c r="F207" s="136" t="s">
        <v>1100</v>
      </c>
      <c r="G207" s="137" t="s">
        <v>506</v>
      </c>
      <c r="H207" s="156">
        <v>0.40300000000000002</v>
      </c>
      <c r="I207" s="139"/>
      <c r="J207" s="140">
        <f>ROUND(I207*H207,2)</f>
        <v>0</v>
      </c>
      <c r="K207" s="141"/>
      <c r="L207" s="28"/>
      <c r="M207" s="142" t="s">
        <v>1</v>
      </c>
      <c r="N207" s="143" t="s">
        <v>38</v>
      </c>
      <c r="P207" s="144">
        <f>O207*H207</f>
        <v>0</v>
      </c>
      <c r="Q207" s="144">
        <v>0</v>
      </c>
      <c r="R207" s="144">
        <f>Q207*H207</f>
        <v>0</v>
      </c>
      <c r="S207" s="144">
        <v>0</v>
      </c>
      <c r="T207" s="145">
        <f>S207*H207</f>
        <v>0</v>
      </c>
      <c r="AR207" s="146" t="s">
        <v>97</v>
      </c>
      <c r="AT207" s="146" t="s">
        <v>284</v>
      </c>
      <c r="AU207" s="146" t="s">
        <v>80</v>
      </c>
      <c r="AY207" s="13" t="s">
        <v>281</v>
      </c>
      <c r="BE207" s="147">
        <f>IF(N207="základní",J207,0)</f>
        <v>0</v>
      </c>
      <c r="BF207" s="147">
        <f>IF(N207="snížená",J207,0)</f>
        <v>0</v>
      </c>
      <c r="BG207" s="147">
        <f>IF(N207="zákl. přenesená",J207,0)</f>
        <v>0</v>
      </c>
      <c r="BH207" s="147">
        <f>IF(N207="sníž. přenesená",J207,0)</f>
        <v>0</v>
      </c>
      <c r="BI207" s="147">
        <f>IF(N207="nulová",J207,0)</f>
        <v>0</v>
      </c>
      <c r="BJ207" s="13" t="s">
        <v>80</v>
      </c>
      <c r="BK207" s="147">
        <f>ROUND(I207*H207,2)</f>
        <v>0</v>
      </c>
      <c r="BL207" s="13" t="s">
        <v>97</v>
      </c>
      <c r="BM207" s="146" t="s">
        <v>1871</v>
      </c>
    </row>
    <row r="208" spans="2:65" s="1" customFormat="1" ht="39">
      <c r="B208" s="28"/>
      <c r="D208" s="148" t="s">
        <v>290</v>
      </c>
      <c r="F208" s="149" t="s">
        <v>1872</v>
      </c>
      <c r="I208" s="150"/>
      <c r="L208" s="28"/>
      <c r="M208" s="151"/>
      <c r="T208" s="52"/>
      <c r="AT208" s="13" t="s">
        <v>290</v>
      </c>
      <c r="AU208" s="13" t="s">
        <v>80</v>
      </c>
    </row>
    <row r="209" spans="2:65" s="1" customFormat="1" ht="37.9" customHeight="1">
      <c r="B209" s="133"/>
      <c r="C209" s="134" t="s">
        <v>799</v>
      </c>
      <c r="D209" s="134" t="s">
        <v>284</v>
      </c>
      <c r="E209" s="135" t="s">
        <v>623</v>
      </c>
      <c r="F209" s="136" t="s">
        <v>790</v>
      </c>
      <c r="G209" s="137" t="s">
        <v>402</v>
      </c>
      <c r="H209" s="156">
        <v>15.25</v>
      </c>
      <c r="I209" s="139"/>
      <c r="J209" s="140">
        <f>ROUND(I209*H209,2)</f>
        <v>0</v>
      </c>
      <c r="K209" s="141"/>
      <c r="L209" s="28"/>
      <c r="M209" s="142" t="s">
        <v>1</v>
      </c>
      <c r="N209" s="143" t="s">
        <v>38</v>
      </c>
      <c r="P209" s="144">
        <f>O209*H209</f>
        <v>0</v>
      </c>
      <c r="Q209" s="144">
        <v>0</v>
      </c>
      <c r="R209" s="144">
        <f>Q209*H209</f>
        <v>0</v>
      </c>
      <c r="S209" s="144">
        <v>0</v>
      </c>
      <c r="T209" s="145">
        <f>S209*H209</f>
        <v>0</v>
      </c>
      <c r="AR209" s="146" t="s">
        <v>97</v>
      </c>
      <c r="AT209" s="146" t="s">
        <v>284</v>
      </c>
      <c r="AU209" s="146" t="s">
        <v>80</v>
      </c>
      <c r="AY209" s="13" t="s">
        <v>281</v>
      </c>
      <c r="BE209" s="147">
        <f>IF(N209="základní",J209,0)</f>
        <v>0</v>
      </c>
      <c r="BF209" s="147">
        <f>IF(N209="snížená",J209,0)</f>
        <v>0</v>
      </c>
      <c r="BG209" s="147">
        <f>IF(N209="zákl. přenesená",J209,0)</f>
        <v>0</v>
      </c>
      <c r="BH209" s="147">
        <f>IF(N209="sníž. přenesená",J209,0)</f>
        <v>0</v>
      </c>
      <c r="BI209" s="147">
        <f>IF(N209="nulová",J209,0)</f>
        <v>0</v>
      </c>
      <c r="BJ209" s="13" t="s">
        <v>80</v>
      </c>
      <c r="BK209" s="147">
        <f>ROUND(I209*H209,2)</f>
        <v>0</v>
      </c>
      <c r="BL209" s="13" t="s">
        <v>97</v>
      </c>
      <c r="BM209" s="146" t="s">
        <v>1873</v>
      </c>
    </row>
    <row r="210" spans="2:65" s="1" customFormat="1" ht="19.5">
      <c r="B210" s="28"/>
      <c r="D210" s="148" t="s">
        <v>290</v>
      </c>
      <c r="F210" s="149" t="s">
        <v>1874</v>
      </c>
      <c r="I210" s="150"/>
      <c r="L210" s="28"/>
      <c r="M210" s="151"/>
      <c r="T210" s="52"/>
      <c r="AT210" s="13" t="s">
        <v>290</v>
      </c>
      <c r="AU210" s="13" t="s">
        <v>80</v>
      </c>
    </row>
    <row r="211" spans="2:65" s="11" customFormat="1" ht="25.9" customHeight="1">
      <c r="B211" s="121"/>
      <c r="D211" s="122" t="s">
        <v>72</v>
      </c>
      <c r="E211" s="123" t="s">
        <v>316</v>
      </c>
      <c r="F211" s="123" t="s">
        <v>793</v>
      </c>
      <c r="I211" s="124"/>
      <c r="J211" s="125">
        <f>BK211</f>
        <v>0</v>
      </c>
      <c r="L211" s="121"/>
      <c r="M211" s="126"/>
      <c r="P211" s="127">
        <f>SUM(P212:P216)</f>
        <v>0</v>
      </c>
      <c r="R211" s="127">
        <f>SUM(R212:R216)</f>
        <v>0</v>
      </c>
      <c r="T211" s="128">
        <f>SUM(T212:T216)</f>
        <v>0</v>
      </c>
      <c r="AR211" s="122" t="s">
        <v>80</v>
      </c>
      <c r="AT211" s="129" t="s">
        <v>72</v>
      </c>
      <c r="AU211" s="129" t="s">
        <v>73</v>
      </c>
      <c r="AY211" s="122" t="s">
        <v>281</v>
      </c>
      <c r="BK211" s="130">
        <f>SUM(BK212:BK216)</f>
        <v>0</v>
      </c>
    </row>
    <row r="212" spans="2:65" s="1" customFormat="1" ht="16.5" customHeight="1">
      <c r="B212" s="133"/>
      <c r="C212" s="134" t="s">
        <v>805</v>
      </c>
      <c r="D212" s="134" t="s">
        <v>284</v>
      </c>
      <c r="E212" s="135" t="s">
        <v>1108</v>
      </c>
      <c r="F212" s="136" t="s">
        <v>1109</v>
      </c>
      <c r="G212" s="137" t="s">
        <v>501</v>
      </c>
      <c r="H212" s="156">
        <v>15</v>
      </c>
      <c r="I212" s="139"/>
      <c r="J212" s="140">
        <f>ROUND(I212*H212,2)</f>
        <v>0</v>
      </c>
      <c r="K212" s="141"/>
      <c r="L212" s="28"/>
      <c r="M212" s="142" t="s">
        <v>1</v>
      </c>
      <c r="N212" s="143" t="s">
        <v>38</v>
      </c>
      <c r="P212" s="144">
        <f>O212*H212</f>
        <v>0</v>
      </c>
      <c r="Q212" s="144">
        <v>0</v>
      </c>
      <c r="R212" s="144">
        <f>Q212*H212</f>
        <v>0</v>
      </c>
      <c r="S212" s="144">
        <v>0</v>
      </c>
      <c r="T212" s="145">
        <f>S212*H212</f>
        <v>0</v>
      </c>
      <c r="AR212" s="146" t="s">
        <v>97</v>
      </c>
      <c r="AT212" s="146" t="s">
        <v>284</v>
      </c>
      <c r="AU212" s="146" t="s">
        <v>80</v>
      </c>
      <c r="AY212" s="13" t="s">
        <v>281</v>
      </c>
      <c r="BE212" s="147">
        <f>IF(N212="základní",J212,0)</f>
        <v>0</v>
      </c>
      <c r="BF212" s="147">
        <f>IF(N212="snížená",J212,0)</f>
        <v>0</v>
      </c>
      <c r="BG212" s="147">
        <f>IF(N212="zákl. přenesená",J212,0)</f>
        <v>0</v>
      </c>
      <c r="BH212" s="147">
        <f>IF(N212="sníž. přenesená",J212,0)</f>
        <v>0</v>
      </c>
      <c r="BI212" s="147">
        <f>IF(N212="nulová",J212,0)</f>
        <v>0</v>
      </c>
      <c r="BJ212" s="13" t="s">
        <v>80</v>
      </c>
      <c r="BK212" s="147">
        <f>ROUND(I212*H212,2)</f>
        <v>0</v>
      </c>
      <c r="BL212" s="13" t="s">
        <v>97</v>
      </c>
      <c r="BM212" s="146" t="s">
        <v>1875</v>
      </c>
    </row>
    <row r="213" spans="2:65" s="1" customFormat="1" ht="19.5">
      <c r="B213" s="28"/>
      <c r="D213" s="148" t="s">
        <v>290</v>
      </c>
      <c r="F213" s="149" t="s">
        <v>1876</v>
      </c>
      <c r="I213" s="150"/>
      <c r="L213" s="28"/>
      <c r="M213" s="151"/>
      <c r="T213" s="52"/>
      <c r="AT213" s="13" t="s">
        <v>290</v>
      </c>
      <c r="AU213" s="13" t="s">
        <v>80</v>
      </c>
    </row>
    <row r="214" spans="2:65" s="1" customFormat="1" ht="33" customHeight="1">
      <c r="B214" s="133"/>
      <c r="C214" s="134" t="s">
        <v>508</v>
      </c>
      <c r="D214" s="134" t="s">
        <v>284</v>
      </c>
      <c r="E214" s="135" t="s">
        <v>1113</v>
      </c>
      <c r="F214" s="136" t="s">
        <v>1319</v>
      </c>
      <c r="G214" s="137" t="s">
        <v>501</v>
      </c>
      <c r="H214" s="156">
        <v>16.5</v>
      </c>
      <c r="I214" s="139"/>
      <c r="J214" s="140">
        <f>ROUND(I214*H214,2)</f>
        <v>0</v>
      </c>
      <c r="K214" s="141"/>
      <c r="L214" s="28"/>
      <c r="M214" s="142" t="s">
        <v>1</v>
      </c>
      <c r="N214" s="143" t="s">
        <v>38</v>
      </c>
      <c r="P214" s="144">
        <f>O214*H214</f>
        <v>0</v>
      </c>
      <c r="Q214" s="144">
        <v>0</v>
      </c>
      <c r="R214" s="144">
        <f>Q214*H214</f>
        <v>0</v>
      </c>
      <c r="S214" s="144">
        <v>0</v>
      </c>
      <c r="T214" s="145">
        <f>S214*H214</f>
        <v>0</v>
      </c>
      <c r="AR214" s="146" t="s">
        <v>97</v>
      </c>
      <c r="AT214" s="146" t="s">
        <v>284</v>
      </c>
      <c r="AU214" s="146" t="s">
        <v>80</v>
      </c>
      <c r="AY214" s="13" t="s">
        <v>281</v>
      </c>
      <c r="BE214" s="147">
        <f>IF(N214="základní",J214,0)</f>
        <v>0</v>
      </c>
      <c r="BF214" s="147">
        <f>IF(N214="snížená",J214,0)</f>
        <v>0</v>
      </c>
      <c r="BG214" s="147">
        <f>IF(N214="zákl. přenesená",J214,0)</f>
        <v>0</v>
      </c>
      <c r="BH214" s="147">
        <f>IF(N214="sníž. přenesená",J214,0)</f>
        <v>0</v>
      </c>
      <c r="BI214" s="147">
        <f>IF(N214="nulová",J214,0)</f>
        <v>0</v>
      </c>
      <c r="BJ214" s="13" t="s">
        <v>80</v>
      </c>
      <c r="BK214" s="147">
        <f>ROUND(I214*H214,2)</f>
        <v>0</v>
      </c>
      <c r="BL214" s="13" t="s">
        <v>97</v>
      </c>
      <c r="BM214" s="146" t="s">
        <v>1877</v>
      </c>
    </row>
    <row r="215" spans="2:65" s="1" customFormat="1" ht="19.5">
      <c r="B215" s="28"/>
      <c r="D215" s="148" t="s">
        <v>290</v>
      </c>
      <c r="F215" s="149" t="s">
        <v>1878</v>
      </c>
      <c r="I215" s="150"/>
      <c r="L215" s="28"/>
      <c r="M215" s="151"/>
      <c r="T215" s="52"/>
      <c r="AT215" s="13" t="s">
        <v>290</v>
      </c>
      <c r="AU215" s="13" t="s">
        <v>80</v>
      </c>
    </row>
    <row r="216" spans="2:65" s="1" customFormat="1" ht="16.5" customHeight="1">
      <c r="B216" s="133"/>
      <c r="C216" s="134" t="s">
        <v>513</v>
      </c>
      <c r="D216" s="134" t="s">
        <v>284</v>
      </c>
      <c r="E216" s="135" t="s">
        <v>1118</v>
      </c>
      <c r="F216" s="136" t="s">
        <v>1322</v>
      </c>
      <c r="G216" s="137" t="s">
        <v>409</v>
      </c>
      <c r="H216" s="156">
        <v>2</v>
      </c>
      <c r="I216" s="139"/>
      <c r="J216" s="140">
        <f>ROUND(I216*H216,2)</f>
        <v>0</v>
      </c>
      <c r="K216" s="141"/>
      <c r="L216" s="28"/>
      <c r="M216" s="142" t="s">
        <v>1</v>
      </c>
      <c r="N216" s="143" t="s">
        <v>38</v>
      </c>
      <c r="P216" s="144">
        <f>O216*H216</f>
        <v>0</v>
      </c>
      <c r="Q216" s="144">
        <v>0</v>
      </c>
      <c r="R216" s="144">
        <f>Q216*H216</f>
        <v>0</v>
      </c>
      <c r="S216" s="144">
        <v>0</v>
      </c>
      <c r="T216" s="145">
        <f>S216*H216</f>
        <v>0</v>
      </c>
      <c r="AR216" s="146" t="s">
        <v>97</v>
      </c>
      <c r="AT216" s="146" t="s">
        <v>284</v>
      </c>
      <c r="AU216" s="146" t="s">
        <v>80</v>
      </c>
      <c r="AY216" s="13" t="s">
        <v>281</v>
      </c>
      <c r="BE216" s="147">
        <f>IF(N216="základní",J216,0)</f>
        <v>0</v>
      </c>
      <c r="BF216" s="147">
        <f>IF(N216="snížená",J216,0)</f>
        <v>0</v>
      </c>
      <c r="BG216" s="147">
        <f>IF(N216="zákl. přenesená",J216,0)</f>
        <v>0</v>
      </c>
      <c r="BH216" s="147">
        <f>IF(N216="sníž. přenesená",J216,0)</f>
        <v>0</v>
      </c>
      <c r="BI216" s="147">
        <f>IF(N216="nulová",J216,0)</f>
        <v>0</v>
      </c>
      <c r="BJ216" s="13" t="s">
        <v>80</v>
      </c>
      <c r="BK216" s="147">
        <f>ROUND(I216*H216,2)</f>
        <v>0</v>
      </c>
      <c r="BL216" s="13" t="s">
        <v>97</v>
      </c>
      <c r="BM216" s="146" t="s">
        <v>1879</v>
      </c>
    </row>
    <row r="217" spans="2:65" s="11" customFormat="1" ht="25.9" customHeight="1">
      <c r="B217" s="121"/>
      <c r="D217" s="122" t="s">
        <v>72</v>
      </c>
      <c r="E217" s="123" t="s">
        <v>643</v>
      </c>
      <c r="F217" s="123" t="s">
        <v>644</v>
      </c>
      <c r="I217" s="124"/>
      <c r="J217" s="125">
        <f>BK217</f>
        <v>0</v>
      </c>
      <c r="L217" s="121"/>
      <c r="M217" s="126"/>
      <c r="P217" s="127">
        <f>SUM(P218:P219)</f>
        <v>0</v>
      </c>
      <c r="R217" s="127">
        <f>SUM(R218:R219)</f>
        <v>0</v>
      </c>
      <c r="T217" s="128">
        <f>SUM(T218:T219)</f>
        <v>0</v>
      </c>
      <c r="AR217" s="122" t="s">
        <v>80</v>
      </c>
      <c r="AT217" s="129" t="s">
        <v>72</v>
      </c>
      <c r="AU217" s="129" t="s">
        <v>73</v>
      </c>
      <c r="AY217" s="122" t="s">
        <v>281</v>
      </c>
      <c r="BK217" s="130">
        <f>SUM(BK218:BK219)</f>
        <v>0</v>
      </c>
    </row>
    <row r="218" spans="2:65" s="1" customFormat="1" ht="24.2" customHeight="1">
      <c r="B218" s="133"/>
      <c r="C218" s="134" t="s">
        <v>517</v>
      </c>
      <c r="D218" s="134" t="s">
        <v>284</v>
      </c>
      <c r="E218" s="135" t="s">
        <v>834</v>
      </c>
      <c r="F218" s="136" t="s">
        <v>835</v>
      </c>
      <c r="G218" s="137" t="s">
        <v>511</v>
      </c>
      <c r="H218" s="156">
        <v>79.585999999999999</v>
      </c>
      <c r="I218" s="139"/>
      <c r="J218" s="140">
        <f>ROUND(I218*H218,2)</f>
        <v>0</v>
      </c>
      <c r="K218" s="141"/>
      <c r="L218" s="28"/>
      <c r="M218" s="142" t="s">
        <v>1</v>
      </c>
      <c r="N218" s="143" t="s">
        <v>38</v>
      </c>
      <c r="P218" s="144">
        <f>O218*H218</f>
        <v>0</v>
      </c>
      <c r="Q218" s="144">
        <v>0</v>
      </c>
      <c r="R218" s="144">
        <f>Q218*H218</f>
        <v>0</v>
      </c>
      <c r="S218" s="144">
        <v>0</v>
      </c>
      <c r="T218" s="145">
        <f>S218*H218</f>
        <v>0</v>
      </c>
      <c r="AR218" s="146" t="s">
        <v>97</v>
      </c>
      <c r="AT218" s="146" t="s">
        <v>284</v>
      </c>
      <c r="AU218" s="146" t="s">
        <v>80</v>
      </c>
      <c r="AY218" s="13" t="s">
        <v>281</v>
      </c>
      <c r="BE218" s="147">
        <f>IF(N218="základní",J218,0)</f>
        <v>0</v>
      </c>
      <c r="BF218" s="147">
        <f>IF(N218="snížená",J218,0)</f>
        <v>0</v>
      </c>
      <c r="BG218" s="147">
        <f>IF(N218="zákl. přenesená",J218,0)</f>
        <v>0</v>
      </c>
      <c r="BH218" s="147">
        <f>IF(N218="sníž. přenesená",J218,0)</f>
        <v>0</v>
      </c>
      <c r="BI218" s="147">
        <f>IF(N218="nulová",J218,0)</f>
        <v>0</v>
      </c>
      <c r="BJ218" s="13" t="s">
        <v>80</v>
      </c>
      <c r="BK218" s="147">
        <f>ROUND(I218*H218,2)</f>
        <v>0</v>
      </c>
      <c r="BL218" s="13" t="s">
        <v>97</v>
      </c>
      <c r="BM218" s="146" t="s">
        <v>1880</v>
      </c>
    </row>
    <row r="219" spans="2:65" s="1" customFormat="1" ht="39">
      <c r="B219" s="28"/>
      <c r="D219" s="148" t="s">
        <v>290</v>
      </c>
      <c r="F219" s="149" t="s">
        <v>837</v>
      </c>
      <c r="I219" s="150"/>
      <c r="L219" s="28"/>
      <c r="M219" s="151"/>
      <c r="T219" s="52"/>
      <c r="AT219" s="13" t="s">
        <v>290</v>
      </c>
      <c r="AU219" s="13" t="s">
        <v>80</v>
      </c>
    </row>
    <row r="220" spans="2:65" s="11" customFormat="1" ht="25.9" customHeight="1">
      <c r="B220" s="121"/>
      <c r="D220" s="122" t="s">
        <v>72</v>
      </c>
      <c r="E220" s="123" t="s">
        <v>838</v>
      </c>
      <c r="F220" s="123" t="s">
        <v>839</v>
      </c>
      <c r="I220" s="124"/>
      <c r="J220" s="125">
        <f>BK220</f>
        <v>0</v>
      </c>
      <c r="L220" s="121"/>
      <c r="M220" s="126"/>
      <c r="P220" s="127">
        <f>SUM(P221:P226)</f>
        <v>0</v>
      </c>
      <c r="R220" s="127">
        <f>SUM(R221:R226)</f>
        <v>0</v>
      </c>
      <c r="T220" s="128">
        <f>SUM(T221:T226)</f>
        <v>0</v>
      </c>
      <c r="AR220" s="122" t="s">
        <v>82</v>
      </c>
      <c r="AT220" s="129" t="s">
        <v>72</v>
      </c>
      <c r="AU220" s="129" t="s">
        <v>73</v>
      </c>
      <c r="AY220" s="122" t="s">
        <v>281</v>
      </c>
      <c r="BK220" s="130">
        <f>SUM(BK221:BK226)</f>
        <v>0</v>
      </c>
    </row>
    <row r="221" spans="2:65" s="1" customFormat="1" ht="24.2" customHeight="1">
      <c r="B221" s="133"/>
      <c r="C221" s="134" t="s">
        <v>521</v>
      </c>
      <c r="D221" s="134" t="s">
        <v>284</v>
      </c>
      <c r="E221" s="135" t="s">
        <v>1124</v>
      </c>
      <c r="F221" s="136" t="s">
        <v>1125</v>
      </c>
      <c r="G221" s="137" t="s">
        <v>402</v>
      </c>
      <c r="H221" s="156">
        <v>22.5</v>
      </c>
      <c r="I221" s="139"/>
      <c r="J221" s="140">
        <f>ROUND(I221*H221,2)</f>
        <v>0</v>
      </c>
      <c r="K221" s="141"/>
      <c r="L221" s="28"/>
      <c r="M221" s="142" t="s">
        <v>1</v>
      </c>
      <c r="N221" s="143" t="s">
        <v>38</v>
      </c>
      <c r="P221" s="144">
        <f>O221*H221</f>
        <v>0</v>
      </c>
      <c r="Q221" s="144">
        <v>0</v>
      </c>
      <c r="R221" s="144">
        <f>Q221*H221</f>
        <v>0</v>
      </c>
      <c r="S221" s="144">
        <v>0</v>
      </c>
      <c r="T221" s="145">
        <f>S221*H221</f>
        <v>0</v>
      </c>
      <c r="AR221" s="146" t="s">
        <v>352</v>
      </c>
      <c r="AT221" s="146" t="s">
        <v>284</v>
      </c>
      <c r="AU221" s="146" t="s">
        <v>80</v>
      </c>
      <c r="AY221" s="13" t="s">
        <v>281</v>
      </c>
      <c r="BE221" s="147">
        <f>IF(N221="základní",J221,0)</f>
        <v>0</v>
      </c>
      <c r="BF221" s="147">
        <f>IF(N221="snížená",J221,0)</f>
        <v>0</v>
      </c>
      <c r="BG221" s="147">
        <f>IF(N221="zákl. přenesená",J221,0)</f>
        <v>0</v>
      </c>
      <c r="BH221" s="147">
        <f>IF(N221="sníž. přenesená",J221,0)</f>
        <v>0</v>
      </c>
      <c r="BI221" s="147">
        <f>IF(N221="nulová",J221,0)</f>
        <v>0</v>
      </c>
      <c r="BJ221" s="13" t="s">
        <v>80</v>
      </c>
      <c r="BK221" s="147">
        <f>ROUND(I221*H221,2)</f>
        <v>0</v>
      </c>
      <c r="BL221" s="13" t="s">
        <v>352</v>
      </c>
      <c r="BM221" s="146" t="s">
        <v>1881</v>
      </c>
    </row>
    <row r="222" spans="2:65" s="1" customFormat="1" ht="19.5">
      <c r="B222" s="28"/>
      <c r="D222" s="148" t="s">
        <v>290</v>
      </c>
      <c r="F222" s="149" t="s">
        <v>1882</v>
      </c>
      <c r="I222" s="150"/>
      <c r="L222" s="28"/>
      <c r="M222" s="151"/>
      <c r="T222" s="52"/>
      <c r="AT222" s="13" t="s">
        <v>290</v>
      </c>
      <c r="AU222" s="13" t="s">
        <v>80</v>
      </c>
    </row>
    <row r="223" spans="2:65" s="1" customFormat="1" ht="24.2" customHeight="1">
      <c r="B223" s="133"/>
      <c r="C223" s="134" t="s">
        <v>828</v>
      </c>
      <c r="D223" s="134" t="s">
        <v>284</v>
      </c>
      <c r="E223" s="135" t="s">
        <v>1129</v>
      </c>
      <c r="F223" s="136" t="s">
        <v>1327</v>
      </c>
      <c r="G223" s="137" t="s">
        <v>501</v>
      </c>
      <c r="H223" s="156">
        <v>14.5</v>
      </c>
      <c r="I223" s="139"/>
      <c r="J223" s="140">
        <f>ROUND(I223*H223,2)</f>
        <v>0</v>
      </c>
      <c r="K223" s="141"/>
      <c r="L223" s="28"/>
      <c r="M223" s="142" t="s">
        <v>1</v>
      </c>
      <c r="N223" s="143" t="s">
        <v>38</v>
      </c>
      <c r="P223" s="144">
        <f>O223*H223</f>
        <v>0</v>
      </c>
      <c r="Q223" s="144">
        <v>0</v>
      </c>
      <c r="R223" s="144">
        <f>Q223*H223</f>
        <v>0</v>
      </c>
      <c r="S223" s="144">
        <v>0</v>
      </c>
      <c r="T223" s="145">
        <f>S223*H223</f>
        <v>0</v>
      </c>
      <c r="AR223" s="146" t="s">
        <v>352</v>
      </c>
      <c r="AT223" s="146" t="s">
        <v>284</v>
      </c>
      <c r="AU223" s="146" t="s">
        <v>80</v>
      </c>
      <c r="AY223" s="13" t="s">
        <v>281</v>
      </c>
      <c r="BE223" s="147">
        <f>IF(N223="základní",J223,0)</f>
        <v>0</v>
      </c>
      <c r="BF223" s="147">
        <f>IF(N223="snížená",J223,0)</f>
        <v>0</v>
      </c>
      <c r="BG223" s="147">
        <f>IF(N223="zákl. přenesená",J223,0)</f>
        <v>0</v>
      </c>
      <c r="BH223" s="147">
        <f>IF(N223="sníž. přenesená",J223,0)</f>
        <v>0</v>
      </c>
      <c r="BI223" s="147">
        <f>IF(N223="nulová",J223,0)</f>
        <v>0</v>
      </c>
      <c r="BJ223" s="13" t="s">
        <v>80</v>
      </c>
      <c r="BK223" s="147">
        <f>ROUND(I223*H223,2)</f>
        <v>0</v>
      </c>
      <c r="BL223" s="13" t="s">
        <v>352</v>
      </c>
      <c r="BM223" s="146" t="s">
        <v>1883</v>
      </c>
    </row>
    <row r="224" spans="2:65" s="1" customFormat="1" ht="19.5">
      <c r="B224" s="28"/>
      <c r="D224" s="148" t="s">
        <v>290</v>
      </c>
      <c r="F224" s="149" t="s">
        <v>1884</v>
      </c>
      <c r="I224" s="150"/>
      <c r="L224" s="28"/>
      <c r="M224" s="151"/>
      <c r="T224" s="52"/>
      <c r="AT224" s="13" t="s">
        <v>290</v>
      </c>
      <c r="AU224" s="13" t="s">
        <v>80</v>
      </c>
    </row>
    <row r="225" spans="2:65" s="1" customFormat="1" ht="21.75" customHeight="1">
      <c r="B225" s="133"/>
      <c r="C225" s="134" t="s">
        <v>833</v>
      </c>
      <c r="D225" s="134" t="s">
        <v>284</v>
      </c>
      <c r="E225" s="135" t="s">
        <v>861</v>
      </c>
      <c r="F225" s="136" t="s">
        <v>862</v>
      </c>
      <c r="G225" s="137" t="s">
        <v>287</v>
      </c>
      <c r="H225" s="138"/>
      <c r="I225" s="139"/>
      <c r="J225" s="140">
        <f>ROUND(I225*H225,2)</f>
        <v>0</v>
      </c>
      <c r="K225" s="141"/>
      <c r="L225" s="28"/>
      <c r="M225" s="142" t="s">
        <v>1</v>
      </c>
      <c r="N225" s="143" t="s">
        <v>38</v>
      </c>
      <c r="P225" s="144">
        <f>O225*H225</f>
        <v>0</v>
      </c>
      <c r="Q225" s="144">
        <v>0</v>
      </c>
      <c r="R225" s="144">
        <f>Q225*H225</f>
        <v>0</v>
      </c>
      <c r="S225" s="144">
        <v>0</v>
      </c>
      <c r="T225" s="145">
        <f>S225*H225</f>
        <v>0</v>
      </c>
      <c r="AR225" s="146" t="s">
        <v>352</v>
      </c>
      <c r="AT225" s="146" t="s">
        <v>284</v>
      </c>
      <c r="AU225" s="146" t="s">
        <v>80</v>
      </c>
      <c r="AY225" s="13" t="s">
        <v>281</v>
      </c>
      <c r="BE225" s="147">
        <f>IF(N225="základní",J225,0)</f>
        <v>0</v>
      </c>
      <c r="BF225" s="147">
        <f>IF(N225="snížená",J225,0)</f>
        <v>0</v>
      </c>
      <c r="BG225" s="147">
        <f>IF(N225="zákl. přenesená",J225,0)</f>
        <v>0</v>
      </c>
      <c r="BH225" s="147">
        <f>IF(N225="sníž. přenesená",J225,0)</f>
        <v>0</v>
      </c>
      <c r="BI225" s="147">
        <f>IF(N225="nulová",J225,0)</f>
        <v>0</v>
      </c>
      <c r="BJ225" s="13" t="s">
        <v>80</v>
      </c>
      <c r="BK225" s="147">
        <f>ROUND(I225*H225,2)</f>
        <v>0</v>
      </c>
      <c r="BL225" s="13" t="s">
        <v>352</v>
      </c>
      <c r="BM225" s="146" t="s">
        <v>1885</v>
      </c>
    </row>
    <row r="226" spans="2:65" s="1" customFormat="1" ht="29.25">
      <c r="B226" s="28"/>
      <c r="D226" s="148" t="s">
        <v>290</v>
      </c>
      <c r="F226" s="149" t="s">
        <v>864</v>
      </c>
      <c r="I226" s="150"/>
      <c r="L226" s="28"/>
      <c r="M226" s="151"/>
      <c r="T226" s="52"/>
      <c r="AT226" s="13" t="s">
        <v>290</v>
      </c>
      <c r="AU226" s="13" t="s">
        <v>80</v>
      </c>
    </row>
    <row r="227" spans="2:65" s="11" customFormat="1" ht="25.9" customHeight="1">
      <c r="B227" s="121"/>
      <c r="D227" s="122" t="s">
        <v>72</v>
      </c>
      <c r="E227" s="123" t="s">
        <v>882</v>
      </c>
      <c r="F227" s="123" t="s">
        <v>883</v>
      </c>
      <c r="I227" s="124"/>
      <c r="J227" s="125">
        <f>BK227</f>
        <v>0</v>
      </c>
      <c r="L227" s="121"/>
      <c r="M227" s="126"/>
      <c r="P227" s="127">
        <f>SUM(P228:P231)</f>
        <v>0</v>
      </c>
      <c r="R227" s="127">
        <f>SUM(R228:R231)</f>
        <v>0</v>
      </c>
      <c r="T227" s="128">
        <f>SUM(T228:T231)</f>
        <v>0</v>
      </c>
      <c r="AR227" s="122" t="s">
        <v>82</v>
      </c>
      <c r="AT227" s="129" t="s">
        <v>72</v>
      </c>
      <c r="AU227" s="129" t="s">
        <v>73</v>
      </c>
      <c r="AY227" s="122" t="s">
        <v>281</v>
      </c>
      <c r="BK227" s="130">
        <f>SUM(BK228:BK231)</f>
        <v>0</v>
      </c>
    </row>
    <row r="228" spans="2:65" s="1" customFormat="1" ht="24.2" customHeight="1">
      <c r="B228" s="133"/>
      <c r="C228" s="134" t="s">
        <v>531</v>
      </c>
      <c r="D228" s="134" t="s">
        <v>284</v>
      </c>
      <c r="E228" s="135" t="s">
        <v>1331</v>
      </c>
      <c r="F228" s="136" t="s">
        <v>1332</v>
      </c>
      <c r="G228" s="137" t="s">
        <v>501</v>
      </c>
      <c r="H228" s="156">
        <v>8</v>
      </c>
      <c r="I228" s="139"/>
      <c r="J228" s="140">
        <f>ROUND(I228*H228,2)</f>
        <v>0</v>
      </c>
      <c r="K228" s="141"/>
      <c r="L228" s="28"/>
      <c r="M228" s="142" t="s">
        <v>1</v>
      </c>
      <c r="N228" s="143" t="s">
        <v>38</v>
      </c>
      <c r="P228" s="144">
        <f>O228*H228</f>
        <v>0</v>
      </c>
      <c r="Q228" s="144">
        <v>0</v>
      </c>
      <c r="R228" s="144">
        <f>Q228*H228</f>
        <v>0</v>
      </c>
      <c r="S228" s="144">
        <v>0</v>
      </c>
      <c r="T228" s="145">
        <f>S228*H228</f>
        <v>0</v>
      </c>
      <c r="AR228" s="146" t="s">
        <v>352</v>
      </c>
      <c r="AT228" s="146" t="s">
        <v>284</v>
      </c>
      <c r="AU228" s="146" t="s">
        <v>80</v>
      </c>
      <c r="AY228" s="13" t="s">
        <v>281</v>
      </c>
      <c r="BE228" s="147">
        <f>IF(N228="základní",J228,0)</f>
        <v>0</v>
      </c>
      <c r="BF228" s="147">
        <f>IF(N228="snížená",J228,0)</f>
        <v>0</v>
      </c>
      <c r="BG228" s="147">
        <f>IF(N228="zákl. přenesená",J228,0)</f>
        <v>0</v>
      </c>
      <c r="BH228" s="147">
        <f>IF(N228="sníž. přenesená",J228,0)</f>
        <v>0</v>
      </c>
      <c r="BI228" s="147">
        <f>IF(N228="nulová",J228,0)</f>
        <v>0</v>
      </c>
      <c r="BJ228" s="13" t="s">
        <v>80</v>
      </c>
      <c r="BK228" s="147">
        <f>ROUND(I228*H228,2)</f>
        <v>0</v>
      </c>
      <c r="BL228" s="13" t="s">
        <v>352</v>
      </c>
      <c r="BM228" s="146" t="s">
        <v>1886</v>
      </c>
    </row>
    <row r="229" spans="2:65" s="1" customFormat="1" ht="19.5">
      <c r="B229" s="28"/>
      <c r="D229" s="148" t="s">
        <v>290</v>
      </c>
      <c r="F229" s="149" t="s">
        <v>1887</v>
      </c>
      <c r="I229" s="150"/>
      <c r="L229" s="28"/>
      <c r="M229" s="151"/>
      <c r="T229" s="52"/>
      <c r="AT229" s="13" t="s">
        <v>290</v>
      </c>
      <c r="AU229" s="13" t="s">
        <v>80</v>
      </c>
    </row>
    <row r="230" spans="2:65" s="1" customFormat="1" ht="24.2" customHeight="1">
      <c r="B230" s="133"/>
      <c r="C230" s="134" t="s">
        <v>535</v>
      </c>
      <c r="D230" s="134" t="s">
        <v>284</v>
      </c>
      <c r="E230" s="135" t="s">
        <v>901</v>
      </c>
      <c r="F230" s="136" t="s">
        <v>902</v>
      </c>
      <c r="G230" s="137" t="s">
        <v>287</v>
      </c>
      <c r="H230" s="138"/>
      <c r="I230" s="139"/>
      <c r="J230" s="140">
        <f>ROUND(I230*H230,2)</f>
        <v>0</v>
      </c>
      <c r="K230" s="141"/>
      <c r="L230" s="28"/>
      <c r="M230" s="142" t="s">
        <v>1</v>
      </c>
      <c r="N230" s="143" t="s">
        <v>38</v>
      </c>
      <c r="P230" s="144">
        <f>O230*H230</f>
        <v>0</v>
      </c>
      <c r="Q230" s="144">
        <v>0</v>
      </c>
      <c r="R230" s="144">
        <f>Q230*H230</f>
        <v>0</v>
      </c>
      <c r="S230" s="144">
        <v>0</v>
      </c>
      <c r="T230" s="145">
        <f>S230*H230</f>
        <v>0</v>
      </c>
      <c r="AR230" s="146" t="s">
        <v>352</v>
      </c>
      <c r="AT230" s="146" t="s">
        <v>284</v>
      </c>
      <c r="AU230" s="146" t="s">
        <v>80</v>
      </c>
      <c r="AY230" s="13" t="s">
        <v>281</v>
      </c>
      <c r="BE230" s="147">
        <f>IF(N230="základní",J230,0)</f>
        <v>0</v>
      </c>
      <c r="BF230" s="147">
        <f>IF(N230="snížená",J230,0)</f>
        <v>0</v>
      </c>
      <c r="BG230" s="147">
        <f>IF(N230="zákl. přenesená",J230,0)</f>
        <v>0</v>
      </c>
      <c r="BH230" s="147">
        <f>IF(N230="sníž. přenesená",J230,0)</f>
        <v>0</v>
      </c>
      <c r="BI230" s="147">
        <f>IF(N230="nulová",J230,0)</f>
        <v>0</v>
      </c>
      <c r="BJ230" s="13" t="s">
        <v>80</v>
      </c>
      <c r="BK230" s="147">
        <f>ROUND(I230*H230,2)</f>
        <v>0</v>
      </c>
      <c r="BL230" s="13" t="s">
        <v>352</v>
      </c>
      <c r="BM230" s="146" t="s">
        <v>1888</v>
      </c>
    </row>
    <row r="231" spans="2:65" s="1" customFormat="1" ht="19.5">
      <c r="B231" s="28"/>
      <c r="D231" s="148" t="s">
        <v>290</v>
      </c>
      <c r="F231" s="149" t="s">
        <v>881</v>
      </c>
      <c r="I231" s="150"/>
      <c r="L231" s="28"/>
      <c r="M231" s="153"/>
      <c r="N231" s="154"/>
      <c r="O231" s="154"/>
      <c r="P231" s="154"/>
      <c r="Q231" s="154"/>
      <c r="R231" s="154"/>
      <c r="S231" s="154"/>
      <c r="T231" s="155"/>
      <c r="AT231" s="13" t="s">
        <v>290</v>
      </c>
      <c r="AU231" s="13" t="s">
        <v>80</v>
      </c>
    </row>
    <row r="232" spans="2:65" s="1" customFormat="1" ht="6.95" customHeight="1">
      <c r="B232" s="40"/>
      <c r="C232" s="41"/>
      <c r="D232" s="41"/>
      <c r="E232" s="41"/>
      <c r="F232" s="41"/>
      <c r="G232" s="41"/>
      <c r="H232" s="41"/>
      <c r="I232" s="41"/>
      <c r="J232" s="41"/>
      <c r="K232" s="41"/>
      <c r="L232" s="28"/>
    </row>
  </sheetData>
  <autoFilter ref="C132:K231" xr:uid="{00000000-0009-0000-0000-000010000000}"/>
  <mergeCells count="15">
    <mergeCell ref="E119:H119"/>
    <mergeCell ref="E123:H123"/>
    <mergeCell ref="E121:H121"/>
    <mergeCell ref="E125:H125"/>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BM208"/>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151</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1889</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ROUND(J131,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ROUND((SUM(BE131:BE207)),  2)</f>
        <v>0</v>
      </c>
      <c r="I37" s="92">
        <v>0.21</v>
      </c>
      <c r="J37" s="81">
        <f>ROUND(((SUM(BE131:BE207))*I37),  2)</f>
        <v>0</v>
      </c>
      <c r="L37" s="28"/>
    </row>
    <row r="38" spans="2:12" s="1" customFormat="1" ht="14.45" customHeight="1">
      <c r="B38" s="28"/>
      <c r="E38" s="23" t="s">
        <v>39</v>
      </c>
      <c r="F38" s="81">
        <f>ROUND((SUM(BF131:BF207)),  2)</f>
        <v>0</v>
      </c>
      <c r="I38" s="92">
        <v>0.12</v>
      </c>
      <c r="J38" s="81">
        <f>ROUND(((SUM(BF131:BF207))*I38),  2)</f>
        <v>0</v>
      </c>
      <c r="L38" s="28"/>
    </row>
    <row r="39" spans="2:12" s="1" customFormat="1" ht="14.45" hidden="1" customHeight="1">
      <c r="B39" s="28"/>
      <c r="E39" s="23" t="s">
        <v>40</v>
      </c>
      <c r="F39" s="81">
        <f>ROUND((SUM(BG131:BG207)),  2)</f>
        <v>0</v>
      </c>
      <c r="I39" s="92">
        <v>0.21</v>
      </c>
      <c r="J39" s="81">
        <f>0</f>
        <v>0</v>
      </c>
      <c r="L39" s="28"/>
    </row>
    <row r="40" spans="2:12" s="1" customFormat="1" ht="14.45" hidden="1" customHeight="1">
      <c r="B40" s="28"/>
      <c r="E40" s="23" t="s">
        <v>41</v>
      </c>
      <c r="F40" s="81">
        <f>ROUND((SUM(BH131:BH207)),  2)</f>
        <v>0</v>
      </c>
      <c r="I40" s="92">
        <v>0.12</v>
      </c>
      <c r="J40" s="81">
        <f>0</f>
        <v>0</v>
      </c>
      <c r="L40" s="28"/>
    </row>
    <row r="41" spans="2:12" s="1" customFormat="1" ht="14.45" hidden="1" customHeight="1">
      <c r="B41" s="28"/>
      <c r="E41" s="23" t="s">
        <v>42</v>
      </c>
      <c r="F41" s="81">
        <f>ROUND((SUM(BI131:BI207)),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Objekt13 - Zídka Z 05</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J131</f>
        <v>0</v>
      </c>
      <c r="L100" s="28"/>
      <c r="AU100" s="13" t="s">
        <v>259</v>
      </c>
    </row>
    <row r="101" spans="2:47" s="8" customFormat="1" ht="24.95" customHeight="1">
      <c r="B101" s="104"/>
      <c r="D101" s="105" t="s">
        <v>396</v>
      </c>
      <c r="E101" s="106"/>
      <c r="F101" s="106"/>
      <c r="G101" s="106"/>
      <c r="H101" s="106"/>
      <c r="I101" s="106"/>
      <c r="J101" s="107">
        <f>J132</f>
        <v>0</v>
      </c>
      <c r="L101" s="104"/>
    </row>
    <row r="102" spans="2:47" s="8" customFormat="1" ht="24.95" customHeight="1">
      <c r="B102" s="104"/>
      <c r="D102" s="105" t="s">
        <v>649</v>
      </c>
      <c r="E102" s="106"/>
      <c r="F102" s="106"/>
      <c r="G102" s="106"/>
      <c r="H102" s="106"/>
      <c r="I102" s="106"/>
      <c r="J102" s="107">
        <f>J161</f>
        <v>0</v>
      </c>
      <c r="L102" s="104"/>
    </row>
    <row r="103" spans="2:47" s="8" customFormat="1" ht="24.95" customHeight="1">
      <c r="B103" s="104"/>
      <c r="D103" s="105" t="s">
        <v>650</v>
      </c>
      <c r="E103" s="106"/>
      <c r="F103" s="106"/>
      <c r="G103" s="106"/>
      <c r="H103" s="106"/>
      <c r="I103" s="106"/>
      <c r="J103" s="107">
        <f>J176</f>
        <v>0</v>
      </c>
      <c r="L103" s="104"/>
    </row>
    <row r="104" spans="2:47" s="8" customFormat="1" ht="24.95" customHeight="1">
      <c r="B104" s="104"/>
      <c r="D104" s="105" t="s">
        <v>651</v>
      </c>
      <c r="E104" s="106"/>
      <c r="F104" s="106"/>
      <c r="G104" s="106"/>
      <c r="H104" s="106"/>
      <c r="I104" s="106"/>
      <c r="J104" s="107">
        <f>J189</f>
        <v>0</v>
      </c>
      <c r="L104" s="104"/>
    </row>
    <row r="105" spans="2:47" s="8" customFormat="1" ht="24.95" customHeight="1">
      <c r="B105" s="104"/>
      <c r="D105" s="105" t="s">
        <v>652</v>
      </c>
      <c r="E105" s="106"/>
      <c r="F105" s="106"/>
      <c r="G105" s="106"/>
      <c r="H105" s="106"/>
      <c r="I105" s="106"/>
      <c r="J105" s="107">
        <f>J192</f>
        <v>0</v>
      </c>
      <c r="L105" s="104"/>
    </row>
    <row r="106" spans="2:47" s="8" customFormat="1" ht="24.95" customHeight="1">
      <c r="B106" s="104"/>
      <c r="D106" s="105" t="s">
        <v>595</v>
      </c>
      <c r="E106" s="106"/>
      <c r="F106" s="106"/>
      <c r="G106" s="106"/>
      <c r="H106" s="106"/>
      <c r="I106" s="106"/>
      <c r="J106" s="107">
        <f>J198</f>
        <v>0</v>
      </c>
      <c r="L106" s="104"/>
    </row>
    <row r="107" spans="2:47" s="8" customFormat="1" ht="24.95" customHeight="1">
      <c r="B107" s="104"/>
      <c r="D107" s="105" t="s">
        <v>655</v>
      </c>
      <c r="E107" s="106"/>
      <c r="F107" s="106"/>
      <c r="G107" s="106"/>
      <c r="H107" s="106"/>
      <c r="I107" s="106"/>
      <c r="J107" s="107">
        <f>J201</f>
        <v>0</v>
      </c>
      <c r="L107" s="104"/>
    </row>
    <row r="108" spans="2:47" s="1" customFormat="1" ht="21.75" customHeight="1">
      <c r="B108" s="28"/>
      <c r="L108" s="28"/>
    </row>
    <row r="109" spans="2:47" s="1" customFormat="1" ht="6.95" customHeight="1">
      <c r="B109" s="40"/>
      <c r="C109" s="41"/>
      <c r="D109" s="41"/>
      <c r="E109" s="41"/>
      <c r="F109" s="41"/>
      <c r="G109" s="41"/>
      <c r="H109" s="41"/>
      <c r="I109" s="41"/>
      <c r="J109" s="41"/>
      <c r="K109" s="41"/>
      <c r="L109" s="28"/>
    </row>
    <row r="113" spans="2:12" s="1" customFormat="1" ht="6.95" customHeight="1">
      <c r="B113" s="42"/>
      <c r="C113" s="43"/>
      <c r="D113" s="43"/>
      <c r="E113" s="43"/>
      <c r="F113" s="43"/>
      <c r="G113" s="43"/>
      <c r="H113" s="43"/>
      <c r="I113" s="43"/>
      <c r="J113" s="43"/>
      <c r="K113" s="43"/>
      <c r="L113" s="28"/>
    </row>
    <row r="114" spans="2:12" s="1" customFormat="1" ht="24.95" customHeight="1">
      <c r="B114" s="28"/>
      <c r="C114" s="17" t="s">
        <v>266</v>
      </c>
      <c r="L114" s="28"/>
    </row>
    <row r="115" spans="2:12" s="1" customFormat="1" ht="6.95" customHeight="1">
      <c r="B115" s="28"/>
      <c r="L115" s="28"/>
    </row>
    <row r="116" spans="2:12" s="1" customFormat="1" ht="12" customHeight="1">
      <c r="B116" s="28"/>
      <c r="C116" s="23" t="s">
        <v>16</v>
      </c>
      <c r="L116" s="28"/>
    </row>
    <row r="117" spans="2:12" s="1" customFormat="1" ht="16.5" customHeight="1">
      <c r="B117" s="28"/>
      <c r="E117" s="223" t="str">
        <f>E7</f>
        <v>Městský park -Děkanská zahrada Pelhřimov - kompletní provedení</v>
      </c>
      <c r="F117" s="224"/>
      <c r="G117" s="224"/>
      <c r="H117" s="224"/>
      <c r="L117" s="28"/>
    </row>
    <row r="118" spans="2:12" ht="12" customHeight="1">
      <c r="B118" s="16"/>
      <c r="C118" s="23" t="s">
        <v>249</v>
      </c>
      <c r="L118" s="16"/>
    </row>
    <row r="119" spans="2:12" ht="16.5" customHeight="1">
      <c r="B119" s="16"/>
      <c r="E119" s="223" t="s">
        <v>250</v>
      </c>
      <c r="F119" s="183"/>
      <c r="G119" s="183"/>
      <c r="H119" s="183"/>
      <c r="L119" s="16"/>
    </row>
    <row r="120" spans="2:12" ht="12" customHeight="1">
      <c r="B120" s="16"/>
      <c r="C120" s="23" t="s">
        <v>251</v>
      </c>
      <c r="L120" s="16"/>
    </row>
    <row r="121" spans="2:12" s="1" customFormat="1" ht="16.5" customHeight="1">
      <c r="B121" s="28"/>
      <c r="E121" s="218" t="s">
        <v>252</v>
      </c>
      <c r="F121" s="225"/>
      <c r="G121" s="225"/>
      <c r="H121" s="225"/>
      <c r="L121" s="28"/>
    </row>
    <row r="122" spans="2:12" s="1" customFormat="1" ht="12" customHeight="1">
      <c r="B122" s="28"/>
      <c r="C122" s="23" t="s">
        <v>394</v>
      </c>
      <c r="L122" s="28"/>
    </row>
    <row r="123" spans="2:12" s="1" customFormat="1" ht="16.5" customHeight="1">
      <c r="B123" s="28"/>
      <c r="E123" s="205" t="str">
        <f>E13</f>
        <v>Objekt13 - Zídka Z 05</v>
      </c>
      <c r="F123" s="225"/>
      <c r="G123" s="225"/>
      <c r="H123" s="225"/>
      <c r="L123" s="28"/>
    </row>
    <row r="124" spans="2:12" s="1" customFormat="1" ht="6.95" customHeight="1">
      <c r="B124" s="28"/>
      <c r="L124" s="28"/>
    </row>
    <row r="125" spans="2:12" s="1" customFormat="1" ht="12" customHeight="1">
      <c r="B125" s="28"/>
      <c r="C125" s="23" t="s">
        <v>20</v>
      </c>
      <c r="F125" s="21" t="str">
        <f>F16</f>
        <v xml:space="preserve"> </v>
      </c>
      <c r="I125" s="23" t="s">
        <v>22</v>
      </c>
      <c r="J125" s="48" t="str">
        <f>IF(J16="","",J16)</f>
        <v>5. 12. 2024</v>
      </c>
      <c r="L125" s="28"/>
    </row>
    <row r="126" spans="2:12" s="1" customFormat="1" ht="6.95" customHeight="1">
      <c r="B126" s="28"/>
      <c r="L126" s="28"/>
    </row>
    <row r="127" spans="2:12" s="1" customFormat="1" ht="15.2" customHeight="1">
      <c r="B127" s="28"/>
      <c r="C127" s="23" t="s">
        <v>24</v>
      </c>
      <c r="F127" s="21" t="str">
        <f>E19</f>
        <v xml:space="preserve"> </v>
      </c>
      <c r="I127" s="23" t="s">
        <v>29</v>
      </c>
      <c r="J127" s="26" t="str">
        <f>E25</f>
        <v xml:space="preserve"> </v>
      </c>
      <c r="L127" s="28"/>
    </row>
    <row r="128" spans="2:12" s="1" customFormat="1" ht="15.2" customHeight="1">
      <c r="B128" s="28"/>
      <c r="C128" s="23" t="s">
        <v>27</v>
      </c>
      <c r="F128" s="21" t="str">
        <f>IF(E22="","",E22)</f>
        <v>Vyplň údaj</v>
      </c>
      <c r="I128" s="23" t="s">
        <v>31</v>
      </c>
      <c r="J128" s="26" t="str">
        <f>E28</f>
        <v xml:space="preserve"> </v>
      </c>
      <c r="L128" s="28"/>
    </row>
    <row r="129" spans="2:65" s="1" customFormat="1" ht="10.35" customHeight="1">
      <c r="B129" s="28"/>
      <c r="L129" s="28"/>
    </row>
    <row r="130" spans="2:65" s="10" customFormat="1" ht="29.25" customHeight="1">
      <c r="B130" s="112"/>
      <c r="C130" s="113" t="s">
        <v>267</v>
      </c>
      <c r="D130" s="114" t="s">
        <v>58</v>
      </c>
      <c r="E130" s="114" t="s">
        <v>54</v>
      </c>
      <c r="F130" s="114" t="s">
        <v>55</v>
      </c>
      <c r="G130" s="114" t="s">
        <v>268</v>
      </c>
      <c r="H130" s="114" t="s">
        <v>269</v>
      </c>
      <c r="I130" s="114" t="s">
        <v>270</v>
      </c>
      <c r="J130" s="115" t="s">
        <v>257</v>
      </c>
      <c r="K130" s="116" t="s">
        <v>271</v>
      </c>
      <c r="L130" s="112"/>
      <c r="M130" s="55" t="s">
        <v>1</v>
      </c>
      <c r="N130" s="56" t="s">
        <v>37</v>
      </c>
      <c r="O130" s="56" t="s">
        <v>272</v>
      </c>
      <c r="P130" s="56" t="s">
        <v>273</v>
      </c>
      <c r="Q130" s="56" t="s">
        <v>274</v>
      </c>
      <c r="R130" s="56" t="s">
        <v>275</v>
      </c>
      <c r="S130" s="56" t="s">
        <v>276</v>
      </c>
      <c r="T130" s="57" t="s">
        <v>277</v>
      </c>
    </row>
    <row r="131" spans="2:65" s="1" customFormat="1" ht="22.9" customHeight="1">
      <c r="B131" s="28"/>
      <c r="C131" s="60" t="s">
        <v>278</v>
      </c>
      <c r="J131" s="117">
        <f>BK131</f>
        <v>0</v>
      </c>
      <c r="L131" s="28"/>
      <c r="M131" s="58"/>
      <c r="N131" s="49"/>
      <c r="O131" s="49"/>
      <c r="P131" s="118">
        <f>P132+P161+P176+P189+P192+P198+P201</f>
        <v>0</v>
      </c>
      <c r="Q131" s="49"/>
      <c r="R131" s="118">
        <f>R132+R161+R176+R189+R192+R198+R201</f>
        <v>0</v>
      </c>
      <c r="S131" s="49"/>
      <c r="T131" s="119">
        <f>T132+T161+T176+T189+T192+T198+T201</f>
        <v>0</v>
      </c>
      <c r="AT131" s="13" t="s">
        <v>72</v>
      </c>
      <c r="AU131" s="13" t="s">
        <v>259</v>
      </c>
      <c r="BK131" s="120">
        <f>BK132+BK161+BK176+BK189+BK192+BK198+BK201</f>
        <v>0</v>
      </c>
    </row>
    <row r="132" spans="2:65" s="11" customFormat="1" ht="25.9" customHeight="1">
      <c r="B132" s="121"/>
      <c r="D132" s="122" t="s">
        <v>72</v>
      </c>
      <c r="E132" s="123" t="s">
        <v>80</v>
      </c>
      <c r="F132" s="123" t="s">
        <v>399</v>
      </c>
      <c r="I132" s="124"/>
      <c r="J132" s="125">
        <f>BK132</f>
        <v>0</v>
      </c>
      <c r="L132" s="121"/>
      <c r="M132" s="126"/>
      <c r="P132" s="127">
        <f>SUM(P133:P160)</f>
        <v>0</v>
      </c>
      <c r="R132" s="127">
        <f>SUM(R133:R160)</f>
        <v>0</v>
      </c>
      <c r="T132" s="128">
        <f>SUM(T133:T160)</f>
        <v>0</v>
      </c>
      <c r="AR132" s="122" t="s">
        <v>80</v>
      </c>
      <c r="AT132" s="129" t="s">
        <v>72</v>
      </c>
      <c r="AU132" s="129" t="s">
        <v>73</v>
      </c>
      <c r="AY132" s="122" t="s">
        <v>281</v>
      </c>
      <c r="BK132" s="130">
        <f>SUM(BK133:BK160)</f>
        <v>0</v>
      </c>
    </row>
    <row r="133" spans="2:65" s="1" customFormat="1" ht="24.2" customHeight="1">
      <c r="B133" s="133"/>
      <c r="C133" s="134" t="s">
        <v>80</v>
      </c>
      <c r="D133" s="134" t="s">
        <v>284</v>
      </c>
      <c r="E133" s="135" t="s">
        <v>548</v>
      </c>
      <c r="F133" s="136" t="s">
        <v>1200</v>
      </c>
      <c r="G133" s="137" t="s">
        <v>506</v>
      </c>
      <c r="H133" s="156">
        <v>21.096</v>
      </c>
      <c r="I133" s="139"/>
      <c r="J133" s="140">
        <f>ROUND(I133*H133,2)</f>
        <v>0</v>
      </c>
      <c r="K133" s="141"/>
      <c r="L133" s="28"/>
      <c r="M133" s="142" t="s">
        <v>1</v>
      </c>
      <c r="N133" s="143" t="s">
        <v>38</v>
      </c>
      <c r="P133" s="144">
        <f>O133*H133</f>
        <v>0</v>
      </c>
      <c r="Q133" s="144">
        <v>0</v>
      </c>
      <c r="R133" s="144">
        <f>Q133*H133</f>
        <v>0</v>
      </c>
      <c r="S133" s="144">
        <v>0</v>
      </c>
      <c r="T133" s="145">
        <f>S133*H133</f>
        <v>0</v>
      </c>
      <c r="AR133" s="146" t="s">
        <v>97</v>
      </c>
      <c r="AT133" s="146" t="s">
        <v>284</v>
      </c>
      <c r="AU133" s="146" t="s">
        <v>80</v>
      </c>
      <c r="AY133" s="13" t="s">
        <v>281</v>
      </c>
      <c r="BE133" s="147">
        <f>IF(N133="základní",J133,0)</f>
        <v>0</v>
      </c>
      <c r="BF133" s="147">
        <f>IF(N133="snížená",J133,0)</f>
        <v>0</v>
      </c>
      <c r="BG133" s="147">
        <f>IF(N133="zákl. přenesená",J133,0)</f>
        <v>0</v>
      </c>
      <c r="BH133" s="147">
        <f>IF(N133="sníž. přenesená",J133,0)</f>
        <v>0</v>
      </c>
      <c r="BI133" s="147">
        <f>IF(N133="nulová",J133,0)</f>
        <v>0</v>
      </c>
      <c r="BJ133" s="13" t="s">
        <v>80</v>
      </c>
      <c r="BK133" s="147">
        <f>ROUND(I133*H133,2)</f>
        <v>0</v>
      </c>
      <c r="BL133" s="13" t="s">
        <v>97</v>
      </c>
      <c r="BM133" s="146" t="s">
        <v>1890</v>
      </c>
    </row>
    <row r="134" spans="2:65" s="1" customFormat="1" ht="39">
      <c r="B134" s="28"/>
      <c r="D134" s="148" t="s">
        <v>290</v>
      </c>
      <c r="F134" s="149" t="s">
        <v>1891</v>
      </c>
      <c r="I134" s="150"/>
      <c r="L134" s="28"/>
      <c r="M134" s="151"/>
      <c r="T134" s="52"/>
      <c r="AT134" s="13" t="s">
        <v>290</v>
      </c>
      <c r="AU134" s="13" t="s">
        <v>80</v>
      </c>
    </row>
    <row r="135" spans="2:65" s="1" customFormat="1" ht="24.2" customHeight="1">
      <c r="B135" s="133"/>
      <c r="C135" s="134" t="s">
        <v>82</v>
      </c>
      <c r="D135" s="134" t="s">
        <v>284</v>
      </c>
      <c r="E135" s="135" t="s">
        <v>552</v>
      </c>
      <c r="F135" s="136" t="s">
        <v>1203</v>
      </c>
      <c r="G135" s="137" t="s">
        <v>506</v>
      </c>
      <c r="H135" s="156">
        <v>10.548</v>
      </c>
      <c r="I135" s="139"/>
      <c r="J135" s="140">
        <f>ROUND(I135*H135,2)</f>
        <v>0</v>
      </c>
      <c r="K135" s="141"/>
      <c r="L135" s="28"/>
      <c r="M135" s="142" t="s">
        <v>1</v>
      </c>
      <c r="N135" s="143" t="s">
        <v>38</v>
      </c>
      <c r="P135" s="144">
        <f>O135*H135</f>
        <v>0</v>
      </c>
      <c r="Q135" s="144">
        <v>0</v>
      </c>
      <c r="R135" s="144">
        <f>Q135*H135</f>
        <v>0</v>
      </c>
      <c r="S135" s="144">
        <v>0</v>
      </c>
      <c r="T135" s="145">
        <f>S135*H135</f>
        <v>0</v>
      </c>
      <c r="AR135" s="146" t="s">
        <v>97</v>
      </c>
      <c r="AT135" s="146" t="s">
        <v>284</v>
      </c>
      <c r="AU135" s="146" t="s">
        <v>80</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97</v>
      </c>
      <c r="BM135" s="146" t="s">
        <v>1892</v>
      </c>
    </row>
    <row r="136" spans="2:65" s="1" customFormat="1" ht="39">
      <c r="B136" s="28"/>
      <c r="D136" s="148" t="s">
        <v>290</v>
      </c>
      <c r="F136" s="149" t="s">
        <v>1893</v>
      </c>
      <c r="I136" s="150"/>
      <c r="L136" s="28"/>
      <c r="M136" s="151"/>
      <c r="T136" s="52"/>
      <c r="AT136" s="13" t="s">
        <v>290</v>
      </c>
      <c r="AU136" s="13" t="s">
        <v>80</v>
      </c>
    </row>
    <row r="137" spans="2:65" s="1" customFormat="1" ht="24.2" customHeight="1">
      <c r="B137" s="133"/>
      <c r="C137" s="134" t="s">
        <v>90</v>
      </c>
      <c r="D137" s="134" t="s">
        <v>284</v>
      </c>
      <c r="E137" s="135" t="s">
        <v>667</v>
      </c>
      <c r="F137" s="136" t="s">
        <v>668</v>
      </c>
      <c r="G137" s="137" t="s">
        <v>506</v>
      </c>
      <c r="H137" s="156">
        <v>14.16</v>
      </c>
      <c r="I137" s="139"/>
      <c r="J137" s="140">
        <f>ROUND(I137*H137,2)</f>
        <v>0</v>
      </c>
      <c r="K137" s="141"/>
      <c r="L137" s="28"/>
      <c r="M137" s="142" t="s">
        <v>1</v>
      </c>
      <c r="N137" s="143" t="s">
        <v>38</v>
      </c>
      <c r="P137" s="144">
        <f>O137*H137</f>
        <v>0</v>
      </c>
      <c r="Q137" s="144">
        <v>0</v>
      </c>
      <c r="R137" s="144">
        <f>Q137*H137</f>
        <v>0</v>
      </c>
      <c r="S137" s="144">
        <v>0</v>
      </c>
      <c r="T137" s="145">
        <f>S137*H137</f>
        <v>0</v>
      </c>
      <c r="AR137" s="146" t="s">
        <v>97</v>
      </c>
      <c r="AT137" s="146" t="s">
        <v>284</v>
      </c>
      <c r="AU137" s="146" t="s">
        <v>80</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97</v>
      </c>
      <c r="BM137" s="146" t="s">
        <v>1894</v>
      </c>
    </row>
    <row r="138" spans="2:65" s="1" customFormat="1" ht="58.5">
      <c r="B138" s="28"/>
      <c r="D138" s="148" t="s">
        <v>290</v>
      </c>
      <c r="F138" s="149" t="s">
        <v>1895</v>
      </c>
      <c r="I138" s="150"/>
      <c r="L138" s="28"/>
      <c r="M138" s="151"/>
      <c r="T138" s="52"/>
      <c r="AT138" s="13" t="s">
        <v>290</v>
      </c>
      <c r="AU138" s="13" t="s">
        <v>80</v>
      </c>
    </row>
    <row r="139" spans="2:65" s="1" customFormat="1" ht="24.2" customHeight="1">
      <c r="B139" s="133"/>
      <c r="C139" s="134" t="s">
        <v>97</v>
      </c>
      <c r="D139" s="134" t="s">
        <v>284</v>
      </c>
      <c r="E139" s="135" t="s">
        <v>671</v>
      </c>
      <c r="F139" s="136" t="s">
        <v>672</v>
      </c>
      <c r="G139" s="137" t="s">
        <v>506</v>
      </c>
      <c r="H139" s="156">
        <v>7.08</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1896</v>
      </c>
    </row>
    <row r="140" spans="2:65" s="1" customFormat="1" ht="58.5">
      <c r="B140" s="28"/>
      <c r="D140" s="148" t="s">
        <v>290</v>
      </c>
      <c r="F140" s="149" t="s">
        <v>1897</v>
      </c>
      <c r="I140" s="150"/>
      <c r="L140" s="28"/>
      <c r="M140" s="151"/>
      <c r="T140" s="52"/>
      <c r="AT140" s="13" t="s">
        <v>290</v>
      </c>
      <c r="AU140" s="13" t="s">
        <v>80</v>
      </c>
    </row>
    <row r="141" spans="2:65" s="1" customFormat="1" ht="24.2" customHeight="1">
      <c r="B141" s="133"/>
      <c r="C141" s="134" t="s">
        <v>280</v>
      </c>
      <c r="D141" s="134" t="s">
        <v>284</v>
      </c>
      <c r="E141" s="135" t="s">
        <v>675</v>
      </c>
      <c r="F141" s="136" t="s">
        <v>676</v>
      </c>
      <c r="G141" s="137" t="s">
        <v>506</v>
      </c>
      <c r="H141" s="156">
        <v>11.72</v>
      </c>
      <c r="I141" s="139"/>
      <c r="J141" s="140">
        <f>ROUND(I141*H141,2)</f>
        <v>0</v>
      </c>
      <c r="K141" s="141"/>
      <c r="L141" s="28"/>
      <c r="M141" s="142" t="s">
        <v>1</v>
      </c>
      <c r="N141" s="143" t="s">
        <v>38</v>
      </c>
      <c r="P141" s="144">
        <f>O141*H141</f>
        <v>0</v>
      </c>
      <c r="Q141" s="144">
        <v>0</v>
      </c>
      <c r="R141" s="144">
        <f>Q141*H141</f>
        <v>0</v>
      </c>
      <c r="S141" s="144">
        <v>0</v>
      </c>
      <c r="T141" s="145">
        <f>S141*H141</f>
        <v>0</v>
      </c>
      <c r="AR141" s="146" t="s">
        <v>97</v>
      </c>
      <c r="AT141" s="146" t="s">
        <v>284</v>
      </c>
      <c r="AU141" s="146" t="s">
        <v>80</v>
      </c>
      <c r="AY141" s="13" t="s">
        <v>281</v>
      </c>
      <c r="BE141" s="147">
        <f>IF(N141="základní",J141,0)</f>
        <v>0</v>
      </c>
      <c r="BF141" s="147">
        <f>IF(N141="snížená",J141,0)</f>
        <v>0</v>
      </c>
      <c r="BG141" s="147">
        <f>IF(N141="zákl. přenesená",J141,0)</f>
        <v>0</v>
      </c>
      <c r="BH141" s="147">
        <f>IF(N141="sníž. přenesená",J141,0)</f>
        <v>0</v>
      </c>
      <c r="BI141" s="147">
        <f>IF(N141="nulová",J141,0)</f>
        <v>0</v>
      </c>
      <c r="BJ141" s="13" t="s">
        <v>80</v>
      </c>
      <c r="BK141" s="147">
        <f>ROUND(I141*H141,2)</f>
        <v>0</v>
      </c>
      <c r="BL141" s="13" t="s">
        <v>97</v>
      </c>
      <c r="BM141" s="146" t="s">
        <v>1898</v>
      </c>
    </row>
    <row r="142" spans="2:65" s="1" customFormat="1" ht="48.75">
      <c r="B142" s="28"/>
      <c r="D142" s="148" t="s">
        <v>290</v>
      </c>
      <c r="F142" s="149" t="s">
        <v>1899</v>
      </c>
      <c r="I142" s="150"/>
      <c r="L142" s="28"/>
      <c r="M142" s="151"/>
      <c r="T142" s="52"/>
      <c r="AT142" s="13" t="s">
        <v>290</v>
      </c>
      <c r="AU142" s="13" t="s">
        <v>80</v>
      </c>
    </row>
    <row r="143" spans="2:65" s="1" customFormat="1" ht="24.2" customHeight="1">
      <c r="B143" s="133"/>
      <c r="C143" s="134" t="s">
        <v>306</v>
      </c>
      <c r="D143" s="134" t="s">
        <v>284</v>
      </c>
      <c r="E143" s="135" t="s">
        <v>604</v>
      </c>
      <c r="F143" s="136" t="s">
        <v>679</v>
      </c>
      <c r="G143" s="137" t="s">
        <v>506</v>
      </c>
      <c r="H143" s="156">
        <v>29.396000000000001</v>
      </c>
      <c r="I143" s="139"/>
      <c r="J143" s="140">
        <f>ROUND(I143*H143,2)</f>
        <v>0</v>
      </c>
      <c r="K143" s="141"/>
      <c r="L143" s="28"/>
      <c r="M143" s="142" t="s">
        <v>1</v>
      </c>
      <c r="N143" s="143" t="s">
        <v>38</v>
      </c>
      <c r="P143" s="144">
        <f>O143*H143</f>
        <v>0</v>
      </c>
      <c r="Q143" s="144">
        <v>0</v>
      </c>
      <c r="R143" s="144">
        <f>Q143*H143</f>
        <v>0</v>
      </c>
      <c r="S143" s="144">
        <v>0</v>
      </c>
      <c r="T143" s="145">
        <f>S143*H143</f>
        <v>0</v>
      </c>
      <c r="AR143" s="146" t="s">
        <v>97</v>
      </c>
      <c r="AT143" s="146" t="s">
        <v>284</v>
      </c>
      <c r="AU143" s="146" t="s">
        <v>80</v>
      </c>
      <c r="AY143" s="13" t="s">
        <v>281</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97</v>
      </c>
      <c r="BM143" s="146" t="s">
        <v>1900</v>
      </c>
    </row>
    <row r="144" spans="2:65" s="1" customFormat="1" ht="58.5">
      <c r="B144" s="28"/>
      <c r="D144" s="148" t="s">
        <v>290</v>
      </c>
      <c r="F144" s="149" t="s">
        <v>1901</v>
      </c>
      <c r="I144" s="150"/>
      <c r="L144" s="28"/>
      <c r="M144" s="151"/>
      <c r="T144" s="52"/>
      <c r="AT144" s="13" t="s">
        <v>290</v>
      </c>
      <c r="AU144" s="13" t="s">
        <v>80</v>
      </c>
    </row>
    <row r="145" spans="2:65" s="1" customFormat="1" ht="33" customHeight="1">
      <c r="B145" s="133"/>
      <c r="C145" s="134" t="s">
        <v>311</v>
      </c>
      <c r="D145" s="134" t="s">
        <v>284</v>
      </c>
      <c r="E145" s="135" t="s">
        <v>682</v>
      </c>
      <c r="F145" s="136" t="s">
        <v>683</v>
      </c>
      <c r="G145" s="137" t="s">
        <v>506</v>
      </c>
      <c r="H145" s="156">
        <v>5.86</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1902</v>
      </c>
    </row>
    <row r="146" spans="2:65" s="1" customFormat="1" ht="19.5">
      <c r="B146" s="28"/>
      <c r="D146" s="148" t="s">
        <v>290</v>
      </c>
      <c r="F146" s="149" t="s">
        <v>1903</v>
      </c>
      <c r="I146" s="150"/>
      <c r="L146" s="28"/>
      <c r="M146" s="151"/>
      <c r="T146" s="52"/>
      <c r="AT146" s="13" t="s">
        <v>290</v>
      </c>
      <c r="AU146" s="13" t="s">
        <v>80</v>
      </c>
    </row>
    <row r="147" spans="2:65" s="1" customFormat="1" ht="24.2" customHeight="1">
      <c r="B147" s="133"/>
      <c r="C147" s="134" t="s">
        <v>316</v>
      </c>
      <c r="D147" s="134" t="s">
        <v>284</v>
      </c>
      <c r="E147" s="135" t="s">
        <v>929</v>
      </c>
      <c r="F147" s="136" t="s">
        <v>930</v>
      </c>
      <c r="G147" s="137" t="s">
        <v>506</v>
      </c>
      <c r="H147" s="156">
        <v>5.86</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1904</v>
      </c>
    </row>
    <row r="148" spans="2:65" s="1" customFormat="1" ht="48.75">
      <c r="B148" s="28"/>
      <c r="D148" s="148" t="s">
        <v>290</v>
      </c>
      <c r="F148" s="149" t="s">
        <v>1905</v>
      </c>
      <c r="I148" s="150"/>
      <c r="L148" s="28"/>
      <c r="M148" s="151"/>
      <c r="T148" s="52"/>
      <c r="AT148" s="13" t="s">
        <v>290</v>
      </c>
      <c r="AU148" s="13" t="s">
        <v>80</v>
      </c>
    </row>
    <row r="149" spans="2:65" s="1" customFormat="1" ht="16.5" customHeight="1">
      <c r="B149" s="133"/>
      <c r="C149" s="134" t="s">
        <v>321</v>
      </c>
      <c r="D149" s="134" t="s">
        <v>284</v>
      </c>
      <c r="E149" s="135" t="s">
        <v>694</v>
      </c>
      <c r="F149" s="136" t="s">
        <v>695</v>
      </c>
      <c r="G149" s="137" t="s">
        <v>506</v>
      </c>
      <c r="H149" s="156">
        <v>5.86</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1906</v>
      </c>
    </row>
    <row r="150" spans="2:65" s="1" customFormat="1" ht="48.75">
      <c r="B150" s="28"/>
      <c r="D150" s="148" t="s">
        <v>290</v>
      </c>
      <c r="F150" s="149" t="s">
        <v>1907</v>
      </c>
      <c r="I150" s="150"/>
      <c r="L150" s="28"/>
      <c r="M150" s="151"/>
      <c r="T150" s="52"/>
      <c r="AT150" s="13" t="s">
        <v>290</v>
      </c>
      <c r="AU150" s="13" t="s">
        <v>80</v>
      </c>
    </row>
    <row r="151" spans="2:65" s="1" customFormat="1" ht="16.5" customHeight="1">
      <c r="B151" s="133"/>
      <c r="C151" s="134" t="s">
        <v>326</v>
      </c>
      <c r="D151" s="134" t="s">
        <v>284</v>
      </c>
      <c r="E151" s="135" t="s">
        <v>698</v>
      </c>
      <c r="F151" s="136" t="s">
        <v>699</v>
      </c>
      <c r="G151" s="137" t="s">
        <v>506</v>
      </c>
      <c r="H151" s="156">
        <v>5.86</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1908</v>
      </c>
    </row>
    <row r="152" spans="2:65" s="1" customFormat="1" ht="48.75">
      <c r="B152" s="28"/>
      <c r="D152" s="148" t="s">
        <v>290</v>
      </c>
      <c r="F152" s="149" t="s">
        <v>1907</v>
      </c>
      <c r="I152" s="150"/>
      <c r="L152" s="28"/>
      <c r="M152" s="151"/>
      <c r="T152" s="52"/>
      <c r="AT152" s="13" t="s">
        <v>290</v>
      </c>
      <c r="AU152" s="13" t="s">
        <v>80</v>
      </c>
    </row>
    <row r="153" spans="2:65" s="1" customFormat="1" ht="21.75" customHeight="1">
      <c r="B153" s="133"/>
      <c r="C153" s="134" t="s">
        <v>331</v>
      </c>
      <c r="D153" s="134" t="s">
        <v>284</v>
      </c>
      <c r="E153" s="135" t="s">
        <v>607</v>
      </c>
      <c r="F153" s="136" t="s">
        <v>702</v>
      </c>
      <c r="G153" s="137" t="s">
        <v>402</v>
      </c>
      <c r="H153" s="156">
        <v>17.7</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1909</v>
      </c>
    </row>
    <row r="154" spans="2:65" s="1" customFormat="1" ht="39">
      <c r="B154" s="28"/>
      <c r="D154" s="148" t="s">
        <v>290</v>
      </c>
      <c r="F154" s="149" t="s">
        <v>1910</v>
      </c>
      <c r="I154" s="150"/>
      <c r="L154" s="28"/>
      <c r="M154" s="151"/>
      <c r="T154" s="52"/>
      <c r="AT154" s="13" t="s">
        <v>290</v>
      </c>
      <c r="AU154" s="13" t="s">
        <v>80</v>
      </c>
    </row>
    <row r="155" spans="2:65" s="1" customFormat="1" ht="24.2" customHeight="1">
      <c r="B155" s="133"/>
      <c r="C155" s="134" t="s">
        <v>8</v>
      </c>
      <c r="D155" s="134" t="s">
        <v>284</v>
      </c>
      <c r="E155" s="135" t="s">
        <v>613</v>
      </c>
      <c r="F155" s="136" t="s">
        <v>705</v>
      </c>
      <c r="G155" s="137" t="s">
        <v>506</v>
      </c>
      <c r="H155" s="156">
        <v>29.396000000000001</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1911</v>
      </c>
    </row>
    <row r="156" spans="2:65" s="1" customFormat="1" ht="39">
      <c r="B156" s="28"/>
      <c r="D156" s="148" t="s">
        <v>290</v>
      </c>
      <c r="F156" s="149" t="s">
        <v>1912</v>
      </c>
      <c r="I156" s="150"/>
      <c r="L156" s="28"/>
      <c r="M156" s="151"/>
      <c r="T156" s="52"/>
      <c r="AT156" s="13" t="s">
        <v>290</v>
      </c>
      <c r="AU156" s="13" t="s">
        <v>80</v>
      </c>
    </row>
    <row r="157" spans="2:65" s="1" customFormat="1" ht="16.5" customHeight="1">
      <c r="B157" s="133"/>
      <c r="C157" s="134" t="s">
        <v>438</v>
      </c>
      <c r="D157" s="134" t="s">
        <v>284</v>
      </c>
      <c r="E157" s="135" t="s">
        <v>616</v>
      </c>
      <c r="F157" s="136" t="s">
        <v>617</v>
      </c>
      <c r="G157" s="137" t="s">
        <v>618</v>
      </c>
      <c r="H157" s="156">
        <v>20</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1913</v>
      </c>
    </row>
    <row r="158" spans="2:65" s="1" customFormat="1" ht="19.5">
      <c r="B158" s="28"/>
      <c r="D158" s="148" t="s">
        <v>290</v>
      </c>
      <c r="F158" s="149" t="s">
        <v>1576</v>
      </c>
      <c r="I158" s="150"/>
      <c r="L158" s="28"/>
      <c r="M158" s="151"/>
      <c r="T158" s="52"/>
      <c r="AT158" s="13" t="s">
        <v>290</v>
      </c>
      <c r="AU158" s="13" t="s">
        <v>80</v>
      </c>
    </row>
    <row r="159" spans="2:65" s="1" customFormat="1" ht="24.2" customHeight="1">
      <c r="B159" s="133"/>
      <c r="C159" s="134" t="s">
        <v>342</v>
      </c>
      <c r="D159" s="134" t="s">
        <v>284</v>
      </c>
      <c r="E159" s="135" t="s">
        <v>940</v>
      </c>
      <c r="F159" s="136" t="s">
        <v>941</v>
      </c>
      <c r="G159" s="137" t="s">
        <v>511</v>
      </c>
      <c r="H159" s="156">
        <v>10.548</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1914</v>
      </c>
    </row>
    <row r="160" spans="2:65" s="1" customFormat="1" ht="19.5">
      <c r="B160" s="28"/>
      <c r="D160" s="148" t="s">
        <v>290</v>
      </c>
      <c r="F160" s="149" t="s">
        <v>1915</v>
      </c>
      <c r="I160" s="150"/>
      <c r="L160" s="28"/>
      <c r="M160" s="151"/>
      <c r="T160" s="52"/>
      <c r="AT160" s="13" t="s">
        <v>290</v>
      </c>
      <c r="AU160" s="13" t="s">
        <v>80</v>
      </c>
    </row>
    <row r="161" spans="2:65" s="11" customFormat="1" ht="25.9" customHeight="1">
      <c r="B161" s="121"/>
      <c r="D161" s="122" t="s">
        <v>72</v>
      </c>
      <c r="E161" s="123" t="s">
        <v>82</v>
      </c>
      <c r="F161" s="123" t="s">
        <v>714</v>
      </c>
      <c r="I161" s="124"/>
      <c r="J161" s="125">
        <f>BK161</f>
        <v>0</v>
      </c>
      <c r="L161" s="121"/>
      <c r="M161" s="126"/>
      <c r="P161" s="127">
        <f>SUM(P162:P175)</f>
        <v>0</v>
      </c>
      <c r="R161" s="127">
        <f>SUM(R162:R175)</f>
        <v>0</v>
      </c>
      <c r="T161" s="128">
        <f>SUM(T162:T175)</f>
        <v>0</v>
      </c>
      <c r="AR161" s="122" t="s">
        <v>80</v>
      </c>
      <c r="AT161" s="129" t="s">
        <v>72</v>
      </c>
      <c r="AU161" s="129" t="s">
        <v>73</v>
      </c>
      <c r="AY161" s="122" t="s">
        <v>281</v>
      </c>
      <c r="BK161" s="130">
        <f>SUM(BK162:BK175)</f>
        <v>0</v>
      </c>
    </row>
    <row r="162" spans="2:65" s="1" customFormat="1" ht="24.2" customHeight="1">
      <c r="B162" s="133"/>
      <c r="C162" s="134" t="s">
        <v>347</v>
      </c>
      <c r="D162" s="134" t="s">
        <v>284</v>
      </c>
      <c r="E162" s="135" t="s">
        <v>944</v>
      </c>
      <c r="F162" s="136" t="s">
        <v>945</v>
      </c>
      <c r="G162" s="137" t="s">
        <v>402</v>
      </c>
      <c r="H162" s="156">
        <v>73.25</v>
      </c>
      <c r="I162" s="139"/>
      <c r="J162" s="140">
        <f>ROUND(I162*H162,2)</f>
        <v>0</v>
      </c>
      <c r="K162" s="141"/>
      <c r="L162" s="28"/>
      <c r="M162" s="142" t="s">
        <v>1</v>
      </c>
      <c r="N162" s="143" t="s">
        <v>38</v>
      </c>
      <c r="P162" s="144">
        <f>O162*H162</f>
        <v>0</v>
      </c>
      <c r="Q162" s="144">
        <v>0</v>
      </c>
      <c r="R162" s="144">
        <f>Q162*H162</f>
        <v>0</v>
      </c>
      <c r="S162" s="144">
        <v>0</v>
      </c>
      <c r="T162" s="145">
        <f>S162*H162</f>
        <v>0</v>
      </c>
      <c r="AR162" s="146" t="s">
        <v>97</v>
      </c>
      <c r="AT162" s="146" t="s">
        <v>284</v>
      </c>
      <c r="AU162" s="146" t="s">
        <v>80</v>
      </c>
      <c r="AY162" s="13" t="s">
        <v>281</v>
      </c>
      <c r="BE162" s="147">
        <f>IF(N162="základní",J162,0)</f>
        <v>0</v>
      </c>
      <c r="BF162" s="147">
        <f>IF(N162="snížená",J162,0)</f>
        <v>0</v>
      </c>
      <c r="BG162" s="147">
        <f>IF(N162="zákl. přenesená",J162,0)</f>
        <v>0</v>
      </c>
      <c r="BH162" s="147">
        <f>IF(N162="sníž. přenesená",J162,0)</f>
        <v>0</v>
      </c>
      <c r="BI162" s="147">
        <f>IF(N162="nulová",J162,0)</f>
        <v>0</v>
      </c>
      <c r="BJ162" s="13" t="s">
        <v>80</v>
      </c>
      <c r="BK162" s="147">
        <f>ROUND(I162*H162,2)</f>
        <v>0</v>
      </c>
      <c r="BL162" s="13" t="s">
        <v>97</v>
      </c>
      <c r="BM162" s="146" t="s">
        <v>1916</v>
      </c>
    </row>
    <row r="163" spans="2:65" s="1" customFormat="1" ht="29.25">
      <c r="B163" s="28"/>
      <c r="D163" s="148" t="s">
        <v>290</v>
      </c>
      <c r="F163" s="149" t="s">
        <v>1917</v>
      </c>
      <c r="I163" s="150"/>
      <c r="L163" s="28"/>
      <c r="M163" s="151"/>
      <c r="T163" s="52"/>
      <c r="AT163" s="13" t="s">
        <v>290</v>
      </c>
      <c r="AU163" s="13" t="s">
        <v>80</v>
      </c>
    </row>
    <row r="164" spans="2:65" s="1" customFormat="1" ht="24.2" customHeight="1">
      <c r="B164" s="133"/>
      <c r="C164" s="134" t="s">
        <v>352</v>
      </c>
      <c r="D164" s="134" t="s">
        <v>284</v>
      </c>
      <c r="E164" s="135" t="s">
        <v>948</v>
      </c>
      <c r="F164" s="136" t="s">
        <v>949</v>
      </c>
      <c r="G164" s="137" t="s">
        <v>506</v>
      </c>
      <c r="H164" s="156">
        <v>1.77</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1918</v>
      </c>
    </row>
    <row r="165" spans="2:65" s="1" customFormat="1" ht="19.5">
      <c r="B165" s="28"/>
      <c r="D165" s="148" t="s">
        <v>290</v>
      </c>
      <c r="F165" s="149" t="s">
        <v>1919</v>
      </c>
      <c r="I165" s="150"/>
      <c r="L165" s="28"/>
      <c r="M165" s="151"/>
      <c r="T165" s="52"/>
      <c r="AT165" s="13" t="s">
        <v>290</v>
      </c>
      <c r="AU165" s="13" t="s">
        <v>80</v>
      </c>
    </row>
    <row r="166" spans="2:65" s="1" customFormat="1" ht="37.9" customHeight="1">
      <c r="B166" s="133"/>
      <c r="C166" s="134" t="s">
        <v>359</v>
      </c>
      <c r="D166" s="134" t="s">
        <v>284</v>
      </c>
      <c r="E166" s="135" t="s">
        <v>731</v>
      </c>
      <c r="F166" s="136" t="s">
        <v>732</v>
      </c>
      <c r="G166" s="137" t="s">
        <v>506</v>
      </c>
      <c r="H166" s="156">
        <v>13.275</v>
      </c>
      <c r="I166" s="139"/>
      <c r="J166" s="140">
        <f>ROUND(I166*H166,2)</f>
        <v>0</v>
      </c>
      <c r="K166" s="141"/>
      <c r="L166" s="28"/>
      <c r="M166" s="142" t="s">
        <v>1</v>
      </c>
      <c r="N166" s="143" t="s">
        <v>38</v>
      </c>
      <c r="P166" s="144">
        <f>O166*H166</f>
        <v>0</v>
      </c>
      <c r="Q166" s="144">
        <v>0</v>
      </c>
      <c r="R166" s="144">
        <f>Q166*H166</f>
        <v>0</v>
      </c>
      <c r="S166" s="144">
        <v>0</v>
      </c>
      <c r="T166" s="145">
        <f>S166*H166</f>
        <v>0</v>
      </c>
      <c r="AR166" s="146" t="s">
        <v>97</v>
      </c>
      <c r="AT166" s="146" t="s">
        <v>284</v>
      </c>
      <c r="AU166" s="146" t="s">
        <v>80</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97</v>
      </c>
      <c r="BM166" s="146" t="s">
        <v>1920</v>
      </c>
    </row>
    <row r="167" spans="2:65" s="1" customFormat="1" ht="29.25">
      <c r="B167" s="28"/>
      <c r="D167" s="148" t="s">
        <v>290</v>
      </c>
      <c r="F167" s="149" t="s">
        <v>1921</v>
      </c>
      <c r="I167" s="150"/>
      <c r="L167" s="28"/>
      <c r="M167" s="151"/>
      <c r="T167" s="52"/>
      <c r="AT167" s="13" t="s">
        <v>290</v>
      </c>
      <c r="AU167" s="13" t="s">
        <v>80</v>
      </c>
    </row>
    <row r="168" spans="2:65" s="1" customFormat="1" ht="16.5" customHeight="1">
      <c r="B168" s="133"/>
      <c r="C168" s="134" t="s">
        <v>454</v>
      </c>
      <c r="D168" s="134" t="s">
        <v>284</v>
      </c>
      <c r="E168" s="135" t="s">
        <v>735</v>
      </c>
      <c r="F168" s="136" t="s">
        <v>736</v>
      </c>
      <c r="G168" s="137" t="s">
        <v>402</v>
      </c>
      <c r="H168" s="156">
        <v>24.08</v>
      </c>
      <c r="I168" s="139"/>
      <c r="J168" s="140">
        <f>ROUND(I168*H168,2)</f>
        <v>0</v>
      </c>
      <c r="K168" s="141"/>
      <c r="L168" s="28"/>
      <c r="M168" s="142" t="s">
        <v>1</v>
      </c>
      <c r="N168" s="143" t="s">
        <v>38</v>
      </c>
      <c r="P168" s="144">
        <f>O168*H168</f>
        <v>0</v>
      </c>
      <c r="Q168" s="144">
        <v>0</v>
      </c>
      <c r="R168" s="144">
        <f>Q168*H168</f>
        <v>0</v>
      </c>
      <c r="S168" s="144">
        <v>0</v>
      </c>
      <c r="T168" s="145">
        <f>S168*H168</f>
        <v>0</v>
      </c>
      <c r="AR168" s="146" t="s">
        <v>97</v>
      </c>
      <c r="AT168" s="146" t="s">
        <v>284</v>
      </c>
      <c r="AU168" s="146" t="s">
        <v>80</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1922</v>
      </c>
    </row>
    <row r="169" spans="2:65" s="1" customFormat="1" ht="48.75">
      <c r="B169" s="28"/>
      <c r="D169" s="148" t="s">
        <v>290</v>
      </c>
      <c r="F169" s="149" t="s">
        <v>1923</v>
      </c>
      <c r="I169" s="150"/>
      <c r="L169" s="28"/>
      <c r="M169" s="151"/>
      <c r="T169" s="52"/>
      <c r="AT169" s="13" t="s">
        <v>290</v>
      </c>
      <c r="AU169" s="13" t="s">
        <v>80</v>
      </c>
    </row>
    <row r="170" spans="2:65" s="1" customFormat="1" ht="16.5" customHeight="1">
      <c r="B170" s="133"/>
      <c r="C170" s="134" t="s">
        <v>366</v>
      </c>
      <c r="D170" s="134" t="s">
        <v>284</v>
      </c>
      <c r="E170" s="135" t="s">
        <v>739</v>
      </c>
      <c r="F170" s="136" t="s">
        <v>740</v>
      </c>
      <c r="G170" s="137" t="s">
        <v>402</v>
      </c>
      <c r="H170" s="156">
        <v>24.08</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80</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1924</v>
      </c>
    </row>
    <row r="171" spans="2:65" s="1" customFormat="1" ht="58.5">
      <c r="B171" s="28"/>
      <c r="D171" s="148" t="s">
        <v>290</v>
      </c>
      <c r="F171" s="149" t="s">
        <v>1925</v>
      </c>
      <c r="I171" s="150"/>
      <c r="L171" s="28"/>
      <c r="M171" s="151"/>
      <c r="T171" s="52"/>
      <c r="AT171" s="13" t="s">
        <v>290</v>
      </c>
      <c r="AU171" s="13" t="s">
        <v>80</v>
      </c>
    </row>
    <row r="172" spans="2:65" s="1" customFormat="1" ht="21.75" customHeight="1">
      <c r="B172" s="133"/>
      <c r="C172" s="134" t="s">
        <v>371</v>
      </c>
      <c r="D172" s="134" t="s">
        <v>284</v>
      </c>
      <c r="E172" s="135" t="s">
        <v>743</v>
      </c>
      <c r="F172" s="136" t="s">
        <v>744</v>
      </c>
      <c r="G172" s="137" t="s">
        <v>511</v>
      </c>
      <c r="H172" s="156">
        <v>0.66400000000000003</v>
      </c>
      <c r="I172" s="139"/>
      <c r="J172" s="140">
        <f>ROUND(I172*H172,2)</f>
        <v>0</v>
      </c>
      <c r="K172" s="141"/>
      <c r="L172" s="28"/>
      <c r="M172" s="142" t="s">
        <v>1</v>
      </c>
      <c r="N172" s="143" t="s">
        <v>38</v>
      </c>
      <c r="P172" s="144">
        <f>O172*H172</f>
        <v>0</v>
      </c>
      <c r="Q172" s="144">
        <v>0</v>
      </c>
      <c r="R172" s="144">
        <f>Q172*H172</f>
        <v>0</v>
      </c>
      <c r="S172" s="144">
        <v>0</v>
      </c>
      <c r="T172" s="145">
        <f>S172*H172</f>
        <v>0</v>
      </c>
      <c r="AR172" s="146" t="s">
        <v>97</v>
      </c>
      <c r="AT172" s="146" t="s">
        <v>284</v>
      </c>
      <c r="AU172" s="146" t="s">
        <v>80</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97</v>
      </c>
      <c r="BM172" s="146" t="s">
        <v>1926</v>
      </c>
    </row>
    <row r="173" spans="2:65" s="1" customFormat="1" ht="29.25">
      <c r="B173" s="28"/>
      <c r="D173" s="148" t="s">
        <v>290</v>
      </c>
      <c r="F173" s="149" t="s">
        <v>1927</v>
      </c>
      <c r="I173" s="150"/>
      <c r="L173" s="28"/>
      <c r="M173" s="151"/>
      <c r="T173" s="52"/>
      <c r="AT173" s="13" t="s">
        <v>290</v>
      </c>
      <c r="AU173" s="13" t="s">
        <v>80</v>
      </c>
    </row>
    <row r="174" spans="2:65" s="1" customFormat="1" ht="37.9" customHeight="1">
      <c r="B174" s="133"/>
      <c r="C174" s="134" t="s">
        <v>7</v>
      </c>
      <c r="D174" s="134" t="s">
        <v>284</v>
      </c>
      <c r="E174" s="135" t="s">
        <v>962</v>
      </c>
      <c r="F174" s="136" t="s">
        <v>963</v>
      </c>
      <c r="G174" s="137" t="s">
        <v>402</v>
      </c>
      <c r="H174" s="156">
        <v>84.238</v>
      </c>
      <c r="I174" s="139"/>
      <c r="J174" s="140">
        <f>ROUND(I174*H174,2)</f>
        <v>0</v>
      </c>
      <c r="K174" s="141"/>
      <c r="L174" s="28"/>
      <c r="M174" s="142" t="s">
        <v>1</v>
      </c>
      <c r="N174" s="143" t="s">
        <v>38</v>
      </c>
      <c r="P174" s="144">
        <f>O174*H174</f>
        <v>0</v>
      </c>
      <c r="Q174" s="144">
        <v>0</v>
      </c>
      <c r="R174" s="144">
        <f>Q174*H174</f>
        <v>0</v>
      </c>
      <c r="S174" s="144">
        <v>0</v>
      </c>
      <c r="T174" s="145">
        <f>S174*H174</f>
        <v>0</v>
      </c>
      <c r="AR174" s="146" t="s">
        <v>97</v>
      </c>
      <c r="AT174" s="146" t="s">
        <v>284</v>
      </c>
      <c r="AU174" s="146" t="s">
        <v>80</v>
      </c>
      <c r="AY174" s="13" t="s">
        <v>281</v>
      </c>
      <c r="BE174" s="147">
        <f>IF(N174="základní",J174,0)</f>
        <v>0</v>
      </c>
      <c r="BF174" s="147">
        <f>IF(N174="snížená",J174,0)</f>
        <v>0</v>
      </c>
      <c r="BG174" s="147">
        <f>IF(N174="zákl. přenesená",J174,0)</f>
        <v>0</v>
      </c>
      <c r="BH174" s="147">
        <f>IF(N174="sníž. přenesená",J174,0)</f>
        <v>0</v>
      </c>
      <c r="BI174" s="147">
        <f>IF(N174="nulová",J174,0)</f>
        <v>0</v>
      </c>
      <c r="BJ174" s="13" t="s">
        <v>80</v>
      </c>
      <c r="BK174" s="147">
        <f>ROUND(I174*H174,2)</f>
        <v>0</v>
      </c>
      <c r="BL174" s="13" t="s">
        <v>97</v>
      </c>
      <c r="BM174" s="146" t="s">
        <v>1928</v>
      </c>
    </row>
    <row r="175" spans="2:65" s="1" customFormat="1" ht="19.5">
      <c r="B175" s="28"/>
      <c r="D175" s="148" t="s">
        <v>290</v>
      </c>
      <c r="F175" s="149" t="s">
        <v>1929</v>
      </c>
      <c r="I175" s="150"/>
      <c r="L175" s="28"/>
      <c r="M175" s="151"/>
      <c r="T175" s="52"/>
      <c r="AT175" s="13" t="s">
        <v>290</v>
      </c>
      <c r="AU175" s="13" t="s">
        <v>80</v>
      </c>
    </row>
    <row r="176" spans="2:65" s="11" customFormat="1" ht="25.9" customHeight="1">
      <c r="B176" s="121"/>
      <c r="D176" s="122" t="s">
        <v>72</v>
      </c>
      <c r="E176" s="123" t="s">
        <v>90</v>
      </c>
      <c r="F176" s="123" t="s">
        <v>759</v>
      </c>
      <c r="I176" s="124"/>
      <c r="J176" s="125">
        <f>BK176</f>
        <v>0</v>
      </c>
      <c r="L176" s="121"/>
      <c r="M176" s="126"/>
      <c r="P176" s="127">
        <f>SUM(P177:P188)</f>
        <v>0</v>
      </c>
      <c r="R176" s="127">
        <f>SUM(R177:R188)</f>
        <v>0</v>
      </c>
      <c r="T176" s="128">
        <f>SUM(T177:T188)</f>
        <v>0</v>
      </c>
      <c r="AR176" s="122" t="s">
        <v>80</v>
      </c>
      <c r="AT176" s="129" t="s">
        <v>72</v>
      </c>
      <c r="AU176" s="129" t="s">
        <v>73</v>
      </c>
      <c r="AY176" s="122" t="s">
        <v>281</v>
      </c>
      <c r="BK176" s="130">
        <f>SUM(BK177:BK188)</f>
        <v>0</v>
      </c>
    </row>
    <row r="177" spans="2:65" s="1" customFormat="1" ht="24.2" customHeight="1">
      <c r="B177" s="133"/>
      <c r="C177" s="134" t="s">
        <v>379</v>
      </c>
      <c r="D177" s="134" t="s">
        <v>284</v>
      </c>
      <c r="E177" s="135" t="s">
        <v>966</v>
      </c>
      <c r="F177" s="136" t="s">
        <v>967</v>
      </c>
      <c r="G177" s="137" t="s">
        <v>506</v>
      </c>
      <c r="H177" s="156">
        <v>6.1689999999999996</v>
      </c>
      <c r="I177" s="139"/>
      <c r="J177" s="140">
        <f>ROUND(I177*H177,2)</f>
        <v>0</v>
      </c>
      <c r="K177" s="141"/>
      <c r="L177" s="28"/>
      <c r="M177" s="142" t="s">
        <v>1</v>
      </c>
      <c r="N177" s="143" t="s">
        <v>38</v>
      </c>
      <c r="P177" s="144">
        <f>O177*H177</f>
        <v>0</v>
      </c>
      <c r="Q177" s="144">
        <v>0</v>
      </c>
      <c r="R177" s="144">
        <f>Q177*H177</f>
        <v>0</v>
      </c>
      <c r="S177" s="144">
        <v>0</v>
      </c>
      <c r="T177" s="145">
        <f>S177*H177</f>
        <v>0</v>
      </c>
      <c r="AR177" s="146" t="s">
        <v>97</v>
      </c>
      <c r="AT177" s="146" t="s">
        <v>284</v>
      </c>
      <c r="AU177" s="146" t="s">
        <v>80</v>
      </c>
      <c r="AY177" s="13" t="s">
        <v>281</v>
      </c>
      <c r="BE177" s="147">
        <f>IF(N177="základní",J177,0)</f>
        <v>0</v>
      </c>
      <c r="BF177" s="147">
        <f>IF(N177="snížená",J177,0)</f>
        <v>0</v>
      </c>
      <c r="BG177" s="147">
        <f>IF(N177="zákl. přenesená",J177,0)</f>
        <v>0</v>
      </c>
      <c r="BH177" s="147">
        <f>IF(N177="sníž. přenesená",J177,0)</f>
        <v>0</v>
      </c>
      <c r="BI177" s="147">
        <f>IF(N177="nulová",J177,0)</f>
        <v>0</v>
      </c>
      <c r="BJ177" s="13" t="s">
        <v>80</v>
      </c>
      <c r="BK177" s="147">
        <f>ROUND(I177*H177,2)</f>
        <v>0</v>
      </c>
      <c r="BL177" s="13" t="s">
        <v>97</v>
      </c>
      <c r="BM177" s="146" t="s">
        <v>1930</v>
      </c>
    </row>
    <row r="178" spans="2:65" s="1" customFormat="1" ht="68.25">
      <c r="B178" s="28"/>
      <c r="D178" s="148" t="s">
        <v>290</v>
      </c>
      <c r="F178" s="149" t="s">
        <v>1931</v>
      </c>
      <c r="I178" s="150"/>
      <c r="L178" s="28"/>
      <c r="M178" s="151"/>
      <c r="T178" s="52"/>
      <c r="AT178" s="13" t="s">
        <v>290</v>
      </c>
      <c r="AU178" s="13" t="s">
        <v>80</v>
      </c>
    </row>
    <row r="179" spans="2:65" s="1" customFormat="1" ht="49.15" customHeight="1">
      <c r="B179" s="133"/>
      <c r="C179" s="134" t="s">
        <v>384</v>
      </c>
      <c r="D179" s="134" t="s">
        <v>284</v>
      </c>
      <c r="E179" s="135" t="s">
        <v>1932</v>
      </c>
      <c r="F179" s="136" t="s">
        <v>1933</v>
      </c>
      <c r="G179" s="137" t="s">
        <v>409</v>
      </c>
      <c r="H179" s="156">
        <v>1</v>
      </c>
      <c r="I179" s="139"/>
      <c r="J179" s="140">
        <f>ROUND(I179*H179,2)</f>
        <v>0</v>
      </c>
      <c r="K179" s="141"/>
      <c r="L179" s="28"/>
      <c r="M179" s="142" t="s">
        <v>1</v>
      </c>
      <c r="N179" s="143" t="s">
        <v>38</v>
      </c>
      <c r="P179" s="144">
        <f>O179*H179</f>
        <v>0</v>
      </c>
      <c r="Q179" s="144">
        <v>0</v>
      </c>
      <c r="R179" s="144">
        <f>Q179*H179</f>
        <v>0</v>
      </c>
      <c r="S179" s="144">
        <v>0</v>
      </c>
      <c r="T179" s="145">
        <f>S179*H179</f>
        <v>0</v>
      </c>
      <c r="AR179" s="146" t="s">
        <v>97</v>
      </c>
      <c r="AT179" s="146" t="s">
        <v>284</v>
      </c>
      <c r="AU179" s="146" t="s">
        <v>80</v>
      </c>
      <c r="AY179" s="13" t="s">
        <v>281</v>
      </c>
      <c r="BE179" s="147">
        <f>IF(N179="základní",J179,0)</f>
        <v>0</v>
      </c>
      <c r="BF179" s="147">
        <f>IF(N179="snížená",J179,0)</f>
        <v>0</v>
      </c>
      <c r="BG179" s="147">
        <f>IF(N179="zákl. přenesená",J179,0)</f>
        <v>0</v>
      </c>
      <c r="BH179" s="147">
        <f>IF(N179="sníž. přenesená",J179,0)</f>
        <v>0</v>
      </c>
      <c r="BI179" s="147">
        <f>IF(N179="nulová",J179,0)</f>
        <v>0</v>
      </c>
      <c r="BJ179" s="13" t="s">
        <v>80</v>
      </c>
      <c r="BK179" s="147">
        <f>ROUND(I179*H179,2)</f>
        <v>0</v>
      </c>
      <c r="BL179" s="13" t="s">
        <v>97</v>
      </c>
      <c r="BM179" s="146" t="s">
        <v>1934</v>
      </c>
    </row>
    <row r="180" spans="2:65" s="1" customFormat="1" ht="19.5">
      <c r="B180" s="28"/>
      <c r="D180" s="148" t="s">
        <v>290</v>
      </c>
      <c r="F180" s="149" t="s">
        <v>1935</v>
      </c>
      <c r="I180" s="150"/>
      <c r="L180" s="28"/>
      <c r="M180" s="151"/>
      <c r="T180" s="52"/>
      <c r="AT180" s="13" t="s">
        <v>290</v>
      </c>
      <c r="AU180" s="13" t="s">
        <v>80</v>
      </c>
    </row>
    <row r="181" spans="2:65" s="1" customFormat="1" ht="49.15" customHeight="1">
      <c r="B181" s="133"/>
      <c r="C181" s="134" t="s">
        <v>389</v>
      </c>
      <c r="D181" s="134" t="s">
        <v>284</v>
      </c>
      <c r="E181" s="135" t="s">
        <v>1936</v>
      </c>
      <c r="F181" s="136" t="s">
        <v>1937</v>
      </c>
      <c r="G181" s="137" t="s">
        <v>409</v>
      </c>
      <c r="H181" s="156">
        <v>5</v>
      </c>
      <c r="I181" s="139"/>
      <c r="J181" s="140">
        <f>ROUND(I181*H181,2)</f>
        <v>0</v>
      </c>
      <c r="K181" s="141"/>
      <c r="L181" s="28"/>
      <c r="M181" s="142" t="s">
        <v>1</v>
      </c>
      <c r="N181" s="143" t="s">
        <v>38</v>
      </c>
      <c r="P181" s="144">
        <f>O181*H181</f>
        <v>0</v>
      </c>
      <c r="Q181" s="144">
        <v>0</v>
      </c>
      <c r="R181" s="144">
        <f>Q181*H181</f>
        <v>0</v>
      </c>
      <c r="S181" s="144">
        <v>0</v>
      </c>
      <c r="T181" s="145">
        <f>S181*H181</f>
        <v>0</v>
      </c>
      <c r="AR181" s="146" t="s">
        <v>97</v>
      </c>
      <c r="AT181" s="146" t="s">
        <v>284</v>
      </c>
      <c r="AU181" s="146" t="s">
        <v>80</v>
      </c>
      <c r="AY181" s="13" t="s">
        <v>281</v>
      </c>
      <c r="BE181" s="147">
        <f>IF(N181="základní",J181,0)</f>
        <v>0</v>
      </c>
      <c r="BF181" s="147">
        <f>IF(N181="snížená",J181,0)</f>
        <v>0</v>
      </c>
      <c r="BG181" s="147">
        <f>IF(N181="zákl. přenesená",J181,0)</f>
        <v>0</v>
      </c>
      <c r="BH181" s="147">
        <f>IF(N181="sníž. přenesená",J181,0)</f>
        <v>0</v>
      </c>
      <c r="BI181" s="147">
        <f>IF(N181="nulová",J181,0)</f>
        <v>0</v>
      </c>
      <c r="BJ181" s="13" t="s">
        <v>80</v>
      </c>
      <c r="BK181" s="147">
        <f>ROUND(I181*H181,2)</f>
        <v>0</v>
      </c>
      <c r="BL181" s="13" t="s">
        <v>97</v>
      </c>
      <c r="BM181" s="146" t="s">
        <v>1938</v>
      </c>
    </row>
    <row r="182" spans="2:65" s="1" customFormat="1" ht="19.5">
      <c r="B182" s="28"/>
      <c r="D182" s="148" t="s">
        <v>290</v>
      </c>
      <c r="F182" s="149" t="s">
        <v>1939</v>
      </c>
      <c r="I182" s="150"/>
      <c r="L182" s="28"/>
      <c r="M182" s="151"/>
      <c r="T182" s="52"/>
      <c r="AT182" s="13" t="s">
        <v>290</v>
      </c>
      <c r="AU182" s="13" t="s">
        <v>80</v>
      </c>
    </row>
    <row r="183" spans="2:65" s="1" customFormat="1" ht="49.15" customHeight="1">
      <c r="B183" s="133"/>
      <c r="C183" s="134" t="s">
        <v>476</v>
      </c>
      <c r="D183" s="134" t="s">
        <v>284</v>
      </c>
      <c r="E183" s="135" t="s">
        <v>1940</v>
      </c>
      <c r="F183" s="136" t="s">
        <v>1941</v>
      </c>
      <c r="G183" s="137" t="s">
        <v>409</v>
      </c>
      <c r="H183" s="156">
        <v>6</v>
      </c>
      <c r="I183" s="139"/>
      <c r="J183" s="140">
        <f>ROUND(I183*H183,2)</f>
        <v>0</v>
      </c>
      <c r="K183" s="141"/>
      <c r="L183" s="28"/>
      <c r="M183" s="142" t="s">
        <v>1</v>
      </c>
      <c r="N183" s="143" t="s">
        <v>38</v>
      </c>
      <c r="P183" s="144">
        <f>O183*H183</f>
        <v>0</v>
      </c>
      <c r="Q183" s="144">
        <v>0</v>
      </c>
      <c r="R183" s="144">
        <f>Q183*H183</f>
        <v>0</v>
      </c>
      <c r="S183" s="144">
        <v>0</v>
      </c>
      <c r="T183" s="145">
        <f>S183*H183</f>
        <v>0</v>
      </c>
      <c r="AR183" s="146" t="s">
        <v>97</v>
      </c>
      <c r="AT183" s="146" t="s">
        <v>284</v>
      </c>
      <c r="AU183" s="146" t="s">
        <v>80</v>
      </c>
      <c r="AY183" s="13" t="s">
        <v>281</v>
      </c>
      <c r="BE183" s="147">
        <f>IF(N183="základní",J183,0)</f>
        <v>0</v>
      </c>
      <c r="BF183" s="147">
        <f>IF(N183="snížená",J183,0)</f>
        <v>0</v>
      </c>
      <c r="BG183" s="147">
        <f>IF(N183="zákl. přenesená",J183,0)</f>
        <v>0</v>
      </c>
      <c r="BH183" s="147">
        <f>IF(N183="sníž. přenesená",J183,0)</f>
        <v>0</v>
      </c>
      <c r="BI183" s="147">
        <f>IF(N183="nulová",J183,0)</f>
        <v>0</v>
      </c>
      <c r="BJ183" s="13" t="s">
        <v>80</v>
      </c>
      <c r="BK183" s="147">
        <f>ROUND(I183*H183,2)</f>
        <v>0</v>
      </c>
      <c r="BL183" s="13" t="s">
        <v>97</v>
      </c>
      <c r="BM183" s="146" t="s">
        <v>1942</v>
      </c>
    </row>
    <row r="184" spans="2:65" s="1" customFormat="1" ht="19.5">
      <c r="B184" s="28"/>
      <c r="D184" s="148" t="s">
        <v>290</v>
      </c>
      <c r="F184" s="149" t="s">
        <v>1943</v>
      </c>
      <c r="I184" s="150"/>
      <c r="L184" s="28"/>
      <c r="M184" s="151"/>
      <c r="T184" s="52"/>
      <c r="AT184" s="13" t="s">
        <v>290</v>
      </c>
      <c r="AU184" s="13" t="s">
        <v>80</v>
      </c>
    </row>
    <row r="185" spans="2:65" s="1" customFormat="1" ht="49.15" customHeight="1">
      <c r="B185" s="133"/>
      <c r="C185" s="134" t="s">
        <v>754</v>
      </c>
      <c r="D185" s="134" t="s">
        <v>284</v>
      </c>
      <c r="E185" s="135" t="s">
        <v>1944</v>
      </c>
      <c r="F185" s="136" t="s">
        <v>1945</v>
      </c>
      <c r="G185" s="137" t="s">
        <v>409</v>
      </c>
      <c r="H185" s="156">
        <v>1</v>
      </c>
      <c r="I185" s="139"/>
      <c r="J185" s="140">
        <f>ROUND(I185*H185,2)</f>
        <v>0</v>
      </c>
      <c r="K185" s="141"/>
      <c r="L185" s="28"/>
      <c r="M185" s="142" t="s">
        <v>1</v>
      </c>
      <c r="N185" s="143" t="s">
        <v>38</v>
      </c>
      <c r="P185" s="144">
        <f>O185*H185</f>
        <v>0</v>
      </c>
      <c r="Q185" s="144">
        <v>0</v>
      </c>
      <c r="R185" s="144">
        <f>Q185*H185</f>
        <v>0</v>
      </c>
      <c r="S185" s="144">
        <v>0</v>
      </c>
      <c r="T185" s="145">
        <f>S185*H185</f>
        <v>0</v>
      </c>
      <c r="AR185" s="146" t="s">
        <v>97</v>
      </c>
      <c r="AT185" s="146" t="s">
        <v>284</v>
      </c>
      <c r="AU185" s="146" t="s">
        <v>80</v>
      </c>
      <c r="AY185" s="13" t="s">
        <v>281</v>
      </c>
      <c r="BE185" s="147">
        <f>IF(N185="základní",J185,0)</f>
        <v>0</v>
      </c>
      <c r="BF185" s="147">
        <f>IF(N185="snížená",J185,0)</f>
        <v>0</v>
      </c>
      <c r="BG185" s="147">
        <f>IF(N185="zákl. přenesená",J185,0)</f>
        <v>0</v>
      </c>
      <c r="BH185" s="147">
        <f>IF(N185="sníž. přenesená",J185,0)</f>
        <v>0</v>
      </c>
      <c r="BI185" s="147">
        <f>IF(N185="nulová",J185,0)</f>
        <v>0</v>
      </c>
      <c r="BJ185" s="13" t="s">
        <v>80</v>
      </c>
      <c r="BK185" s="147">
        <f>ROUND(I185*H185,2)</f>
        <v>0</v>
      </c>
      <c r="BL185" s="13" t="s">
        <v>97</v>
      </c>
      <c r="BM185" s="146" t="s">
        <v>1946</v>
      </c>
    </row>
    <row r="186" spans="2:65" s="1" customFormat="1" ht="19.5">
      <c r="B186" s="28"/>
      <c r="D186" s="148" t="s">
        <v>290</v>
      </c>
      <c r="F186" s="149" t="s">
        <v>1935</v>
      </c>
      <c r="I186" s="150"/>
      <c r="L186" s="28"/>
      <c r="M186" s="151"/>
      <c r="T186" s="52"/>
      <c r="AT186" s="13" t="s">
        <v>290</v>
      </c>
      <c r="AU186" s="13" t="s">
        <v>80</v>
      </c>
    </row>
    <row r="187" spans="2:65" s="1" customFormat="1" ht="49.15" customHeight="1">
      <c r="B187" s="133"/>
      <c r="C187" s="134" t="s">
        <v>760</v>
      </c>
      <c r="D187" s="134" t="s">
        <v>284</v>
      </c>
      <c r="E187" s="135" t="s">
        <v>1947</v>
      </c>
      <c r="F187" s="136" t="s">
        <v>1948</v>
      </c>
      <c r="G187" s="137" t="s">
        <v>409</v>
      </c>
      <c r="H187" s="156">
        <v>9</v>
      </c>
      <c r="I187" s="139"/>
      <c r="J187" s="140">
        <f>ROUND(I187*H187,2)</f>
        <v>0</v>
      </c>
      <c r="K187" s="141"/>
      <c r="L187" s="28"/>
      <c r="M187" s="142" t="s">
        <v>1</v>
      </c>
      <c r="N187" s="143" t="s">
        <v>38</v>
      </c>
      <c r="P187" s="144">
        <f>O187*H187</f>
        <v>0</v>
      </c>
      <c r="Q187" s="144">
        <v>0</v>
      </c>
      <c r="R187" s="144">
        <f>Q187*H187</f>
        <v>0</v>
      </c>
      <c r="S187" s="144">
        <v>0</v>
      </c>
      <c r="T187" s="145">
        <f>S187*H187</f>
        <v>0</v>
      </c>
      <c r="AR187" s="146" t="s">
        <v>97</v>
      </c>
      <c r="AT187" s="146" t="s">
        <v>284</v>
      </c>
      <c r="AU187" s="146" t="s">
        <v>80</v>
      </c>
      <c r="AY187" s="13" t="s">
        <v>281</v>
      </c>
      <c r="BE187" s="147">
        <f>IF(N187="základní",J187,0)</f>
        <v>0</v>
      </c>
      <c r="BF187" s="147">
        <f>IF(N187="snížená",J187,0)</f>
        <v>0</v>
      </c>
      <c r="BG187" s="147">
        <f>IF(N187="zákl. přenesená",J187,0)</f>
        <v>0</v>
      </c>
      <c r="BH187" s="147">
        <f>IF(N187="sníž. přenesená",J187,0)</f>
        <v>0</v>
      </c>
      <c r="BI187" s="147">
        <f>IF(N187="nulová",J187,0)</f>
        <v>0</v>
      </c>
      <c r="BJ187" s="13" t="s">
        <v>80</v>
      </c>
      <c r="BK187" s="147">
        <f>ROUND(I187*H187,2)</f>
        <v>0</v>
      </c>
      <c r="BL187" s="13" t="s">
        <v>97</v>
      </c>
      <c r="BM187" s="146" t="s">
        <v>1949</v>
      </c>
    </row>
    <row r="188" spans="2:65" s="1" customFormat="1" ht="19.5">
      <c r="B188" s="28"/>
      <c r="D188" s="148" t="s">
        <v>290</v>
      </c>
      <c r="F188" s="149" t="s">
        <v>1950</v>
      </c>
      <c r="I188" s="150"/>
      <c r="L188" s="28"/>
      <c r="M188" s="151"/>
      <c r="T188" s="52"/>
      <c r="AT188" s="13" t="s">
        <v>290</v>
      </c>
      <c r="AU188" s="13" t="s">
        <v>80</v>
      </c>
    </row>
    <row r="189" spans="2:65" s="11" customFormat="1" ht="25.9" customHeight="1">
      <c r="B189" s="121"/>
      <c r="D189" s="122" t="s">
        <v>72</v>
      </c>
      <c r="E189" s="123" t="s">
        <v>535</v>
      </c>
      <c r="F189" s="123" t="s">
        <v>788</v>
      </c>
      <c r="I189" s="124"/>
      <c r="J189" s="125">
        <f>BK189</f>
        <v>0</v>
      </c>
      <c r="L189" s="121"/>
      <c r="M189" s="126"/>
      <c r="P189" s="127">
        <f>SUM(P190:P191)</f>
        <v>0</v>
      </c>
      <c r="R189" s="127">
        <f>SUM(R190:R191)</f>
        <v>0</v>
      </c>
      <c r="T189" s="128">
        <f>SUM(T190:T191)</f>
        <v>0</v>
      </c>
      <c r="AR189" s="122" t="s">
        <v>80</v>
      </c>
      <c r="AT189" s="129" t="s">
        <v>72</v>
      </c>
      <c r="AU189" s="129" t="s">
        <v>73</v>
      </c>
      <c r="AY189" s="122" t="s">
        <v>281</v>
      </c>
      <c r="BK189" s="130">
        <f>SUM(BK190:BK191)</f>
        <v>0</v>
      </c>
    </row>
    <row r="190" spans="2:65" s="1" customFormat="1" ht="16.5" customHeight="1">
      <c r="B190" s="133"/>
      <c r="C190" s="134" t="s">
        <v>482</v>
      </c>
      <c r="D190" s="134" t="s">
        <v>284</v>
      </c>
      <c r="E190" s="135" t="s">
        <v>1099</v>
      </c>
      <c r="F190" s="136" t="s">
        <v>1100</v>
      </c>
      <c r="G190" s="137" t="s">
        <v>506</v>
      </c>
      <c r="H190" s="156">
        <v>0.59</v>
      </c>
      <c r="I190" s="139"/>
      <c r="J190" s="140">
        <f>ROUND(I190*H190,2)</f>
        <v>0</v>
      </c>
      <c r="K190" s="141"/>
      <c r="L190" s="28"/>
      <c r="M190" s="142" t="s">
        <v>1</v>
      </c>
      <c r="N190" s="143" t="s">
        <v>38</v>
      </c>
      <c r="P190" s="144">
        <f>O190*H190</f>
        <v>0</v>
      </c>
      <c r="Q190" s="144">
        <v>0</v>
      </c>
      <c r="R190" s="144">
        <f>Q190*H190</f>
        <v>0</v>
      </c>
      <c r="S190" s="144">
        <v>0</v>
      </c>
      <c r="T190" s="145">
        <f>S190*H190</f>
        <v>0</v>
      </c>
      <c r="AR190" s="146" t="s">
        <v>97</v>
      </c>
      <c r="AT190" s="146" t="s">
        <v>284</v>
      </c>
      <c r="AU190" s="146" t="s">
        <v>80</v>
      </c>
      <c r="AY190" s="13" t="s">
        <v>281</v>
      </c>
      <c r="BE190" s="147">
        <f>IF(N190="základní",J190,0)</f>
        <v>0</v>
      </c>
      <c r="BF190" s="147">
        <f>IF(N190="snížená",J190,0)</f>
        <v>0</v>
      </c>
      <c r="BG190" s="147">
        <f>IF(N190="zákl. přenesená",J190,0)</f>
        <v>0</v>
      </c>
      <c r="BH190" s="147">
        <f>IF(N190="sníž. přenesená",J190,0)</f>
        <v>0</v>
      </c>
      <c r="BI190" s="147">
        <f>IF(N190="nulová",J190,0)</f>
        <v>0</v>
      </c>
      <c r="BJ190" s="13" t="s">
        <v>80</v>
      </c>
      <c r="BK190" s="147">
        <f>ROUND(I190*H190,2)</f>
        <v>0</v>
      </c>
      <c r="BL190" s="13" t="s">
        <v>97</v>
      </c>
      <c r="BM190" s="146" t="s">
        <v>1951</v>
      </c>
    </row>
    <row r="191" spans="2:65" s="1" customFormat="1" ht="39">
      <c r="B191" s="28"/>
      <c r="D191" s="148" t="s">
        <v>290</v>
      </c>
      <c r="F191" s="149" t="s">
        <v>1952</v>
      </c>
      <c r="I191" s="150"/>
      <c r="L191" s="28"/>
      <c r="M191" s="151"/>
      <c r="T191" s="52"/>
      <c r="AT191" s="13" t="s">
        <v>290</v>
      </c>
      <c r="AU191" s="13" t="s">
        <v>80</v>
      </c>
    </row>
    <row r="192" spans="2:65" s="11" customFormat="1" ht="25.9" customHeight="1">
      <c r="B192" s="121"/>
      <c r="D192" s="122" t="s">
        <v>72</v>
      </c>
      <c r="E192" s="123" t="s">
        <v>316</v>
      </c>
      <c r="F192" s="123" t="s">
        <v>793</v>
      </c>
      <c r="I192" s="124"/>
      <c r="J192" s="125">
        <f>BK192</f>
        <v>0</v>
      </c>
      <c r="L192" s="121"/>
      <c r="M192" s="126"/>
      <c r="P192" s="127">
        <f>SUM(P193:P197)</f>
        <v>0</v>
      </c>
      <c r="R192" s="127">
        <f>SUM(R193:R197)</f>
        <v>0</v>
      </c>
      <c r="T192" s="128">
        <f>SUM(T193:T197)</f>
        <v>0</v>
      </c>
      <c r="AR192" s="122" t="s">
        <v>80</v>
      </c>
      <c r="AT192" s="129" t="s">
        <v>72</v>
      </c>
      <c r="AU192" s="129" t="s">
        <v>73</v>
      </c>
      <c r="AY192" s="122" t="s">
        <v>281</v>
      </c>
      <c r="BK192" s="130">
        <f>SUM(BK193:BK197)</f>
        <v>0</v>
      </c>
    </row>
    <row r="193" spans="2:65" s="1" customFormat="1" ht="16.5" customHeight="1">
      <c r="B193" s="133"/>
      <c r="C193" s="134" t="s">
        <v>486</v>
      </c>
      <c r="D193" s="134" t="s">
        <v>284</v>
      </c>
      <c r="E193" s="135" t="s">
        <v>1108</v>
      </c>
      <c r="F193" s="136" t="s">
        <v>1109</v>
      </c>
      <c r="G193" s="137" t="s">
        <v>501</v>
      </c>
      <c r="H193" s="156">
        <v>29.3</v>
      </c>
      <c r="I193" s="139"/>
      <c r="J193" s="140">
        <f>ROUND(I193*H193,2)</f>
        <v>0</v>
      </c>
      <c r="K193" s="141"/>
      <c r="L193" s="28"/>
      <c r="M193" s="142" t="s">
        <v>1</v>
      </c>
      <c r="N193" s="143" t="s">
        <v>38</v>
      </c>
      <c r="P193" s="144">
        <f>O193*H193</f>
        <v>0</v>
      </c>
      <c r="Q193" s="144">
        <v>0</v>
      </c>
      <c r="R193" s="144">
        <f>Q193*H193</f>
        <v>0</v>
      </c>
      <c r="S193" s="144">
        <v>0</v>
      </c>
      <c r="T193" s="145">
        <f>S193*H193</f>
        <v>0</v>
      </c>
      <c r="AR193" s="146" t="s">
        <v>97</v>
      </c>
      <c r="AT193" s="146" t="s">
        <v>284</v>
      </c>
      <c r="AU193" s="146" t="s">
        <v>80</v>
      </c>
      <c r="AY193" s="13" t="s">
        <v>281</v>
      </c>
      <c r="BE193" s="147">
        <f>IF(N193="základní",J193,0)</f>
        <v>0</v>
      </c>
      <c r="BF193" s="147">
        <f>IF(N193="snížená",J193,0)</f>
        <v>0</v>
      </c>
      <c r="BG193" s="147">
        <f>IF(N193="zákl. přenesená",J193,0)</f>
        <v>0</v>
      </c>
      <c r="BH193" s="147">
        <f>IF(N193="sníž. přenesená",J193,0)</f>
        <v>0</v>
      </c>
      <c r="BI193" s="147">
        <f>IF(N193="nulová",J193,0)</f>
        <v>0</v>
      </c>
      <c r="BJ193" s="13" t="s">
        <v>80</v>
      </c>
      <c r="BK193" s="147">
        <f>ROUND(I193*H193,2)</f>
        <v>0</v>
      </c>
      <c r="BL193" s="13" t="s">
        <v>97</v>
      </c>
      <c r="BM193" s="146" t="s">
        <v>1953</v>
      </c>
    </row>
    <row r="194" spans="2:65" s="1" customFormat="1" ht="19.5">
      <c r="B194" s="28"/>
      <c r="D194" s="148" t="s">
        <v>290</v>
      </c>
      <c r="F194" s="149" t="s">
        <v>1954</v>
      </c>
      <c r="I194" s="150"/>
      <c r="L194" s="28"/>
      <c r="M194" s="151"/>
      <c r="T194" s="52"/>
      <c r="AT194" s="13" t="s">
        <v>290</v>
      </c>
      <c r="AU194" s="13" t="s">
        <v>80</v>
      </c>
    </row>
    <row r="195" spans="2:65" s="1" customFormat="1" ht="33" customHeight="1">
      <c r="B195" s="133"/>
      <c r="C195" s="134" t="s">
        <v>490</v>
      </c>
      <c r="D195" s="134" t="s">
        <v>284</v>
      </c>
      <c r="E195" s="135" t="s">
        <v>1113</v>
      </c>
      <c r="F195" s="136" t="s">
        <v>1319</v>
      </c>
      <c r="G195" s="137" t="s">
        <v>501</v>
      </c>
      <c r="H195" s="156">
        <v>32.229999999999997</v>
      </c>
      <c r="I195" s="139"/>
      <c r="J195" s="140">
        <f>ROUND(I195*H195,2)</f>
        <v>0</v>
      </c>
      <c r="K195" s="141"/>
      <c r="L195" s="28"/>
      <c r="M195" s="142" t="s">
        <v>1</v>
      </c>
      <c r="N195" s="143" t="s">
        <v>38</v>
      </c>
      <c r="P195" s="144">
        <f>O195*H195</f>
        <v>0</v>
      </c>
      <c r="Q195" s="144">
        <v>0</v>
      </c>
      <c r="R195" s="144">
        <f>Q195*H195</f>
        <v>0</v>
      </c>
      <c r="S195" s="144">
        <v>0</v>
      </c>
      <c r="T195" s="145">
        <f>S195*H195</f>
        <v>0</v>
      </c>
      <c r="AR195" s="146" t="s">
        <v>97</v>
      </c>
      <c r="AT195" s="146" t="s">
        <v>284</v>
      </c>
      <c r="AU195" s="146" t="s">
        <v>80</v>
      </c>
      <c r="AY195" s="13" t="s">
        <v>281</v>
      </c>
      <c r="BE195" s="147">
        <f>IF(N195="základní",J195,0)</f>
        <v>0</v>
      </c>
      <c r="BF195" s="147">
        <f>IF(N195="snížená",J195,0)</f>
        <v>0</v>
      </c>
      <c r="BG195" s="147">
        <f>IF(N195="zákl. přenesená",J195,0)</f>
        <v>0</v>
      </c>
      <c r="BH195" s="147">
        <f>IF(N195="sníž. přenesená",J195,0)</f>
        <v>0</v>
      </c>
      <c r="BI195" s="147">
        <f>IF(N195="nulová",J195,0)</f>
        <v>0</v>
      </c>
      <c r="BJ195" s="13" t="s">
        <v>80</v>
      </c>
      <c r="BK195" s="147">
        <f>ROUND(I195*H195,2)</f>
        <v>0</v>
      </c>
      <c r="BL195" s="13" t="s">
        <v>97</v>
      </c>
      <c r="BM195" s="146" t="s">
        <v>1955</v>
      </c>
    </row>
    <row r="196" spans="2:65" s="1" customFormat="1" ht="19.5">
      <c r="B196" s="28"/>
      <c r="D196" s="148" t="s">
        <v>290</v>
      </c>
      <c r="F196" s="149" t="s">
        <v>1956</v>
      </c>
      <c r="I196" s="150"/>
      <c r="L196" s="28"/>
      <c r="M196" s="151"/>
      <c r="T196" s="52"/>
      <c r="AT196" s="13" t="s">
        <v>290</v>
      </c>
      <c r="AU196" s="13" t="s">
        <v>80</v>
      </c>
    </row>
    <row r="197" spans="2:65" s="1" customFormat="1" ht="16.5" customHeight="1">
      <c r="B197" s="133"/>
      <c r="C197" s="134" t="s">
        <v>494</v>
      </c>
      <c r="D197" s="134" t="s">
        <v>284</v>
      </c>
      <c r="E197" s="135" t="s">
        <v>1118</v>
      </c>
      <c r="F197" s="136" t="s">
        <v>1322</v>
      </c>
      <c r="G197" s="137" t="s">
        <v>409</v>
      </c>
      <c r="H197" s="156">
        <v>2</v>
      </c>
      <c r="I197" s="139"/>
      <c r="J197" s="140">
        <f>ROUND(I197*H197,2)</f>
        <v>0</v>
      </c>
      <c r="K197" s="141"/>
      <c r="L197" s="28"/>
      <c r="M197" s="142" t="s">
        <v>1</v>
      </c>
      <c r="N197" s="143" t="s">
        <v>38</v>
      </c>
      <c r="P197" s="144">
        <f>O197*H197</f>
        <v>0</v>
      </c>
      <c r="Q197" s="144">
        <v>0</v>
      </c>
      <c r="R197" s="144">
        <f>Q197*H197</f>
        <v>0</v>
      </c>
      <c r="S197" s="144">
        <v>0</v>
      </c>
      <c r="T197" s="145">
        <f>S197*H197</f>
        <v>0</v>
      </c>
      <c r="AR197" s="146" t="s">
        <v>97</v>
      </c>
      <c r="AT197" s="146" t="s">
        <v>284</v>
      </c>
      <c r="AU197" s="146" t="s">
        <v>80</v>
      </c>
      <c r="AY197" s="13" t="s">
        <v>281</v>
      </c>
      <c r="BE197" s="147">
        <f>IF(N197="základní",J197,0)</f>
        <v>0</v>
      </c>
      <c r="BF197" s="147">
        <f>IF(N197="snížená",J197,0)</f>
        <v>0</v>
      </c>
      <c r="BG197" s="147">
        <f>IF(N197="zákl. přenesená",J197,0)</f>
        <v>0</v>
      </c>
      <c r="BH197" s="147">
        <f>IF(N197="sníž. přenesená",J197,0)</f>
        <v>0</v>
      </c>
      <c r="BI197" s="147">
        <f>IF(N197="nulová",J197,0)</f>
        <v>0</v>
      </c>
      <c r="BJ197" s="13" t="s">
        <v>80</v>
      </c>
      <c r="BK197" s="147">
        <f>ROUND(I197*H197,2)</f>
        <v>0</v>
      </c>
      <c r="BL197" s="13" t="s">
        <v>97</v>
      </c>
      <c r="BM197" s="146" t="s">
        <v>1957</v>
      </c>
    </row>
    <row r="198" spans="2:65" s="11" customFormat="1" ht="25.9" customHeight="1">
      <c r="B198" s="121"/>
      <c r="D198" s="122" t="s">
        <v>72</v>
      </c>
      <c r="E198" s="123" t="s">
        <v>643</v>
      </c>
      <c r="F198" s="123" t="s">
        <v>644</v>
      </c>
      <c r="I198" s="124"/>
      <c r="J198" s="125">
        <f>BK198</f>
        <v>0</v>
      </c>
      <c r="L198" s="121"/>
      <c r="M198" s="126"/>
      <c r="P198" s="127">
        <f>SUM(P199:P200)</f>
        <v>0</v>
      </c>
      <c r="R198" s="127">
        <f>SUM(R199:R200)</f>
        <v>0</v>
      </c>
      <c r="T198" s="128">
        <f>SUM(T199:T200)</f>
        <v>0</v>
      </c>
      <c r="AR198" s="122" t="s">
        <v>80</v>
      </c>
      <c r="AT198" s="129" t="s">
        <v>72</v>
      </c>
      <c r="AU198" s="129" t="s">
        <v>73</v>
      </c>
      <c r="AY198" s="122" t="s">
        <v>281</v>
      </c>
      <c r="BK198" s="130">
        <f>SUM(BK199:BK200)</f>
        <v>0</v>
      </c>
    </row>
    <row r="199" spans="2:65" s="1" customFormat="1" ht="24.2" customHeight="1">
      <c r="B199" s="133"/>
      <c r="C199" s="134" t="s">
        <v>498</v>
      </c>
      <c r="D199" s="134" t="s">
        <v>284</v>
      </c>
      <c r="E199" s="135" t="s">
        <v>834</v>
      </c>
      <c r="F199" s="136" t="s">
        <v>835</v>
      </c>
      <c r="G199" s="137" t="s">
        <v>511</v>
      </c>
      <c r="H199" s="156">
        <v>69.477999999999994</v>
      </c>
      <c r="I199" s="139"/>
      <c r="J199" s="140">
        <f>ROUND(I199*H199,2)</f>
        <v>0</v>
      </c>
      <c r="K199" s="141"/>
      <c r="L199" s="28"/>
      <c r="M199" s="142" t="s">
        <v>1</v>
      </c>
      <c r="N199" s="143" t="s">
        <v>38</v>
      </c>
      <c r="P199" s="144">
        <f>O199*H199</f>
        <v>0</v>
      </c>
      <c r="Q199" s="144">
        <v>0</v>
      </c>
      <c r="R199" s="144">
        <f>Q199*H199</f>
        <v>0</v>
      </c>
      <c r="S199" s="144">
        <v>0</v>
      </c>
      <c r="T199" s="145">
        <f>S199*H199</f>
        <v>0</v>
      </c>
      <c r="AR199" s="146" t="s">
        <v>97</v>
      </c>
      <c r="AT199" s="146" t="s">
        <v>284</v>
      </c>
      <c r="AU199" s="146" t="s">
        <v>80</v>
      </c>
      <c r="AY199" s="13" t="s">
        <v>281</v>
      </c>
      <c r="BE199" s="147">
        <f>IF(N199="základní",J199,0)</f>
        <v>0</v>
      </c>
      <c r="BF199" s="147">
        <f>IF(N199="snížená",J199,0)</f>
        <v>0</v>
      </c>
      <c r="BG199" s="147">
        <f>IF(N199="zákl. přenesená",J199,0)</f>
        <v>0</v>
      </c>
      <c r="BH199" s="147">
        <f>IF(N199="sníž. přenesená",J199,0)</f>
        <v>0</v>
      </c>
      <c r="BI199" s="147">
        <f>IF(N199="nulová",J199,0)</f>
        <v>0</v>
      </c>
      <c r="BJ199" s="13" t="s">
        <v>80</v>
      </c>
      <c r="BK199" s="147">
        <f>ROUND(I199*H199,2)</f>
        <v>0</v>
      </c>
      <c r="BL199" s="13" t="s">
        <v>97</v>
      </c>
      <c r="BM199" s="146" t="s">
        <v>1958</v>
      </c>
    </row>
    <row r="200" spans="2:65" s="1" customFormat="1" ht="39">
      <c r="B200" s="28"/>
      <c r="D200" s="148" t="s">
        <v>290</v>
      </c>
      <c r="F200" s="149" t="s">
        <v>837</v>
      </c>
      <c r="I200" s="150"/>
      <c r="L200" s="28"/>
      <c r="M200" s="151"/>
      <c r="T200" s="52"/>
      <c r="AT200" s="13" t="s">
        <v>290</v>
      </c>
      <c r="AU200" s="13" t="s">
        <v>80</v>
      </c>
    </row>
    <row r="201" spans="2:65" s="11" customFormat="1" ht="25.9" customHeight="1">
      <c r="B201" s="121"/>
      <c r="D201" s="122" t="s">
        <v>72</v>
      </c>
      <c r="E201" s="123" t="s">
        <v>838</v>
      </c>
      <c r="F201" s="123" t="s">
        <v>839</v>
      </c>
      <c r="I201" s="124"/>
      <c r="J201" s="125">
        <f>BK201</f>
        <v>0</v>
      </c>
      <c r="L201" s="121"/>
      <c r="M201" s="126"/>
      <c r="P201" s="127">
        <f>SUM(P202:P207)</f>
        <v>0</v>
      </c>
      <c r="R201" s="127">
        <f>SUM(R202:R207)</f>
        <v>0</v>
      </c>
      <c r="T201" s="128">
        <f>SUM(T202:T207)</f>
        <v>0</v>
      </c>
      <c r="AR201" s="122" t="s">
        <v>82</v>
      </c>
      <c r="AT201" s="129" t="s">
        <v>72</v>
      </c>
      <c r="AU201" s="129" t="s">
        <v>73</v>
      </c>
      <c r="AY201" s="122" t="s">
        <v>281</v>
      </c>
      <c r="BK201" s="130">
        <f>SUM(BK202:BK207)</f>
        <v>0</v>
      </c>
    </row>
    <row r="202" spans="2:65" s="1" customFormat="1" ht="24.2" customHeight="1">
      <c r="B202" s="133"/>
      <c r="C202" s="134" t="s">
        <v>503</v>
      </c>
      <c r="D202" s="134" t="s">
        <v>284</v>
      </c>
      <c r="E202" s="135" t="s">
        <v>1124</v>
      </c>
      <c r="F202" s="136" t="s">
        <v>1125</v>
      </c>
      <c r="G202" s="137" t="s">
        <v>402</v>
      </c>
      <c r="H202" s="156">
        <v>45.15</v>
      </c>
      <c r="I202" s="139"/>
      <c r="J202" s="140">
        <f>ROUND(I202*H202,2)</f>
        <v>0</v>
      </c>
      <c r="K202" s="141"/>
      <c r="L202" s="28"/>
      <c r="M202" s="142" t="s">
        <v>1</v>
      </c>
      <c r="N202" s="143" t="s">
        <v>38</v>
      </c>
      <c r="P202" s="144">
        <f>O202*H202</f>
        <v>0</v>
      </c>
      <c r="Q202" s="144">
        <v>0</v>
      </c>
      <c r="R202" s="144">
        <f>Q202*H202</f>
        <v>0</v>
      </c>
      <c r="S202" s="144">
        <v>0</v>
      </c>
      <c r="T202" s="145">
        <f>S202*H202</f>
        <v>0</v>
      </c>
      <c r="AR202" s="146" t="s">
        <v>352</v>
      </c>
      <c r="AT202" s="146" t="s">
        <v>284</v>
      </c>
      <c r="AU202" s="146" t="s">
        <v>80</v>
      </c>
      <c r="AY202" s="13" t="s">
        <v>281</v>
      </c>
      <c r="BE202" s="147">
        <f>IF(N202="základní",J202,0)</f>
        <v>0</v>
      </c>
      <c r="BF202" s="147">
        <f>IF(N202="snížená",J202,0)</f>
        <v>0</v>
      </c>
      <c r="BG202" s="147">
        <f>IF(N202="zákl. přenesená",J202,0)</f>
        <v>0</v>
      </c>
      <c r="BH202" s="147">
        <f>IF(N202="sníž. přenesená",J202,0)</f>
        <v>0</v>
      </c>
      <c r="BI202" s="147">
        <f>IF(N202="nulová",J202,0)</f>
        <v>0</v>
      </c>
      <c r="BJ202" s="13" t="s">
        <v>80</v>
      </c>
      <c r="BK202" s="147">
        <f>ROUND(I202*H202,2)</f>
        <v>0</v>
      </c>
      <c r="BL202" s="13" t="s">
        <v>352</v>
      </c>
      <c r="BM202" s="146" t="s">
        <v>1959</v>
      </c>
    </row>
    <row r="203" spans="2:65" s="1" customFormat="1" ht="19.5">
      <c r="B203" s="28"/>
      <c r="D203" s="148" t="s">
        <v>290</v>
      </c>
      <c r="F203" s="149" t="s">
        <v>1960</v>
      </c>
      <c r="I203" s="150"/>
      <c r="L203" s="28"/>
      <c r="M203" s="151"/>
      <c r="T203" s="52"/>
      <c r="AT203" s="13" t="s">
        <v>290</v>
      </c>
      <c r="AU203" s="13" t="s">
        <v>80</v>
      </c>
    </row>
    <row r="204" spans="2:65" s="1" customFormat="1" ht="24.2" customHeight="1">
      <c r="B204" s="133"/>
      <c r="C204" s="134" t="s">
        <v>789</v>
      </c>
      <c r="D204" s="134" t="s">
        <v>284</v>
      </c>
      <c r="E204" s="135" t="s">
        <v>1129</v>
      </c>
      <c r="F204" s="136" t="s">
        <v>1327</v>
      </c>
      <c r="G204" s="137" t="s">
        <v>501</v>
      </c>
      <c r="H204" s="156">
        <v>30.1</v>
      </c>
      <c r="I204" s="139"/>
      <c r="J204" s="140">
        <f>ROUND(I204*H204,2)</f>
        <v>0</v>
      </c>
      <c r="K204" s="141"/>
      <c r="L204" s="28"/>
      <c r="M204" s="142" t="s">
        <v>1</v>
      </c>
      <c r="N204" s="143" t="s">
        <v>38</v>
      </c>
      <c r="P204" s="144">
        <f>O204*H204</f>
        <v>0</v>
      </c>
      <c r="Q204" s="144">
        <v>0</v>
      </c>
      <c r="R204" s="144">
        <f>Q204*H204</f>
        <v>0</v>
      </c>
      <c r="S204" s="144">
        <v>0</v>
      </c>
      <c r="T204" s="145">
        <f>S204*H204</f>
        <v>0</v>
      </c>
      <c r="AR204" s="146" t="s">
        <v>352</v>
      </c>
      <c r="AT204" s="146" t="s">
        <v>284</v>
      </c>
      <c r="AU204" s="146" t="s">
        <v>80</v>
      </c>
      <c r="AY204" s="13" t="s">
        <v>281</v>
      </c>
      <c r="BE204" s="147">
        <f>IF(N204="základní",J204,0)</f>
        <v>0</v>
      </c>
      <c r="BF204" s="147">
        <f>IF(N204="snížená",J204,0)</f>
        <v>0</v>
      </c>
      <c r="BG204" s="147">
        <f>IF(N204="zákl. přenesená",J204,0)</f>
        <v>0</v>
      </c>
      <c r="BH204" s="147">
        <f>IF(N204="sníž. přenesená",J204,0)</f>
        <v>0</v>
      </c>
      <c r="BI204" s="147">
        <f>IF(N204="nulová",J204,0)</f>
        <v>0</v>
      </c>
      <c r="BJ204" s="13" t="s">
        <v>80</v>
      </c>
      <c r="BK204" s="147">
        <f>ROUND(I204*H204,2)</f>
        <v>0</v>
      </c>
      <c r="BL204" s="13" t="s">
        <v>352</v>
      </c>
      <c r="BM204" s="146" t="s">
        <v>1961</v>
      </c>
    </row>
    <row r="205" spans="2:65" s="1" customFormat="1" ht="19.5">
      <c r="B205" s="28"/>
      <c r="D205" s="148" t="s">
        <v>290</v>
      </c>
      <c r="F205" s="149" t="s">
        <v>1962</v>
      </c>
      <c r="I205" s="150"/>
      <c r="L205" s="28"/>
      <c r="M205" s="151"/>
      <c r="T205" s="52"/>
      <c r="AT205" s="13" t="s">
        <v>290</v>
      </c>
      <c r="AU205" s="13" t="s">
        <v>80</v>
      </c>
    </row>
    <row r="206" spans="2:65" s="1" customFormat="1" ht="21.75" customHeight="1">
      <c r="B206" s="133"/>
      <c r="C206" s="134" t="s">
        <v>794</v>
      </c>
      <c r="D206" s="134" t="s">
        <v>284</v>
      </c>
      <c r="E206" s="135" t="s">
        <v>861</v>
      </c>
      <c r="F206" s="136" t="s">
        <v>862</v>
      </c>
      <c r="G206" s="137" t="s">
        <v>287</v>
      </c>
      <c r="H206" s="138"/>
      <c r="I206" s="139"/>
      <c r="J206" s="140">
        <f>ROUND(I206*H206,2)</f>
        <v>0</v>
      </c>
      <c r="K206" s="141"/>
      <c r="L206" s="28"/>
      <c r="M206" s="142" t="s">
        <v>1</v>
      </c>
      <c r="N206" s="143" t="s">
        <v>38</v>
      </c>
      <c r="P206" s="144">
        <f>O206*H206</f>
        <v>0</v>
      </c>
      <c r="Q206" s="144">
        <v>0</v>
      </c>
      <c r="R206" s="144">
        <f>Q206*H206</f>
        <v>0</v>
      </c>
      <c r="S206" s="144">
        <v>0</v>
      </c>
      <c r="T206" s="145">
        <f>S206*H206</f>
        <v>0</v>
      </c>
      <c r="AR206" s="146" t="s">
        <v>352</v>
      </c>
      <c r="AT206" s="146" t="s">
        <v>284</v>
      </c>
      <c r="AU206" s="146" t="s">
        <v>80</v>
      </c>
      <c r="AY206" s="13" t="s">
        <v>281</v>
      </c>
      <c r="BE206" s="147">
        <f>IF(N206="základní",J206,0)</f>
        <v>0</v>
      </c>
      <c r="BF206" s="147">
        <f>IF(N206="snížená",J206,0)</f>
        <v>0</v>
      </c>
      <c r="BG206" s="147">
        <f>IF(N206="zákl. přenesená",J206,0)</f>
        <v>0</v>
      </c>
      <c r="BH206" s="147">
        <f>IF(N206="sníž. přenesená",J206,0)</f>
        <v>0</v>
      </c>
      <c r="BI206" s="147">
        <f>IF(N206="nulová",J206,0)</f>
        <v>0</v>
      </c>
      <c r="BJ206" s="13" t="s">
        <v>80</v>
      </c>
      <c r="BK206" s="147">
        <f>ROUND(I206*H206,2)</f>
        <v>0</v>
      </c>
      <c r="BL206" s="13" t="s">
        <v>352</v>
      </c>
      <c r="BM206" s="146" t="s">
        <v>1963</v>
      </c>
    </row>
    <row r="207" spans="2:65" s="1" customFormat="1" ht="29.25">
      <c r="B207" s="28"/>
      <c r="D207" s="148" t="s">
        <v>290</v>
      </c>
      <c r="F207" s="149" t="s">
        <v>864</v>
      </c>
      <c r="I207" s="150"/>
      <c r="L207" s="28"/>
      <c r="M207" s="153"/>
      <c r="N207" s="154"/>
      <c r="O207" s="154"/>
      <c r="P207" s="154"/>
      <c r="Q207" s="154"/>
      <c r="R207" s="154"/>
      <c r="S207" s="154"/>
      <c r="T207" s="155"/>
      <c r="AT207" s="13" t="s">
        <v>290</v>
      </c>
      <c r="AU207" s="13" t="s">
        <v>80</v>
      </c>
    </row>
    <row r="208" spans="2:65" s="1" customFormat="1" ht="6.95" customHeight="1">
      <c r="B208" s="40"/>
      <c r="C208" s="41"/>
      <c r="D208" s="41"/>
      <c r="E208" s="41"/>
      <c r="F208" s="41"/>
      <c r="G208" s="41"/>
      <c r="H208" s="41"/>
      <c r="I208" s="41"/>
      <c r="J208" s="41"/>
      <c r="K208" s="41"/>
      <c r="L208" s="28"/>
    </row>
  </sheetData>
  <autoFilter ref="C130:K207" xr:uid="{00000000-0009-0000-0000-000011000000}"/>
  <mergeCells count="15">
    <mergeCell ref="E117:H117"/>
    <mergeCell ref="E121:H121"/>
    <mergeCell ref="E119:H119"/>
    <mergeCell ref="E123:H123"/>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BM26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154</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1964</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ROUND(J136,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ROUND((SUM(BE136:BE259)),  2)</f>
        <v>0</v>
      </c>
      <c r="I37" s="92">
        <v>0.21</v>
      </c>
      <c r="J37" s="81">
        <f>ROUND(((SUM(BE136:BE259))*I37),  2)</f>
        <v>0</v>
      </c>
      <c r="L37" s="28"/>
    </row>
    <row r="38" spans="2:12" s="1" customFormat="1" ht="14.45" customHeight="1">
      <c r="B38" s="28"/>
      <c r="E38" s="23" t="s">
        <v>39</v>
      </c>
      <c r="F38" s="81">
        <f>ROUND((SUM(BF136:BF259)),  2)</f>
        <v>0</v>
      </c>
      <c r="I38" s="92">
        <v>0.12</v>
      </c>
      <c r="J38" s="81">
        <f>ROUND(((SUM(BF136:BF259))*I38),  2)</f>
        <v>0</v>
      </c>
      <c r="L38" s="28"/>
    </row>
    <row r="39" spans="2:12" s="1" customFormat="1" ht="14.45" hidden="1" customHeight="1">
      <c r="B39" s="28"/>
      <c r="E39" s="23" t="s">
        <v>40</v>
      </c>
      <c r="F39" s="81">
        <f>ROUND((SUM(BG136:BG259)),  2)</f>
        <v>0</v>
      </c>
      <c r="I39" s="92">
        <v>0.21</v>
      </c>
      <c r="J39" s="81">
        <f>0</f>
        <v>0</v>
      </c>
      <c r="L39" s="28"/>
    </row>
    <row r="40" spans="2:12" s="1" customFormat="1" ht="14.45" hidden="1" customHeight="1">
      <c r="B40" s="28"/>
      <c r="E40" s="23" t="s">
        <v>41</v>
      </c>
      <c r="F40" s="81">
        <f>ROUND((SUM(BH136:BH259)),  2)</f>
        <v>0</v>
      </c>
      <c r="I40" s="92">
        <v>0.12</v>
      </c>
      <c r="J40" s="81">
        <f>0</f>
        <v>0</v>
      </c>
      <c r="L40" s="28"/>
    </row>
    <row r="41" spans="2:12" s="1" customFormat="1" ht="14.45" hidden="1" customHeight="1">
      <c r="B41" s="28"/>
      <c r="E41" s="23" t="s">
        <v>42</v>
      </c>
      <c r="F41" s="81">
        <f>ROUND((SUM(BI136:BI259)),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Objekt14 - Zídka Z 06</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J136</f>
        <v>0</v>
      </c>
      <c r="L100" s="28"/>
      <c r="AU100" s="13" t="s">
        <v>259</v>
      </c>
    </row>
    <row r="101" spans="2:47" s="8" customFormat="1" ht="24.95" customHeight="1">
      <c r="B101" s="104"/>
      <c r="D101" s="105" t="s">
        <v>396</v>
      </c>
      <c r="E101" s="106"/>
      <c r="F101" s="106"/>
      <c r="G101" s="106"/>
      <c r="H101" s="106"/>
      <c r="I101" s="106"/>
      <c r="J101" s="107">
        <f>J137</f>
        <v>0</v>
      </c>
      <c r="L101" s="104"/>
    </row>
    <row r="102" spans="2:47" s="8" customFormat="1" ht="24.95" customHeight="1">
      <c r="B102" s="104"/>
      <c r="D102" s="105" t="s">
        <v>649</v>
      </c>
      <c r="E102" s="106"/>
      <c r="F102" s="106"/>
      <c r="G102" s="106"/>
      <c r="H102" s="106"/>
      <c r="I102" s="106"/>
      <c r="J102" s="107">
        <f>J172</f>
        <v>0</v>
      </c>
      <c r="L102" s="104"/>
    </row>
    <row r="103" spans="2:47" s="8" customFormat="1" ht="24.95" customHeight="1">
      <c r="B103" s="104"/>
      <c r="D103" s="105" t="s">
        <v>650</v>
      </c>
      <c r="E103" s="106"/>
      <c r="F103" s="106"/>
      <c r="G103" s="106"/>
      <c r="H103" s="106"/>
      <c r="I103" s="106"/>
      <c r="J103" s="107">
        <f>J198</f>
        <v>0</v>
      </c>
      <c r="L103" s="104"/>
    </row>
    <row r="104" spans="2:47" s="8" customFormat="1" ht="24.95" customHeight="1">
      <c r="B104" s="104"/>
      <c r="D104" s="105" t="s">
        <v>651</v>
      </c>
      <c r="E104" s="106"/>
      <c r="F104" s="106"/>
      <c r="G104" s="106"/>
      <c r="H104" s="106"/>
      <c r="I104" s="106"/>
      <c r="J104" s="107">
        <f>J204</f>
        <v>0</v>
      </c>
      <c r="L104" s="104"/>
    </row>
    <row r="105" spans="2:47" s="8" customFormat="1" ht="24.95" customHeight="1">
      <c r="B105" s="104"/>
      <c r="D105" s="105" t="s">
        <v>1965</v>
      </c>
      <c r="E105" s="106"/>
      <c r="F105" s="106"/>
      <c r="G105" s="106"/>
      <c r="H105" s="106"/>
      <c r="I105" s="106"/>
      <c r="J105" s="107">
        <f>J209</f>
        <v>0</v>
      </c>
      <c r="L105" s="104"/>
    </row>
    <row r="106" spans="2:47" s="8" customFormat="1" ht="24.95" customHeight="1">
      <c r="B106" s="104"/>
      <c r="D106" s="105" t="s">
        <v>652</v>
      </c>
      <c r="E106" s="106"/>
      <c r="F106" s="106"/>
      <c r="G106" s="106"/>
      <c r="H106" s="106"/>
      <c r="I106" s="106"/>
      <c r="J106" s="107">
        <f>J216</f>
        <v>0</v>
      </c>
      <c r="L106" s="104"/>
    </row>
    <row r="107" spans="2:47" s="8" customFormat="1" ht="24.95" customHeight="1">
      <c r="B107" s="104"/>
      <c r="D107" s="105" t="s">
        <v>654</v>
      </c>
      <c r="E107" s="106"/>
      <c r="F107" s="106"/>
      <c r="G107" s="106"/>
      <c r="H107" s="106"/>
      <c r="I107" s="106"/>
      <c r="J107" s="107">
        <f>J224</f>
        <v>0</v>
      </c>
      <c r="L107" s="104"/>
    </row>
    <row r="108" spans="2:47" s="8" customFormat="1" ht="24.95" customHeight="1">
      <c r="B108" s="104"/>
      <c r="D108" s="105" t="s">
        <v>595</v>
      </c>
      <c r="E108" s="106"/>
      <c r="F108" s="106"/>
      <c r="G108" s="106"/>
      <c r="H108" s="106"/>
      <c r="I108" s="106"/>
      <c r="J108" s="107">
        <f>J227</f>
        <v>0</v>
      </c>
      <c r="L108" s="104"/>
    </row>
    <row r="109" spans="2:47" s="8" customFormat="1" ht="24.95" customHeight="1">
      <c r="B109" s="104"/>
      <c r="D109" s="105" t="s">
        <v>655</v>
      </c>
      <c r="E109" s="106"/>
      <c r="F109" s="106"/>
      <c r="G109" s="106"/>
      <c r="H109" s="106"/>
      <c r="I109" s="106"/>
      <c r="J109" s="107">
        <f>J230</f>
        <v>0</v>
      </c>
      <c r="L109" s="104"/>
    </row>
    <row r="110" spans="2:47" s="8" customFormat="1" ht="24.95" customHeight="1">
      <c r="B110" s="104"/>
      <c r="D110" s="105" t="s">
        <v>657</v>
      </c>
      <c r="E110" s="106"/>
      <c r="F110" s="106"/>
      <c r="G110" s="106"/>
      <c r="H110" s="106"/>
      <c r="I110" s="106"/>
      <c r="J110" s="107">
        <f>J245</f>
        <v>0</v>
      </c>
      <c r="L110" s="104"/>
    </row>
    <row r="111" spans="2:47" s="8" customFormat="1" ht="24.95" customHeight="1">
      <c r="B111" s="104"/>
      <c r="D111" s="105" t="s">
        <v>1966</v>
      </c>
      <c r="E111" s="106"/>
      <c r="F111" s="106"/>
      <c r="G111" s="106"/>
      <c r="H111" s="106"/>
      <c r="I111" s="106"/>
      <c r="J111" s="107">
        <f>J250</f>
        <v>0</v>
      </c>
      <c r="L111" s="104"/>
    </row>
    <row r="112" spans="2:47" s="8" customFormat="1" ht="24.95" customHeight="1">
      <c r="B112" s="104"/>
      <c r="D112" s="105" t="s">
        <v>1967</v>
      </c>
      <c r="E112" s="106"/>
      <c r="F112" s="106"/>
      <c r="G112" s="106"/>
      <c r="H112" s="106"/>
      <c r="I112" s="106"/>
      <c r="J112" s="107">
        <f>J257</f>
        <v>0</v>
      </c>
      <c r="L112" s="104"/>
    </row>
    <row r="113" spans="2:12" s="1" customFormat="1" ht="21.75" customHeight="1">
      <c r="B113" s="28"/>
      <c r="L113" s="28"/>
    </row>
    <row r="114" spans="2:12" s="1" customFormat="1" ht="6.95" customHeight="1">
      <c r="B114" s="40"/>
      <c r="C114" s="41"/>
      <c r="D114" s="41"/>
      <c r="E114" s="41"/>
      <c r="F114" s="41"/>
      <c r="G114" s="41"/>
      <c r="H114" s="41"/>
      <c r="I114" s="41"/>
      <c r="J114" s="41"/>
      <c r="K114" s="41"/>
      <c r="L114" s="28"/>
    </row>
    <row r="118" spans="2:12" s="1" customFormat="1" ht="6.95" customHeight="1">
      <c r="B118" s="42"/>
      <c r="C118" s="43"/>
      <c r="D118" s="43"/>
      <c r="E118" s="43"/>
      <c r="F118" s="43"/>
      <c r="G118" s="43"/>
      <c r="H118" s="43"/>
      <c r="I118" s="43"/>
      <c r="J118" s="43"/>
      <c r="K118" s="43"/>
      <c r="L118" s="28"/>
    </row>
    <row r="119" spans="2:12" s="1" customFormat="1" ht="24.95" customHeight="1">
      <c r="B119" s="28"/>
      <c r="C119" s="17" t="s">
        <v>266</v>
      </c>
      <c r="L119" s="28"/>
    </row>
    <row r="120" spans="2:12" s="1" customFormat="1" ht="6.95" customHeight="1">
      <c r="B120" s="28"/>
      <c r="L120" s="28"/>
    </row>
    <row r="121" spans="2:12" s="1" customFormat="1" ht="12" customHeight="1">
      <c r="B121" s="28"/>
      <c r="C121" s="23" t="s">
        <v>16</v>
      </c>
      <c r="L121" s="28"/>
    </row>
    <row r="122" spans="2:12" s="1" customFormat="1" ht="16.5" customHeight="1">
      <c r="B122" s="28"/>
      <c r="E122" s="223" t="str">
        <f>E7</f>
        <v>Městský park -Děkanská zahrada Pelhřimov - kompletní provedení</v>
      </c>
      <c r="F122" s="224"/>
      <c r="G122" s="224"/>
      <c r="H122" s="224"/>
      <c r="L122" s="28"/>
    </row>
    <row r="123" spans="2:12" ht="12" customHeight="1">
      <c r="B123" s="16"/>
      <c r="C123" s="23" t="s">
        <v>249</v>
      </c>
      <c r="L123" s="16"/>
    </row>
    <row r="124" spans="2:12" ht="16.5" customHeight="1">
      <c r="B124" s="16"/>
      <c r="E124" s="223" t="s">
        <v>250</v>
      </c>
      <c r="F124" s="183"/>
      <c r="G124" s="183"/>
      <c r="H124" s="183"/>
      <c r="L124" s="16"/>
    </row>
    <row r="125" spans="2:12" ht="12" customHeight="1">
      <c r="B125" s="16"/>
      <c r="C125" s="23" t="s">
        <v>251</v>
      </c>
      <c r="L125" s="16"/>
    </row>
    <row r="126" spans="2:12" s="1" customFormat="1" ht="16.5" customHeight="1">
      <c r="B126" s="28"/>
      <c r="E126" s="218" t="s">
        <v>252</v>
      </c>
      <c r="F126" s="225"/>
      <c r="G126" s="225"/>
      <c r="H126" s="225"/>
      <c r="L126" s="28"/>
    </row>
    <row r="127" spans="2:12" s="1" customFormat="1" ht="12" customHeight="1">
      <c r="B127" s="28"/>
      <c r="C127" s="23" t="s">
        <v>394</v>
      </c>
      <c r="L127" s="28"/>
    </row>
    <row r="128" spans="2:12" s="1" customFormat="1" ht="16.5" customHeight="1">
      <c r="B128" s="28"/>
      <c r="E128" s="205" t="str">
        <f>E13</f>
        <v>Objekt14 - Zídka Z 06</v>
      </c>
      <c r="F128" s="225"/>
      <c r="G128" s="225"/>
      <c r="H128" s="225"/>
      <c r="L128" s="28"/>
    </row>
    <row r="129" spans="2:65" s="1" customFormat="1" ht="6.95" customHeight="1">
      <c r="B129" s="28"/>
      <c r="L129" s="28"/>
    </row>
    <row r="130" spans="2:65" s="1" customFormat="1" ht="12" customHeight="1">
      <c r="B130" s="28"/>
      <c r="C130" s="23" t="s">
        <v>20</v>
      </c>
      <c r="F130" s="21" t="str">
        <f>F16</f>
        <v xml:space="preserve"> </v>
      </c>
      <c r="I130" s="23" t="s">
        <v>22</v>
      </c>
      <c r="J130" s="48" t="str">
        <f>IF(J16="","",J16)</f>
        <v>5. 12. 2024</v>
      </c>
      <c r="L130" s="28"/>
    </row>
    <row r="131" spans="2:65" s="1" customFormat="1" ht="6.95" customHeight="1">
      <c r="B131" s="28"/>
      <c r="L131" s="28"/>
    </row>
    <row r="132" spans="2:65" s="1" customFormat="1" ht="15.2" customHeight="1">
      <c r="B132" s="28"/>
      <c r="C132" s="23" t="s">
        <v>24</v>
      </c>
      <c r="F132" s="21" t="str">
        <f>E19</f>
        <v xml:space="preserve"> </v>
      </c>
      <c r="I132" s="23" t="s">
        <v>29</v>
      </c>
      <c r="J132" s="26" t="str">
        <f>E25</f>
        <v xml:space="preserve"> </v>
      </c>
      <c r="L132" s="28"/>
    </row>
    <row r="133" spans="2:65" s="1" customFormat="1" ht="15.2" customHeight="1">
      <c r="B133" s="28"/>
      <c r="C133" s="23" t="s">
        <v>27</v>
      </c>
      <c r="F133" s="21" t="str">
        <f>IF(E22="","",E22)</f>
        <v>Vyplň údaj</v>
      </c>
      <c r="I133" s="23" t="s">
        <v>31</v>
      </c>
      <c r="J133" s="26" t="str">
        <f>E28</f>
        <v xml:space="preserve"> </v>
      </c>
      <c r="L133" s="28"/>
    </row>
    <row r="134" spans="2:65" s="1" customFormat="1" ht="10.35" customHeight="1">
      <c r="B134" s="28"/>
      <c r="L134" s="28"/>
    </row>
    <row r="135" spans="2:65" s="10" customFormat="1" ht="29.25" customHeight="1">
      <c r="B135" s="112"/>
      <c r="C135" s="113" t="s">
        <v>267</v>
      </c>
      <c r="D135" s="114" t="s">
        <v>58</v>
      </c>
      <c r="E135" s="114" t="s">
        <v>54</v>
      </c>
      <c r="F135" s="114" t="s">
        <v>55</v>
      </c>
      <c r="G135" s="114" t="s">
        <v>268</v>
      </c>
      <c r="H135" s="114" t="s">
        <v>269</v>
      </c>
      <c r="I135" s="114" t="s">
        <v>270</v>
      </c>
      <c r="J135" s="115" t="s">
        <v>257</v>
      </c>
      <c r="K135" s="116" t="s">
        <v>271</v>
      </c>
      <c r="L135" s="112"/>
      <c r="M135" s="55" t="s">
        <v>1</v>
      </c>
      <c r="N135" s="56" t="s">
        <v>37</v>
      </c>
      <c r="O135" s="56" t="s">
        <v>272</v>
      </c>
      <c r="P135" s="56" t="s">
        <v>273</v>
      </c>
      <c r="Q135" s="56" t="s">
        <v>274</v>
      </c>
      <c r="R135" s="56" t="s">
        <v>275</v>
      </c>
      <c r="S135" s="56" t="s">
        <v>276</v>
      </c>
      <c r="T135" s="57" t="s">
        <v>277</v>
      </c>
    </row>
    <row r="136" spans="2:65" s="1" customFormat="1" ht="22.9" customHeight="1">
      <c r="B136" s="28"/>
      <c r="C136" s="60" t="s">
        <v>278</v>
      </c>
      <c r="J136" s="117">
        <f>BK136</f>
        <v>0</v>
      </c>
      <c r="L136" s="28"/>
      <c r="M136" s="58"/>
      <c r="N136" s="49"/>
      <c r="O136" s="49"/>
      <c r="P136" s="118">
        <f>P137+P172+P198+P204+P209+P216+P224+P227+P230+P245+P250+P257</f>
        <v>0</v>
      </c>
      <c r="Q136" s="49"/>
      <c r="R136" s="118">
        <f>R137+R172+R198+R204+R209+R216+R224+R227+R230+R245+R250+R257</f>
        <v>0</v>
      </c>
      <c r="S136" s="49"/>
      <c r="T136" s="119">
        <f>T137+T172+T198+T204+T209+T216+T224+T227+T230+T245+T250+T257</f>
        <v>0</v>
      </c>
      <c r="AT136" s="13" t="s">
        <v>72</v>
      </c>
      <c r="AU136" s="13" t="s">
        <v>259</v>
      </c>
      <c r="BK136" s="120">
        <f>BK137+BK172+BK198+BK204+BK209+BK216+BK224+BK227+BK230+BK245+BK250+BK257</f>
        <v>0</v>
      </c>
    </row>
    <row r="137" spans="2:65" s="11" customFormat="1" ht="25.9" customHeight="1">
      <c r="B137" s="121"/>
      <c r="D137" s="122" t="s">
        <v>72</v>
      </c>
      <c r="E137" s="123" t="s">
        <v>80</v>
      </c>
      <c r="F137" s="123" t="s">
        <v>399</v>
      </c>
      <c r="I137" s="124"/>
      <c r="J137" s="125">
        <f>BK137</f>
        <v>0</v>
      </c>
      <c r="L137" s="121"/>
      <c r="M137" s="126"/>
      <c r="P137" s="127">
        <f>SUM(P138:P171)</f>
        <v>0</v>
      </c>
      <c r="R137" s="127">
        <f>SUM(R138:R171)</f>
        <v>0</v>
      </c>
      <c r="T137" s="128">
        <f>SUM(T138:T171)</f>
        <v>0</v>
      </c>
      <c r="AR137" s="122" t="s">
        <v>80</v>
      </c>
      <c r="AT137" s="129" t="s">
        <v>72</v>
      </c>
      <c r="AU137" s="129" t="s">
        <v>73</v>
      </c>
      <c r="AY137" s="122" t="s">
        <v>281</v>
      </c>
      <c r="BK137" s="130">
        <f>SUM(BK138:BK171)</f>
        <v>0</v>
      </c>
    </row>
    <row r="138" spans="2:65" s="1" customFormat="1" ht="24.2" customHeight="1">
      <c r="B138" s="133"/>
      <c r="C138" s="134" t="s">
        <v>80</v>
      </c>
      <c r="D138" s="134" t="s">
        <v>284</v>
      </c>
      <c r="E138" s="135" t="s">
        <v>548</v>
      </c>
      <c r="F138" s="136" t="s">
        <v>1200</v>
      </c>
      <c r="G138" s="137" t="s">
        <v>506</v>
      </c>
      <c r="H138" s="156">
        <v>85.311999999999998</v>
      </c>
      <c r="I138" s="139"/>
      <c r="J138" s="140">
        <f>ROUND(I138*H138,2)</f>
        <v>0</v>
      </c>
      <c r="K138" s="141"/>
      <c r="L138" s="28"/>
      <c r="M138" s="142" t="s">
        <v>1</v>
      </c>
      <c r="N138" s="143" t="s">
        <v>38</v>
      </c>
      <c r="P138" s="144">
        <f>O138*H138</f>
        <v>0</v>
      </c>
      <c r="Q138" s="144">
        <v>0</v>
      </c>
      <c r="R138" s="144">
        <f>Q138*H138</f>
        <v>0</v>
      </c>
      <c r="S138" s="144">
        <v>0</v>
      </c>
      <c r="T138" s="145">
        <f>S138*H138</f>
        <v>0</v>
      </c>
      <c r="AR138" s="146" t="s">
        <v>97</v>
      </c>
      <c r="AT138" s="146" t="s">
        <v>284</v>
      </c>
      <c r="AU138" s="146" t="s">
        <v>80</v>
      </c>
      <c r="AY138" s="13" t="s">
        <v>281</v>
      </c>
      <c r="BE138" s="147">
        <f>IF(N138="základní",J138,0)</f>
        <v>0</v>
      </c>
      <c r="BF138" s="147">
        <f>IF(N138="snížená",J138,0)</f>
        <v>0</v>
      </c>
      <c r="BG138" s="147">
        <f>IF(N138="zákl. přenesená",J138,0)</f>
        <v>0</v>
      </c>
      <c r="BH138" s="147">
        <f>IF(N138="sníž. přenesená",J138,0)</f>
        <v>0</v>
      </c>
      <c r="BI138" s="147">
        <f>IF(N138="nulová",J138,0)</f>
        <v>0</v>
      </c>
      <c r="BJ138" s="13" t="s">
        <v>80</v>
      </c>
      <c r="BK138" s="147">
        <f>ROUND(I138*H138,2)</f>
        <v>0</v>
      </c>
      <c r="BL138" s="13" t="s">
        <v>97</v>
      </c>
      <c r="BM138" s="146" t="s">
        <v>1968</v>
      </c>
    </row>
    <row r="139" spans="2:65" s="1" customFormat="1" ht="48.75">
      <c r="B139" s="28"/>
      <c r="D139" s="148" t="s">
        <v>290</v>
      </c>
      <c r="F139" s="149" t="s">
        <v>1969</v>
      </c>
      <c r="I139" s="150"/>
      <c r="L139" s="28"/>
      <c r="M139" s="151"/>
      <c r="T139" s="52"/>
      <c r="AT139" s="13" t="s">
        <v>290</v>
      </c>
      <c r="AU139" s="13" t="s">
        <v>80</v>
      </c>
    </row>
    <row r="140" spans="2:65" s="1" customFormat="1" ht="24.2" customHeight="1">
      <c r="B140" s="133"/>
      <c r="C140" s="134" t="s">
        <v>82</v>
      </c>
      <c r="D140" s="134" t="s">
        <v>284</v>
      </c>
      <c r="E140" s="135" t="s">
        <v>552</v>
      </c>
      <c r="F140" s="136" t="s">
        <v>1203</v>
      </c>
      <c r="G140" s="137" t="s">
        <v>506</v>
      </c>
      <c r="H140" s="156">
        <v>42.655999999999999</v>
      </c>
      <c r="I140" s="139"/>
      <c r="J140" s="140">
        <f>ROUND(I140*H140,2)</f>
        <v>0</v>
      </c>
      <c r="K140" s="141"/>
      <c r="L140" s="28"/>
      <c r="M140" s="142" t="s">
        <v>1</v>
      </c>
      <c r="N140" s="143" t="s">
        <v>38</v>
      </c>
      <c r="P140" s="144">
        <f>O140*H140</f>
        <v>0</v>
      </c>
      <c r="Q140" s="144">
        <v>0</v>
      </c>
      <c r="R140" s="144">
        <f>Q140*H140</f>
        <v>0</v>
      </c>
      <c r="S140" s="144">
        <v>0</v>
      </c>
      <c r="T140" s="145">
        <f>S140*H140</f>
        <v>0</v>
      </c>
      <c r="AR140" s="146" t="s">
        <v>97</v>
      </c>
      <c r="AT140" s="146" t="s">
        <v>284</v>
      </c>
      <c r="AU140" s="146" t="s">
        <v>80</v>
      </c>
      <c r="AY140" s="13" t="s">
        <v>281</v>
      </c>
      <c r="BE140" s="147">
        <f>IF(N140="základní",J140,0)</f>
        <v>0</v>
      </c>
      <c r="BF140" s="147">
        <f>IF(N140="snížená",J140,0)</f>
        <v>0</v>
      </c>
      <c r="BG140" s="147">
        <f>IF(N140="zákl. přenesená",J140,0)</f>
        <v>0</v>
      </c>
      <c r="BH140" s="147">
        <f>IF(N140="sníž. přenesená",J140,0)</f>
        <v>0</v>
      </c>
      <c r="BI140" s="147">
        <f>IF(N140="nulová",J140,0)</f>
        <v>0</v>
      </c>
      <c r="BJ140" s="13" t="s">
        <v>80</v>
      </c>
      <c r="BK140" s="147">
        <f>ROUND(I140*H140,2)</f>
        <v>0</v>
      </c>
      <c r="BL140" s="13" t="s">
        <v>97</v>
      </c>
      <c r="BM140" s="146" t="s">
        <v>1970</v>
      </c>
    </row>
    <row r="141" spans="2:65" s="1" customFormat="1" ht="39">
      <c r="B141" s="28"/>
      <c r="D141" s="148" t="s">
        <v>290</v>
      </c>
      <c r="F141" s="149" t="s">
        <v>1971</v>
      </c>
      <c r="I141" s="150"/>
      <c r="L141" s="28"/>
      <c r="M141" s="151"/>
      <c r="T141" s="52"/>
      <c r="AT141" s="13" t="s">
        <v>290</v>
      </c>
      <c r="AU141" s="13" t="s">
        <v>80</v>
      </c>
    </row>
    <row r="142" spans="2:65" s="1" customFormat="1" ht="24.2" customHeight="1">
      <c r="B142" s="133"/>
      <c r="C142" s="134" t="s">
        <v>90</v>
      </c>
      <c r="D142" s="134" t="s">
        <v>284</v>
      </c>
      <c r="E142" s="135" t="s">
        <v>667</v>
      </c>
      <c r="F142" s="136" t="s">
        <v>668</v>
      </c>
      <c r="G142" s="137" t="s">
        <v>506</v>
      </c>
      <c r="H142" s="156">
        <v>7.1420000000000003</v>
      </c>
      <c r="I142" s="139"/>
      <c r="J142" s="140">
        <f>ROUND(I142*H142,2)</f>
        <v>0</v>
      </c>
      <c r="K142" s="141"/>
      <c r="L142" s="28"/>
      <c r="M142" s="142" t="s">
        <v>1</v>
      </c>
      <c r="N142" s="143" t="s">
        <v>38</v>
      </c>
      <c r="P142" s="144">
        <f>O142*H142</f>
        <v>0</v>
      </c>
      <c r="Q142" s="144">
        <v>0</v>
      </c>
      <c r="R142" s="144">
        <f>Q142*H142</f>
        <v>0</v>
      </c>
      <c r="S142" s="144">
        <v>0</v>
      </c>
      <c r="T142" s="145">
        <f>S142*H142</f>
        <v>0</v>
      </c>
      <c r="AR142" s="146" t="s">
        <v>97</v>
      </c>
      <c r="AT142" s="146" t="s">
        <v>284</v>
      </c>
      <c r="AU142" s="146" t="s">
        <v>80</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97</v>
      </c>
      <c r="BM142" s="146" t="s">
        <v>1972</v>
      </c>
    </row>
    <row r="143" spans="2:65" s="1" customFormat="1" ht="78">
      <c r="B143" s="28"/>
      <c r="D143" s="148" t="s">
        <v>290</v>
      </c>
      <c r="F143" s="149" t="s">
        <v>1973</v>
      </c>
      <c r="I143" s="150"/>
      <c r="L143" s="28"/>
      <c r="M143" s="151"/>
      <c r="T143" s="52"/>
      <c r="AT143" s="13" t="s">
        <v>290</v>
      </c>
      <c r="AU143" s="13" t="s">
        <v>80</v>
      </c>
    </row>
    <row r="144" spans="2:65" s="1" customFormat="1" ht="24.2" customHeight="1">
      <c r="B144" s="133"/>
      <c r="C144" s="134" t="s">
        <v>97</v>
      </c>
      <c r="D144" s="134" t="s">
        <v>284</v>
      </c>
      <c r="E144" s="135" t="s">
        <v>671</v>
      </c>
      <c r="F144" s="136" t="s">
        <v>672</v>
      </c>
      <c r="G144" s="137" t="s">
        <v>506</v>
      </c>
      <c r="H144" s="156">
        <v>3.5710000000000002</v>
      </c>
      <c r="I144" s="139"/>
      <c r="J144" s="140">
        <f>ROUND(I144*H144,2)</f>
        <v>0</v>
      </c>
      <c r="K144" s="141"/>
      <c r="L144" s="28"/>
      <c r="M144" s="142" t="s">
        <v>1</v>
      </c>
      <c r="N144" s="143" t="s">
        <v>38</v>
      </c>
      <c r="P144" s="144">
        <f>O144*H144</f>
        <v>0</v>
      </c>
      <c r="Q144" s="144">
        <v>0</v>
      </c>
      <c r="R144" s="144">
        <f>Q144*H144</f>
        <v>0</v>
      </c>
      <c r="S144" s="144">
        <v>0</v>
      </c>
      <c r="T144" s="145">
        <f>S144*H144</f>
        <v>0</v>
      </c>
      <c r="AR144" s="146" t="s">
        <v>97</v>
      </c>
      <c r="AT144" s="146" t="s">
        <v>284</v>
      </c>
      <c r="AU144" s="146" t="s">
        <v>80</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97</v>
      </c>
      <c r="BM144" s="146" t="s">
        <v>1974</v>
      </c>
    </row>
    <row r="145" spans="2:65" s="1" customFormat="1" ht="58.5">
      <c r="B145" s="28"/>
      <c r="D145" s="148" t="s">
        <v>290</v>
      </c>
      <c r="F145" s="149" t="s">
        <v>1975</v>
      </c>
      <c r="I145" s="150"/>
      <c r="L145" s="28"/>
      <c r="M145" s="151"/>
      <c r="T145" s="52"/>
      <c r="AT145" s="13" t="s">
        <v>290</v>
      </c>
      <c r="AU145" s="13" t="s">
        <v>80</v>
      </c>
    </row>
    <row r="146" spans="2:65" s="1" customFormat="1" ht="24.2" customHeight="1">
      <c r="B146" s="133"/>
      <c r="C146" s="134" t="s">
        <v>280</v>
      </c>
      <c r="D146" s="134" t="s">
        <v>284</v>
      </c>
      <c r="E146" s="135" t="s">
        <v>675</v>
      </c>
      <c r="F146" s="136" t="s">
        <v>676</v>
      </c>
      <c r="G146" s="137" t="s">
        <v>506</v>
      </c>
      <c r="H146" s="156">
        <v>15.84</v>
      </c>
      <c r="I146" s="139"/>
      <c r="J146" s="140">
        <f>ROUND(I146*H146,2)</f>
        <v>0</v>
      </c>
      <c r="K146" s="141"/>
      <c r="L146" s="28"/>
      <c r="M146" s="142" t="s">
        <v>1</v>
      </c>
      <c r="N146" s="143" t="s">
        <v>38</v>
      </c>
      <c r="P146" s="144">
        <f>O146*H146</f>
        <v>0</v>
      </c>
      <c r="Q146" s="144">
        <v>0</v>
      </c>
      <c r="R146" s="144">
        <f>Q146*H146</f>
        <v>0</v>
      </c>
      <c r="S146" s="144">
        <v>0</v>
      </c>
      <c r="T146" s="145">
        <f>S146*H146</f>
        <v>0</v>
      </c>
      <c r="AR146" s="146" t="s">
        <v>97</v>
      </c>
      <c r="AT146" s="146" t="s">
        <v>284</v>
      </c>
      <c r="AU146" s="146" t="s">
        <v>80</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97</v>
      </c>
      <c r="BM146" s="146" t="s">
        <v>1976</v>
      </c>
    </row>
    <row r="147" spans="2:65" s="1" customFormat="1" ht="39">
      <c r="B147" s="28"/>
      <c r="D147" s="148" t="s">
        <v>290</v>
      </c>
      <c r="F147" s="149" t="s">
        <v>1977</v>
      </c>
      <c r="I147" s="150"/>
      <c r="L147" s="28"/>
      <c r="M147" s="151"/>
      <c r="T147" s="52"/>
      <c r="AT147" s="13" t="s">
        <v>290</v>
      </c>
      <c r="AU147" s="13" t="s">
        <v>80</v>
      </c>
    </row>
    <row r="148" spans="2:65" s="1" customFormat="1" ht="24.2" customHeight="1">
      <c r="B148" s="133"/>
      <c r="C148" s="134" t="s">
        <v>306</v>
      </c>
      <c r="D148" s="134" t="s">
        <v>284</v>
      </c>
      <c r="E148" s="135" t="s">
        <v>604</v>
      </c>
      <c r="F148" s="136" t="s">
        <v>679</v>
      </c>
      <c r="G148" s="137" t="s">
        <v>506</v>
      </c>
      <c r="H148" s="156">
        <v>84.534000000000006</v>
      </c>
      <c r="I148" s="139"/>
      <c r="J148" s="140">
        <f>ROUND(I148*H148,2)</f>
        <v>0</v>
      </c>
      <c r="K148" s="141"/>
      <c r="L148" s="28"/>
      <c r="M148" s="142" t="s">
        <v>1</v>
      </c>
      <c r="N148" s="143" t="s">
        <v>38</v>
      </c>
      <c r="P148" s="144">
        <f>O148*H148</f>
        <v>0</v>
      </c>
      <c r="Q148" s="144">
        <v>0</v>
      </c>
      <c r="R148" s="144">
        <f>Q148*H148</f>
        <v>0</v>
      </c>
      <c r="S148" s="144">
        <v>0</v>
      </c>
      <c r="T148" s="145">
        <f>S148*H148</f>
        <v>0</v>
      </c>
      <c r="AR148" s="146" t="s">
        <v>97</v>
      </c>
      <c r="AT148" s="146" t="s">
        <v>284</v>
      </c>
      <c r="AU148" s="146" t="s">
        <v>80</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97</v>
      </c>
      <c r="BM148" s="146" t="s">
        <v>1978</v>
      </c>
    </row>
    <row r="149" spans="2:65" s="1" customFormat="1" ht="87.75">
      <c r="B149" s="28"/>
      <c r="D149" s="148" t="s">
        <v>290</v>
      </c>
      <c r="F149" s="149" t="s">
        <v>1979</v>
      </c>
      <c r="I149" s="150"/>
      <c r="L149" s="28"/>
      <c r="M149" s="151"/>
      <c r="T149" s="52"/>
      <c r="AT149" s="13" t="s">
        <v>290</v>
      </c>
      <c r="AU149" s="13" t="s">
        <v>80</v>
      </c>
    </row>
    <row r="150" spans="2:65" s="1" customFormat="1" ht="33" customHeight="1">
      <c r="B150" s="133"/>
      <c r="C150" s="134" t="s">
        <v>311</v>
      </c>
      <c r="D150" s="134" t="s">
        <v>284</v>
      </c>
      <c r="E150" s="135" t="s">
        <v>682</v>
      </c>
      <c r="F150" s="136" t="s">
        <v>683</v>
      </c>
      <c r="G150" s="137" t="s">
        <v>506</v>
      </c>
      <c r="H150" s="156">
        <v>7.92</v>
      </c>
      <c r="I150" s="139"/>
      <c r="J150" s="140">
        <f>ROUND(I150*H150,2)</f>
        <v>0</v>
      </c>
      <c r="K150" s="141"/>
      <c r="L150" s="28"/>
      <c r="M150" s="142" t="s">
        <v>1</v>
      </c>
      <c r="N150" s="143" t="s">
        <v>38</v>
      </c>
      <c r="P150" s="144">
        <f>O150*H150</f>
        <v>0</v>
      </c>
      <c r="Q150" s="144">
        <v>0</v>
      </c>
      <c r="R150" s="144">
        <f>Q150*H150</f>
        <v>0</v>
      </c>
      <c r="S150" s="144">
        <v>0</v>
      </c>
      <c r="T150" s="145">
        <f>S150*H150</f>
        <v>0</v>
      </c>
      <c r="AR150" s="146" t="s">
        <v>97</v>
      </c>
      <c r="AT150" s="146" t="s">
        <v>284</v>
      </c>
      <c r="AU150" s="146" t="s">
        <v>80</v>
      </c>
      <c r="AY150" s="13" t="s">
        <v>281</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97</v>
      </c>
      <c r="BM150" s="146" t="s">
        <v>1980</v>
      </c>
    </row>
    <row r="151" spans="2:65" s="1" customFormat="1" ht="19.5">
      <c r="B151" s="28"/>
      <c r="D151" s="148" t="s">
        <v>290</v>
      </c>
      <c r="F151" s="149" t="s">
        <v>1981</v>
      </c>
      <c r="I151" s="150"/>
      <c r="L151" s="28"/>
      <c r="M151" s="151"/>
      <c r="T151" s="52"/>
      <c r="AT151" s="13" t="s">
        <v>290</v>
      </c>
      <c r="AU151" s="13" t="s">
        <v>80</v>
      </c>
    </row>
    <row r="152" spans="2:65" s="1" customFormat="1" ht="24.2" customHeight="1">
      <c r="B152" s="133"/>
      <c r="C152" s="134" t="s">
        <v>316</v>
      </c>
      <c r="D152" s="134" t="s">
        <v>284</v>
      </c>
      <c r="E152" s="135" t="s">
        <v>1982</v>
      </c>
      <c r="F152" s="136" t="s">
        <v>1983</v>
      </c>
      <c r="G152" s="137" t="s">
        <v>506</v>
      </c>
      <c r="H152" s="156">
        <v>0.5</v>
      </c>
      <c r="I152" s="139"/>
      <c r="J152" s="140">
        <f>ROUND(I152*H152,2)</f>
        <v>0</v>
      </c>
      <c r="K152" s="141"/>
      <c r="L152" s="28"/>
      <c r="M152" s="142" t="s">
        <v>1</v>
      </c>
      <c r="N152" s="143" t="s">
        <v>38</v>
      </c>
      <c r="P152" s="144">
        <f>O152*H152</f>
        <v>0</v>
      </c>
      <c r="Q152" s="144">
        <v>0</v>
      </c>
      <c r="R152" s="144">
        <f>Q152*H152</f>
        <v>0</v>
      </c>
      <c r="S152" s="144">
        <v>0</v>
      </c>
      <c r="T152" s="145">
        <f>S152*H152</f>
        <v>0</v>
      </c>
      <c r="AR152" s="146" t="s">
        <v>97</v>
      </c>
      <c r="AT152" s="146" t="s">
        <v>284</v>
      </c>
      <c r="AU152" s="146" t="s">
        <v>80</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97</v>
      </c>
      <c r="BM152" s="146" t="s">
        <v>1984</v>
      </c>
    </row>
    <row r="153" spans="2:65" s="1" customFormat="1" ht="48.75">
      <c r="B153" s="28"/>
      <c r="D153" s="148" t="s">
        <v>290</v>
      </c>
      <c r="F153" s="149" t="s">
        <v>1985</v>
      </c>
      <c r="I153" s="150"/>
      <c r="L153" s="28"/>
      <c r="M153" s="151"/>
      <c r="T153" s="52"/>
      <c r="AT153" s="13" t="s">
        <v>290</v>
      </c>
      <c r="AU153" s="13" t="s">
        <v>80</v>
      </c>
    </row>
    <row r="154" spans="2:65" s="1" customFormat="1" ht="24.2" customHeight="1">
      <c r="B154" s="133"/>
      <c r="C154" s="134" t="s">
        <v>321</v>
      </c>
      <c r="D154" s="134" t="s">
        <v>284</v>
      </c>
      <c r="E154" s="135" t="s">
        <v>929</v>
      </c>
      <c r="F154" s="136" t="s">
        <v>930</v>
      </c>
      <c r="G154" s="137" t="s">
        <v>506</v>
      </c>
      <c r="H154" s="156">
        <v>8.25</v>
      </c>
      <c r="I154" s="139"/>
      <c r="J154" s="140">
        <f>ROUND(I154*H154,2)</f>
        <v>0</v>
      </c>
      <c r="K154" s="141"/>
      <c r="L154" s="28"/>
      <c r="M154" s="142" t="s">
        <v>1</v>
      </c>
      <c r="N154" s="143" t="s">
        <v>38</v>
      </c>
      <c r="P154" s="144">
        <f>O154*H154</f>
        <v>0</v>
      </c>
      <c r="Q154" s="144">
        <v>0</v>
      </c>
      <c r="R154" s="144">
        <f>Q154*H154</f>
        <v>0</v>
      </c>
      <c r="S154" s="144">
        <v>0</v>
      </c>
      <c r="T154" s="145">
        <f>S154*H154</f>
        <v>0</v>
      </c>
      <c r="AR154" s="146" t="s">
        <v>97</v>
      </c>
      <c r="AT154" s="146" t="s">
        <v>284</v>
      </c>
      <c r="AU154" s="146" t="s">
        <v>80</v>
      </c>
      <c r="AY154" s="13" t="s">
        <v>281</v>
      </c>
      <c r="BE154" s="147">
        <f>IF(N154="základní",J154,0)</f>
        <v>0</v>
      </c>
      <c r="BF154" s="147">
        <f>IF(N154="snížená",J154,0)</f>
        <v>0</v>
      </c>
      <c r="BG154" s="147">
        <f>IF(N154="zákl. přenesená",J154,0)</f>
        <v>0</v>
      </c>
      <c r="BH154" s="147">
        <f>IF(N154="sníž. přenesená",J154,0)</f>
        <v>0</v>
      </c>
      <c r="BI154" s="147">
        <f>IF(N154="nulová",J154,0)</f>
        <v>0</v>
      </c>
      <c r="BJ154" s="13" t="s">
        <v>80</v>
      </c>
      <c r="BK154" s="147">
        <f>ROUND(I154*H154,2)</f>
        <v>0</v>
      </c>
      <c r="BL154" s="13" t="s">
        <v>97</v>
      </c>
      <c r="BM154" s="146" t="s">
        <v>1986</v>
      </c>
    </row>
    <row r="155" spans="2:65" s="1" customFormat="1" ht="48.75">
      <c r="B155" s="28"/>
      <c r="D155" s="148" t="s">
        <v>290</v>
      </c>
      <c r="F155" s="149" t="s">
        <v>1987</v>
      </c>
      <c r="I155" s="150"/>
      <c r="L155" s="28"/>
      <c r="M155" s="151"/>
      <c r="T155" s="52"/>
      <c r="AT155" s="13" t="s">
        <v>290</v>
      </c>
      <c r="AU155" s="13" t="s">
        <v>80</v>
      </c>
    </row>
    <row r="156" spans="2:65" s="1" customFormat="1" ht="24.2" customHeight="1">
      <c r="B156" s="133"/>
      <c r="C156" s="134" t="s">
        <v>326</v>
      </c>
      <c r="D156" s="134" t="s">
        <v>284</v>
      </c>
      <c r="E156" s="135" t="s">
        <v>690</v>
      </c>
      <c r="F156" s="136" t="s">
        <v>691</v>
      </c>
      <c r="G156" s="137" t="s">
        <v>506</v>
      </c>
      <c r="H156" s="156">
        <v>0.27</v>
      </c>
      <c r="I156" s="139"/>
      <c r="J156" s="140">
        <f>ROUND(I156*H156,2)</f>
        <v>0</v>
      </c>
      <c r="K156" s="141"/>
      <c r="L156" s="28"/>
      <c r="M156" s="142" t="s">
        <v>1</v>
      </c>
      <c r="N156" s="143" t="s">
        <v>38</v>
      </c>
      <c r="P156" s="144">
        <f>O156*H156</f>
        <v>0</v>
      </c>
      <c r="Q156" s="144">
        <v>0</v>
      </c>
      <c r="R156" s="144">
        <f>Q156*H156</f>
        <v>0</v>
      </c>
      <c r="S156" s="144">
        <v>0</v>
      </c>
      <c r="T156" s="145">
        <f>S156*H156</f>
        <v>0</v>
      </c>
      <c r="AR156" s="146" t="s">
        <v>97</v>
      </c>
      <c r="AT156" s="146" t="s">
        <v>284</v>
      </c>
      <c r="AU156" s="146" t="s">
        <v>80</v>
      </c>
      <c r="AY156" s="13" t="s">
        <v>281</v>
      </c>
      <c r="BE156" s="147">
        <f>IF(N156="základní",J156,0)</f>
        <v>0</v>
      </c>
      <c r="BF156" s="147">
        <f>IF(N156="snížená",J156,0)</f>
        <v>0</v>
      </c>
      <c r="BG156" s="147">
        <f>IF(N156="zákl. přenesená",J156,0)</f>
        <v>0</v>
      </c>
      <c r="BH156" s="147">
        <f>IF(N156="sníž. přenesená",J156,0)</f>
        <v>0</v>
      </c>
      <c r="BI156" s="147">
        <f>IF(N156="nulová",J156,0)</f>
        <v>0</v>
      </c>
      <c r="BJ156" s="13" t="s">
        <v>80</v>
      </c>
      <c r="BK156" s="147">
        <f>ROUND(I156*H156,2)</f>
        <v>0</v>
      </c>
      <c r="BL156" s="13" t="s">
        <v>97</v>
      </c>
      <c r="BM156" s="146" t="s">
        <v>1988</v>
      </c>
    </row>
    <row r="157" spans="2:65" s="1" customFormat="1" ht="48.75">
      <c r="B157" s="28"/>
      <c r="D157" s="148" t="s">
        <v>290</v>
      </c>
      <c r="F157" s="149" t="s">
        <v>1989</v>
      </c>
      <c r="I157" s="150"/>
      <c r="L157" s="28"/>
      <c r="M157" s="151"/>
      <c r="T157" s="52"/>
      <c r="AT157" s="13" t="s">
        <v>290</v>
      </c>
      <c r="AU157" s="13" t="s">
        <v>80</v>
      </c>
    </row>
    <row r="158" spans="2:65" s="1" customFormat="1" ht="16.5" customHeight="1">
      <c r="B158" s="133"/>
      <c r="C158" s="134" t="s">
        <v>331</v>
      </c>
      <c r="D158" s="134" t="s">
        <v>284</v>
      </c>
      <c r="E158" s="135" t="s">
        <v>694</v>
      </c>
      <c r="F158" s="136" t="s">
        <v>695</v>
      </c>
      <c r="G158" s="137" t="s">
        <v>506</v>
      </c>
      <c r="H158" s="156">
        <v>7.92</v>
      </c>
      <c r="I158" s="139"/>
      <c r="J158" s="140">
        <f>ROUND(I158*H158,2)</f>
        <v>0</v>
      </c>
      <c r="K158" s="141"/>
      <c r="L158" s="28"/>
      <c r="M158" s="142" t="s">
        <v>1</v>
      </c>
      <c r="N158" s="143" t="s">
        <v>38</v>
      </c>
      <c r="P158" s="144">
        <f>O158*H158</f>
        <v>0</v>
      </c>
      <c r="Q158" s="144">
        <v>0</v>
      </c>
      <c r="R158" s="144">
        <f>Q158*H158</f>
        <v>0</v>
      </c>
      <c r="S158" s="144">
        <v>0</v>
      </c>
      <c r="T158" s="145">
        <f>S158*H158</f>
        <v>0</v>
      </c>
      <c r="AR158" s="146" t="s">
        <v>97</v>
      </c>
      <c r="AT158" s="146" t="s">
        <v>284</v>
      </c>
      <c r="AU158" s="146" t="s">
        <v>80</v>
      </c>
      <c r="AY158" s="13" t="s">
        <v>281</v>
      </c>
      <c r="BE158" s="147">
        <f>IF(N158="základní",J158,0)</f>
        <v>0</v>
      </c>
      <c r="BF158" s="147">
        <f>IF(N158="snížená",J158,0)</f>
        <v>0</v>
      </c>
      <c r="BG158" s="147">
        <f>IF(N158="zákl. přenesená",J158,0)</f>
        <v>0</v>
      </c>
      <c r="BH158" s="147">
        <f>IF(N158="sníž. přenesená",J158,0)</f>
        <v>0</v>
      </c>
      <c r="BI158" s="147">
        <f>IF(N158="nulová",J158,0)</f>
        <v>0</v>
      </c>
      <c r="BJ158" s="13" t="s">
        <v>80</v>
      </c>
      <c r="BK158" s="147">
        <f>ROUND(I158*H158,2)</f>
        <v>0</v>
      </c>
      <c r="BL158" s="13" t="s">
        <v>97</v>
      </c>
      <c r="BM158" s="146" t="s">
        <v>1990</v>
      </c>
    </row>
    <row r="159" spans="2:65" s="1" customFormat="1" ht="48.75">
      <c r="B159" s="28"/>
      <c r="D159" s="148" t="s">
        <v>290</v>
      </c>
      <c r="F159" s="149" t="s">
        <v>1991</v>
      </c>
      <c r="I159" s="150"/>
      <c r="L159" s="28"/>
      <c r="M159" s="151"/>
      <c r="T159" s="52"/>
      <c r="AT159" s="13" t="s">
        <v>290</v>
      </c>
      <c r="AU159" s="13" t="s">
        <v>80</v>
      </c>
    </row>
    <row r="160" spans="2:65" s="1" customFormat="1" ht="16.5" customHeight="1">
      <c r="B160" s="133"/>
      <c r="C160" s="134" t="s">
        <v>8</v>
      </c>
      <c r="D160" s="134" t="s">
        <v>284</v>
      </c>
      <c r="E160" s="135" t="s">
        <v>698</v>
      </c>
      <c r="F160" s="136" t="s">
        <v>699</v>
      </c>
      <c r="G160" s="137" t="s">
        <v>506</v>
      </c>
      <c r="H160" s="156">
        <v>7.92</v>
      </c>
      <c r="I160" s="139"/>
      <c r="J160" s="140">
        <f>ROUND(I160*H160,2)</f>
        <v>0</v>
      </c>
      <c r="K160" s="141"/>
      <c r="L160" s="28"/>
      <c r="M160" s="142" t="s">
        <v>1</v>
      </c>
      <c r="N160" s="143" t="s">
        <v>38</v>
      </c>
      <c r="P160" s="144">
        <f>O160*H160</f>
        <v>0</v>
      </c>
      <c r="Q160" s="144">
        <v>0</v>
      </c>
      <c r="R160" s="144">
        <f>Q160*H160</f>
        <v>0</v>
      </c>
      <c r="S160" s="144">
        <v>0</v>
      </c>
      <c r="T160" s="145">
        <f>S160*H160</f>
        <v>0</v>
      </c>
      <c r="AR160" s="146" t="s">
        <v>97</v>
      </c>
      <c r="AT160" s="146" t="s">
        <v>284</v>
      </c>
      <c r="AU160" s="146" t="s">
        <v>80</v>
      </c>
      <c r="AY160" s="13" t="s">
        <v>281</v>
      </c>
      <c r="BE160" s="147">
        <f>IF(N160="základní",J160,0)</f>
        <v>0</v>
      </c>
      <c r="BF160" s="147">
        <f>IF(N160="snížená",J160,0)</f>
        <v>0</v>
      </c>
      <c r="BG160" s="147">
        <f>IF(N160="zákl. přenesená",J160,0)</f>
        <v>0</v>
      </c>
      <c r="BH160" s="147">
        <f>IF(N160="sníž. přenesená",J160,0)</f>
        <v>0</v>
      </c>
      <c r="BI160" s="147">
        <f>IF(N160="nulová",J160,0)</f>
        <v>0</v>
      </c>
      <c r="BJ160" s="13" t="s">
        <v>80</v>
      </c>
      <c r="BK160" s="147">
        <f>ROUND(I160*H160,2)</f>
        <v>0</v>
      </c>
      <c r="BL160" s="13" t="s">
        <v>97</v>
      </c>
      <c r="BM160" s="146" t="s">
        <v>1992</v>
      </c>
    </row>
    <row r="161" spans="2:65" s="1" customFormat="1" ht="48.75">
      <c r="B161" s="28"/>
      <c r="D161" s="148" t="s">
        <v>290</v>
      </c>
      <c r="F161" s="149" t="s">
        <v>1991</v>
      </c>
      <c r="I161" s="150"/>
      <c r="L161" s="28"/>
      <c r="M161" s="151"/>
      <c r="T161" s="52"/>
      <c r="AT161" s="13" t="s">
        <v>290</v>
      </c>
      <c r="AU161" s="13" t="s">
        <v>80</v>
      </c>
    </row>
    <row r="162" spans="2:65" s="1" customFormat="1" ht="21.75" customHeight="1">
      <c r="B162" s="133"/>
      <c r="C162" s="134" t="s">
        <v>438</v>
      </c>
      <c r="D162" s="134" t="s">
        <v>284</v>
      </c>
      <c r="E162" s="135" t="s">
        <v>607</v>
      </c>
      <c r="F162" s="136" t="s">
        <v>702</v>
      </c>
      <c r="G162" s="137" t="s">
        <v>402</v>
      </c>
      <c r="H162" s="156">
        <v>22.66</v>
      </c>
      <c r="I162" s="139"/>
      <c r="J162" s="140">
        <f>ROUND(I162*H162,2)</f>
        <v>0</v>
      </c>
      <c r="K162" s="141"/>
      <c r="L162" s="28"/>
      <c r="M162" s="142" t="s">
        <v>1</v>
      </c>
      <c r="N162" s="143" t="s">
        <v>38</v>
      </c>
      <c r="P162" s="144">
        <f>O162*H162</f>
        <v>0</v>
      </c>
      <c r="Q162" s="144">
        <v>0</v>
      </c>
      <c r="R162" s="144">
        <f>Q162*H162</f>
        <v>0</v>
      </c>
      <c r="S162" s="144">
        <v>0</v>
      </c>
      <c r="T162" s="145">
        <f>S162*H162</f>
        <v>0</v>
      </c>
      <c r="AR162" s="146" t="s">
        <v>97</v>
      </c>
      <c r="AT162" s="146" t="s">
        <v>284</v>
      </c>
      <c r="AU162" s="146" t="s">
        <v>80</v>
      </c>
      <c r="AY162" s="13" t="s">
        <v>281</v>
      </c>
      <c r="BE162" s="147">
        <f>IF(N162="základní",J162,0)</f>
        <v>0</v>
      </c>
      <c r="BF162" s="147">
        <f>IF(N162="snížená",J162,0)</f>
        <v>0</v>
      </c>
      <c r="BG162" s="147">
        <f>IF(N162="zákl. přenesená",J162,0)</f>
        <v>0</v>
      </c>
      <c r="BH162" s="147">
        <f>IF(N162="sníž. přenesená",J162,0)</f>
        <v>0</v>
      </c>
      <c r="BI162" s="147">
        <f>IF(N162="nulová",J162,0)</f>
        <v>0</v>
      </c>
      <c r="BJ162" s="13" t="s">
        <v>80</v>
      </c>
      <c r="BK162" s="147">
        <f>ROUND(I162*H162,2)</f>
        <v>0</v>
      </c>
      <c r="BL162" s="13" t="s">
        <v>97</v>
      </c>
      <c r="BM162" s="146" t="s">
        <v>1993</v>
      </c>
    </row>
    <row r="163" spans="2:65" s="1" customFormat="1" ht="48.75">
      <c r="B163" s="28"/>
      <c r="D163" s="148" t="s">
        <v>290</v>
      </c>
      <c r="F163" s="149" t="s">
        <v>1994</v>
      </c>
      <c r="I163" s="150"/>
      <c r="L163" s="28"/>
      <c r="M163" s="151"/>
      <c r="T163" s="52"/>
      <c r="AT163" s="13" t="s">
        <v>290</v>
      </c>
      <c r="AU163" s="13" t="s">
        <v>80</v>
      </c>
    </row>
    <row r="164" spans="2:65" s="1" customFormat="1" ht="24.2" customHeight="1">
      <c r="B164" s="133"/>
      <c r="C164" s="134" t="s">
        <v>342</v>
      </c>
      <c r="D164" s="134" t="s">
        <v>284</v>
      </c>
      <c r="E164" s="135" t="s">
        <v>613</v>
      </c>
      <c r="F164" s="136" t="s">
        <v>705</v>
      </c>
      <c r="G164" s="137" t="s">
        <v>506</v>
      </c>
      <c r="H164" s="156">
        <v>84.534000000000006</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1995</v>
      </c>
    </row>
    <row r="165" spans="2:65" s="1" customFormat="1" ht="68.25">
      <c r="B165" s="28"/>
      <c r="D165" s="148" t="s">
        <v>290</v>
      </c>
      <c r="F165" s="149" t="s">
        <v>1996</v>
      </c>
      <c r="I165" s="150"/>
      <c r="L165" s="28"/>
      <c r="M165" s="151"/>
      <c r="T165" s="52"/>
      <c r="AT165" s="13" t="s">
        <v>290</v>
      </c>
      <c r="AU165" s="13" t="s">
        <v>80</v>
      </c>
    </row>
    <row r="166" spans="2:65" s="1" customFormat="1" ht="16.5" customHeight="1">
      <c r="B166" s="133"/>
      <c r="C166" s="134" t="s">
        <v>347</v>
      </c>
      <c r="D166" s="134" t="s">
        <v>284</v>
      </c>
      <c r="E166" s="135" t="s">
        <v>616</v>
      </c>
      <c r="F166" s="136" t="s">
        <v>617</v>
      </c>
      <c r="G166" s="137" t="s">
        <v>618</v>
      </c>
      <c r="H166" s="156">
        <v>30</v>
      </c>
      <c r="I166" s="139"/>
      <c r="J166" s="140">
        <f>ROUND(I166*H166,2)</f>
        <v>0</v>
      </c>
      <c r="K166" s="141"/>
      <c r="L166" s="28"/>
      <c r="M166" s="142" t="s">
        <v>1</v>
      </c>
      <c r="N166" s="143" t="s">
        <v>38</v>
      </c>
      <c r="P166" s="144">
        <f>O166*H166</f>
        <v>0</v>
      </c>
      <c r="Q166" s="144">
        <v>0</v>
      </c>
      <c r="R166" s="144">
        <f>Q166*H166</f>
        <v>0</v>
      </c>
      <c r="S166" s="144">
        <v>0</v>
      </c>
      <c r="T166" s="145">
        <f>S166*H166</f>
        <v>0</v>
      </c>
      <c r="AR166" s="146" t="s">
        <v>97</v>
      </c>
      <c r="AT166" s="146" t="s">
        <v>284</v>
      </c>
      <c r="AU166" s="146" t="s">
        <v>80</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97</v>
      </c>
      <c r="BM166" s="146" t="s">
        <v>1997</v>
      </c>
    </row>
    <row r="167" spans="2:65" s="1" customFormat="1" ht="19.5">
      <c r="B167" s="28"/>
      <c r="D167" s="148" t="s">
        <v>290</v>
      </c>
      <c r="F167" s="149" t="s">
        <v>1230</v>
      </c>
      <c r="I167" s="150"/>
      <c r="L167" s="28"/>
      <c r="M167" s="151"/>
      <c r="T167" s="52"/>
      <c r="AT167" s="13" t="s">
        <v>290</v>
      </c>
      <c r="AU167" s="13" t="s">
        <v>80</v>
      </c>
    </row>
    <row r="168" spans="2:65" s="1" customFormat="1" ht="24.2" customHeight="1">
      <c r="B168" s="133"/>
      <c r="C168" s="134" t="s">
        <v>352</v>
      </c>
      <c r="D168" s="134" t="s">
        <v>284</v>
      </c>
      <c r="E168" s="135" t="s">
        <v>940</v>
      </c>
      <c r="F168" s="136" t="s">
        <v>941</v>
      </c>
      <c r="G168" s="137" t="s">
        <v>511</v>
      </c>
      <c r="H168" s="156">
        <v>14.85</v>
      </c>
      <c r="I168" s="139"/>
      <c r="J168" s="140">
        <f>ROUND(I168*H168,2)</f>
        <v>0</v>
      </c>
      <c r="K168" s="141"/>
      <c r="L168" s="28"/>
      <c r="M168" s="142" t="s">
        <v>1</v>
      </c>
      <c r="N168" s="143" t="s">
        <v>38</v>
      </c>
      <c r="P168" s="144">
        <f>O168*H168</f>
        <v>0</v>
      </c>
      <c r="Q168" s="144">
        <v>0</v>
      </c>
      <c r="R168" s="144">
        <f>Q168*H168</f>
        <v>0</v>
      </c>
      <c r="S168" s="144">
        <v>0</v>
      </c>
      <c r="T168" s="145">
        <f>S168*H168</f>
        <v>0</v>
      </c>
      <c r="AR168" s="146" t="s">
        <v>97</v>
      </c>
      <c r="AT168" s="146" t="s">
        <v>284</v>
      </c>
      <c r="AU168" s="146" t="s">
        <v>80</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1998</v>
      </c>
    </row>
    <row r="169" spans="2:65" s="1" customFormat="1" ht="19.5">
      <c r="B169" s="28"/>
      <c r="D169" s="148" t="s">
        <v>290</v>
      </c>
      <c r="F169" s="149" t="s">
        <v>1999</v>
      </c>
      <c r="I169" s="150"/>
      <c r="L169" s="28"/>
      <c r="M169" s="151"/>
      <c r="T169" s="52"/>
      <c r="AT169" s="13" t="s">
        <v>290</v>
      </c>
      <c r="AU169" s="13" t="s">
        <v>80</v>
      </c>
    </row>
    <row r="170" spans="2:65" s="1" customFormat="1" ht="24.2" customHeight="1">
      <c r="B170" s="133"/>
      <c r="C170" s="134" t="s">
        <v>359</v>
      </c>
      <c r="D170" s="134" t="s">
        <v>284</v>
      </c>
      <c r="E170" s="135" t="s">
        <v>2000</v>
      </c>
      <c r="F170" s="136" t="s">
        <v>2001</v>
      </c>
      <c r="G170" s="137" t="s">
        <v>511</v>
      </c>
      <c r="H170" s="156">
        <v>0.9</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80</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2002</v>
      </c>
    </row>
    <row r="171" spans="2:65" s="1" customFormat="1" ht="19.5">
      <c r="B171" s="28"/>
      <c r="D171" s="148" t="s">
        <v>290</v>
      </c>
      <c r="F171" s="149" t="s">
        <v>2003</v>
      </c>
      <c r="I171" s="150"/>
      <c r="L171" s="28"/>
      <c r="M171" s="151"/>
      <c r="T171" s="52"/>
      <c r="AT171" s="13" t="s">
        <v>290</v>
      </c>
      <c r="AU171" s="13" t="s">
        <v>80</v>
      </c>
    </row>
    <row r="172" spans="2:65" s="11" customFormat="1" ht="25.9" customHeight="1">
      <c r="B172" s="121"/>
      <c r="D172" s="122" t="s">
        <v>72</v>
      </c>
      <c r="E172" s="123" t="s">
        <v>82</v>
      </c>
      <c r="F172" s="123" t="s">
        <v>714</v>
      </c>
      <c r="I172" s="124"/>
      <c r="J172" s="125">
        <f>BK172</f>
        <v>0</v>
      </c>
      <c r="L172" s="121"/>
      <c r="M172" s="126"/>
      <c r="P172" s="127">
        <f>SUM(P173:P197)</f>
        <v>0</v>
      </c>
      <c r="R172" s="127">
        <f>SUM(R173:R197)</f>
        <v>0</v>
      </c>
      <c r="T172" s="128">
        <f>SUM(T173:T197)</f>
        <v>0</v>
      </c>
      <c r="AR172" s="122" t="s">
        <v>80</v>
      </c>
      <c r="AT172" s="129" t="s">
        <v>72</v>
      </c>
      <c r="AU172" s="129" t="s">
        <v>73</v>
      </c>
      <c r="AY172" s="122" t="s">
        <v>281</v>
      </c>
      <c r="BK172" s="130">
        <f>SUM(BK173:BK197)</f>
        <v>0</v>
      </c>
    </row>
    <row r="173" spans="2:65" s="1" customFormat="1" ht="24.2" customHeight="1">
      <c r="B173" s="133"/>
      <c r="C173" s="134" t="s">
        <v>454</v>
      </c>
      <c r="D173" s="134" t="s">
        <v>284</v>
      </c>
      <c r="E173" s="135" t="s">
        <v>944</v>
      </c>
      <c r="F173" s="136" t="s">
        <v>945</v>
      </c>
      <c r="G173" s="137" t="s">
        <v>402</v>
      </c>
      <c r="H173" s="156">
        <v>56.1</v>
      </c>
      <c r="I173" s="139"/>
      <c r="J173" s="140">
        <f>ROUND(I173*H173,2)</f>
        <v>0</v>
      </c>
      <c r="K173" s="141"/>
      <c r="L173" s="28"/>
      <c r="M173" s="142" t="s">
        <v>1</v>
      </c>
      <c r="N173" s="143" t="s">
        <v>38</v>
      </c>
      <c r="P173" s="144">
        <f>O173*H173</f>
        <v>0</v>
      </c>
      <c r="Q173" s="144">
        <v>0</v>
      </c>
      <c r="R173" s="144">
        <f>Q173*H173</f>
        <v>0</v>
      </c>
      <c r="S173" s="144">
        <v>0</v>
      </c>
      <c r="T173" s="145">
        <f>S173*H173</f>
        <v>0</v>
      </c>
      <c r="AR173" s="146" t="s">
        <v>97</v>
      </c>
      <c r="AT173" s="146" t="s">
        <v>284</v>
      </c>
      <c r="AU173" s="146" t="s">
        <v>80</v>
      </c>
      <c r="AY173" s="13" t="s">
        <v>281</v>
      </c>
      <c r="BE173" s="147">
        <f>IF(N173="základní",J173,0)</f>
        <v>0</v>
      </c>
      <c r="BF173" s="147">
        <f>IF(N173="snížená",J173,0)</f>
        <v>0</v>
      </c>
      <c r="BG173" s="147">
        <f>IF(N173="zákl. přenesená",J173,0)</f>
        <v>0</v>
      </c>
      <c r="BH173" s="147">
        <f>IF(N173="sníž. přenesená",J173,0)</f>
        <v>0</v>
      </c>
      <c r="BI173" s="147">
        <f>IF(N173="nulová",J173,0)</f>
        <v>0</v>
      </c>
      <c r="BJ173" s="13" t="s">
        <v>80</v>
      </c>
      <c r="BK173" s="147">
        <f>ROUND(I173*H173,2)</f>
        <v>0</v>
      </c>
      <c r="BL173" s="13" t="s">
        <v>97</v>
      </c>
      <c r="BM173" s="146" t="s">
        <v>2004</v>
      </c>
    </row>
    <row r="174" spans="2:65" s="1" customFormat="1" ht="29.25">
      <c r="B174" s="28"/>
      <c r="D174" s="148" t="s">
        <v>290</v>
      </c>
      <c r="F174" s="149" t="s">
        <v>2005</v>
      </c>
      <c r="I174" s="150"/>
      <c r="L174" s="28"/>
      <c r="M174" s="151"/>
      <c r="T174" s="52"/>
      <c r="AT174" s="13" t="s">
        <v>290</v>
      </c>
      <c r="AU174" s="13" t="s">
        <v>80</v>
      </c>
    </row>
    <row r="175" spans="2:65" s="1" customFormat="1" ht="16.5" customHeight="1">
      <c r="B175" s="133"/>
      <c r="C175" s="134" t="s">
        <v>366</v>
      </c>
      <c r="D175" s="134" t="s">
        <v>284</v>
      </c>
      <c r="E175" s="135" t="s">
        <v>2006</v>
      </c>
      <c r="F175" s="136" t="s">
        <v>2007</v>
      </c>
      <c r="G175" s="137" t="s">
        <v>402</v>
      </c>
      <c r="H175" s="156">
        <v>4</v>
      </c>
      <c r="I175" s="139"/>
      <c r="J175" s="140">
        <f>ROUND(I175*H175,2)</f>
        <v>0</v>
      </c>
      <c r="K175" s="141"/>
      <c r="L175" s="28"/>
      <c r="M175" s="142" t="s">
        <v>1</v>
      </c>
      <c r="N175" s="143" t="s">
        <v>38</v>
      </c>
      <c r="P175" s="144">
        <f>O175*H175</f>
        <v>0</v>
      </c>
      <c r="Q175" s="144">
        <v>0</v>
      </c>
      <c r="R175" s="144">
        <f>Q175*H175</f>
        <v>0</v>
      </c>
      <c r="S175" s="144">
        <v>0</v>
      </c>
      <c r="T175" s="145">
        <f>S175*H175</f>
        <v>0</v>
      </c>
      <c r="AR175" s="146" t="s">
        <v>97</v>
      </c>
      <c r="AT175" s="146" t="s">
        <v>284</v>
      </c>
      <c r="AU175" s="146" t="s">
        <v>80</v>
      </c>
      <c r="AY175" s="13" t="s">
        <v>281</v>
      </c>
      <c r="BE175" s="147">
        <f>IF(N175="základní",J175,0)</f>
        <v>0</v>
      </c>
      <c r="BF175" s="147">
        <f>IF(N175="snížená",J175,0)</f>
        <v>0</v>
      </c>
      <c r="BG175" s="147">
        <f>IF(N175="zákl. přenesená",J175,0)</f>
        <v>0</v>
      </c>
      <c r="BH175" s="147">
        <f>IF(N175="sníž. přenesená",J175,0)</f>
        <v>0</v>
      </c>
      <c r="BI175" s="147">
        <f>IF(N175="nulová",J175,0)</f>
        <v>0</v>
      </c>
      <c r="BJ175" s="13" t="s">
        <v>80</v>
      </c>
      <c r="BK175" s="147">
        <f>ROUND(I175*H175,2)</f>
        <v>0</v>
      </c>
      <c r="BL175" s="13" t="s">
        <v>97</v>
      </c>
      <c r="BM175" s="146" t="s">
        <v>2008</v>
      </c>
    </row>
    <row r="176" spans="2:65" s="1" customFormat="1" ht="19.5">
      <c r="B176" s="28"/>
      <c r="D176" s="148" t="s">
        <v>290</v>
      </c>
      <c r="F176" s="149" t="s">
        <v>2009</v>
      </c>
      <c r="I176" s="150"/>
      <c r="L176" s="28"/>
      <c r="M176" s="151"/>
      <c r="T176" s="52"/>
      <c r="AT176" s="13" t="s">
        <v>290</v>
      </c>
      <c r="AU176" s="13" t="s">
        <v>80</v>
      </c>
    </row>
    <row r="177" spans="2:65" s="1" customFormat="1" ht="37.9" customHeight="1">
      <c r="B177" s="133"/>
      <c r="C177" s="134" t="s">
        <v>371</v>
      </c>
      <c r="D177" s="134" t="s">
        <v>284</v>
      </c>
      <c r="E177" s="135" t="s">
        <v>715</v>
      </c>
      <c r="F177" s="136" t="s">
        <v>716</v>
      </c>
      <c r="G177" s="137" t="s">
        <v>506</v>
      </c>
      <c r="H177" s="156">
        <v>1.806</v>
      </c>
      <c r="I177" s="139"/>
      <c r="J177" s="140">
        <f>ROUND(I177*H177,2)</f>
        <v>0</v>
      </c>
      <c r="K177" s="141"/>
      <c r="L177" s="28"/>
      <c r="M177" s="142" t="s">
        <v>1</v>
      </c>
      <c r="N177" s="143" t="s">
        <v>38</v>
      </c>
      <c r="P177" s="144">
        <f>O177*H177</f>
        <v>0</v>
      </c>
      <c r="Q177" s="144">
        <v>0</v>
      </c>
      <c r="R177" s="144">
        <f>Q177*H177</f>
        <v>0</v>
      </c>
      <c r="S177" s="144">
        <v>0</v>
      </c>
      <c r="T177" s="145">
        <f>S177*H177</f>
        <v>0</v>
      </c>
      <c r="AR177" s="146" t="s">
        <v>97</v>
      </c>
      <c r="AT177" s="146" t="s">
        <v>284</v>
      </c>
      <c r="AU177" s="146" t="s">
        <v>80</v>
      </c>
      <c r="AY177" s="13" t="s">
        <v>281</v>
      </c>
      <c r="BE177" s="147">
        <f>IF(N177="základní",J177,0)</f>
        <v>0</v>
      </c>
      <c r="BF177" s="147">
        <f>IF(N177="snížená",J177,0)</f>
        <v>0</v>
      </c>
      <c r="BG177" s="147">
        <f>IF(N177="zákl. přenesená",J177,0)</f>
        <v>0</v>
      </c>
      <c r="BH177" s="147">
        <f>IF(N177="sníž. přenesená",J177,0)</f>
        <v>0</v>
      </c>
      <c r="BI177" s="147">
        <f>IF(N177="nulová",J177,0)</f>
        <v>0</v>
      </c>
      <c r="BJ177" s="13" t="s">
        <v>80</v>
      </c>
      <c r="BK177" s="147">
        <f>ROUND(I177*H177,2)</f>
        <v>0</v>
      </c>
      <c r="BL177" s="13" t="s">
        <v>97</v>
      </c>
      <c r="BM177" s="146" t="s">
        <v>2010</v>
      </c>
    </row>
    <row r="178" spans="2:65" s="1" customFormat="1" ht="29.25">
      <c r="B178" s="28"/>
      <c r="D178" s="148" t="s">
        <v>290</v>
      </c>
      <c r="F178" s="149" t="s">
        <v>2011</v>
      </c>
      <c r="I178" s="150"/>
      <c r="L178" s="28"/>
      <c r="M178" s="151"/>
      <c r="T178" s="52"/>
      <c r="AT178" s="13" t="s">
        <v>290</v>
      </c>
      <c r="AU178" s="13" t="s">
        <v>80</v>
      </c>
    </row>
    <row r="179" spans="2:65" s="1" customFormat="1" ht="16.5" customHeight="1">
      <c r="B179" s="133"/>
      <c r="C179" s="134" t="s">
        <v>7</v>
      </c>
      <c r="D179" s="134" t="s">
        <v>284</v>
      </c>
      <c r="E179" s="135" t="s">
        <v>719</v>
      </c>
      <c r="F179" s="136" t="s">
        <v>720</v>
      </c>
      <c r="G179" s="137" t="s">
        <v>402</v>
      </c>
      <c r="H179" s="156">
        <v>2.13</v>
      </c>
      <c r="I179" s="139"/>
      <c r="J179" s="140">
        <f>ROUND(I179*H179,2)</f>
        <v>0</v>
      </c>
      <c r="K179" s="141"/>
      <c r="L179" s="28"/>
      <c r="M179" s="142" t="s">
        <v>1</v>
      </c>
      <c r="N179" s="143" t="s">
        <v>38</v>
      </c>
      <c r="P179" s="144">
        <f>O179*H179</f>
        <v>0</v>
      </c>
      <c r="Q179" s="144">
        <v>0</v>
      </c>
      <c r="R179" s="144">
        <f>Q179*H179</f>
        <v>0</v>
      </c>
      <c r="S179" s="144">
        <v>0</v>
      </c>
      <c r="T179" s="145">
        <f>S179*H179</f>
        <v>0</v>
      </c>
      <c r="AR179" s="146" t="s">
        <v>97</v>
      </c>
      <c r="AT179" s="146" t="s">
        <v>284</v>
      </c>
      <c r="AU179" s="146" t="s">
        <v>80</v>
      </c>
      <c r="AY179" s="13" t="s">
        <v>281</v>
      </c>
      <c r="BE179" s="147">
        <f>IF(N179="základní",J179,0)</f>
        <v>0</v>
      </c>
      <c r="BF179" s="147">
        <f>IF(N179="snížená",J179,0)</f>
        <v>0</v>
      </c>
      <c r="BG179" s="147">
        <f>IF(N179="zákl. přenesená",J179,0)</f>
        <v>0</v>
      </c>
      <c r="BH179" s="147">
        <f>IF(N179="sníž. přenesená",J179,0)</f>
        <v>0</v>
      </c>
      <c r="BI179" s="147">
        <f>IF(N179="nulová",J179,0)</f>
        <v>0</v>
      </c>
      <c r="BJ179" s="13" t="s">
        <v>80</v>
      </c>
      <c r="BK179" s="147">
        <f>ROUND(I179*H179,2)</f>
        <v>0</v>
      </c>
      <c r="BL179" s="13" t="s">
        <v>97</v>
      </c>
      <c r="BM179" s="146" t="s">
        <v>2012</v>
      </c>
    </row>
    <row r="180" spans="2:65" s="1" customFormat="1" ht="48.75">
      <c r="B180" s="28"/>
      <c r="D180" s="148" t="s">
        <v>290</v>
      </c>
      <c r="F180" s="149" t="s">
        <v>2013</v>
      </c>
      <c r="I180" s="150"/>
      <c r="L180" s="28"/>
      <c r="M180" s="151"/>
      <c r="T180" s="52"/>
      <c r="AT180" s="13" t="s">
        <v>290</v>
      </c>
      <c r="AU180" s="13" t="s">
        <v>80</v>
      </c>
    </row>
    <row r="181" spans="2:65" s="1" customFormat="1" ht="16.5" customHeight="1">
      <c r="B181" s="133"/>
      <c r="C181" s="134" t="s">
        <v>379</v>
      </c>
      <c r="D181" s="134" t="s">
        <v>284</v>
      </c>
      <c r="E181" s="135" t="s">
        <v>723</v>
      </c>
      <c r="F181" s="136" t="s">
        <v>724</v>
      </c>
      <c r="G181" s="137" t="s">
        <v>402</v>
      </c>
      <c r="H181" s="156">
        <v>2.13</v>
      </c>
      <c r="I181" s="139"/>
      <c r="J181" s="140">
        <f>ROUND(I181*H181,2)</f>
        <v>0</v>
      </c>
      <c r="K181" s="141"/>
      <c r="L181" s="28"/>
      <c r="M181" s="142" t="s">
        <v>1</v>
      </c>
      <c r="N181" s="143" t="s">
        <v>38</v>
      </c>
      <c r="P181" s="144">
        <f>O181*H181</f>
        <v>0</v>
      </c>
      <c r="Q181" s="144">
        <v>0</v>
      </c>
      <c r="R181" s="144">
        <f>Q181*H181</f>
        <v>0</v>
      </c>
      <c r="S181" s="144">
        <v>0</v>
      </c>
      <c r="T181" s="145">
        <f>S181*H181</f>
        <v>0</v>
      </c>
      <c r="AR181" s="146" t="s">
        <v>97</v>
      </c>
      <c r="AT181" s="146" t="s">
        <v>284</v>
      </c>
      <c r="AU181" s="146" t="s">
        <v>80</v>
      </c>
      <c r="AY181" s="13" t="s">
        <v>281</v>
      </c>
      <c r="BE181" s="147">
        <f>IF(N181="základní",J181,0)</f>
        <v>0</v>
      </c>
      <c r="BF181" s="147">
        <f>IF(N181="snížená",J181,0)</f>
        <v>0</v>
      </c>
      <c r="BG181" s="147">
        <f>IF(N181="zákl. přenesená",J181,0)</f>
        <v>0</v>
      </c>
      <c r="BH181" s="147">
        <f>IF(N181="sníž. přenesená",J181,0)</f>
        <v>0</v>
      </c>
      <c r="BI181" s="147">
        <f>IF(N181="nulová",J181,0)</f>
        <v>0</v>
      </c>
      <c r="BJ181" s="13" t="s">
        <v>80</v>
      </c>
      <c r="BK181" s="147">
        <f>ROUND(I181*H181,2)</f>
        <v>0</v>
      </c>
      <c r="BL181" s="13" t="s">
        <v>97</v>
      </c>
      <c r="BM181" s="146" t="s">
        <v>2014</v>
      </c>
    </row>
    <row r="182" spans="2:65" s="1" customFormat="1" ht="58.5">
      <c r="B182" s="28"/>
      <c r="D182" s="148" t="s">
        <v>290</v>
      </c>
      <c r="F182" s="149" t="s">
        <v>2015</v>
      </c>
      <c r="I182" s="150"/>
      <c r="L182" s="28"/>
      <c r="M182" s="151"/>
      <c r="T182" s="52"/>
      <c r="AT182" s="13" t="s">
        <v>290</v>
      </c>
      <c r="AU182" s="13" t="s">
        <v>80</v>
      </c>
    </row>
    <row r="183" spans="2:65" s="1" customFormat="1" ht="24.2" customHeight="1">
      <c r="B183" s="133"/>
      <c r="C183" s="134" t="s">
        <v>384</v>
      </c>
      <c r="D183" s="134" t="s">
        <v>284</v>
      </c>
      <c r="E183" s="135" t="s">
        <v>727</v>
      </c>
      <c r="F183" s="136" t="s">
        <v>728</v>
      </c>
      <c r="G183" s="137" t="s">
        <v>511</v>
      </c>
      <c r="H183" s="156">
        <v>0.221</v>
      </c>
      <c r="I183" s="139"/>
      <c r="J183" s="140">
        <f>ROUND(I183*H183,2)</f>
        <v>0</v>
      </c>
      <c r="K183" s="141"/>
      <c r="L183" s="28"/>
      <c r="M183" s="142" t="s">
        <v>1</v>
      </c>
      <c r="N183" s="143" t="s">
        <v>38</v>
      </c>
      <c r="P183" s="144">
        <f>O183*H183</f>
        <v>0</v>
      </c>
      <c r="Q183" s="144">
        <v>0</v>
      </c>
      <c r="R183" s="144">
        <f>Q183*H183</f>
        <v>0</v>
      </c>
      <c r="S183" s="144">
        <v>0</v>
      </c>
      <c r="T183" s="145">
        <f>S183*H183</f>
        <v>0</v>
      </c>
      <c r="AR183" s="146" t="s">
        <v>97</v>
      </c>
      <c r="AT183" s="146" t="s">
        <v>284</v>
      </c>
      <c r="AU183" s="146" t="s">
        <v>80</v>
      </c>
      <c r="AY183" s="13" t="s">
        <v>281</v>
      </c>
      <c r="BE183" s="147">
        <f>IF(N183="základní",J183,0)</f>
        <v>0</v>
      </c>
      <c r="BF183" s="147">
        <f>IF(N183="snížená",J183,0)</f>
        <v>0</v>
      </c>
      <c r="BG183" s="147">
        <f>IF(N183="zákl. přenesená",J183,0)</f>
        <v>0</v>
      </c>
      <c r="BH183" s="147">
        <f>IF(N183="sníž. přenesená",J183,0)</f>
        <v>0</v>
      </c>
      <c r="BI183" s="147">
        <f>IF(N183="nulová",J183,0)</f>
        <v>0</v>
      </c>
      <c r="BJ183" s="13" t="s">
        <v>80</v>
      </c>
      <c r="BK183" s="147">
        <f>ROUND(I183*H183,2)</f>
        <v>0</v>
      </c>
      <c r="BL183" s="13" t="s">
        <v>97</v>
      </c>
      <c r="BM183" s="146" t="s">
        <v>2016</v>
      </c>
    </row>
    <row r="184" spans="2:65" s="1" customFormat="1" ht="39">
      <c r="B184" s="28"/>
      <c r="D184" s="148" t="s">
        <v>290</v>
      </c>
      <c r="F184" s="149" t="s">
        <v>2017</v>
      </c>
      <c r="I184" s="150"/>
      <c r="L184" s="28"/>
      <c r="M184" s="151"/>
      <c r="T184" s="52"/>
      <c r="AT184" s="13" t="s">
        <v>290</v>
      </c>
      <c r="AU184" s="13" t="s">
        <v>80</v>
      </c>
    </row>
    <row r="185" spans="2:65" s="1" customFormat="1" ht="37.9" customHeight="1">
      <c r="B185" s="133"/>
      <c r="C185" s="134" t="s">
        <v>389</v>
      </c>
      <c r="D185" s="134" t="s">
        <v>284</v>
      </c>
      <c r="E185" s="135" t="s">
        <v>731</v>
      </c>
      <c r="F185" s="136" t="s">
        <v>732</v>
      </c>
      <c r="G185" s="137" t="s">
        <v>506</v>
      </c>
      <c r="H185" s="156">
        <v>7.4340000000000002</v>
      </c>
      <c r="I185" s="139"/>
      <c r="J185" s="140">
        <f>ROUND(I185*H185,2)</f>
        <v>0</v>
      </c>
      <c r="K185" s="141"/>
      <c r="L185" s="28"/>
      <c r="M185" s="142" t="s">
        <v>1</v>
      </c>
      <c r="N185" s="143" t="s">
        <v>38</v>
      </c>
      <c r="P185" s="144">
        <f>O185*H185</f>
        <v>0</v>
      </c>
      <c r="Q185" s="144">
        <v>0</v>
      </c>
      <c r="R185" s="144">
        <f>Q185*H185</f>
        <v>0</v>
      </c>
      <c r="S185" s="144">
        <v>0</v>
      </c>
      <c r="T185" s="145">
        <f>S185*H185</f>
        <v>0</v>
      </c>
      <c r="AR185" s="146" t="s">
        <v>97</v>
      </c>
      <c r="AT185" s="146" t="s">
        <v>284</v>
      </c>
      <c r="AU185" s="146" t="s">
        <v>80</v>
      </c>
      <c r="AY185" s="13" t="s">
        <v>281</v>
      </c>
      <c r="BE185" s="147">
        <f>IF(N185="základní",J185,0)</f>
        <v>0</v>
      </c>
      <c r="BF185" s="147">
        <f>IF(N185="snížená",J185,0)</f>
        <v>0</v>
      </c>
      <c r="BG185" s="147">
        <f>IF(N185="zákl. přenesená",J185,0)</f>
        <v>0</v>
      </c>
      <c r="BH185" s="147">
        <f>IF(N185="sníž. přenesená",J185,0)</f>
        <v>0</v>
      </c>
      <c r="BI185" s="147">
        <f>IF(N185="nulová",J185,0)</f>
        <v>0</v>
      </c>
      <c r="BJ185" s="13" t="s">
        <v>80</v>
      </c>
      <c r="BK185" s="147">
        <f>ROUND(I185*H185,2)</f>
        <v>0</v>
      </c>
      <c r="BL185" s="13" t="s">
        <v>97</v>
      </c>
      <c r="BM185" s="146" t="s">
        <v>2018</v>
      </c>
    </row>
    <row r="186" spans="2:65" s="1" customFormat="1" ht="29.25">
      <c r="B186" s="28"/>
      <c r="D186" s="148" t="s">
        <v>290</v>
      </c>
      <c r="F186" s="149" t="s">
        <v>2019</v>
      </c>
      <c r="I186" s="150"/>
      <c r="L186" s="28"/>
      <c r="M186" s="151"/>
      <c r="T186" s="52"/>
      <c r="AT186" s="13" t="s">
        <v>290</v>
      </c>
      <c r="AU186" s="13" t="s">
        <v>80</v>
      </c>
    </row>
    <row r="187" spans="2:65" s="1" customFormat="1" ht="16.5" customHeight="1">
      <c r="B187" s="133"/>
      <c r="C187" s="134" t="s">
        <v>476</v>
      </c>
      <c r="D187" s="134" t="s">
        <v>284</v>
      </c>
      <c r="E187" s="135" t="s">
        <v>735</v>
      </c>
      <c r="F187" s="136" t="s">
        <v>736</v>
      </c>
      <c r="G187" s="137" t="s">
        <v>402</v>
      </c>
      <c r="H187" s="156">
        <v>14.64</v>
      </c>
      <c r="I187" s="139"/>
      <c r="J187" s="140">
        <f>ROUND(I187*H187,2)</f>
        <v>0</v>
      </c>
      <c r="K187" s="141"/>
      <c r="L187" s="28"/>
      <c r="M187" s="142" t="s">
        <v>1</v>
      </c>
      <c r="N187" s="143" t="s">
        <v>38</v>
      </c>
      <c r="P187" s="144">
        <f>O187*H187</f>
        <v>0</v>
      </c>
      <c r="Q187" s="144">
        <v>0</v>
      </c>
      <c r="R187" s="144">
        <f>Q187*H187</f>
        <v>0</v>
      </c>
      <c r="S187" s="144">
        <v>0</v>
      </c>
      <c r="T187" s="145">
        <f>S187*H187</f>
        <v>0</v>
      </c>
      <c r="AR187" s="146" t="s">
        <v>97</v>
      </c>
      <c r="AT187" s="146" t="s">
        <v>284</v>
      </c>
      <c r="AU187" s="146" t="s">
        <v>80</v>
      </c>
      <c r="AY187" s="13" t="s">
        <v>281</v>
      </c>
      <c r="BE187" s="147">
        <f>IF(N187="základní",J187,0)</f>
        <v>0</v>
      </c>
      <c r="BF187" s="147">
        <f>IF(N187="snížená",J187,0)</f>
        <v>0</v>
      </c>
      <c r="BG187" s="147">
        <f>IF(N187="zákl. přenesená",J187,0)</f>
        <v>0</v>
      </c>
      <c r="BH187" s="147">
        <f>IF(N187="sníž. přenesená",J187,0)</f>
        <v>0</v>
      </c>
      <c r="BI187" s="147">
        <f>IF(N187="nulová",J187,0)</f>
        <v>0</v>
      </c>
      <c r="BJ187" s="13" t="s">
        <v>80</v>
      </c>
      <c r="BK187" s="147">
        <f>ROUND(I187*H187,2)</f>
        <v>0</v>
      </c>
      <c r="BL187" s="13" t="s">
        <v>97</v>
      </c>
      <c r="BM187" s="146" t="s">
        <v>2020</v>
      </c>
    </row>
    <row r="188" spans="2:65" s="1" customFormat="1" ht="48.75">
      <c r="B188" s="28"/>
      <c r="D188" s="148" t="s">
        <v>290</v>
      </c>
      <c r="F188" s="149" t="s">
        <v>2021</v>
      </c>
      <c r="I188" s="150"/>
      <c r="L188" s="28"/>
      <c r="M188" s="151"/>
      <c r="T188" s="52"/>
      <c r="AT188" s="13" t="s">
        <v>290</v>
      </c>
      <c r="AU188" s="13" t="s">
        <v>80</v>
      </c>
    </row>
    <row r="189" spans="2:65" s="1" customFormat="1" ht="16.5" customHeight="1">
      <c r="B189" s="133"/>
      <c r="C189" s="134" t="s">
        <v>754</v>
      </c>
      <c r="D189" s="134" t="s">
        <v>284</v>
      </c>
      <c r="E189" s="135" t="s">
        <v>739</v>
      </c>
      <c r="F189" s="136" t="s">
        <v>740</v>
      </c>
      <c r="G189" s="137" t="s">
        <v>402</v>
      </c>
      <c r="H189" s="156">
        <v>14.64</v>
      </c>
      <c r="I189" s="139"/>
      <c r="J189" s="140">
        <f>ROUND(I189*H189,2)</f>
        <v>0</v>
      </c>
      <c r="K189" s="141"/>
      <c r="L189" s="28"/>
      <c r="M189" s="142" t="s">
        <v>1</v>
      </c>
      <c r="N189" s="143" t="s">
        <v>38</v>
      </c>
      <c r="P189" s="144">
        <f>O189*H189</f>
        <v>0</v>
      </c>
      <c r="Q189" s="144">
        <v>0</v>
      </c>
      <c r="R189" s="144">
        <f>Q189*H189</f>
        <v>0</v>
      </c>
      <c r="S189" s="144">
        <v>0</v>
      </c>
      <c r="T189" s="145">
        <f>S189*H189</f>
        <v>0</v>
      </c>
      <c r="AR189" s="146" t="s">
        <v>97</v>
      </c>
      <c r="AT189" s="146" t="s">
        <v>284</v>
      </c>
      <c r="AU189" s="146" t="s">
        <v>80</v>
      </c>
      <c r="AY189" s="13" t="s">
        <v>281</v>
      </c>
      <c r="BE189" s="147">
        <f>IF(N189="základní",J189,0)</f>
        <v>0</v>
      </c>
      <c r="BF189" s="147">
        <f>IF(N189="snížená",J189,0)</f>
        <v>0</v>
      </c>
      <c r="BG189" s="147">
        <f>IF(N189="zákl. přenesená",J189,0)</f>
        <v>0</v>
      </c>
      <c r="BH189" s="147">
        <f>IF(N189="sníž. přenesená",J189,0)</f>
        <v>0</v>
      </c>
      <c r="BI189" s="147">
        <f>IF(N189="nulová",J189,0)</f>
        <v>0</v>
      </c>
      <c r="BJ189" s="13" t="s">
        <v>80</v>
      </c>
      <c r="BK189" s="147">
        <f>ROUND(I189*H189,2)</f>
        <v>0</v>
      </c>
      <c r="BL189" s="13" t="s">
        <v>97</v>
      </c>
      <c r="BM189" s="146" t="s">
        <v>2022</v>
      </c>
    </row>
    <row r="190" spans="2:65" s="1" customFormat="1" ht="58.5">
      <c r="B190" s="28"/>
      <c r="D190" s="148" t="s">
        <v>290</v>
      </c>
      <c r="F190" s="149" t="s">
        <v>2023</v>
      </c>
      <c r="I190" s="150"/>
      <c r="L190" s="28"/>
      <c r="M190" s="151"/>
      <c r="T190" s="52"/>
      <c r="AT190" s="13" t="s">
        <v>290</v>
      </c>
      <c r="AU190" s="13" t="s">
        <v>80</v>
      </c>
    </row>
    <row r="191" spans="2:65" s="1" customFormat="1" ht="21.75" customHeight="1">
      <c r="B191" s="133"/>
      <c r="C191" s="134" t="s">
        <v>760</v>
      </c>
      <c r="D191" s="134" t="s">
        <v>284</v>
      </c>
      <c r="E191" s="135" t="s">
        <v>743</v>
      </c>
      <c r="F191" s="136" t="s">
        <v>744</v>
      </c>
      <c r="G191" s="137" t="s">
        <v>511</v>
      </c>
      <c r="H191" s="156">
        <v>0.372</v>
      </c>
      <c r="I191" s="139"/>
      <c r="J191" s="140">
        <f>ROUND(I191*H191,2)</f>
        <v>0</v>
      </c>
      <c r="K191" s="141"/>
      <c r="L191" s="28"/>
      <c r="M191" s="142" t="s">
        <v>1</v>
      </c>
      <c r="N191" s="143" t="s">
        <v>38</v>
      </c>
      <c r="P191" s="144">
        <f>O191*H191</f>
        <v>0</v>
      </c>
      <c r="Q191" s="144">
        <v>0</v>
      </c>
      <c r="R191" s="144">
        <f>Q191*H191</f>
        <v>0</v>
      </c>
      <c r="S191" s="144">
        <v>0</v>
      </c>
      <c r="T191" s="145">
        <f>S191*H191</f>
        <v>0</v>
      </c>
      <c r="AR191" s="146" t="s">
        <v>97</v>
      </c>
      <c r="AT191" s="146" t="s">
        <v>284</v>
      </c>
      <c r="AU191" s="146" t="s">
        <v>80</v>
      </c>
      <c r="AY191" s="13" t="s">
        <v>281</v>
      </c>
      <c r="BE191" s="147">
        <f>IF(N191="základní",J191,0)</f>
        <v>0</v>
      </c>
      <c r="BF191" s="147">
        <f>IF(N191="snížená",J191,0)</f>
        <v>0</v>
      </c>
      <c r="BG191" s="147">
        <f>IF(N191="zákl. přenesená",J191,0)</f>
        <v>0</v>
      </c>
      <c r="BH191" s="147">
        <f>IF(N191="sníž. přenesená",J191,0)</f>
        <v>0</v>
      </c>
      <c r="BI191" s="147">
        <f>IF(N191="nulová",J191,0)</f>
        <v>0</v>
      </c>
      <c r="BJ191" s="13" t="s">
        <v>80</v>
      </c>
      <c r="BK191" s="147">
        <f>ROUND(I191*H191,2)</f>
        <v>0</v>
      </c>
      <c r="BL191" s="13" t="s">
        <v>97</v>
      </c>
      <c r="BM191" s="146" t="s">
        <v>2024</v>
      </c>
    </row>
    <row r="192" spans="2:65" s="1" customFormat="1" ht="19.5">
      <c r="B192" s="28"/>
      <c r="D192" s="148" t="s">
        <v>290</v>
      </c>
      <c r="F192" s="149" t="s">
        <v>2025</v>
      </c>
      <c r="I192" s="150"/>
      <c r="L192" s="28"/>
      <c r="M192" s="151"/>
      <c r="T192" s="52"/>
      <c r="AT192" s="13" t="s">
        <v>290</v>
      </c>
      <c r="AU192" s="13" t="s">
        <v>80</v>
      </c>
    </row>
    <row r="193" spans="2:65" s="1" customFormat="1" ht="24.2" customHeight="1">
      <c r="B193" s="133"/>
      <c r="C193" s="134" t="s">
        <v>482</v>
      </c>
      <c r="D193" s="134" t="s">
        <v>284</v>
      </c>
      <c r="E193" s="135" t="s">
        <v>751</v>
      </c>
      <c r="F193" s="136" t="s">
        <v>752</v>
      </c>
      <c r="G193" s="137" t="s">
        <v>409</v>
      </c>
      <c r="H193" s="156">
        <v>2</v>
      </c>
      <c r="I193" s="139"/>
      <c r="J193" s="140">
        <f>ROUND(I193*H193,2)</f>
        <v>0</v>
      </c>
      <c r="K193" s="141"/>
      <c r="L193" s="28"/>
      <c r="M193" s="142" t="s">
        <v>1</v>
      </c>
      <c r="N193" s="143" t="s">
        <v>38</v>
      </c>
      <c r="P193" s="144">
        <f>O193*H193</f>
        <v>0</v>
      </c>
      <c r="Q193" s="144">
        <v>0</v>
      </c>
      <c r="R193" s="144">
        <f>Q193*H193</f>
        <v>0</v>
      </c>
      <c r="S193" s="144">
        <v>0</v>
      </c>
      <c r="T193" s="145">
        <f>S193*H193</f>
        <v>0</v>
      </c>
      <c r="AR193" s="146" t="s">
        <v>97</v>
      </c>
      <c r="AT193" s="146" t="s">
        <v>284</v>
      </c>
      <c r="AU193" s="146" t="s">
        <v>80</v>
      </c>
      <c r="AY193" s="13" t="s">
        <v>281</v>
      </c>
      <c r="BE193" s="147">
        <f>IF(N193="základní",J193,0)</f>
        <v>0</v>
      </c>
      <c r="BF193" s="147">
        <f>IF(N193="snížená",J193,0)</f>
        <v>0</v>
      </c>
      <c r="BG193" s="147">
        <f>IF(N193="zákl. přenesená",J193,0)</f>
        <v>0</v>
      </c>
      <c r="BH193" s="147">
        <f>IF(N193="sníž. přenesená",J193,0)</f>
        <v>0</v>
      </c>
      <c r="BI193" s="147">
        <f>IF(N193="nulová",J193,0)</f>
        <v>0</v>
      </c>
      <c r="BJ193" s="13" t="s">
        <v>80</v>
      </c>
      <c r="BK193" s="147">
        <f>ROUND(I193*H193,2)</f>
        <v>0</v>
      </c>
      <c r="BL193" s="13" t="s">
        <v>97</v>
      </c>
      <c r="BM193" s="146" t="s">
        <v>2026</v>
      </c>
    </row>
    <row r="194" spans="2:65" s="1" customFormat="1" ht="19.5">
      <c r="B194" s="28"/>
      <c r="D194" s="148" t="s">
        <v>290</v>
      </c>
      <c r="F194" s="149" t="s">
        <v>2027</v>
      </c>
      <c r="I194" s="150"/>
      <c r="L194" s="28"/>
      <c r="M194" s="151"/>
      <c r="T194" s="52"/>
      <c r="AT194" s="13" t="s">
        <v>290</v>
      </c>
      <c r="AU194" s="13" t="s">
        <v>80</v>
      </c>
    </row>
    <row r="195" spans="2:65" s="1" customFormat="1" ht="21.75" customHeight="1">
      <c r="B195" s="133"/>
      <c r="C195" s="134" t="s">
        <v>486</v>
      </c>
      <c r="D195" s="134" t="s">
        <v>284</v>
      </c>
      <c r="E195" s="135" t="s">
        <v>2028</v>
      </c>
      <c r="F195" s="136" t="s">
        <v>2029</v>
      </c>
      <c r="G195" s="137" t="s">
        <v>409</v>
      </c>
      <c r="H195" s="156">
        <v>1</v>
      </c>
      <c r="I195" s="139"/>
      <c r="J195" s="140">
        <f>ROUND(I195*H195,2)</f>
        <v>0</v>
      </c>
      <c r="K195" s="141"/>
      <c r="L195" s="28"/>
      <c r="M195" s="142" t="s">
        <v>1</v>
      </c>
      <c r="N195" s="143" t="s">
        <v>38</v>
      </c>
      <c r="P195" s="144">
        <f>O195*H195</f>
        <v>0</v>
      </c>
      <c r="Q195" s="144">
        <v>0</v>
      </c>
      <c r="R195" s="144">
        <f>Q195*H195</f>
        <v>0</v>
      </c>
      <c r="S195" s="144">
        <v>0</v>
      </c>
      <c r="T195" s="145">
        <f>S195*H195</f>
        <v>0</v>
      </c>
      <c r="AR195" s="146" t="s">
        <v>97</v>
      </c>
      <c r="AT195" s="146" t="s">
        <v>284</v>
      </c>
      <c r="AU195" s="146" t="s">
        <v>80</v>
      </c>
      <c r="AY195" s="13" t="s">
        <v>281</v>
      </c>
      <c r="BE195" s="147">
        <f>IF(N195="základní",J195,0)</f>
        <v>0</v>
      </c>
      <c r="BF195" s="147">
        <f>IF(N195="snížená",J195,0)</f>
        <v>0</v>
      </c>
      <c r="BG195" s="147">
        <f>IF(N195="zákl. přenesená",J195,0)</f>
        <v>0</v>
      </c>
      <c r="BH195" s="147">
        <f>IF(N195="sníž. přenesená",J195,0)</f>
        <v>0</v>
      </c>
      <c r="BI195" s="147">
        <f>IF(N195="nulová",J195,0)</f>
        <v>0</v>
      </c>
      <c r="BJ195" s="13" t="s">
        <v>80</v>
      </c>
      <c r="BK195" s="147">
        <f>ROUND(I195*H195,2)</f>
        <v>0</v>
      </c>
      <c r="BL195" s="13" t="s">
        <v>97</v>
      </c>
      <c r="BM195" s="146" t="s">
        <v>2030</v>
      </c>
    </row>
    <row r="196" spans="2:65" s="1" customFormat="1" ht="37.9" customHeight="1">
      <c r="B196" s="133"/>
      <c r="C196" s="134" t="s">
        <v>490</v>
      </c>
      <c r="D196" s="134" t="s">
        <v>284</v>
      </c>
      <c r="E196" s="135" t="s">
        <v>962</v>
      </c>
      <c r="F196" s="136" t="s">
        <v>963</v>
      </c>
      <c r="G196" s="137" t="s">
        <v>402</v>
      </c>
      <c r="H196" s="156">
        <v>69.114999999999995</v>
      </c>
      <c r="I196" s="139"/>
      <c r="J196" s="140">
        <f>ROUND(I196*H196,2)</f>
        <v>0</v>
      </c>
      <c r="K196" s="141"/>
      <c r="L196" s="28"/>
      <c r="M196" s="142" t="s">
        <v>1</v>
      </c>
      <c r="N196" s="143" t="s">
        <v>38</v>
      </c>
      <c r="P196" s="144">
        <f>O196*H196</f>
        <v>0</v>
      </c>
      <c r="Q196" s="144">
        <v>0</v>
      </c>
      <c r="R196" s="144">
        <f>Q196*H196</f>
        <v>0</v>
      </c>
      <c r="S196" s="144">
        <v>0</v>
      </c>
      <c r="T196" s="145">
        <f>S196*H196</f>
        <v>0</v>
      </c>
      <c r="AR196" s="146" t="s">
        <v>97</v>
      </c>
      <c r="AT196" s="146" t="s">
        <v>284</v>
      </c>
      <c r="AU196" s="146" t="s">
        <v>80</v>
      </c>
      <c r="AY196" s="13" t="s">
        <v>281</v>
      </c>
      <c r="BE196" s="147">
        <f>IF(N196="základní",J196,0)</f>
        <v>0</v>
      </c>
      <c r="BF196" s="147">
        <f>IF(N196="snížená",J196,0)</f>
        <v>0</v>
      </c>
      <c r="BG196" s="147">
        <f>IF(N196="zákl. přenesená",J196,0)</f>
        <v>0</v>
      </c>
      <c r="BH196" s="147">
        <f>IF(N196="sníž. přenesená",J196,0)</f>
        <v>0</v>
      </c>
      <c r="BI196" s="147">
        <f>IF(N196="nulová",J196,0)</f>
        <v>0</v>
      </c>
      <c r="BJ196" s="13" t="s">
        <v>80</v>
      </c>
      <c r="BK196" s="147">
        <f>ROUND(I196*H196,2)</f>
        <v>0</v>
      </c>
      <c r="BL196" s="13" t="s">
        <v>97</v>
      </c>
      <c r="BM196" s="146" t="s">
        <v>2031</v>
      </c>
    </row>
    <row r="197" spans="2:65" s="1" customFormat="1" ht="29.25">
      <c r="B197" s="28"/>
      <c r="D197" s="148" t="s">
        <v>290</v>
      </c>
      <c r="F197" s="149" t="s">
        <v>2032</v>
      </c>
      <c r="I197" s="150"/>
      <c r="L197" s="28"/>
      <c r="M197" s="151"/>
      <c r="T197" s="52"/>
      <c r="AT197" s="13" t="s">
        <v>290</v>
      </c>
      <c r="AU197" s="13" t="s">
        <v>80</v>
      </c>
    </row>
    <row r="198" spans="2:65" s="11" customFormat="1" ht="25.9" customHeight="1">
      <c r="B198" s="121"/>
      <c r="D198" s="122" t="s">
        <v>72</v>
      </c>
      <c r="E198" s="123" t="s">
        <v>90</v>
      </c>
      <c r="F198" s="123" t="s">
        <v>759</v>
      </c>
      <c r="I198" s="124"/>
      <c r="J198" s="125">
        <f>BK198</f>
        <v>0</v>
      </c>
      <c r="L198" s="121"/>
      <c r="M198" s="126"/>
      <c r="P198" s="127">
        <f>SUM(P199:P203)</f>
        <v>0</v>
      </c>
      <c r="R198" s="127">
        <f>SUM(R199:R203)</f>
        <v>0</v>
      </c>
      <c r="T198" s="128">
        <f>SUM(T199:T203)</f>
        <v>0</v>
      </c>
      <c r="AR198" s="122" t="s">
        <v>80</v>
      </c>
      <c r="AT198" s="129" t="s">
        <v>72</v>
      </c>
      <c r="AU198" s="129" t="s">
        <v>73</v>
      </c>
      <c r="AY198" s="122" t="s">
        <v>281</v>
      </c>
      <c r="BK198" s="130">
        <f>SUM(BK199:BK203)</f>
        <v>0</v>
      </c>
    </row>
    <row r="199" spans="2:65" s="1" customFormat="1" ht="49.15" customHeight="1">
      <c r="B199" s="133"/>
      <c r="C199" s="134" t="s">
        <v>494</v>
      </c>
      <c r="D199" s="134" t="s">
        <v>284</v>
      </c>
      <c r="E199" s="135" t="s">
        <v>2033</v>
      </c>
      <c r="F199" s="136" t="s">
        <v>2034</v>
      </c>
      <c r="G199" s="137" t="s">
        <v>402</v>
      </c>
      <c r="H199" s="156">
        <v>26.4</v>
      </c>
      <c r="I199" s="139"/>
      <c r="J199" s="140">
        <f>ROUND(I199*H199,2)</f>
        <v>0</v>
      </c>
      <c r="K199" s="141"/>
      <c r="L199" s="28"/>
      <c r="M199" s="142" t="s">
        <v>1</v>
      </c>
      <c r="N199" s="143" t="s">
        <v>38</v>
      </c>
      <c r="P199" s="144">
        <f>O199*H199</f>
        <v>0</v>
      </c>
      <c r="Q199" s="144">
        <v>0</v>
      </c>
      <c r="R199" s="144">
        <f>Q199*H199</f>
        <v>0</v>
      </c>
      <c r="S199" s="144">
        <v>0</v>
      </c>
      <c r="T199" s="145">
        <f>S199*H199</f>
        <v>0</v>
      </c>
      <c r="AR199" s="146" t="s">
        <v>97</v>
      </c>
      <c r="AT199" s="146" t="s">
        <v>284</v>
      </c>
      <c r="AU199" s="146" t="s">
        <v>80</v>
      </c>
      <c r="AY199" s="13" t="s">
        <v>281</v>
      </c>
      <c r="BE199" s="147">
        <f>IF(N199="základní",J199,0)</f>
        <v>0</v>
      </c>
      <c r="BF199" s="147">
        <f>IF(N199="snížená",J199,0)</f>
        <v>0</v>
      </c>
      <c r="BG199" s="147">
        <f>IF(N199="zákl. přenesená",J199,0)</f>
        <v>0</v>
      </c>
      <c r="BH199" s="147">
        <f>IF(N199="sníž. přenesená",J199,0)</f>
        <v>0</v>
      </c>
      <c r="BI199" s="147">
        <f>IF(N199="nulová",J199,0)</f>
        <v>0</v>
      </c>
      <c r="BJ199" s="13" t="s">
        <v>80</v>
      </c>
      <c r="BK199" s="147">
        <f>ROUND(I199*H199,2)</f>
        <v>0</v>
      </c>
      <c r="BL199" s="13" t="s">
        <v>97</v>
      </c>
      <c r="BM199" s="146" t="s">
        <v>2035</v>
      </c>
    </row>
    <row r="200" spans="2:65" s="1" customFormat="1" ht="29.25">
      <c r="B200" s="28"/>
      <c r="D200" s="148" t="s">
        <v>290</v>
      </c>
      <c r="F200" s="149" t="s">
        <v>2036</v>
      </c>
      <c r="I200" s="150"/>
      <c r="L200" s="28"/>
      <c r="M200" s="151"/>
      <c r="T200" s="52"/>
      <c r="AT200" s="13" t="s">
        <v>290</v>
      </c>
      <c r="AU200" s="13" t="s">
        <v>80</v>
      </c>
    </row>
    <row r="201" spans="2:65" s="1" customFormat="1" ht="49.15" customHeight="1">
      <c r="B201" s="133"/>
      <c r="C201" s="134" t="s">
        <v>498</v>
      </c>
      <c r="D201" s="134" t="s">
        <v>284</v>
      </c>
      <c r="E201" s="135" t="s">
        <v>1269</v>
      </c>
      <c r="F201" s="136" t="s">
        <v>1270</v>
      </c>
      <c r="G201" s="137" t="s">
        <v>511</v>
      </c>
      <c r="H201" s="156">
        <v>0.30399999999999999</v>
      </c>
      <c r="I201" s="139"/>
      <c r="J201" s="140">
        <f>ROUND(I201*H201,2)</f>
        <v>0</v>
      </c>
      <c r="K201" s="141"/>
      <c r="L201" s="28"/>
      <c r="M201" s="142" t="s">
        <v>1</v>
      </c>
      <c r="N201" s="143" t="s">
        <v>38</v>
      </c>
      <c r="P201" s="144">
        <f>O201*H201</f>
        <v>0</v>
      </c>
      <c r="Q201" s="144">
        <v>0</v>
      </c>
      <c r="R201" s="144">
        <f>Q201*H201</f>
        <v>0</v>
      </c>
      <c r="S201" s="144">
        <v>0</v>
      </c>
      <c r="T201" s="145">
        <f>S201*H201</f>
        <v>0</v>
      </c>
      <c r="AR201" s="146" t="s">
        <v>97</v>
      </c>
      <c r="AT201" s="146" t="s">
        <v>284</v>
      </c>
      <c r="AU201" s="146" t="s">
        <v>80</v>
      </c>
      <c r="AY201" s="13" t="s">
        <v>281</v>
      </c>
      <c r="BE201" s="147">
        <f>IF(N201="základní",J201,0)</f>
        <v>0</v>
      </c>
      <c r="BF201" s="147">
        <f>IF(N201="snížená",J201,0)</f>
        <v>0</v>
      </c>
      <c r="BG201" s="147">
        <f>IF(N201="zákl. přenesená",J201,0)</f>
        <v>0</v>
      </c>
      <c r="BH201" s="147">
        <f>IF(N201="sníž. přenesená",J201,0)</f>
        <v>0</v>
      </c>
      <c r="BI201" s="147">
        <f>IF(N201="nulová",J201,0)</f>
        <v>0</v>
      </c>
      <c r="BJ201" s="13" t="s">
        <v>80</v>
      </c>
      <c r="BK201" s="147">
        <f>ROUND(I201*H201,2)</f>
        <v>0</v>
      </c>
      <c r="BL201" s="13" t="s">
        <v>97</v>
      </c>
      <c r="BM201" s="146" t="s">
        <v>2037</v>
      </c>
    </row>
    <row r="202" spans="2:65" s="1" customFormat="1" ht="39">
      <c r="B202" s="28"/>
      <c r="D202" s="148" t="s">
        <v>290</v>
      </c>
      <c r="F202" s="149" t="s">
        <v>2038</v>
      </c>
      <c r="I202" s="150"/>
      <c r="L202" s="28"/>
      <c r="M202" s="151"/>
      <c r="T202" s="52"/>
      <c r="AT202" s="13" t="s">
        <v>290</v>
      </c>
      <c r="AU202" s="13" t="s">
        <v>80</v>
      </c>
    </row>
    <row r="203" spans="2:65" s="1" customFormat="1" ht="16.5" customHeight="1">
      <c r="B203" s="133"/>
      <c r="C203" s="134" t="s">
        <v>503</v>
      </c>
      <c r="D203" s="134" t="s">
        <v>284</v>
      </c>
      <c r="E203" s="135" t="s">
        <v>800</v>
      </c>
      <c r="F203" s="136" t="s">
        <v>2039</v>
      </c>
      <c r="G203" s="137" t="s">
        <v>409</v>
      </c>
      <c r="H203" s="156">
        <v>1</v>
      </c>
      <c r="I203" s="139"/>
      <c r="J203" s="140">
        <f>ROUND(I203*H203,2)</f>
        <v>0</v>
      </c>
      <c r="K203" s="141"/>
      <c r="L203" s="28"/>
      <c r="M203" s="142" t="s">
        <v>1</v>
      </c>
      <c r="N203" s="143" t="s">
        <v>38</v>
      </c>
      <c r="P203" s="144">
        <f>O203*H203</f>
        <v>0</v>
      </c>
      <c r="Q203" s="144">
        <v>0</v>
      </c>
      <c r="R203" s="144">
        <f>Q203*H203</f>
        <v>0</v>
      </c>
      <c r="S203" s="144">
        <v>0</v>
      </c>
      <c r="T203" s="145">
        <f>S203*H203</f>
        <v>0</v>
      </c>
      <c r="AR203" s="146" t="s">
        <v>97</v>
      </c>
      <c r="AT203" s="146" t="s">
        <v>284</v>
      </c>
      <c r="AU203" s="146" t="s">
        <v>80</v>
      </c>
      <c r="AY203" s="13" t="s">
        <v>281</v>
      </c>
      <c r="BE203" s="147">
        <f>IF(N203="základní",J203,0)</f>
        <v>0</v>
      </c>
      <c r="BF203" s="147">
        <f>IF(N203="snížená",J203,0)</f>
        <v>0</v>
      </c>
      <c r="BG203" s="147">
        <f>IF(N203="zákl. přenesená",J203,0)</f>
        <v>0</v>
      </c>
      <c r="BH203" s="147">
        <f>IF(N203="sníž. přenesená",J203,0)</f>
        <v>0</v>
      </c>
      <c r="BI203" s="147">
        <f>IF(N203="nulová",J203,0)</f>
        <v>0</v>
      </c>
      <c r="BJ203" s="13" t="s">
        <v>80</v>
      </c>
      <c r="BK203" s="147">
        <f>ROUND(I203*H203,2)</f>
        <v>0</v>
      </c>
      <c r="BL203" s="13" t="s">
        <v>97</v>
      </c>
      <c r="BM203" s="146" t="s">
        <v>2040</v>
      </c>
    </row>
    <row r="204" spans="2:65" s="11" customFormat="1" ht="25.9" customHeight="1">
      <c r="B204" s="121"/>
      <c r="D204" s="122" t="s">
        <v>72</v>
      </c>
      <c r="E204" s="123" t="s">
        <v>535</v>
      </c>
      <c r="F204" s="123" t="s">
        <v>788</v>
      </c>
      <c r="I204" s="124"/>
      <c r="J204" s="125">
        <f>BK204</f>
        <v>0</v>
      </c>
      <c r="L204" s="121"/>
      <c r="M204" s="126"/>
      <c r="P204" s="127">
        <f>SUM(P205:P208)</f>
        <v>0</v>
      </c>
      <c r="R204" s="127">
        <f>SUM(R205:R208)</f>
        <v>0</v>
      </c>
      <c r="T204" s="128">
        <f>SUM(T205:T208)</f>
        <v>0</v>
      </c>
      <c r="AR204" s="122" t="s">
        <v>80</v>
      </c>
      <c r="AT204" s="129" t="s">
        <v>72</v>
      </c>
      <c r="AU204" s="129" t="s">
        <v>73</v>
      </c>
      <c r="AY204" s="122" t="s">
        <v>281</v>
      </c>
      <c r="BK204" s="130">
        <f>SUM(BK205:BK208)</f>
        <v>0</v>
      </c>
    </row>
    <row r="205" spans="2:65" s="1" customFormat="1" ht="16.5" customHeight="1">
      <c r="B205" s="133"/>
      <c r="C205" s="134" t="s">
        <v>789</v>
      </c>
      <c r="D205" s="134" t="s">
        <v>284</v>
      </c>
      <c r="E205" s="135" t="s">
        <v>1099</v>
      </c>
      <c r="F205" s="136" t="s">
        <v>1100</v>
      </c>
      <c r="G205" s="137" t="s">
        <v>506</v>
      </c>
      <c r="H205" s="156">
        <v>0.35199999999999998</v>
      </c>
      <c r="I205" s="139"/>
      <c r="J205" s="140">
        <f>ROUND(I205*H205,2)</f>
        <v>0</v>
      </c>
      <c r="K205" s="141"/>
      <c r="L205" s="28"/>
      <c r="M205" s="142" t="s">
        <v>1</v>
      </c>
      <c r="N205" s="143" t="s">
        <v>38</v>
      </c>
      <c r="P205" s="144">
        <f>O205*H205</f>
        <v>0</v>
      </c>
      <c r="Q205" s="144">
        <v>0</v>
      </c>
      <c r="R205" s="144">
        <f>Q205*H205</f>
        <v>0</v>
      </c>
      <c r="S205" s="144">
        <v>0</v>
      </c>
      <c r="T205" s="145">
        <f>S205*H205</f>
        <v>0</v>
      </c>
      <c r="AR205" s="146" t="s">
        <v>97</v>
      </c>
      <c r="AT205" s="146" t="s">
        <v>284</v>
      </c>
      <c r="AU205" s="146" t="s">
        <v>80</v>
      </c>
      <c r="AY205" s="13" t="s">
        <v>281</v>
      </c>
      <c r="BE205" s="147">
        <f>IF(N205="základní",J205,0)</f>
        <v>0</v>
      </c>
      <c r="BF205" s="147">
        <f>IF(N205="snížená",J205,0)</f>
        <v>0</v>
      </c>
      <c r="BG205" s="147">
        <f>IF(N205="zákl. přenesená",J205,0)</f>
        <v>0</v>
      </c>
      <c r="BH205" s="147">
        <f>IF(N205="sníž. přenesená",J205,0)</f>
        <v>0</v>
      </c>
      <c r="BI205" s="147">
        <f>IF(N205="nulová",J205,0)</f>
        <v>0</v>
      </c>
      <c r="BJ205" s="13" t="s">
        <v>80</v>
      </c>
      <c r="BK205" s="147">
        <f>ROUND(I205*H205,2)</f>
        <v>0</v>
      </c>
      <c r="BL205" s="13" t="s">
        <v>97</v>
      </c>
      <c r="BM205" s="146" t="s">
        <v>2041</v>
      </c>
    </row>
    <row r="206" spans="2:65" s="1" customFormat="1" ht="39">
      <c r="B206" s="28"/>
      <c r="D206" s="148" t="s">
        <v>290</v>
      </c>
      <c r="F206" s="149" t="s">
        <v>2042</v>
      </c>
      <c r="I206" s="150"/>
      <c r="L206" s="28"/>
      <c r="M206" s="151"/>
      <c r="T206" s="52"/>
      <c r="AT206" s="13" t="s">
        <v>290</v>
      </c>
      <c r="AU206" s="13" t="s">
        <v>80</v>
      </c>
    </row>
    <row r="207" spans="2:65" s="1" customFormat="1" ht="37.9" customHeight="1">
      <c r="B207" s="133"/>
      <c r="C207" s="134" t="s">
        <v>794</v>
      </c>
      <c r="D207" s="134" t="s">
        <v>284</v>
      </c>
      <c r="E207" s="135" t="s">
        <v>623</v>
      </c>
      <c r="F207" s="136" t="s">
        <v>790</v>
      </c>
      <c r="G207" s="137" t="s">
        <v>402</v>
      </c>
      <c r="H207" s="156">
        <v>12.04</v>
      </c>
      <c r="I207" s="139"/>
      <c r="J207" s="140">
        <f>ROUND(I207*H207,2)</f>
        <v>0</v>
      </c>
      <c r="K207" s="141"/>
      <c r="L207" s="28"/>
      <c r="M207" s="142" t="s">
        <v>1</v>
      </c>
      <c r="N207" s="143" t="s">
        <v>38</v>
      </c>
      <c r="P207" s="144">
        <f>O207*H207</f>
        <v>0</v>
      </c>
      <c r="Q207" s="144">
        <v>0</v>
      </c>
      <c r="R207" s="144">
        <f>Q207*H207</f>
        <v>0</v>
      </c>
      <c r="S207" s="144">
        <v>0</v>
      </c>
      <c r="T207" s="145">
        <f>S207*H207</f>
        <v>0</v>
      </c>
      <c r="AR207" s="146" t="s">
        <v>97</v>
      </c>
      <c r="AT207" s="146" t="s">
        <v>284</v>
      </c>
      <c r="AU207" s="146" t="s">
        <v>80</v>
      </c>
      <c r="AY207" s="13" t="s">
        <v>281</v>
      </c>
      <c r="BE207" s="147">
        <f>IF(N207="základní",J207,0)</f>
        <v>0</v>
      </c>
      <c r="BF207" s="147">
        <f>IF(N207="snížená",J207,0)</f>
        <v>0</v>
      </c>
      <c r="BG207" s="147">
        <f>IF(N207="zákl. přenesená",J207,0)</f>
        <v>0</v>
      </c>
      <c r="BH207" s="147">
        <f>IF(N207="sníž. přenesená",J207,0)</f>
        <v>0</v>
      </c>
      <c r="BI207" s="147">
        <f>IF(N207="nulová",J207,0)</f>
        <v>0</v>
      </c>
      <c r="BJ207" s="13" t="s">
        <v>80</v>
      </c>
      <c r="BK207" s="147">
        <f>ROUND(I207*H207,2)</f>
        <v>0</v>
      </c>
      <c r="BL207" s="13" t="s">
        <v>97</v>
      </c>
      <c r="BM207" s="146" t="s">
        <v>2043</v>
      </c>
    </row>
    <row r="208" spans="2:65" s="1" customFormat="1" ht="19.5">
      <c r="B208" s="28"/>
      <c r="D208" s="148" t="s">
        <v>290</v>
      </c>
      <c r="F208" s="149" t="s">
        <v>2044</v>
      </c>
      <c r="I208" s="150"/>
      <c r="L208" s="28"/>
      <c r="M208" s="151"/>
      <c r="T208" s="52"/>
      <c r="AT208" s="13" t="s">
        <v>290</v>
      </c>
      <c r="AU208" s="13" t="s">
        <v>80</v>
      </c>
    </row>
    <row r="209" spans="2:65" s="11" customFormat="1" ht="25.9" customHeight="1">
      <c r="B209" s="121"/>
      <c r="D209" s="122" t="s">
        <v>72</v>
      </c>
      <c r="E209" s="123" t="s">
        <v>1093</v>
      </c>
      <c r="F209" s="123" t="s">
        <v>2045</v>
      </c>
      <c r="I209" s="124"/>
      <c r="J209" s="125">
        <f>BK209</f>
        <v>0</v>
      </c>
      <c r="L209" s="121"/>
      <c r="M209" s="126"/>
      <c r="P209" s="127">
        <f>SUM(P210:P215)</f>
        <v>0</v>
      </c>
      <c r="R209" s="127">
        <f>SUM(R210:R215)</f>
        <v>0</v>
      </c>
      <c r="T209" s="128">
        <f>SUM(T210:T215)</f>
        <v>0</v>
      </c>
      <c r="AR209" s="122" t="s">
        <v>80</v>
      </c>
      <c r="AT209" s="129" t="s">
        <v>72</v>
      </c>
      <c r="AU209" s="129" t="s">
        <v>73</v>
      </c>
      <c r="AY209" s="122" t="s">
        <v>281</v>
      </c>
      <c r="BK209" s="130">
        <f>SUM(BK210:BK215)</f>
        <v>0</v>
      </c>
    </row>
    <row r="210" spans="2:65" s="1" customFormat="1" ht="37.9" customHeight="1">
      <c r="B210" s="133"/>
      <c r="C210" s="134" t="s">
        <v>799</v>
      </c>
      <c r="D210" s="134" t="s">
        <v>284</v>
      </c>
      <c r="E210" s="135" t="s">
        <v>2046</v>
      </c>
      <c r="F210" s="136" t="s">
        <v>2047</v>
      </c>
      <c r="G210" s="137" t="s">
        <v>402</v>
      </c>
      <c r="H210" s="156">
        <v>21.8</v>
      </c>
      <c r="I210" s="139"/>
      <c r="J210" s="140">
        <f>ROUND(I210*H210,2)</f>
        <v>0</v>
      </c>
      <c r="K210" s="141"/>
      <c r="L210" s="28"/>
      <c r="M210" s="142" t="s">
        <v>1</v>
      </c>
      <c r="N210" s="143" t="s">
        <v>38</v>
      </c>
      <c r="P210" s="144">
        <f>O210*H210</f>
        <v>0</v>
      </c>
      <c r="Q210" s="144">
        <v>0</v>
      </c>
      <c r="R210" s="144">
        <f>Q210*H210</f>
        <v>0</v>
      </c>
      <c r="S210" s="144">
        <v>0</v>
      </c>
      <c r="T210" s="145">
        <f>S210*H210</f>
        <v>0</v>
      </c>
      <c r="AR210" s="146" t="s">
        <v>97</v>
      </c>
      <c r="AT210" s="146" t="s">
        <v>284</v>
      </c>
      <c r="AU210" s="146" t="s">
        <v>80</v>
      </c>
      <c r="AY210" s="13" t="s">
        <v>281</v>
      </c>
      <c r="BE210" s="147">
        <f>IF(N210="základní",J210,0)</f>
        <v>0</v>
      </c>
      <c r="BF210" s="147">
        <f>IF(N210="snížená",J210,0)</f>
        <v>0</v>
      </c>
      <c r="BG210" s="147">
        <f>IF(N210="zákl. přenesená",J210,0)</f>
        <v>0</v>
      </c>
      <c r="BH210" s="147">
        <f>IF(N210="sníž. přenesená",J210,0)</f>
        <v>0</v>
      </c>
      <c r="BI210" s="147">
        <f>IF(N210="nulová",J210,0)</f>
        <v>0</v>
      </c>
      <c r="BJ210" s="13" t="s">
        <v>80</v>
      </c>
      <c r="BK210" s="147">
        <f>ROUND(I210*H210,2)</f>
        <v>0</v>
      </c>
      <c r="BL210" s="13" t="s">
        <v>97</v>
      </c>
      <c r="BM210" s="146" t="s">
        <v>2048</v>
      </c>
    </row>
    <row r="211" spans="2:65" s="1" customFormat="1" ht="39">
      <c r="B211" s="28"/>
      <c r="D211" s="148" t="s">
        <v>290</v>
      </c>
      <c r="F211" s="149" t="s">
        <v>2049</v>
      </c>
      <c r="I211" s="150"/>
      <c r="L211" s="28"/>
      <c r="M211" s="151"/>
      <c r="T211" s="52"/>
      <c r="AT211" s="13" t="s">
        <v>290</v>
      </c>
      <c r="AU211" s="13" t="s">
        <v>80</v>
      </c>
    </row>
    <row r="212" spans="2:65" s="1" customFormat="1" ht="24.2" customHeight="1">
      <c r="B212" s="133"/>
      <c r="C212" s="134" t="s">
        <v>805</v>
      </c>
      <c r="D212" s="134" t="s">
        <v>284</v>
      </c>
      <c r="E212" s="135" t="s">
        <v>2050</v>
      </c>
      <c r="F212" s="136" t="s">
        <v>2051</v>
      </c>
      <c r="G212" s="137" t="s">
        <v>402</v>
      </c>
      <c r="H212" s="156">
        <v>21.8</v>
      </c>
      <c r="I212" s="139"/>
      <c r="J212" s="140">
        <f>ROUND(I212*H212,2)</f>
        <v>0</v>
      </c>
      <c r="K212" s="141"/>
      <c r="L212" s="28"/>
      <c r="M212" s="142" t="s">
        <v>1</v>
      </c>
      <c r="N212" s="143" t="s">
        <v>38</v>
      </c>
      <c r="P212" s="144">
        <f>O212*H212</f>
        <v>0</v>
      </c>
      <c r="Q212" s="144">
        <v>0</v>
      </c>
      <c r="R212" s="144">
        <f>Q212*H212</f>
        <v>0</v>
      </c>
      <c r="S212" s="144">
        <v>0</v>
      </c>
      <c r="T212" s="145">
        <f>S212*H212</f>
        <v>0</v>
      </c>
      <c r="AR212" s="146" t="s">
        <v>97</v>
      </c>
      <c r="AT212" s="146" t="s">
        <v>284</v>
      </c>
      <c r="AU212" s="146" t="s">
        <v>80</v>
      </c>
      <c r="AY212" s="13" t="s">
        <v>281</v>
      </c>
      <c r="BE212" s="147">
        <f>IF(N212="základní",J212,0)</f>
        <v>0</v>
      </c>
      <c r="BF212" s="147">
        <f>IF(N212="snížená",J212,0)</f>
        <v>0</v>
      </c>
      <c r="BG212" s="147">
        <f>IF(N212="zákl. přenesená",J212,0)</f>
        <v>0</v>
      </c>
      <c r="BH212" s="147">
        <f>IF(N212="sníž. přenesená",J212,0)</f>
        <v>0</v>
      </c>
      <c r="BI212" s="147">
        <f>IF(N212="nulová",J212,0)</f>
        <v>0</v>
      </c>
      <c r="BJ212" s="13" t="s">
        <v>80</v>
      </c>
      <c r="BK212" s="147">
        <f>ROUND(I212*H212,2)</f>
        <v>0</v>
      </c>
      <c r="BL212" s="13" t="s">
        <v>97</v>
      </c>
      <c r="BM212" s="146" t="s">
        <v>2052</v>
      </c>
    </row>
    <row r="213" spans="2:65" s="1" customFormat="1" ht="29.25">
      <c r="B213" s="28"/>
      <c r="D213" s="148" t="s">
        <v>290</v>
      </c>
      <c r="F213" s="149" t="s">
        <v>2053</v>
      </c>
      <c r="I213" s="150"/>
      <c r="L213" s="28"/>
      <c r="M213" s="151"/>
      <c r="T213" s="52"/>
      <c r="AT213" s="13" t="s">
        <v>290</v>
      </c>
      <c r="AU213" s="13" t="s">
        <v>80</v>
      </c>
    </row>
    <row r="214" spans="2:65" s="1" customFormat="1" ht="37.9" customHeight="1">
      <c r="B214" s="133"/>
      <c r="C214" s="134" t="s">
        <v>508</v>
      </c>
      <c r="D214" s="134" t="s">
        <v>284</v>
      </c>
      <c r="E214" s="135" t="s">
        <v>2054</v>
      </c>
      <c r="F214" s="136" t="s">
        <v>2055</v>
      </c>
      <c r="G214" s="137" t="s">
        <v>402</v>
      </c>
      <c r="H214" s="156">
        <v>21.8</v>
      </c>
      <c r="I214" s="139"/>
      <c r="J214" s="140">
        <f>ROUND(I214*H214,2)</f>
        <v>0</v>
      </c>
      <c r="K214" s="141"/>
      <c r="L214" s="28"/>
      <c r="M214" s="142" t="s">
        <v>1</v>
      </c>
      <c r="N214" s="143" t="s">
        <v>38</v>
      </c>
      <c r="P214" s="144">
        <f>O214*H214</f>
        <v>0</v>
      </c>
      <c r="Q214" s="144">
        <v>0</v>
      </c>
      <c r="R214" s="144">
        <f>Q214*H214</f>
        <v>0</v>
      </c>
      <c r="S214" s="144">
        <v>0</v>
      </c>
      <c r="T214" s="145">
        <f>S214*H214</f>
        <v>0</v>
      </c>
      <c r="AR214" s="146" t="s">
        <v>97</v>
      </c>
      <c r="AT214" s="146" t="s">
        <v>284</v>
      </c>
      <c r="AU214" s="146" t="s">
        <v>80</v>
      </c>
      <c r="AY214" s="13" t="s">
        <v>281</v>
      </c>
      <c r="BE214" s="147">
        <f>IF(N214="základní",J214,0)</f>
        <v>0</v>
      </c>
      <c r="BF214" s="147">
        <f>IF(N214="snížená",J214,0)</f>
        <v>0</v>
      </c>
      <c r="BG214" s="147">
        <f>IF(N214="zákl. přenesená",J214,0)</f>
        <v>0</v>
      </c>
      <c r="BH214" s="147">
        <f>IF(N214="sníž. přenesená",J214,0)</f>
        <v>0</v>
      </c>
      <c r="BI214" s="147">
        <f>IF(N214="nulová",J214,0)</f>
        <v>0</v>
      </c>
      <c r="BJ214" s="13" t="s">
        <v>80</v>
      </c>
      <c r="BK214" s="147">
        <f>ROUND(I214*H214,2)</f>
        <v>0</v>
      </c>
      <c r="BL214" s="13" t="s">
        <v>97</v>
      </c>
      <c r="BM214" s="146" t="s">
        <v>2056</v>
      </c>
    </row>
    <row r="215" spans="2:65" s="1" customFormat="1" ht="29.25">
      <c r="B215" s="28"/>
      <c r="D215" s="148" t="s">
        <v>290</v>
      </c>
      <c r="F215" s="149" t="s">
        <v>2053</v>
      </c>
      <c r="I215" s="150"/>
      <c r="L215" s="28"/>
      <c r="M215" s="151"/>
      <c r="T215" s="52"/>
      <c r="AT215" s="13" t="s">
        <v>290</v>
      </c>
      <c r="AU215" s="13" t="s">
        <v>80</v>
      </c>
    </row>
    <row r="216" spans="2:65" s="11" customFormat="1" ht="25.9" customHeight="1">
      <c r="B216" s="121"/>
      <c r="D216" s="122" t="s">
        <v>72</v>
      </c>
      <c r="E216" s="123" t="s">
        <v>316</v>
      </c>
      <c r="F216" s="123" t="s">
        <v>793</v>
      </c>
      <c r="I216" s="124"/>
      <c r="J216" s="125">
        <f>BK216</f>
        <v>0</v>
      </c>
      <c r="L216" s="121"/>
      <c r="M216" s="126"/>
      <c r="P216" s="127">
        <f>SUM(P217:P223)</f>
        <v>0</v>
      </c>
      <c r="R216" s="127">
        <f>SUM(R217:R223)</f>
        <v>0</v>
      </c>
      <c r="T216" s="128">
        <f>SUM(T217:T223)</f>
        <v>0</v>
      </c>
      <c r="AR216" s="122" t="s">
        <v>80</v>
      </c>
      <c r="AT216" s="129" t="s">
        <v>72</v>
      </c>
      <c r="AU216" s="129" t="s">
        <v>73</v>
      </c>
      <c r="AY216" s="122" t="s">
        <v>281</v>
      </c>
      <c r="BK216" s="130">
        <f>SUM(BK217:BK223)</f>
        <v>0</v>
      </c>
    </row>
    <row r="217" spans="2:65" s="1" customFormat="1" ht="16.5" customHeight="1">
      <c r="B217" s="133"/>
      <c r="C217" s="134" t="s">
        <v>513</v>
      </c>
      <c r="D217" s="134" t="s">
        <v>284</v>
      </c>
      <c r="E217" s="135" t="s">
        <v>1108</v>
      </c>
      <c r="F217" s="136" t="s">
        <v>1109</v>
      </c>
      <c r="G217" s="137" t="s">
        <v>501</v>
      </c>
      <c r="H217" s="156">
        <v>20.5</v>
      </c>
      <c r="I217" s="139"/>
      <c r="J217" s="140">
        <f>ROUND(I217*H217,2)</f>
        <v>0</v>
      </c>
      <c r="K217" s="141"/>
      <c r="L217" s="28"/>
      <c r="M217" s="142" t="s">
        <v>1</v>
      </c>
      <c r="N217" s="143" t="s">
        <v>38</v>
      </c>
      <c r="P217" s="144">
        <f>O217*H217</f>
        <v>0</v>
      </c>
      <c r="Q217" s="144">
        <v>0</v>
      </c>
      <c r="R217" s="144">
        <f>Q217*H217</f>
        <v>0</v>
      </c>
      <c r="S217" s="144">
        <v>0</v>
      </c>
      <c r="T217" s="145">
        <f>S217*H217</f>
        <v>0</v>
      </c>
      <c r="AR217" s="146" t="s">
        <v>97</v>
      </c>
      <c r="AT217" s="146" t="s">
        <v>284</v>
      </c>
      <c r="AU217" s="146" t="s">
        <v>80</v>
      </c>
      <c r="AY217" s="13" t="s">
        <v>281</v>
      </c>
      <c r="BE217" s="147">
        <f>IF(N217="základní",J217,0)</f>
        <v>0</v>
      </c>
      <c r="BF217" s="147">
        <f>IF(N217="snížená",J217,0)</f>
        <v>0</v>
      </c>
      <c r="BG217" s="147">
        <f>IF(N217="zákl. přenesená",J217,0)</f>
        <v>0</v>
      </c>
      <c r="BH217" s="147">
        <f>IF(N217="sníž. přenesená",J217,0)</f>
        <v>0</v>
      </c>
      <c r="BI217" s="147">
        <f>IF(N217="nulová",J217,0)</f>
        <v>0</v>
      </c>
      <c r="BJ217" s="13" t="s">
        <v>80</v>
      </c>
      <c r="BK217" s="147">
        <f>ROUND(I217*H217,2)</f>
        <v>0</v>
      </c>
      <c r="BL217" s="13" t="s">
        <v>97</v>
      </c>
      <c r="BM217" s="146" t="s">
        <v>2057</v>
      </c>
    </row>
    <row r="218" spans="2:65" s="1" customFormat="1" ht="19.5">
      <c r="B218" s="28"/>
      <c r="D218" s="148" t="s">
        <v>290</v>
      </c>
      <c r="F218" s="149" t="s">
        <v>2058</v>
      </c>
      <c r="I218" s="150"/>
      <c r="L218" s="28"/>
      <c r="M218" s="151"/>
      <c r="T218" s="52"/>
      <c r="AT218" s="13" t="s">
        <v>290</v>
      </c>
      <c r="AU218" s="13" t="s">
        <v>80</v>
      </c>
    </row>
    <row r="219" spans="2:65" s="1" customFormat="1" ht="33" customHeight="1">
      <c r="B219" s="133"/>
      <c r="C219" s="134" t="s">
        <v>517</v>
      </c>
      <c r="D219" s="134" t="s">
        <v>284</v>
      </c>
      <c r="E219" s="135" t="s">
        <v>795</v>
      </c>
      <c r="F219" s="136" t="s">
        <v>796</v>
      </c>
      <c r="G219" s="137" t="s">
        <v>501</v>
      </c>
      <c r="H219" s="156">
        <v>2</v>
      </c>
      <c r="I219" s="139"/>
      <c r="J219" s="140">
        <f>ROUND(I219*H219,2)</f>
        <v>0</v>
      </c>
      <c r="K219" s="141"/>
      <c r="L219" s="28"/>
      <c r="M219" s="142" t="s">
        <v>1</v>
      </c>
      <c r="N219" s="143" t="s">
        <v>38</v>
      </c>
      <c r="P219" s="144">
        <f>O219*H219</f>
        <v>0</v>
      </c>
      <c r="Q219" s="144">
        <v>0</v>
      </c>
      <c r="R219" s="144">
        <f>Q219*H219</f>
        <v>0</v>
      </c>
      <c r="S219" s="144">
        <v>0</v>
      </c>
      <c r="T219" s="145">
        <f>S219*H219</f>
        <v>0</v>
      </c>
      <c r="AR219" s="146" t="s">
        <v>97</v>
      </c>
      <c r="AT219" s="146" t="s">
        <v>284</v>
      </c>
      <c r="AU219" s="146" t="s">
        <v>80</v>
      </c>
      <c r="AY219" s="13" t="s">
        <v>281</v>
      </c>
      <c r="BE219" s="147">
        <f>IF(N219="základní",J219,0)</f>
        <v>0</v>
      </c>
      <c r="BF219" s="147">
        <f>IF(N219="snížená",J219,0)</f>
        <v>0</v>
      </c>
      <c r="BG219" s="147">
        <f>IF(N219="zákl. přenesená",J219,0)</f>
        <v>0</v>
      </c>
      <c r="BH219" s="147">
        <f>IF(N219="sníž. přenesená",J219,0)</f>
        <v>0</v>
      </c>
      <c r="BI219" s="147">
        <f>IF(N219="nulová",J219,0)</f>
        <v>0</v>
      </c>
      <c r="BJ219" s="13" t="s">
        <v>80</v>
      </c>
      <c r="BK219" s="147">
        <f>ROUND(I219*H219,2)</f>
        <v>0</v>
      </c>
      <c r="BL219" s="13" t="s">
        <v>97</v>
      </c>
      <c r="BM219" s="146" t="s">
        <v>2059</v>
      </c>
    </row>
    <row r="220" spans="2:65" s="1" customFormat="1" ht="39">
      <c r="B220" s="28"/>
      <c r="D220" s="148" t="s">
        <v>290</v>
      </c>
      <c r="F220" s="149" t="s">
        <v>2060</v>
      </c>
      <c r="I220" s="150"/>
      <c r="L220" s="28"/>
      <c r="M220" s="151"/>
      <c r="T220" s="52"/>
      <c r="AT220" s="13" t="s">
        <v>290</v>
      </c>
      <c r="AU220" s="13" t="s">
        <v>80</v>
      </c>
    </row>
    <row r="221" spans="2:65" s="1" customFormat="1" ht="33" customHeight="1">
      <c r="B221" s="133"/>
      <c r="C221" s="134" t="s">
        <v>521</v>
      </c>
      <c r="D221" s="134" t="s">
        <v>284</v>
      </c>
      <c r="E221" s="135" t="s">
        <v>1113</v>
      </c>
      <c r="F221" s="136" t="s">
        <v>1319</v>
      </c>
      <c r="G221" s="137" t="s">
        <v>501</v>
      </c>
      <c r="H221" s="156">
        <v>22.55</v>
      </c>
      <c r="I221" s="139"/>
      <c r="J221" s="140">
        <f>ROUND(I221*H221,2)</f>
        <v>0</v>
      </c>
      <c r="K221" s="141"/>
      <c r="L221" s="28"/>
      <c r="M221" s="142" t="s">
        <v>1</v>
      </c>
      <c r="N221" s="143" t="s">
        <v>38</v>
      </c>
      <c r="P221" s="144">
        <f>O221*H221</f>
        <v>0</v>
      </c>
      <c r="Q221" s="144">
        <v>0</v>
      </c>
      <c r="R221" s="144">
        <f>Q221*H221</f>
        <v>0</v>
      </c>
      <c r="S221" s="144">
        <v>0</v>
      </c>
      <c r="T221" s="145">
        <f>S221*H221</f>
        <v>0</v>
      </c>
      <c r="AR221" s="146" t="s">
        <v>97</v>
      </c>
      <c r="AT221" s="146" t="s">
        <v>284</v>
      </c>
      <c r="AU221" s="146" t="s">
        <v>80</v>
      </c>
      <c r="AY221" s="13" t="s">
        <v>281</v>
      </c>
      <c r="BE221" s="147">
        <f>IF(N221="základní",J221,0)</f>
        <v>0</v>
      </c>
      <c r="BF221" s="147">
        <f>IF(N221="snížená",J221,0)</f>
        <v>0</v>
      </c>
      <c r="BG221" s="147">
        <f>IF(N221="zákl. přenesená",J221,0)</f>
        <v>0</v>
      </c>
      <c r="BH221" s="147">
        <f>IF(N221="sníž. přenesená",J221,0)</f>
        <v>0</v>
      </c>
      <c r="BI221" s="147">
        <f>IF(N221="nulová",J221,0)</f>
        <v>0</v>
      </c>
      <c r="BJ221" s="13" t="s">
        <v>80</v>
      </c>
      <c r="BK221" s="147">
        <f>ROUND(I221*H221,2)</f>
        <v>0</v>
      </c>
      <c r="BL221" s="13" t="s">
        <v>97</v>
      </c>
      <c r="BM221" s="146" t="s">
        <v>2061</v>
      </c>
    </row>
    <row r="222" spans="2:65" s="1" customFormat="1" ht="19.5">
      <c r="B222" s="28"/>
      <c r="D222" s="148" t="s">
        <v>290</v>
      </c>
      <c r="F222" s="149" t="s">
        <v>2062</v>
      </c>
      <c r="I222" s="150"/>
      <c r="L222" s="28"/>
      <c r="M222" s="151"/>
      <c r="T222" s="52"/>
      <c r="AT222" s="13" t="s">
        <v>290</v>
      </c>
      <c r="AU222" s="13" t="s">
        <v>80</v>
      </c>
    </row>
    <row r="223" spans="2:65" s="1" customFormat="1" ht="21.75" customHeight="1">
      <c r="B223" s="133"/>
      <c r="C223" s="134" t="s">
        <v>828</v>
      </c>
      <c r="D223" s="134" t="s">
        <v>284</v>
      </c>
      <c r="E223" s="135" t="s">
        <v>2063</v>
      </c>
      <c r="F223" s="136" t="s">
        <v>2064</v>
      </c>
      <c r="G223" s="137" t="s">
        <v>409</v>
      </c>
      <c r="H223" s="156">
        <v>2</v>
      </c>
      <c r="I223" s="139"/>
      <c r="J223" s="140">
        <f>ROUND(I223*H223,2)</f>
        <v>0</v>
      </c>
      <c r="K223" s="141"/>
      <c r="L223" s="28"/>
      <c r="M223" s="142" t="s">
        <v>1</v>
      </c>
      <c r="N223" s="143" t="s">
        <v>38</v>
      </c>
      <c r="P223" s="144">
        <f>O223*H223</f>
        <v>0</v>
      </c>
      <c r="Q223" s="144">
        <v>0</v>
      </c>
      <c r="R223" s="144">
        <f>Q223*H223</f>
        <v>0</v>
      </c>
      <c r="S223" s="144">
        <v>0</v>
      </c>
      <c r="T223" s="145">
        <f>S223*H223</f>
        <v>0</v>
      </c>
      <c r="AR223" s="146" t="s">
        <v>97</v>
      </c>
      <c r="AT223" s="146" t="s">
        <v>284</v>
      </c>
      <c r="AU223" s="146" t="s">
        <v>80</v>
      </c>
      <c r="AY223" s="13" t="s">
        <v>281</v>
      </c>
      <c r="BE223" s="147">
        <f>IF(N223="základní",J223,0)</f>
        <v>0</v>
      </c>
      <c r="BF223" s="147">
        <f>IF(N223="snížená",J223,0)</f>
        <v>0</v>
      </c>
      <c r="BG223" s="147">
        <f>IF(N223="zákl. přenesená",J223,0)</f>
        <v>0</v>
      </c>
      <c r="BH223" s="147">
        <f>IF(N223="sníž. přenesená",J223,0)</f>
        <v>0</v>
      </c>
      <c r="BI223" s="147">
        <f>IF(N223="nulová",J223,0)</f>
        <v>0</v>
      </c>
      <c r="BJ223" s="13" t="s">
        <v>80</v>
      </c>
      <c r="BK223" s="147">
        <f>ROUND(I223*H223,2)</f>
        <v>0</v>
      </c>
      <c r="BL223" s="13" t="s">
        <v>97</v>
      </c>
      <c r="BM223" s="146" t="s">
        <v>2065</v>
      </c>
    </row>
    <row r="224" spans="2:65" s="11" customFormat="1" ht="25.9" customHeight="1">
      <c r="B224" s="121"/>
      <c r="D224" s="122" t="s">
        <v>72</v>
      </c>
      <c r="E224" s="123" t="s">
        <v>814</v>
      </c>
      <c r="F224" s="123" t="s">
        <v>815</v>
      </c>
      <c r="I224" s="124"/>
      <c r="J224" s="125">
        <f>BK224</f>
        <v>0</v>
      </c>
      <c r="L224" s="121"/>
      <c r="M224" s="126"/>
      <c r="P224" s="127">
        <f>SUM(P225:P226)</f>
        <v>0</v>
      </c>
      <c r="R224" s="127">
        <f>SUM(R225:R226)</f>
        <v>0</v>
      </c>
      <c r="T224" s="128">
        <f>SUM(T225:T226)</f>
        <v>0</v>
      </c>
      <c r="AR224" s="122" t="s">
        <v>80</v>
      </c>
      <c r="AT224" s="129" t="s">
        <v>72</v>
      </c>
      <c r="AU224" s="129" t="s">
        <v>73</v>
      </c>
      <c r="AY224" s="122" t="s">
        <v>281</v>
      </c>
      <c r="BK224" s="130">
        <f>SUM(BK225:BK226)</f>
        <v>0</v>
      </c>
    </row>
    <row r="225" spans="2:65" s="1" customFormat="1" ht="16.5" customHeight="1">
      <c r="B225" s="133"/>
      <c r="C225" s="134" t="s">
        <v>833</v>
      </c>
      <c r="D225" s="134" t="s">
        <v>284</v>
      </c>
      <c r="E225" s="135" t="s">
        <v>816</v>
      </c>
      <c r="F225" s="136" t="s">
        <v>817</v>
      </c>
      <c r="G225" s="137" t="s">
        <v>618</v>
      </c>
      <c r="H225" s="156">
        <v>8</v>
      </c>
      <c r="I225" s="139"/>
      <c r="J225" s="140">
        <f>ROUND(I225*H225,2)</f>
        <v>0</v>
      </c>
      <c r="K225" s="141"/>
      <c r="L225" s="28"/>
      <c r="M225" s="142" t="s">
        <v>1</v>
      </c>
      <c r="N225" s="143" t="s">
        <v>38</v>
      </c>
      <c r="P225" s="144">
        <f>O225*H225</f>
        <v>0</v>
      </c>
      <c r="Q225" s="144">
        <v>0</v>
      </c>
      <c r="R225" s="144">
        <f>Q225*H225</f>
        <v>0</v>
      </c>
      <c r="S225" s="144">
        <v>0</v>
      </c>
      <c r="T225" s="145">
        <f>S225*H225</f>
        <v>0</v>
      </c>
      <c r="AR225" s="146" t="s">
        <v>97</v>
      </c>
      <c r="AT225" s="146" t="s">
        <v>284</v>
      </c>
      <c r="AU225" s="146" t="s">
        <v>80</v>
      </c>
      <c r="AY225" s="13" t="s">
        <v>281</v>
      </c>
      <c r="BE225" s="147">
        <f>IF(N225="základní",J225,0)</f>
        <v>0</v>
      </c>
      <c r="BF225" s="147">
        <f>IF(N225="snížená",J225,0)</f>
        <v>0</v>
      </c>
      <c r="BG225" s="147">
        <f>IF(N225="zákl. přenesená",J225,0)</f>
        <v>0</v>
      </c>
      <c r="BH225" s="147">
        <f>IF(N225="sníž. přenesená",J225,0)</f>
        <v>0</v>
      </c>
      <c r="BI225" s="147">
        <f>IF(N225="nulová",J225,0)</f>
        <v>0</v>
      </c>
      <c r="BJ225" s="13" t="s">
        <v>80</v>
      </c>
      <c r="BK225" s="147">
        <f>ROUND(I225*H225,2)</f>
        <v>0</v>
      </c>
      <c r="BL225" s="13" t="s">
        <v>97</v>
      </c>
      <c r="BM225" s="146" t="s">
        <v>2066</v>
      </c>
    </row>
    <row r="226" spans="2:65" s="1" customFormat="1" ht="19.5">
      <c r="B226" s="28"/>
      <c r="D226" s="148" t="s">
        <v>290</v>
      </c>
      <c r="F226" s="149" t="s">
        <v>1429</v>
      </c>
      <c r="I226" s="150"/>
      <c r="L226" s="28"/>
      <c r="M226" s="151"/>
      <c r="T226" s="52"/>
      <c r="AT226" s="13" t="s">
        <v>290</v>
      </c>
      <c r="AU226" s="13" t="s">
        <v>80</v>
      </c>
    </row>
    <row r="227" spans="2:65" s="11" customFormat="1" ht="25.9" customHeight="1">
      <c r="B227" s="121"/>
      <c r="D227" s="122" t="s">
        <v>72</v>
      </c>
      <c r="E227" s="123" t="s">
        <v>643</v>
      </c>
      <c r="F227" s="123" t="s">
        <v>644</v>
      </c>
      <c r="I227" s="124"/>
      <c r="J227" s="125">
        <f>BK227</f>
        <v>0</v>
      </c>
      <c r="L227" s="121"/>
      <c r="M227" s="126"/>
      <c r="P227" s="127">
        <f>SUM(P228:P229)</f>
        <v>0</v>
      </c>
      <c r="R227" s="127">
        <f>SUM(R228:R229)</f>
        <v>0</v>
      </c>
      <c r="T227" s="128">
        <f>SUM(T228:T229)</f>
        <v>0</v>
      </c>
      <c r="AR227" s="122" t="s">
        <v>80</v>
      </c>
      <c r="AT227" s="129" t="s">
        <v>72</v>
      </c>
      <c r="AU227" s="129" t="s">
        <v>73</v>
      </c>
      <c r="AY227" s="122" t="s">
        <v>281</v>
      </c>
      <c r="BK227" s="130">
        <f>SUM(BK228:BK229)</f>
        <v>0</v>
      </c>
    </row>
    <row r="228" spans="2:65" s="1" customFormat="1" ht="24.2" customHeight="1">
      <c r="B228" s="133"/>
      <c r="C228" s="134" t="s">
        <v>531</v>
      </c>
      <c r="D228" s="134" t="s">
        <v>284</v>
      </c>
      <c r="E228" s="135" t="s">
        <v>834</v>
      </c>
      <c r="F228" s="136" t="s">
        <v>835</v>
      </c>
      <c r="G228" s="137" t="s">
        <v>511</v>
      </c>
      <c r="H228" s="156">
        <v>77.75</v>
      </c>
      <c r="I228" s="139"/>
      <c r="J228" s="140">
        <f>ROUND(I228*H228,2)</f>
        <v>0</v>
      </c>
      <c r="K228" s="141"/>
      <c r="L228" s="28"/>
      <c r="M228" s="142" t="s">
        <v>1</v>
      </c>
      <c r="N228" s="143" t="s">
        <v>38</v>
      </c>
      <c r="P228" s="144">
        <f>O228*H228</f>
        <v>0</v>
      </c>
      <c r="Q228" s="144">
        <v>0</v>
      </c>
      <c r="R228" s="144">
        <f>Q228*H228</f>
        <v>0</v>
      </c>
      <c r="S228" s="144">
        <v>0</v>
      </c>
      <c r="T228" s="145">
        <f>S228*H228</f>
        <v>0</v>
      </c>
      <c r="AR228" s="146" t="s">
        <v>97</v>
      </c>
      <c r="AT228" s="146" t="s">
        <v>284</v>
      </c>
      <c r="AU228" s="146" t="s">
        <v>80</v>
      </c>
      <c r="AY228" s="13" t="s">
        <v>281</v>
      </c>
      <c r="BE228" s="147">
        <f>IF(N228="základní",J228,0)</f>
        <v>0</v>
      </c>
      <c r="BF228" s="147">
        <f>IF(N228="snížená",J228,0)</f>
        <v>0</v>
      </c>
      <c r="BG228" s="147">
        <f>IF(N228="zákl. přenesená",J228,0)</f>
        <v>0</v>
      </c>
      <c r="BH228" s="147">
        <f>IF(N228="sníž. přenesená",J228,0)</f>
        <v>0</v>
      </c>
      <c r="BI228" s="147">
        <f>IF(N228="nulová",J228,0)</f>
        <v>0</v>
      </c>
      <c r="BJ228" s="13" t="s">
        <v>80</v>
      </c>
      <c r="BK228" s="147">
        <f>ROUND(I228*H228,2)</f>
        <v>0</v>
      </c>
      <c r="BL228" s="13" t="s">
        <v>97</v>
      </c>
      <c r="BM228" s="146" t="s">
        <v>2067</v>
      </c>
    </row>
    <row r="229" spans="2:65" s="1" customFormat="1" ht="39">
      <c r="B229" s="28"/>
      <c r="D229" s="148" t="s">
        <v>290</v>
      </c>
      <c r="F229" s="149" t="s">
        <v>837</v>
      </c>
      <c r="I229" s="150"/>
      <c r="L229" s="28"/>
      <c r="M229" s="151"/>
      <c r="T229" s="52"/>
      <c r="AT229" s="13" t="s">
        <v>290</v>
      </c>
      <c r="AU229" s="13" t="s">
        <v>80</v>
      </c>
    </row>
    <row r="230" spans="2:65" s="11" customFormat="1" ht="25.9" customHeight="1">
      <c r="B230" s="121"/>
      <c r="D230" s="122" t="s">
        <v>72</v>
      </c>
      <c r="E230" s="123" t="s">
        <v>838</v>
      </c>
      <c r="F230" s="123" t="s">
        <v>839</v>
      </c>
      <c r="I230" s="124"/>
      <c r="J230" s="125">
        <f>BK230</f>
        <v>0</v>
      </c>
      <c r="L230" s="121"/>
      <c r="M230" s="126"/>
      <c r="P230" s="127">
        <f>SUM(P231:P244)</f>
        <v>0</v>
      </c>
      <c r="R230" s="127">
        <f>SUM(R231:R244)</f>
        <v>0</v>
      </c>
      <c r="T230" s="128">
        <f>SUM(T231:T244)</f>
        <v>0</v>
      </c>
      <c r="AR230" s="122" t="s">
        <v>82</v>
      </c>
      <c r="AT230" s="129" t="s">
        <v>72</v>
      </c>
      <c r="AU230" s="129" t="s">
        <v>73</v>
      </c>
      <c r="AY230" s="122" t="s">
        <v>281</v>
      </c>
      <c r="BK230" s="130">
        <f>SUM(BK231:BK244)</f>
        <v>0</v>
      </c>
    </row>
    <row r="231" spans="2:65" s="1" customFormat="1" ht="66.75" customHeight="1">
      <c r="B231" s="133"/>
      <c r="C231" s="134" t="s">
        <v>535</v>
      </c>
      <c r="D231" s="134" t="s">
        <v>284</v>
      </c>
      <c r="E231" s="135" t="s">
        <v>840</v>
      </c>
      <c r="F231" s="136" t="s">
        <v>841</v>
      </c>
      <c r="G231" s="137" t="s">
        <v>402</v>
      </c>
      <c r="H231" s="156">
        <v>7.04</v>
      </c>
      <c r="I231" s="139"/>
      <c r="J231" s="140">
        <f>ROUND(I231*H231,2)</f>
        <v>0</v>
      </c>
      <c r="K231" s="141"/>
      <c r="L231" s="28"/>
      <c r="M231" s="142" t="s">
        <v>1</v>
      </c>
      <c r="N231" s="143" t="s">
        <v>38</v>
      </c>
      <c r="P231" s="144">
        <f>O231*H231</f>
        <v>0</v>
      </c>
      <c r="Q231" s="144">
        <v>0</v>
      </c>
      <c r="R231" s="144">
        <f>Q231*H231</f>
        <v>0</v>
      </c>
      <c r="S231" s="144">
        <v>0</v>
      </c>
      <c r="T231" s="145">
        <f>S231*H231</f>
        <v>0</v>
      </c>
      <c r="AR231" s="146" t="s">
        <v>352</v>
      </c>
      <c r="AT231" s="146" t="s">
        <v>284</v>
      </c>
      <c r="AU231" s="146" t="s">
        <v>80</v>
      </c>
      <c r="AY231" s="13" t="s">
        <v>281</v>
      </c>
      <c r="BE231" s="147">
        <f>IF(N231="základní",J231,0)</f>
        <v>0</v>
      </c>
      <c r="BF231" s="147">
        <f>IF(N231="snížená",J231,0)</f>
        <v>0</v>
      </c>
      <c r="BG231" s="147">
        <f>IF(N231="zákl. přenesená",J231,0)</f>
        <v>0</v>
      </c>
      <c r="BH231" s="147">
        <f>IF(N231="sníž. přenesená",J231,0)</f>
        <v>0</v>
      </c>
      <c r="BI231" s="147">
        <f>IF(N231="nulová",J231,0)</f>
        <v>0</v>
      </c>
      <c r="BJ231" s="13" t="s">
        <v>80</v>
      </c>
      <c r="BK231" s="147">
        <f>ROUND(I231*H231,2)</f>
        <v>0</v>
      </c>
      <c r="BL231" s="13" t="s">
        <v>352</v>
      </c>
      <c r="BM231" s="146" t="s">
        <v>2068</v>
      </c>
    </row>
    <row r="232" spans="2:65" s="1" customFormat="1" ht="19.5">
      <c r="B232" s="28"/>
      <c r="D232" s="148" t="s">
        <v>290</v>
      </c>
      <c r="F232" s="149" t="s">
        <v>2069</v>
      </c>
      <c r="I232" s="150"/>
      <c r="L232" s="28"/>
      <c r="M232" s="151"/>
      <c r="T232" s="52"/>
      <c r="AT232" s="13" t="s">
        <v>290</v>
      </c>
      <c r="AU232" s="13" t="s">
        <v>80</v>
      </c>
    </row>
    <row r="233" spans="2:65" s="1" customFormat="1" ht="66.75" customHeight="1">
      <c r="B233" s="133"/>
      <c r="C233" s="134" t="s">
        <v>539</v>
      </c>
      <c r="D233" s="134" t="s">
        <v>284</v>
      </c>
      <c r="E233" s="135" t="s">
        <v>844</v>
      </c>
      <c r="F233" s="136" t="s">
        <v>845</v>
      </c>
      <c r="G233" s="137" t="s">
        <v>402</v>
      </c>
      <c r="H233" s="156">
        <v>33.549999999999997</v>
      </c>
      <c r="I233" s="139"/>
      <c r="J233" s="140">
        <f>ROUND(I233*H233,2)</f>
        <v>0</v>
      </c>
      <c r="K233" s="141"/>
      <c r="L233" s="28"/>
      <c r="M233" s="142" t="s">
        <v>1</v>
      </c>
      <c r="N233" s="143" t="s">
        <v>38</v>
      </c>
      <c r="P233" s="144">
        <f>O233*H233</f>
        <v>0</v>
      </c>
      <c r="Q233" s="144">
        <v>0</v>
      </c>
      <c r="R233" s="144">
        <f>Q233*H233</f>
        <v>0</v>
      </c>
      <c r="S233" s="144">
        <v>0</v>
      </c>
      <c r="T233" s="145">
        <f>S233*H233</f>
        <v>0</v>
      </c>
      <c r="AR233" s="146" t="s">
        <v>352</v>
      </c>
      <c r="AT233" s="146" t="s">
        <v>284</v>
      </c>
      <c r="AU233" s="146" t="s">
        <v>80</v>
      </c>
      <c r="AY233" s="13" t="s">
        <v>281</v>
      </c>
      <c r="BE233" s="147">
        <f>IF(N233="základní",J233,0)</f>
        <v>0</v>
      </c>
      <c r="BF233" s="147">
        <f>IF(N233="snížená",J233,0)</f>
        <v>0</v>
      </c>
      <c r="BG233" s="147">
        <f>IF(N233="zákl. přenesená",J233,0)</f>
        <v>0</v>
      </c>
      <c r="BH233" s="147">
        <f>IF(N233="sníž. přenesená",J233,0)</f>
        <v>0</v>
      </c>
      <c r="BI233" s="147">
        <f>IF(N233="nulová",J233,0)</f>
        <v>0</v>
      </c>
      <c r="BJ233" s="13" t="s">
        <v>80</v>
      </c>
      <c r="BK233" s="147">
        <f>ROUND(I233*H233,2)</f>
        <v>0</v>
      </c>
      <c r="BL233" s="13" t="s">
        <v>352</v>
      </c>
      <c r="BM233" s="146" t="s">
        <v>2070</v>
      </c>
    </row>
    <row r="234" spans="2:65" s="1" customFormat="1" ht="29.25">
      <c r="B234" s="28"/>
      <c r="D234" s="148" t="s">
        <v>290</v>
      </c>
      <c r="F234" s="149" t="s">
        <v>2071</v>
      </c>
      <c r="I234" s="150"/>
      <c r="L234" s="28"/>
      <c r="M234" s="151"/>
      <c r="T234" s="52"/>
      <c r="AT234" s="13" t="s">
        <v>290</v>
      </c>
      <c r="AU234" s="13" t="s">
        <v>80</v>
      </c>
    </row>
    <row r="235" spans="2:65" s="1" customFormat="1" ht="49.15" customHeight="1">
      <c r="B235" s="133"/>
      <c r="C235" s="134" t="s">
        <v>851</v>
      </c>
      <c r="D235" s="134" t="s">
        <v>284</v>
      </c>
      <c r="E235" s="135" t="s">
        <v>847</v>
      </c>
      <c r="F235" s="136" t="s">
        <v>848</v>
      </c>
      <c r="G235" s="137" t="s">
        <v>402</v>
      </c>
      <c r="H235" s="156">
        <v>7.04</v>
      </c>
      <c r="I235" s="139"/>
      <c r="J235" s="140">
        <f>ROUND(I235*H235,2)</f>
        <v>0</v>
      </c>
      <c r="K235" s="141"/>
      <c r="L235" s="28"/>
      <c r="M235" s="142" t="s">
        <v>1</v>
      </c>
      <c r="N235" s="143" t="s">
        <v>38</v>
      </c>
      <c r="P235" s="144">
        <f>O235*H235</f>
        <v>0</v>
      </c>
      <c r="Q235" s="144">
        <v>0</v>
      </c>
      <c r="R235" s="144">
        <f>Q235*H235</f>
        <v>0</v>
      </c>
      <c r="S235" s="144">
        <v>0</v>
      </c>
      <c r="T235" s="145">
        <f>S235*H235</f>
        <v>0</v>
      </c>
      <c r="AR235" s="146" t="s">
        <v>352</v>
      </c>
      <c r="AT235" s="146" t="s">
        <v>284</v>
      </c>
      <c r="AU235" s="146" t="s">
        <v>80</v>
      </c>
      <c r="AY235" s="13" t="s">
        <v>281</v>
      </c>
      <c r="BE235" s="147">
        <f>IF(N235="základní",J235,0)</f>
        <v>0</v>
      </c>
      <c r="BF235" s="147">
        <f>IF(N235="snížená",J235,0)</f>
        <v>0</v>
      </c>
      <c r="BG235" s="147">
        <f>IF(N235="zákl. přenesená",J235,0)</f>
        <v>0</v>
      </c>
      <c r="BH235" s="147">
        <f>IF(N235="sníž. přenesená",J235,0)</f>
        <v>0</v>
      </c>
      <c r="BI235" s="147">
        <f>IF(N235="nulová",J235,0)</f>
        <v>0</v>
      </c>
      <c r="BJ235" s="13" t="s">
        <v>80</v>
      </c>
      <c r="BK235" s="147">
        <f>ROUND(I235*H235,2)</f>
        <v>0</v>
      </c>
      <c r="BL235" s="13" t="s">
        <v>352</v>
      </c>
      <c r="BM235" s="146" t="s">
        <v>2072</v>
      </c>
    </row>
    <row r="236" spans="2:65" s="1" customFormat="1" ht="39">
      <c r="B236" s="28"/>
      <c r="D236" s="148" t="s">
        <v>290</v>
      </c>
      <c r="F236" s="149" t="s">
        <v>2073</v>
      </c>
      <c r="I236" s="150"/>
      <c r="L236" s="28"/>
      <c r="M236" s="151"/>
      <c r="T236" s="52"/>
      <c r="AT236" s="13" t="s">
        <v>290</v>
      </c>
      <c r="AU236" s="13" t="s">
        <v>80</v>
      </c>
    </row>
    <row r="237" spans="2:65" s="1" customFormat="1" ht="49.15" customHeight="1">
      <c r="B237" s="133"/>
      <c r="C237" s="134" t="s">
        <v>855</v>
      </c>
      <c r="D237" s="134" t="s">
        <v>284</v>
      </c>
      <c r="E237" s="135" t="s">
        <v>852</v>
      </c>
      <c r="F237" s="136" t="s">
        <v>853</v>
      </c>
      <c r="G237" s="137" t="s">
        <v>402</v>
      </c>
      <c r="H237" s="156">
        <v>33.549999999999997</v>
      </c>
      <c r="I237" s="139"/>
      <c r="J237" s="140">
        <f>ROUND(I237*H237,2)</f>
        <v>0</v>
      </c>
      <c r="K237" s="141"/>
      <c r="L237" s="28"/>
      <c r="M237" s="142" t="s">
        <v>1</v>
      </c>
      <c r="N237" s="143" t="s">
        <v>38</v>
      </c>
      <c r="P237" s="144">
        <f>O237*H237</f>
        <v>0</v>
      </c>
      <c r="Q237" s="144">
        <v>0</v>
      </c>
      <c r="R237" s="144">
        <f>Q237*H237</f>
        <v>0</v>
      </c>
      <c r="S237" s="144">
        <v>0</v>
      </c>
      <c r="T237" s="145">
        <f>S237*H237</f>
        <v>0</v>
      </c>
      <c r="AR237" s="146" t="s">
        <v>352</v>
      </c>
      <c r="AT237" s="146" t="s">
        <v>284</v>
      </c>
      <c r="AU237" s="146" t="s">
        <v>80</v>
      </c>
      <c r="AY237" s="13" t="s">
        <v>281</v>
      </c>
      <c r="BE237" s="147">
        <f>IF(N237="základní",J237,0)</f>
        <v>0</v>
      </c>
      <c r="BF237" s="147">
        <f>IF(N237="snížená",J237,0)</f>
        <v>0</v>
      </c>
      <c r="BG237" s="147">
        <f>IF(N237="zákl. přenesená",J237,0)</f>
        <v>0</v>
      </c>
      <c r="BH237" s="147">
        <f>IF(N237="sníž. přenesená",J237,0)</f>
        <v>0</v>
      </c>
      <c r="BI237" s="147">
        <f>IF(N237="nulová",J237,0)</f>
        <v>0</v>
      </c>
      <c r="BJ237" s="13" t="s">
        <v>80</v>
      </c>
      <c r="BK237" s="147">
        <f>ROUND(I237*H237,2)</f>
        <v>0</v>
      </c>
      <c r="BL237" s="13" t="s">
        <v>352</v>
      </c>
      <c r="BM237" s="146" t="s">
        <v>2074</v>
      </c>
    </row>
    <row r="238" spans="2:65" s="1" customFormat="1" ht="29.25">
      <c r="B238" s="28"/>
      <c r="D238" s="148" t="s">
        <v>290</v>
      </c>
      <c r="F238" s="149" t="s">
        <v>2071</v>
      </c>
      <c r="I238" s="150"/>
      <c r="L238" s="28"/>
      <c r="M238" s="151"/>
      <c r="T238" s="52"/>
      <c r="AT238" s="13" t="s">
        <v>290</v>
      </c>
      <c r="AU238" s="13" t="s">
        <v>80</v>
      </c>
    </row>
    <row r="239" spans="2:65" s="1" customFormat="1" ht="24.2" customHeight="1">
      <c r="B239" s="133"/>
      <c r="C239" s="134" t="s">
        <v>860</v>
      </c>
      <c r="D239" s="134" t="s">
        <v>284</v>
      </c>
      <c r="E239" s="135" t="s">
        <v>1124</v>
      </c>
      <c r="F239" s="136" t="s">
        <v>1125</v>
      </c>
      <c r="G239" s="137" t="s">
        <v>402</v>
      </c>
      <c r="H239" s="156">
        <v>36.33</v>
      </c>
      <c r="I239" s="139"/>
      <c r="J239" s="140">
        <f>ROUND(I239*H239,2)</f>
        <v>0</v>
      </c>
      <c r="K239" s="141"/>
      <c r="L239" s="28"/>
      <c r="M239" s="142" t="s">
        <v>1</v>
      </c>
      <c r="N239" s="143" t="s">
        <v>38</v>
      </c>
      <c r="P239" s="144">
        <f>O239*H239</f>
        <v>0</v>
      </c>
      <c r="Q239" s="144">
        <v>0</v>
      </c>
      <c r="R239" s="144">
        <f>Q239*H239</f>
        <v>0</v>
      </c>
      <c r="S239" s="144">
        <v>0</v>
      </c>
      <c r="T239" s="145">
        <f>S239*H239</f>
        <v>0</v>
      </c>
      <c r="AR239" s="146" t="s">
        <v>352</v>
      </c>
      <c r="AT239" s="146" t="s">
        <v>284</v>
      </c>
      <c r="AU239" s="146" t="s">
        <v>80</v>
      </c>
      <c r="AY239" s="13" t="s">
        <v>281</v>
      </c>
      <c r="BE239" s="147">
        <f>IF(N239="základní",J239,0)</f>
        <v>0</v>
      </c>
      <c r="BF239" s="147">
        <f>IF(N239="snížená",J239,0)</f>
        <v>0</v>
      </c>
      <c r="BG239" s="147">
        <f>IF(N239="zákl. přenesená",J239,0)</f>
        <v>0</v>
      </c>
      <c r="BH239" s="147">
        <f>IF(N239="sníž. přenesená",J239,0)</f>
        <v>0</v>
      </c>
      <c r="BI239" s="147">
        <f>IF(N239="nulová",J239,0)</f>
        <v>0</v>
      </c>
      <c r="BJ239" s="13" t="s">
        <v>80</v>
      </c>
      <c r="BK239" s="147">
        <f>ROUND(I239*H239,2)</f>
        <v>0</v>
      </c>
      <c r="BL239" s="13" t="s">
        <v>352</v>
      </c>
      <c r="BM239" s="146" t="s">
        <v>2075</v>
      </c>
    </row>
    <row r="240" spans="2:65" s="1" customFormat="1" ht="19.5">
      <c r="B240" s="28"/>
      <c r="D240" s="148" t="s">
        <v>290</v>
      </c>
      <c r="F240" s="149" t="s">
        <v>2076</v>
      </c>
      <c r="I240" s="150"/>
      <c r="L240" s="28"/>
      <c r="M240" s="151"/>
      <c r="T240" s="52"/>
      <c r="AT240" s="13" t="s">
        <v>290</v>
      </c>
      <c r="AU240" s="13" t="s">
        <v>80</v>
      </c>
    </row>
    <row r="241" spans="2:65" s="1" customFormat="1" ht="24.2" customHeight="1">
      <c r="B241" s="133"/>
      <c r="C241" s="134" t="s">
        <v>867</v>
      </c>
      <c r="D241" s="134" t="s">
        <v>284</v>
      </c>
      <c r="E241" s="135" t="s">
        <v>1129</v>
      </c>
      <c r="F241" s="136" t="s">
        <v>1327</v>
      </c>
      <c r="G241" s="137" t="s">
        <v>501</v>
      </c>
      <c r="H241" s="156">
        <v>17.3</v>
      </c>
      <c r="I241" s="139"/>
      <c r="J241" s="140">
        <f>ROUND(I241*H241,2)</f>
        <v>0</v>
      </c>
      <c r="K241" s="141"/>
      <c r="L241" s="28"/>
      <c r="M241" s="142" t="s">
        <v>1</v>
      </c>
      <c r="N241" s="143" t="s">
        <v>38</v>
      </c>
      <c r="P241" s="144">
        <f>O241*H241</f>
        <v>0</v>
      </c>
      <c r="Q241" s="144">
        <v>0</v>
      </c>
      <c r="R241" s="144">
        <f>Q241*H241</f>
        <v>0</v>
      </c>
      <c r="S241" s="144">
        <v>0</v>
      </c>
      <c r="T241" s="145">
        <f>S241*H241</f>
        <v>0</v>
      </c>
      <c r="AR241" s="146" t="s">
        <v>352</v>
      </c>
      <c r="AT241" s="146" t="s">
        <v>284</v>
      </c>
      <c r="AU241" s="146" t="s">
        <v>80</v>
      </c>
      <c r="AY241" s="13" t="s">
        <v>281</v>
      </c>
      <c r="BE241" s="147">
        <f>IF(N241="základní",J241,0)</f>
        <v>0</v>
      </c>
      <c r="BF241" s="147">
        <f>IF(N241="snížená",J241,0)</f>
        <v>0</v>
      </c>
      <c r="BG241" s="147">
        <f>IF(N241="zákl. přenesená",J241,0)</f>
        <v>0</v>
      </c>
      <c r="BH241" s="147">
        <f>IF(N241="sníž. přenesená",J241,0)</f>
        <v>0</v>
      </c>
      <c r="BI241" s="147">
        <f>IF(N241="nulová",J241,0)</f>
        <v>0</v>
      </c>
      <c r="BJ241" s="13" t="s">
        <v>80</v>
      </c>
      <c r="BK241" s="147">
        <f>ROUND(I241*H241,2)</f>
        <v>0</v>
      </c>
      <c r="BL241" s="13" t="s">
        <v>352</v>
      </c>
      <c r="BM241" s="146" t="s">
        <v>2077</v>
      </c>
    </row>
    <row r="242" spans="2:65" s="1" customFormat="1" ht="19.5">
      <c r="B242" s="28"/>
      <c r="D242" s="148" t="s">
        <v>290</v>
      </c>
      <c r="F242" s="149" t="s">
        <v>2078</v>
      </c>
      <c r="I242" s="150"/>
      <c r="L242" s="28"/>
      <c r="M242" s="151"/>
      <c r="T242" s="52"/>
      <c r="AT242" s="13" t="s">
        <v>290</v>
      </c>
      <c r="AU242" s="13" t="s">
        <v>80</v>
      </c>
    </row>
    <row r="243" spans="2:65" s="1" customFormat="1" ht="21.75" customHeight="1">
      <c r="B243" s="133"/>
      <c r="C243" s="134" t="s">
        <v>872</v>
      </c>
      <c r="D243" s="134" t="s">
        <v>284</v>
      </c>
      <c r="E243" s="135" t="s">
        <v>861</v>
      </c>
      <c r="F243" s="136" t="s">
        <v>862</v>
      </c>
      <c r="G243" s="137" t="s">
        <v>287</v>
      </c>
      <c r="H243" s="138"/>
      <c r="I243" s="139"/>
      <c r="J243" s="140">
        <f>ROUND(I243*H243,2)</f>
        <v>0</v>
      </c>
      <c r="K243" s="141"/>
      <c r="L243" s="28"/>
      <c r="M243" s="142" t="s">
        <v>1</v>
      </c>
      <c r="N243" s="143" t="s">
        <v>38</v>
      </c>
      <c r="P243" s="144">
        <f>O243*H243</f>
        <v>0</v>
      </c>
      <c r="Q243" s="144">
        <v>0</v>
      </c>
      <c r="R243" s="144">
        <f>Q243*H243</f>
        <v>0</v>
      </c>
      <c r="S243" s="144">
        <v>0</v>
      </c>
      <c r="T243" s="145">
        <f>S243*H243</f>
        <v>0</v>
      </c>
      <c r="AR243" s="146" t="s">
        <v>352</v>
      </c>
      <c r="AT243" s="146" t="s">
        <v>284</v>
      </c>
      <c r="AU243" s="146" t="s">
        <v>80</v>
      </c>
      <c r="AY243" s="13" t="s">
        <v>281</v>
      </c>
      <c r="BE243" s="147">
        <f>IF(N243="základní",J243,0)</f>
        <v>0</v>
      </c>
      <c r="BF243" s="147">
        <f>IF(N243="snížená",J243,0)</f>
        <v>0</v>
      </c>
      <c r="BG243" s="147">
        <f>IF(N243="zákl. přenesená",J243,0)</f>
        <v>0</v>
      </c>
      <c r="BH243" s="147">
        <f>IF(N243="sníž. přenesená",J243,0)</f>
        <v>0</v>
      </c>
      <c r="BI243" s="147">
        <f>IF(N243="nulová",J243,0)</f>
        <v>0</v>
      </c>
      <c r="BJ243" s="13" t="s">
        <v>80</v>
      </c>
      <c r="BK243" s="147">
        <f>ROUND(I243*H243,2)</f>
        <v>0</v>
      </c>
      <c r="BL243" s="13" t="s">
        <v>352</v>
      </c>
      <c r="BM243" s="146" t="s">
        <v>2079</v>
      </c>
    </row>
    <row r="244" spans="2:65" s="1" customFormat="1" ht="29.25">
      <c r="B244" s="28"/>
      <c r="D244" s="148" t="s">
        <v>290</v>
      </c>
      <c r="F244" s="149" t="s">
        <v>864</v>
      </c>
      <c r="I244" s="150"/>
      <c r="L244" s="28"/>
      <c r="M244" s="151"/>
      <c r="T244" s="52"/>
      <c r="AT244" s="13" t="s">
        <v>290</v>
      </c>
      <c r="AU244" s="13" t="s">
        <v>80</v>
      </c>
    </row>
    <row r="245" spans="2:65" s="11" customFormat="1" ht="25.9" customHeight="1">
      <c r="B245" s="121"/>
      <c r="D245" s="122" t="s">
        <v>72</v>
      </c>
      <c r="E245" s="123" t="s">
        <v>882</v>
      </c>
      <c r="F245" s="123" t="s">
        <v>883</v>
      </c>
      <c r="I245" s="124"/>
      <c r="J245" s="125">
        <f>BK245</f>
        <v>0</v>
      </c>
      <c r="L245" s="121"/>
      <c r="M245" s="126"/>
      <c r="P245" s="127">
        <f>SUM(P246:P249)</f>
        <v>0</v>
      </c>
      <c r="R245" s="127">
        <f>SUM(R246:R249)</f>
        <v>0</v>
      </c>
      <c r="T245" s="128">
        <f>SUM(T246:T249)</f>
        <v>0</v>
      </c>
      <c r="AR245" s="122" t="s">
        <v>82</v>
      </c>
      <c r="AT245" s="129" t="s">
        <v>72</v>
      </c>
      <c r="AU245" s="129" t="s">
        <v>73</v>
      </c>
      <c r="AY245" s="122" t="s">
        <v>281</v>
      </c>
      <c r="BK245" s="130">
        <f>SUM(BK246:BK249)</f>
        <v>0</v>
      </c>
    </row>
    <row r="246" spans="2:65" s="1" customFormat="1" ht="37.9" customHeight="1">
      <c r="B246" s="133"/>
      <c r="C246" s="134" t="s">
        <v>877</v>
      </c>
      <c r="D246" s="134" t="s">
        <v>284</v>
      </c>
      <c r="E246" s="135" t="s">
        <v>885</v>
      </c>
      <c r="F246" s="136" t="s">
        <v>2080</v>
      </c>
      <c r="G246" s="137" t="s">
        <v>409</v>
      </c>
      <c r="H246" s="156">
        <v>1</v>
      </c>
      <c r="I246" s="139"/>
      <c r="J246" s="140">
        <f>ROUND(I246*H246,2)</f>
        <v>0</v>
      </c>
      <c r="K246" s="141"/>
      <c r="L246" s="28"/>
      <c r="M246" s="142" t="s">
        <v>1</v>
      </c>
      <c r="N246" s="143" t="s">
        <v>38</v>
      </c>
      <c r="P246" s="144">
        <f>O246*H246</f>
        <v>0</v>
      </c>
      <c r="Q246" s="144">
        <v>0</v>
      </c>
      <c r="R246" s="144">
        <f>Q246*H246</f>
        <v>0</v>
      </c>
      <c r="S246" s="144">
        <v>0</v>
      </c>
      <c r="T246" s="145">
        <f>S246*H246</f>
        <v>0</v>
      </c>
      <c r="AR246" s="146" t="s">
        <v>352</v>
      </c>
      <c r="AT246" s="146" t="s">
        <v>284</v>
      </c>
      <c r="AU246" s="146" t="s">
        <v>80</v>
      </c>
      <c r="AY246" s="13" t="s">
        <v>281</v>
      </c>
      <c r="BE246" s="147">
        <f>IF(N246="základní",J246,0)</f>
        <v>0</v>
      </c>
      <c r="BF246" s="147">
        <f>IF(N246="snížená",J246,0)</f>
        <v>0</v>
      </c>
      <c r="BG246" s="147">
        <f>IF(N246="zákl. přenesená",J246,0)</f>
        <v>0</v>
      </c>
      <c r="BH246" s="147">
        <f>IF(N246="sníž. přenesená",J246,0)</f>
        <v>0</v>
      </c>
      <c r="BI246" s="147">
        <f>IF(N246="nulová",J246,0)</f>
        <v>0</v>
      </c>
      <c r="BJ246" s="13" t="s">
        <v>80</v>
      </c>
      <c r="BK246" s="147">
        <f>ROUND(I246*H246,2)</f>
        <v>0</v>
      </c>
      <c r="BL246" s="13" t="s">
        <v>352</v>
      </c>
      <c r="BM246" s="146" t="s">
        <v>2081</v>
      </c>
    </row>
    <row r="247" spans="2:65" s="1" customFormat="1" ht="19.5">
      <c r="B247" s="28"/>
      <c r="D247" s="148" t="s">
        <v>290</v>
      </c>
      <c r="F247" s="149" t="s">
        <v>2082</v>
      </c>
      <c r="I247" s="150"/>
      <c r="L247" s="28"/>
      <c r="M247" s="151"/>
      <c r="T247" s="52"/>
      <c r="AT247" s="13" t="s">
        <v>290</v>
      </c>
      <c r="AU247" s="13" t="s">
        <v>80</v>
      </c>
    </row>
    <row r="248" spans="2:65" s="1" customFormat="1" ht="24.2" customHeight="1">
      <c r="B248" s="133"/>
      <c r="C248" s="134" t="s">
        <v>884</v>
      </c>
      <c r="D248" s="134" t="s">
        <v>284</v>
      </c>
      <c r="E248" s="135" t="s">
        <v>901</v>
      </c>
      <c r="F248" s="136" t="s">
        <v>902</v>
      </c>
      <c r="G248" s="137" t="s">
        <v>287</v>
      </c>
      <c r="H248" s="138"/>
      <c r="I248" s="139"/>
      <c r="J248" s="140">
        <f>ROUND(I248*H248,2)</f>
        <v>0</v>
      </c>
      <c r="K248" s="141"/>
      <c r="L248" s="28"/>
      <c r="M248" s="142" t="s">
        <v>1</v>
      </c>
      <c r="N248" s="143" t="s">
        <v>38</v>
      </c>
      <c r="P248" s="144">
        <f>O248*H248</f>
        <v>0</v>
      </c>
      <c r="Q248" s="144">
        <v>0</v>
      </c>
      <c r="R248" s="144">
        <f>Q248*H248</f>
        <v>0</v>
      </c>
      <c r="S248" s="144">
        <v>0</v>
      </c>
      <c r="T248" s="145">
        <f>S248*H248</f>
        <v>0</v>
      </c>
      <c r="AR248" s="146" t="s">
        <v>352</v>
      </c>
      <c r="AT248" s="146" t="s">
        <v>284</v>
      </c>
      <c r="AU248" s="146" t="s">
        <v>80</v>
      </c>
      <c r="AY248" s="13" t="s">
        <v>281</v>
      </c>
      <c r="BE248" s="147">
        <f>IF(N248="základní",J248,0)</f>
        <v>0</v>
      </c>
      <c r="BF248" s="147">
        <f>IF(N248="snížená",J248,0)</f>
        <v>0</v>
      </c>
      <c r="BG248" s="147">
        <f>IF(N248="zákl. přenesená",J248,0)</f>
        <v>0</v>
      </c>
      <c r="BH248" s="147">
        <f>IF(N248="sníž. přenesená",J248,0)</f>
        <v>0</v>
      </c>
      <c r="BI248" s="147">
        <f>IF(N248="nulová",J248,0)</f>
        <v>0</v>
      </c>
      <c r="BJ248" s="13" t="s">
        <v>80</v>
      </c>
      <c r="BK248" s="147">
        <f>ROUND(I248*H248,2)</f>
        <v>0</v>
      </c>
      <c r="BL248" s="13" t="s">
        <v>352</v>
      </c>
      <c r="BM248" s="146" t="s">
        <v>2083</v>
      </c>
    </row>
    <row r="249" spans="2:65" s="1" customFormat="1" ht="19.5">
      <c r="B249" s="28"/>
      <c r="D249" s="148" t="s">
        <v>290</v>
      </c>
      <c r="F249" s="149" t="s">
        <v>881</v>
      </c>
      <c r="I249" s="150"/>
      <c r="L249" s="28"/>
      <c r="M249" s="151"/>
      <c r="T249" s="52"/>
      <c r="AT249" s="13" t="s">
        <v>290</v>
      </c>
      <c r="AU249" s="13" t="s">
        <v>80</v>
      </c>
    </row>
    <row r="250" spans="2:65" s="11" customFormat="1" ht="25.9" customHeight="1">
      <c r="B250" s="121"/>
      <c r="D250" s="122" t="s">
        <v>72</v>
      </c>
      <c r="E250" s="123" t="s">
        <v>2084</v>
      </c>
      <c r="F250" s="123" t="s">
        <v>2085</v>
      </c>
      <c r="I250" s="124"/>
      <c r="J250" s="125">
        <f>BK250</f>
        <v>0</v>
      </c>
      <c r="L250" s="121"/>
      <c r="M250" s="126"/>
      <c r="P250" s="127">
        <f>SUM(P251:P256)</f>
        <v>0</v>
      </c>
      <c r="R250" s="127">
        <f>SUM(R251:R256)</f>
        <v>0</v>
      </c>
      <c r="T250" s="128">
        <f>SUM(T251:T256)</f>
        <v>0</v>
      </c>
      <c r="AR250" s="122" t="s">
        <v>82</v>
      </c>
      <c r="AT250" s="129" t="s">
        <v>72</v>
      </c>
      <c r="AU250" s="129" t="s">
        <v>73</v>
      </c>
      <c r="AY250" s="122" t="s">
        <v>281</v>
      </c>
      <c r="BK250" s="130">
        <f>SUM(BK251:BK256)</f>
        <v>0</v>
      </c>
    </row>
    <row r="251" spans="2:65" s="1" customFormat="1" ht="33" customHeight="1">
      <c r="B251" s="133"/>
      <c r="C251" s="134" t="s">
        <v>889</v>
      </c>
      <c r="D251" s="134" t="s">
        <v>284</v>
      </c>
      <c r="E251" s="135" t="s">
        <v>2086</v>
      </c>
      <c r="F251" s="136" t="s">
        <v>2087</v>
      </c>
      <c r="G251" s="137" t="s">
        <v>402</v>
      </c>
      <c r="H251" s="156">
        <v>9.3000000000000007</v>
      </c>
      <c r="I251" s="139"/>
      <c r="J251" s="140">
        <f>ROUND(I251*H251,2)</f>
        <v>0</v>
      </c>
      <c r="K251" s="141"/>
      <c r="L251" s="28"/>
      <c r="M251" s="142" t="s">
        <v>1</v>
      </c>
      <c r="N251" s="143" t="s">
        <v>38</v>
      </c>
      <c r="P251" s="144">
        <f>O251*H251</f>
        <v>0</v>
      </c>
      <c r="Q251" s="144">
        <v>0</v>
      </c>
      <c r="R251" s="144">
        <f>Q251*H251</f>
        <v>0</v>
      </c>
      <c r="S251" s="144">
        <v>0</v>
      </c>
      <c r="T251" s="145">
        <f>S251*H251</f>
        <v>0</v>
      </c>
      <c r="AR251" s="146" t="s">
        <v>352</v>
      </c>
      <c r="AT251" s="146" t="s">
        <v>284</v>
      </c>
      <c r="AU251" s="146" t="s">
        <v>80</v>
      </c>
      <c r="AY251" s="13" t="s">
        <v>281</v>
      </c>
      <c r="BE251" s="147">
        <f>IF(N251="základní",J251,0)</f>
        <v>0</v>
      </c>
      <c r="BF251" s="147">
        <f>IF(N251="snížená",J251,0)</f>
        <v>0</v>
      </c>
      <c r="BG251" s="147">
        <f>IF(N251="zákl. přenesená",J251,0)</f>
        <v>0</v>
      </c>
      <c r="BH251" s="147">
        <f>IF(N251="sníž. přenesená",J251,0)</f>
        <v>0</v>
      </c>
      <c r="BI251" s="147">
        <f>IF(N251="nulová",J251,0)</f>
        <v>0</v>
      </c>
      <c r="BJ251" s="13" t="s">
        <v>80</v>
      </c>
      <c r="BK251" s="147">
        <f>ROUND(I251*H251,2)</f>
        <v>0</v>
      </c>
      <c r="BL251" s="13" t="s">
        <v>352</v>
      </c>
      <c r="BM251" s="146" t="s">
        <v>2088</v>
      </c>
    </row>
    <row r="252" spans="2:65" s="1" customFormat="1" ht="19.5">
      <c r="B252" s="28"/>
      <c r="D252" s="148" t="s">
        <v>290</v>
      </c>
      <c r="F252" s="149" t="s">
        <v>2089</v>
      </c>
      <c r="I252" s="150"/>
      <c r="L252" s="28"/>
      <c r="M252" s="151"/>
      <c r="T252" s="52"/>
      <c r="AT252" s="13" t="s">
        <v>290</v>
      </c>
      <c r="AU252" s="13" t="s">
        <v>80</v>
      </c>
    </row>
    <row r="253" spans="2:65" s="1" customFormat="1" ht="24.2" customHeight="1">
      <c r="B253" s="133"/>
      <c r="C253" s="134" t="s">
        <v>895</v>
      </c>
      <c r="D253" s="134" t="s">
        <v>284</v>
      </c>
      <c r="E253" s="135" t="s">
        <v>2090</v>
      </c>
      <c r="F253" s="136" t="s">
        <v>2091</v>
      </c>
      <c r="G253" s="137" t="s">
        <v>402</v>
      </c>
      <c r="H253" s="156">
        <v>10.23</v>
      </c>
      <c r="I253" s="139"/>
      <c r="J253" s="140">
        <f>ROUND(I253*H253,2)</f>
        <v>0</v>
      </c>
      <c r="K253" s="141"/>
      <c r="L253" s="28"/>
      <c r="M253" s="142" t="s">
        <v>1</v>
      </c>
      <c r="N253" s="143" t="s">
        <v>38</v>
      </c>
      <c r="P253" s="144">
        <f>O253*H253</f>
        <v>0</v>
      </c>
      <c r="Q253" s="144">
        <v>0</v>
      </c>
      <c r="R253" s="144">
        <f>Q253*H253</f>
        <v>0</v>
      </c>
      <c r="S253" s="144">
        <v>0</v>
      </c>
      <c r="T253" s="145">
        <f>S253*H253</f>
        <v>0</v>
      </c>
      <c r="AR253" s="146" t="s">
        <v>352</v>
      </c>
      <c r="AT253" s="146" t="s">
        <v>284</v>
      </c>
      <c r="AU253" s="146" t="s">
        <v>80</v>
      </c>
      <c r="AY253" s="13" t="s">
        <v>281</v>
      </c>
      <c r="BE253" s="147">
        <f>IF(N253="základní",J253,0)</f>
        <v>0</v>
      </c>
      <c r="BF253" s="147">
        <f>IF(N253="snížená",J253,0)</f>
        <v>0</v>
      </c>
      <c r="BG253" s="147">
        <f>IF(N253="zákl. přenesená",J253,0)</f>
        <v>0</v>
      </c>
      <c r="BH253" s="147">
        <f>IF(N253="sníž. přenesená",J253,0)</f>
        <v>0</v>
      </c>
      <c r="BI253" s="147">
        <f>IF(N253="nulová",J253,0)</f>
        <v>0</v>
      </c>
      <c r="BJ253" s="13" t="s">
        <v>80</v>
      </c>
      <c r="BK253" s="147">
        <f>ROUND(I253*H253,2)</f>
        <v>0</v>
      </c>
      <c r="BL253" s="13" t="s">
        <v>352</v>
      </c>
      <c r="BM253" s="146" t="s">
        <v>2092</v>
      </c>
    </row>
    <row r="254" spans="2:65" s="1" customFormat="1" ht="19.5">
      <c r="B254" s="28"/>
      <c r="D254" s="148" t="s">
        <v>290</v>
      </c>
      <c r="F254" s="149" t="s">
        <v>2093</v>
      </c>
      <c r="I254" s="150"/>
      <c r="L254" s="28"/>
      <c r="M254" s="151"/>
      <c r="T254" s="52"/>
      <c r="AT254" s="13" t="s">
        <v>290</v>
      </c>
      <c r="AU254" s="13" t="s">
        <v>80</v>
      </c>
    </row>
    <row r="255" spans="2:65" s="1" customFormat="1" ht="24.2" customHeight="1">
      <c r="B255" s="133"/>
      <c r="C255" s="134" t="s">
        <v>900</v>
      </c>
      <c r="D255" s="134" t="s">
        <v>284</v>
      </c>
      <c r="E255" s="135" t="s">
        <v>2094</v>
      </c>
      <c r="F255" s="136" t="s">
        <v>2095</v>
      </c>
      <c r="G255" s="137" t="s">
        <v>287</v>
      </c>
      <c r="H255" s="138"/>
      <c r="I255" s="139"/>
      <c r="J255" s="140">
        <f>ROUND(I255*H255,2)</f>
        <v>0</v>
      </c>
      <c r="K255" s="141"/>
      <c r="L255" s="28"/>
      <c r="M255" s="142" t="s">
        <v>1</v>
      </c>
      <c r="N255" s="143" t="s">
        <v>38</v>
      </c>
      <c r="P255" s="144">
        <f>O255*H255</f>
        <v>0</v>
      </c>
      <c r="Q255" s="144">
        <v>0</v>
      </c>
      <c r="R255" s="144">
        <f>Q255*H255</f>
        <v>0</v>
      </c>
      <c r="S255" s="144">
        <v>0</v>
      </c>
      <c r="T255" s="145">
        <f>S255*H255</f>
        <v>0</v>
      </c>
      <c r="AR255" s="146" t="s">
        <v>352</v>
      </c>
      <c r="AT255" s="146" t="s">
        <v>284</v>
      </c>
      <c r="AU255" s="146" t="s">
        <v>80</v>
      </c>
      <c r="AY255" s="13" t="s">
        <v>281</v>
      </c>
      <c r="BE255" s="147">
        <f>IF(N255="základní",J255,0)</f>
        <v>0</v>
      </c>
      <c r="BF255" s="147">
        <f>IF(N255="snížená",J255,0)</f>
        <v>0</v>
      </c>
      <c r="BG255" s="147">
        <f>IF(N255="zákl. přenesená",J255,0)</f>
        <v>0</v>
      </c>
      <c r="BH255" s="147">
        <f>IF(N255="sníž. přenesená",J255,0)</f>
        <v>0</v>
      </c>
      <c r="BI255" s="147">
        <f>IF(N255="nulová",J255,0)</f>
        <v>0</v>
      </c>
      <c r="BJ255" s="13" t="s">
        <v>80</v>
      </c>
      <c r="BK255" s="147">
        <f>ROUND(I255*H255,2)</f>
        <v>0</v>
      </c>
      <c r="BL255" s="13" t="s">
        <v>352</v>
      </c>
      <c r="BM255" s="146" t="s">
        <v>2096</v>
      </c>
    </row>
    <row r="256" spans="2:65" s="1" customFormat="1" ht="19.5">
      <c r="B256" s="28"/>
      <c r="D256" s="148" t="s">
        <v>290</v>
      </c>
      <c r="F256" s="149" t="s">
        <v>881</v>
      </c>
      <c r="I256" s="150"/>
      <c r="L256" s="28"/>
      <c r="M256" s="151"/>
      <c r="T256" s="52"/>
      <c r="AT256" s="13" t="s">
        <v>290</v>
      </c>
      <c r="AU256" s="13" t="s">
        <v>80</v>
      </c>
    </row>
    <row r="257" spans="2:65" s="11" customFormat="1" ht="25.9" customHeight="1">
      <c r="B257" s="121"/>
      <c r="D257" s="122" t="s">
        <v>72</v>
      </c>
      <c r="E257" s="123" t="s">
        <v>2097</v>
      </c>
      <c r="F257" s="123" t="s">
        <v>2098</v>
      </c>
      <c r="I257" s="124"/>
      <c r="J257" s="125">
        <f>BK257</f>
        <v>0</v>
      </c>
      <c r="L257" s="121"/>
      <c r="M257" s="126"/>
      <c r="P257" s="127">
        <f>SUM(P258:P259)</f>
        <v>0</v>
      </c>
      <c r="R257" s="127">
        <f>SUM(R258:R259)</f>
        <v>0</v>
      </c>
      <c r="T257" s="128">
        <f>SUM(T258:T259)</f>
        <v>0</v>
      </c>
      <c r="AR257" s="122" t="s">
        <v>80</v>
      </c>
      <c r="AT257" s="129" t="s">
        <v>72</v>
      </c>
      <c r="AU257" s="129" t="s">
        <v>73</v>
      </c>
      <c r="AY257" s="122" t="s">
        <v>281</v>
      </c>
      <c r="BK257" s="130">
        <f>SUM(BK258:BK259)</f>
        <v>0</v>
      </c>
    </row>
    <row r="258" spans="2:65" s="1" customFormat="1" ht="16.5" customHeight="1">
      <c r="B258" s="133"/>
      <c r="C258" s="134" t="s">
        <v>1069</v>
      </c>
      <c r="D258" s="134" t="s">
        <v>284</v>
      </c>
      <c r="E258" s="135" t="s">
        <v>2099</v>
      </c>
      <c r="F258" s="136" t="s">
        <v>2100</v>
      </c>
      <c r="G258" s="137" t="s">
        <v>409</v>
      </c>
      <c r="H258" s="156">
        <v>1</v>
      </c>
      <c r="I258" s="139"/>
      <c r="J258" s="140">
        <f>ROUND(I258*H258,2)</f>
        <v>0</v>
      </c>
      <c r="K258" s="141"/>
      <c r="L258" s="28"/>
      <c r="M258" s="142" t="s">
        <v>1</v>
      </c>
      <c r="N258" s="143" t="s">
        <v>38</v>
      </c>
      <c r="P258" s="144">
        <f>O258*H258</f>
        <v>0</v>
      </c>
      <c r="Q258" s="144">
        <v>0</v>
      </c>
      <c r="R258" s="144">
        <f>Q258*H258</f>
        <v>0</v>
      </c>
      <c r="S258" s="144">
        <v>0</v>
      </c>
      <c r="T258" s="145">
        <f>S258*H258</f>
        <v>0</v>
      </c>
      <c r="AR258" s="146" t="s">
        <v>97</v>
      </c>
      <c r="AT258" s="146" t="s">
        <v>284</v>
      </c>
      <c r="AU258" s="146" t="s">
        <v>80</v>
      </c>
      <c r="AY258" s="13" t="s">
        <v>281</v>
      </c>
      <c r="BE258" s="147">
        <f>IF(N258="základní",J258,0)</f>
        <v>0</v>
      </c>
      <c r="BF258" s="147">
        <f>IF(N258="snížená",J258,0)</f>
        <v>0</v>
      </c>
      <c r="BG258" s="147">
        <f>IF(N258="zákl. přenesená",J258,0)</f>
        <v>0</v>
      </c>
      <c r="BH258" s="147">
        <f>IF(N258="sníž. přenesená",J258,0)</f>
        <v>0</v>
      </c>
      <c r="BI258" s="147">
        <f>IF(N258="nulová",J258,0)</f>
        <v>0</v>
      </c>
      <c r="BJ258" s="13" t="s">
        <v>80</v>
      </c>
      <c r="BK258" s="147">
        <f>ROUND(I258*H258,2)</f>
        <v>0</v>
      </c>
      <c r="BL258" s="13" t="s">
        <v>97</v>
      </c>
      <c r="BM258" s="146" t="s">
        <v>2101</v>
      </c>
    </row>
    <row r="259" spans="2:65" s="1" customFormat="1" ht="16.5" customHeight="1">
      <c r="B259" s="133"/>
      <c r="C259" s="134" t="s">
        <v>1074</v>
      </c>
      <c r="D259" s="134" t="s">
        <v>284</v>
      </c>
      <c r="E259" s="135" t="s">
        <v>2102</v>
      </c>
      <c r="F259" s="136" t="s">
        <v>2103</v>
      </c>
      <c r="G259" s="137" t="s">
        <v>409</v>
      </c>
      <c r="H259" s="156">
        <v>1</v>
      </c>
      <c r="I259" s="139"/>
      <c r="J259" s="140">
        <f>ROUND(I259*H259,2)</f>
        <v>0</v>
      </c>
      <c r="K259" s="141"/>
      <c r="L259" s="28"/>
      <c r="M259" s="157" t="s">
        <v>1</v>
      </c>
      <c r="N259" s="158" t="s">
        <v>38</v>
      </c>
      <c r="O259" s="154"/>
      <c r="P259" s="159">
        <f>O259*H259</f>
        <v>0</v>
      </c>
      <c r="Q259" s="159">
        <v>0</v>
      </c>
      <c r="R259" s="159">
        <f>Q259*H259</f>
        <v>0</v>
      </c>
      <c r="S259" s="159">
        <v>0</v>
      </c>
      <c r="T259" s="160">
        <f>S259*H259</f>
        <v>0</v>
      </c>
      <c r="AR259" s="146" t="s">
        <v>97</v>
      </c>
      <c r="AT259" s="146" t="s">
        <v>284</v>
      </c>
      <c r="AU259" s="146" t="s">
        <v>80</v>
      </c>
      <c r="AY259" s="13" t="s">
        <v>281</v>
      </c>
      <c r="BE259" s="147">
        <f>IF(N259="základní",J259,0)</f>
        <v>0</v>
      </c>
      <c r="BF259" s="147">
        <f>IF(N259="snížená",J259,0)</f>
        <v>0</v>
      </c>
      <c r="BG259" s="147">
        <f>IF(N259="zákl. přenesená",J259,0)</f>
        <v>0</v>
      </c>
      <c r="BH259" s="147">
        <f>IF(N259="sníž. přenesená",J259,0)</f>
        <v>0</v>
      </c>
      <c r="BI259" s="147">
        <f>IF(N259="nulová",J259,0)</f>
        <v>0</v>
      </c>
      <c r="BJ259" s="13" t="s">
        <v>80</v>
      </c>
      <c r="BK259" s="147">
        <f>ROUND(I259*H259,2)</f>
        <v>0</v>
      </c>
      <c r="BL259" s="13" t="s">
        <v>97</v>
      </c>
      <c r="BM259" s="146" t="s">
        <v>2104</v>
      </c>
    </row>
    <row r="260" spans="2:65" s="1" customFormat="1" ht="6.95" customHeight="1">
      <c r="B260" s="40"/>
      <c r="C260" s="41"/>
      <c r="D260" s="41"/>
      <c r="E260" s="41"/>
      <c r="F260" s="41"/>
      <c r="G260" s="41"/>
      <c r="H260" s="41"/>
      <c r="I260" s="41"/>
      <c r="J260" s="41"/>
      <c r="K260" s="41"/>
      <c r="L260" s="28"/>
    </row>
  </sheetData>
  <autoFilter ref="C135:K259" xr:uid="{00000000-0009-0000-0000-000012000000}"/>
  <mergeCells count="15">
    <mergeCell ref="E122:H122"/>
    <mergeCell ref="E126:H126"/>
    <mergeCell ref="E124:H124"/>
    <mergeCell ref="E128:H128"/>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78"/>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91</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253</v>
      </c>
      <c r="L12" s="28"/>
    </row>
    <row r="13" spans="2:46" s="1" customFormat="1" ht="16.5" customHeight="1">
      <c r="B13" s="28"/>
      <c r="E13" s="205" t="s">
        <v>254</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tr">
        <f>IF('Rekapitulace stavby'!AN10="","",'Rekapitulace stavby'!AN10)</f>
        <v/>
      </c>
      <c r="L18" s="28"/>
    </row>
    <row r="19" spans="2:12" s="1" customFormat="1" ht="18" customHeight="1">
      <c r="B19" s="28"/>
      <c r="E19" s="21" t="str">
        <f>IF('Rekapitulace stavby'!E11="","",'Rekapitulace stavby'!E11)</f>
        <v xml:space="preserve"> </v>
      </c>
      <c r="I19" s="23" t="s">
        <v>26</v>
      </c>
      <c r="J19" s="21" t="str">
        <f>IF('Rekapitulace stavby'!AN11="","",'Rekapitulace stavby'!AN11)</f>
        <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tr">
        <f>IF('Rekapitulace stavby'!AN16="","",'Rekapitulace stavby'!AN16)</f>
        <v/>
      </c>
      <c r="L24" s="28"/>
    </row>
    <row r="25" spans="2:12" s="1" customFormat="1" ht="18" customHeight="1">
      <c r="B25" s="28"/>
      <c r="E25" s="21" t="str">
        <f>IF('Rekapitulace stavby'!E17="","",'Rekapitulace stavby'!E17)</f>
        <v xml:space="preserve"> </v>
      </c>
      <c r="I25" s="23" t="s">
        <v>26</v>
      </c>
      <c r="J25" s="21" t="str">
        <f>IF('Rekapitulace stavby'!AN17="","",'Rekapitulace stavby'!AN17)</f>
        <v/>
      </c>
      <c r="L25" s="28"/>
    </row>
    <row r="26" spans="2:12" s="1" customFormat="1" ht="6.95" customHeight="1">
      <c r="B26" s="28"/>
      <c r="L26" s="28"/>
    </row>
    <row r="27" spans="2:12" s="1" customFormat="1" ht="12" customHeight="1">
      <c r="B27" s="28"/>
      <c r="D27" s="23" t="s">
        <v>31</v>
      </c>
      <c r="I27" s="23" t="s">
        <v>25</v>
      </c>
      <c r="J27" s="21" t="str">
        <f>IF('Rekapitulace stavby'!AN19="","",'Rekapitulace stavby'!AN19)</f>
        <v/>
      </c>
      <c r="L27" s="28"/>
    </row>
    <row r="28" spans="2:12" s="1" customFormat="1" ht="18" customHeight="1">
      <c r="B28" s="28"/>
      <c r="E28" s="21" t="str">
        <f>IF('Rekapitulace stavby'!E20="","",'Rekapitulace stavby'!E20)</f>
        <v xml:space="preserve"> </v>
      </c>
      <c r="I28" s="23" t="s">
        <v>26</v>
      </c>
      <c r="J28" s="21" t="str">
        <f>IF('Rekapitulace stavby'!AN20="","",'Rekapitulace stavby'!AN20)</f>
        <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ROUND(J130,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ROUND((SUM(BE130:BE177)),  2)</f>
        <v>0</v>
      </c>
      <c r="I37" s="92">
        <v>0.21</v>
      </c>
      <c r="J37" s="81">
        <f>ROUND(((SUM(BE130:BE177))*I37),  2)</f>
        <v>0</v>
      </c>
      <c r="L37" s="28"/>
    </row>
    <row r="38" spans="2:12" s="1" customFormat="1" ht="14.45" customHeight="1">
      <c r="B38" s="28"/>
      <c r="E38" s="23" t="s">
        <v>39</v>
      </c>
      <c r="F38" s="81">
        <f>ROUND((SUM(BF130:BF177)),  2)</f>
        <v>0</v>
      </c>
      <c r="I38" s="92">
        <v>0.12</v>
      </c>
      <c r="J38" s="81">
        <f>ROUND(((SUM(BF130:BF177))*I38),  2)</f>
        <v>0</v>
      </c>
      <c r="L38" s="28"/>
    </row>
    <row r="39" spans="2:12" s="1" customFormat="1" ht="14.45" hidden="1" customHeight="1">
      <c r="B39" s="28"/>
      <c r="E39" s="23" t="s">
        <v>40</v>
      </c>
      <c r="F39" s="81">
        <f>ROUND((SUM(BG130:BG177)),  2)</f>
        <v>0</v>
      </c>
      <c r="I39" s="92">
        <v>0.21</v>
      </c>
      <c r="J39" s="81">
        <f>0</f>
        <v>0</v>
      </c>
      <c r="L39" s="28"/>
    </row>
    <row r="40" spans="2:12" s="1" customFormat="1" ht="14.45" hidden="1" customHeight="1">
      <c r="B40" s="28"/>
      <c r="E40" s="23" t="s">
        <v>41</v>
      </c>
      <c r="F40" s="81">
        <f>ROUND((SUM(BH130:BH177)),  2)</f>
        <v>0</v>
      </c>
      <c r="I40" s="92">
        <v>0.12</v>
      </c>
      <c r="J40" s="81">
        <f>0</f>
        <v>0</v>
      </c>
      <c r="L40" s="28"/>
    </row>
    <row r="41" spans="2:12" s="1" customFormat="1" ht="14.45" hidden="1" customHeight="1">
      <c r="B41" s="28"/>
      <c r="E41" s="23" t="s">
        <v>42</v>
      </c>
      <c r="F41" s="81">
        <f>ROUND((SUM(BI130:BI177)),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253</v>
      </c>
      <c r="L90" s="28"/>
    </row>
    <row r="91" spans="2:12" s="1" customFormat="1" ht="16.5" customHeight="1">
      <c r="B91" s="28"/>
      <c r="E91" s="205" t="str">
        <f>E13</f>
        <v>D.0.0.1 - Vedlejší rozpočtové náklady</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J130</f>
        <v>0</v>
      </c>
      <c r="L100" s="28"/>
      <c r="AU100" s="13" t="s">
        <v>259</v>
      </c>
    </row>
    <row r="101" spans="2:47" s="8" customFormat="1" ht="24.95" customHeight="1">
      <c r="B101" s="104"/>
      <c r="D101" s="105" t="s">
        <v>260</v>
      </c>
      <c r="E101" s="106"/>
      <c r="F101" s="106"/>
      <c r="G101" s="106"/>
      <c r="H101" s="106"/>
      <c r="I101" s="106"/>
      <c r="J101" s="107">
        <f>J131</f>
        <v>0</v>
      </c>
      <c r="L101" s="104"/>
    </row>
    <row r="102" spans="2:47" s="9" customFormat="1" ht="19.899999999999999" customHeight="1">
      <c r="B102" s="108"/>
      <c r="D102" s="109" t="s">
        <v>261</v>
      </c>
      <c r="E102" s="110"/>
      <c r="F102" s="110"/>
      <c r="G102" s="110"/>
      <c r="H102" s="110"/>
      <c r="I102" s="110"/>
      <c r="J102" s="111">
        <f>J132</f>
        <v>0</v>
      </c>
      <c r="L102" s="108"/>
    </row>
    <row r="103" spans="2:47" s="9" customFormat="1" ht="19.899999999999999" customHeight="1">
      <c r="B103" s="108"/>
      <c r="D103" s="109" t="s">
        <v>262</v>
      </c>
      <c r="E103" s="110"/>
      <c r="F103" s="110"/>
      <c r="G103" s="110"/>
      <c r="H103" s="110"/>
      <c r="I103" s="110"/>
      <c r="J103" s="111">
        <f>J141</f>
        <v>0</v>
      </c>
      <c r="L103" s="108"/>
    </row>
    <row r="104" spans="2:47" s="9" customFormat="1" ht="19.899999999999999" customHeight="1">
      <c r="B104" s="108"/>
      <c r="D104" s="109" t="s">
        <v>263</v>
      </c>
      <c r="E104" s="110"/>
      <c r="F104" s="110"/>
      <c r="G104" s="110"/>
      <c r="H104" s="110"/>
      <c r="I104" s="110"/>
      <c r="J104" s="111">
        <f>J154</f>
        <v>0</v>
      </c>
      <c r="L104" s="108"/>
    </row>
    <row r="105" spans="2:47" s="9" customFormat="1" ht="19.899999999999999" customHeight="1">
      <c r="B105" s="108"/>
      <c r="D105" s="109" t="s">
        <v>264</v>
      </c>
      <c r="E105" s="110"/>
      <c r="F105" s="110"/>
      <c r="G105" s="110"/>
      <c r="H105" s="110"/>
      <c r="I105" s="110"/>
      <c r="J105" s="111">
        <f>J163</f>
        <v>0</v>
      </c>
      <c r="L105" s="108"/>
    </row>
    <row r="106" spans="2:47" s="9" customFormat="1" ht="19.899999999999999" customHeight="1">
      <c r="B106" s="108"/>
      <c r="D106" s="109" t="s">
        <v>265</v>
      </c>
      <c r="E106" s="110"/>
      <c r="F106" s="110"/>
      <c r="G106" s="110"/>
      <c r="H106" s="110"/>
      <c r="I106" s="110"/>
      <c r="J106" s="111">
        <f>J166</f>
        <v>0</v>
      </c>
      <c r="L106" s="108"/>
    </row>
    <row r="107" spans="2:47" s="1" customFormat="1" ht="21.75" customHeight="1">
      <c r="B107" s="28"/>
      <c r="L107" s="28"/>
    </row>
    <row r="108" spans="2:47" s="1" customFormat="1" ht="6.95" customHeight="1">
      <c r="B108" s="40"/>
      <c r="C108" s="41"/>
      <c r="D108" s="41"/>
      <c r="E108" s="41"/>
      <c r="F108" s="41"/>
      <c r="G108" s="41"/>
      <c r="H108" s="41"/>
      <c r="I108" s="41"/>
      <c r="J108" s="41"/>
      <c r="K108" s="41"/>
      <c r="L108" s="28"/>
    </row>
    <row r="112" spans="2:47" s="1" customFormat="1" ht="6.95" customHeight="1">
      <c r="B112" s="42"/>
      <c r="C112" s="43"/>
      <c r="D112" s="43"/>
      <c r="E112" s="43"/>
      <c r="F112" s="43"/>
      <c r="G112" s="43"/>
      <c r="H112" s="43"/>
      <c r="I112" s="43"/>
      <c r="J112" s="43"/>
      <c r="K112" s="43"/>
      <c r="L112" s="28"/>
    </row>
    <row r="113" spans="2:12" s="1" customFormat="1" ht="24.95" customHeight="1">
      <c r="B113" s="28"/>
      <c r="C113" s="17" t="s">
        <v>266</v>
      </c>
      <c r="L113" s="28"/>
    </row>
    <row r="114" spans="2:12" s="1" customFormat="1" ht="6.95" customHeight="1">
      <c r="B114" s="28"/>
      <c r="L114" s="28"/>
    </row>
    <row r="115" spans="2:12" s="1" customFormat="1" ht="12" customHeight="1">
      <c r="B115" s="28"/>
      <c r="C115" s="23" t="s">
        <v>16</v>
      </c>
      <c r="L115" s="28"/>
    </row>
    <row r="116" spans="2:12" s="1" customFormat="1" ht="16.5" customHeight="1">
      <c r="B116" s="28"/>
      <c r="E116" s="223" t="str">
        <f>E7</f>
        <v>Městský park -Děkanská zahrada Pelhřimov - kompletní provedení</v>
      </c>
      <c r="F116" s="224"/>
      <c r="G116" s="224"/>
      <c r="H116" s="224"/>
      <c r="L116" s="28"/>
    </row>
    <row r="117" spans="2:12" ht="12" customHeight="1">
      <c r="B117" s="16"/>
      <c r="C117" s="23" t="s">
        <v>249</v>
      </c>
      <c r="L117" s="16"/>
    </row>
    <row r="118" spans="2:12" ht="16.5" customHeight="1">
      <c r="B118" s="16"/>
      <c r="E118" s="223" t="s">
        <v>250</v>
      </c>
      <c r="F118" s="183"/>
      <c r="G118" s="183"/>
      <c r="H118" s="183"/>
      <c r="L118" s="16"/>
    </row>
    <row r="119" spans="2:12" ht="12" customHeight="1">
      <c r="B119" s="16"/>
      <c r="C119" s="23" t="s">
        <v>251</v>
      </c>
      <c r="L119" s="16"/>
    </row>
    <row r="120" spans="2:12" s="1" customFormat="1" ht="16.5" customHeight="1">
      <c r="B120" s="28"/>
      <c r="E120" s="218" t="s">
        <v>252</v>
      </c>
      <c r="F120" s="225"/>
      <c r="G120" s="225"/>
      <c r="H120" s="225"/>
      <c r="L120" s="28"/>
    </row>
    <row r="121" spans="2:12" s="1" customFormat="1" ht="12" customHeight="1">
      <c r="B121" s="28"/>
      <c r="C121" s="23" t="s">
        <v>253</v>
      </c>
      <c r="L121" s="28"/>
    </row>
    <row r="122" spans="2:12" s="1" customFormat="1" ht="16.5" customHeight="1">
      <c r="B122" s="28"/>
      <c r="E122" s="205" t="str">
        <f>E13</f>
        <v>D.0.0.1 - Vedlejší rozpočtové náklady</v>
      </c>
      <c r="F122" s="225"/>
      <c r="G122" s="225"/>
      <c r="H122" s="225"/>
      <c r="L122" s="28"/>
    </row>
    <row r="123" spans="2:12" s="1" customFormat="1" ht="6.95" customHeight="1">
      <c r="B123" s="28"/>
      <c r="L123" s="28"/>
    </row>
    <row r="124" spans="2:12" s="1" customFormat="1" ht="12" customHeight="1">
      <c r="B124" s="28"/>
      <c r="C124" s="23" t="s">
        <v>20</v>
      </c>
      <c r="F124" s="21" t="str">
        <f>F16</f>
        <v xml:space="preserve"> </v>
      </c>
      <c r="I124" s="23" t="s">
        <v>22</v>
      </c>
      <c r="J124" s="48" t="str">
        <f>IF(J16="","",J16)</f>
        <v>5. 12. 2024</v>
      </c>
      <c r="L124" s="28"/>
    </row>
    <row r="125" spans="2:12" s="1" customFormat="1" ht="6.95" customHeight="1">
      <c r="B125" s="28"/>
      <c r="L125" s="28"/>
    </row>
    <row r="126" spans="2:12" s="1" customFormat="1" ht="15.2" customHeight="1">
      <c r="B126" s="28"/>
      <c r="C126" s="23" t="s">
        <v>24</v>
      </c>
      <c r="F126" s="21" t="str">
        <f>E19</f>
        <v xml:space="preserve"> </v>
      </c>
      <c r="I126" s="23" t="s">
        <v>29</v>
      </c>
      <c r="J126" s="26" t="str">
        <f>E25</f>
        <v xml:space="preserve"> </v>
      </c>
      <c r="L126" s="28"/>
    </row>
    <row r="127" spans="2:12" s="1" customFormat="1" ht="15.2" customHeight="1">
      <c r="B127" s="28"/>
      <c r="C127" s="23" t="s">
        <v>27</v>
      </c>
      <c r="F127" s="21" t="str">
        <f>IF(E22="","",E22)</f>
        <v>Vyplň údaj</v>
      </c>
      <c r="I127" s="23" t="s">
        <v>31</v>
      </c>
      <c r="J127" s="26" t="str">
        <f>E28</f>
        <v xml:space="preserve"> </v>
      </c>
      <c r="L127" s="28"/>
    </row>
    <row r="128" spans="2:12" s="1" customFormat="1" ht="10.35" customHeight="1">
      <c r="B128" s="28"/>
      <c r="L128" s="28"/>
    </row>
    <row r="129" spans="2:65" s="10" customFormat="1" ht="29.25" customHeight="1">
      <c r="B129" s="112"/>
      <c r="C129" s="113" t="s">
        <v>267</v>
      </c>
      <c r="D129" s="114" t="s">
        <v>58</v>
      </c>
      <c r="E129" s="114" t="s">
        <v>54</v>
      </c>
      <c r="F129" s="114" t="s">
        <v>55</v>
      </c>
      <c r="G129" s="114" t="s">
        <v>268</v>
      </c>
      <c r="H129" s="114" t="s">
        <v>269</v>
      </c>
      <c r="I129" s="114" t="s">
        <v>270</v>
      </c>
      <c r="J129" s="115" t="s">
        <v>257</v>
      </c>
      <c r="K129" s="116" t="s">
        <v>271</v>
      </c>
      <c r="L129" s="112"/>
      <c r="M129" s="55" t="s">
        <v>1</v>
      </c>
      <c r="N129" s="56" t="s">
        <v>37</v>
      </c>
      <c r="O129" s="56" t="s">
        <v>272</v>
      </c>
      <c r="P129" s="56" t="s">
        <v>273</v>
      </c>
      <c r="Q129" s="56" t="s">
        <v>274</v>
      </c>
      <c r="R129" s="56" t="s">
        <v>275</v>
      </c>
      <c r="S129" s="56" t="s">
        <v>276</v>
      </c>
      <c r="T129" s="57" t="s">
        <v>277</v>
      </c>
    </row>
    <row r="130" spans="2:65" s="1" customFormat="1" ht="22.9" customHeight="1">
      <c r="B130" s="28"/>
      <c r="C130" s="60" t="s">
        <v>278</v>
      </c>
      <c r="J130" s="117">
        <f>BK130</f>
        <v>0</v>
      </c>
      <c r="L130" s="28"/>
      <c r="M130" s="58"/>
      <c r="N130" s="49"/>
      <c r="O130" s="49"/>
      <c r="P130" s="118">
        <f>P131</f>
        <v>0</v>
      </c>
      <c r="Q130" s="49"/>
      <c r="R130" s="118">
        <f>R131</f>
        <v>0</v>
      </c>
      <c r="S130" s="49"/>
      <c r="T130" s="119">
        <f>T131</f>
        <v>0</v>
      </c>
      <c r="AT130" s="13" t="s">
        <v>72</v>
      </c>
      <c r="AU130" s="13" t="s">
        <v>259</v>
      </c>
      <c r="BK130" s="120">
        <f>BK131</f>
        <v>0</v>
      </c>
    </row>
    <row r="131" spans="2:65" s="11" customFormat="1" ht="25.9" customHeight="1">
      <c r="B131" s="121"/>
      <c r="D131" s="122" t="s">
        <v>72</v>
      </c>
      <c r="E131" s="123" t="s">
        <v>279</v>
      </c>
      <c r="F131" s="123" t="s">
        <v>89</v>
      </c>
      <c r="I131" s="124"/>
      <c r="J131" s="125">
        <f>BK131</f>
        <v>0</v>
      </c>
      <c r="L131" s="121"/>
      <c r="M131" s="126"/>
      <c r="P131" s="127">
        <f>P132+P141+P154+P163+P166</f>
        <v>0</v>
      </c>
      <c r="R131" s="127">
        <f>R132+R141+R154+R163+R166</f>
        <v>0</v>
      </c>
      <c r="T131" s="128">
        <f>T132+T141+T154+T163+T166</f>
        <v>0</v>
      </c>
      <c r="AR131" s="122" t="s">
        <v>280</v>
      </c>
      <c r="AT131" s="129" t="s">
        <v>72</v>
      </c>
      <c r="AU131" s="129" t="s">
        <v>73</v>
      </c>
      <c r="AY131" s="122" t="s">
        <v>281</v>
      </c>
      <c r="BK131" s="130">
        <f>BK132+BK141+BK154+BK163+BK166</f>
        <v>0</v>
      </c>
    </row>
    <row r="132" spans="2:65" s="11" customFormat="1" ht="22.9" customHeight="1">
      <c r="B132" s="121"/>
      <c r="D132" s="122" t="s">
        <v>72</v>
      </c>
      <c r="E132" s="131" t="s">
        <v>282</v>
      </c>
      <c r="F132" s="131" t="s">
        <v>283</v>
      </c>
      <c r="I132" s="124"/>
      <c r="J132" s="132">
        <f>BK132</f>
        <v>0</v>
      </c>
      <c r="L132" s="121"/>
      <c r="M132" s="126"/>
      <c r="P132" s="127">
        <f>SUM(P133:P140)</f>
        <v>0</v>
      </c>
      <c r="R132" s="127">
        <f>SUM(R133:R140)</f>
        <v>0</v>
      </c>
      <c r="T132" s="128">
        <f>SUM(T133:T140)</f>
        <v>0</v>
      </c>
      <c r="AR132" s="122" t="s">
        <v>280</v>
      </c>
      <c r="AT132" s="129" t="s">
        <v>72</v>
      </c>
      <c r="AU132" s="129" t="s">
        <v>80</v>
      </c>
      <c r="AY132" s="122" t="s">
        <v>281</v>
      </c>
      <c r="BK132" s="130">
        <f>SUM(BK133:BK140)</f>
        <v>0</v>
      </c>
    </row>
    <row r="133" spans="2:65" s="1" customFormat="1" ht="16.5" customHeight="1">
      <c r="B133" s="133"/>
      <c r="C133" s="134" t="s">
        <v>82</v>
      </c>
      <c r="D133" s="134" t="s">
        <v>284</v>
      </c>
      <c r="E133" s="135" t="s">
        <v>285</v>
      </c>
      <c r="F133" s="136" t="s">
        <v>286</v>
      </c>
      <c r="G133" s="137" t="s">
        <v>287</v>
      </c>
      <c r="H133" s="138"/>
      <c r="I133" s="139"/>
      <c r="J133" s="140">
        <f>ROUND(I133*H133,2)</f>
        <v>0</v>
      </c>
      <c r="K133" s="141"/>
      <c r="L133" s="28"/>
      <c r="M133" s="142" t="s">
        <v>1</v>
      </c>
      <c r="N133" s="143" t="s">
        <v>38</v>
      </c>
      <c r="P133" s="144">
        <f>O133*H133</f>
        <v>0</v>
      </c>
      <c r="Q133" s="144">
        <v>0</v>
      </c>
      <c r="R133" s="144">
        <f>Q133*H133</f>
        <v>0</v>
      </c>
      <c r="S133" s="144">
        <v>0</v>
      </c>
      <c r="T133" s="145">
        <f>S133*H133</f>
        <v>0</v>
      </c>
      <c r="AR133" s="146" t="s">
        <v>288</v>
      </c>
      <c r="AT133" s="146" t="s">
        <v>284</v>
      </c>
      <c r="AU133" s="146" t="s">
        <v>82</v>
      </c>
      <c r="AY133" s="13" t="s">
        <v>281</v>
      </c>
      <c r="BE133" s="147">
        <f>IF(N133="základní",J133,0)</f>
        <v>0</v>
      </c>
      <c r="BF133" s="147">
        <f>IF(N133="snížená",J133,0)</f>
        <v>0</v>
      </c>
      <c r="BG133" s="147">
        <f>IF(N133="zákl. přenesená",J133,0)</f>
        <v>0</v>
      </c>
      <c r="BH133" s="147">
        <f>IF(N133="sníž. přenesená",J133,0)</f>
        <v>0</v>
      </c>
      <c r="BI133" s="147">
        <f>IF(N133="nulová",J133,0)</f>
        <v>0</v>
      </c>
      <c r="BJ133" s="13" t="s">
        <v>80</v>
      </c>
      <c r="BK133" s="147">
        <f>ROUND(I133*H133,2)</f>
        <v>0</v>
      </c>
      <c r="BL133" s="13" t="s">
        <v>288</v>
      </c>
      <c r="BM133" s="146" t="s">
        <v>289</v>
      </c>
    </row>
    <row r="134" spans="2:65" s="1" customFormat="1" ht="185.25">
      <c r="B134" s="28"/>
      <c r="D134" s="148" t="s">
        <v>290</v>
      </c>
      <c r="F134" s="149" t="s">
        <v>291</v>
      </c>
      <c r="I134" s="150"/>
      <c r="L134" s="28"/>
      <c r="M134" s="151"/>
      <c r="T134" s="52"/>
      <c r="AT134" s="13" t="s">
        <v>290</v>
      </c>
      <c r="AU134" s="13" t="s">
        <v>82</v>
      </c>
    </row>
    <row r="135" spans="2:65" s="1" customFormat="1" ht="16.5" customHeight="1">
      <c r="B135" s="133"/>
      <c r="C135" s="134" t="s">
        <v>90</v>
      </c>
      <c r="D135" s="134" t="s">
        <v>284</v>
      </c>
      <c r="E135" s="135" t="s">
        <v>292</v>
      </c>
      <c r="F135" s="136" t="s">
        <v>293</v>
      </c>
      <c r="G135" s="137" t="s">
        <v>287</v>
      </c>
      <c r="H135" s="138"/>
      <c r="I135" s="139"/>
      <c r="J135" s="140">
        <f>ROUND(I135*H135,2)</f>
        <v>0</v>
      </c>
      <c r="K135" s="141"/>
      <c r="L135" s="28"/>
      <c r="M135" s="142" t="s">
        <v>1</v>
      </c>
      <c r="N135" s="143" t="s">
        <v>38</v>
      </c>
      <c r="P135" s="144">
        <f>O135*H135</f>
        <v>0</v>
      </c>
      <c r="Q135" s="144">
        <v>0</v>
      </c>
      <c r="R135" s="144">
        <f>Q135*H135</f>
        <v>0</v>
      </c>
      <c r="S135" s="144">
        <v>0</v>
      </c>
      <c r="T135" s="145">
        <f>S135*H135</f>
        <v>0</v>
      </c>
      <c r="AR135" s="146" t="s">
        <v>288</v>
      </c>
      <c r="AT135" s="146" t="s">
        <v>284</v>
      </c>
      <c r="AU135" s="146" t="s">
        <v>82</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288</v>
      </c>
      <c r="BM135" s="146" t="s">
        <v>294</v>
      </c>
    </row>
    <row r="136" spans="2:65" s="1" customFormat="1" ht="253.5">
      <c r="B136" s="28"/>
      <c r="D136" s="148" t="s">
        <v>290</v>
      </c>
      <c r="F136" s="149" t="s">
        <v>295</v>
      </c>
      <c r="I136" s="150"/>
      <c r="L136" s="28"/>
      <c r="M136" s="151"/>
      <c r="T136" s="52"/>
      <c r="AT136" s="13" t="s">
        <v>290</v>
      </c>
      <c r="AU136" s="13" t="s">
        <v>82</v>
      </c>
    </row>
    <row r="137" spans="2:65" s="1" customFormat="1" ht="16.5" customHeight="1">
      <c r="B137" s="133"/>
      <c r="C137" s="134" t="s">
        <v>97</v>
      </c>
      <c r="D137" s="134" t="s">
        <v>284</v>
      </c>
      <c r="E137" s="135" t="s">
        <v>296</v>
      </c>
      <c r="F137" s="136" t="s">
        <v>297</v>
      </c>
      <c r="G137" s="137" t="s">
        <v>287</v>
      </c>
      <c r="H137" s="138"/>
      <c r="I137" s="139"/>
      <c r="J137" s="140">
        <f>ROUND(I137*H137,2)</f>
        <v>0</v>
      </c>
      <c r="K137" s="141"/>
      <c r="L137" s="28"/>
      <c r="M137" s="142" t="s">
        <v>1</v>
      </c>
      <c r="N137" s="143" t="s">
        <v>38</v>
      </c>
      <c r="P137" s="144">
        <f>O137*H137</f>
        <v>0</v>
      </c>
      <c r="Q137" s="144">
        <v>0</v>
      </c>
      <c r="R137" s="144">
        <f>Q137*H137</f>
        <v>0</v>
      </c>
      <c r="S137" s="144">
        <v>0</v>
      </c>
      <c r="T137" s="145">
        <f>S137*H137</f>
        <v>0</v>
      </c>
      <c r="AR137" s="146" t="s">
        <v>288</v>
      </c>
      <c r="AT137" s="146" t="s">
        <v>284</v>
      </c>
      <c r="AU137" s="146" t="s">
        <v>82</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288</v>
      </c>
      <c r="BM137" s="146" t="s">
        <v>298</v>
      </c>
    </row>
    <row r="138" spans="2:65" s="1" customFormat="1" ht="409.5">
      <c r="B138" s="28"/>
      <c r="D138" s="148" t="s">
        <v>290</v>
      </c>
      <c r="F138" s="152" t="s">
        <v>299</v>
      </c>
      <c r="I138" s="150"/>
      <c r="L138" s="28"/>
      <c r="M138" s="151"/>
      <c r="T138" s="52"/>
      <c r="AT138" s="13" t="s">
        <v>290</v>
      </c>
      <c r="AU138" s="13" t="s">
        <v>82</v>
      </c>
    </row>
    <row r="139" spans="2:65" s="1" customFormat="1" ht="16.5" customHeight="1">
      <c r="B139" s="133"/>
      <c r="C139" s="134" t="s">
        <v>280</v>
      </c>
      <c r="D139" s="134" t="s">
        <v>284</v>
      </c>
      <c r="E139" s="135" t="s">
        <v>300</v>
      </c>
      <c r="F139" s="136" t="s">
        <v>301</v>
      </c>
      <c r="G139" s="137" t="s">
        <v>287</v>
      </c>
      <c r="H139" s="138"/>
      <c r="I139" s="139"/>
      <c r="J139" s="140">
        <f>ROUND(I139*H139,2)</f>
        <v>0</v>
      </c>
      <c r="K139" s="141"/>
      <c r="L139" s="28"/>
      <c r="M139" s="142" t="s">
        <v>1</v>
      </c>
      <c r="N139" s="143" t="s">
        <v>38</v>
      </c>
      <c r="P139" s="144">
        <f>O139*H139</f>
        <v>0</v>
      </c>
      <c r="Q139" s="144">
        <v>0</v>
      </c>
      <c r="R139" s="144">
        <f>Q139*H139</f>
        <v>0</v>
      </c>
      <c r="S139" s="144">
        <v>0</v>
      </c>
      <c r="T139" s="145">
        <f>S139*H139</f>
        <v>0</v>
      </c>
      <c r="AR139" s="146" t="s">
        <v>288</v>
      </c>
      <c r="AT139" s="146" t="s">
        <v>284</v>
      </c>
      <c r="AU139" s="146" t="s">
        <v>82</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288</v>
      </c>
      <c r="BM139" s="146" t="s">
        <v>302</v>
      </c>
    </row>
    <row r="140" spans="2:65" s="1" customFormat="1" ht="302.25">
      <c r="B140" s="28"/>
      <c r="D140" s="148" t="s">
        <v>290</v>
      </c>
      <c r="F140" s="149" t="s">
        <v>303</v>
      </c>
      <c r="I140" s="150"/>
      <c r="L140" s="28"/>
      <c r="M140" s="151"/>
      <c r="T140" s="52"/>
      <c r="AT140" s="13" t="s">
        <v>290</v>
      </c>
      <c r="AU140" s="13" t="s">
        <v>82</v>
      </c>
    </row>
    <row r="141" spans="2:65" s="11" customFormat="1" ht="22.9" customHeight="1">
      <c r="B141" s="121"/>
      <c r="D141" s="122" t="s">
        <v>72</v>
      </c>
      <c r="E141" s="131" t="s">
        <v>304</v>
      </c>
      <c r="F141" s="131" t="s">
        <v>305</v>
      </c>
      <c r="I141" s="124"/>
      <c r="J141" s="132">
        <f>BK141</f>
        <v>0</v>
      </c>
      <c r="L141" s="121"/>
      <c r="M141" s="126"/>
      <c r="P141" s="127">
        <f>SUM(P142:P153)</f>
        <v>0</v>
      </c>
      <c r="R141" s="127">
        <f>SUM(R142:R153)</f>
        <v>0</v>
      </c>
      <c r="T141" s="128">
        <f>SUM(T142:T153)</f>
        <v>0</v>
      </c>
      <c r="AR141" s="122" t="s">
        <v>280</v>
      </c>
      <c r="AT141" s="129" t="s">
        <v>72</v>
      </c>
      <c r="AU141" s="129" t="s">
        <v>80</v>
      </c>
      <c r="AY141" s="122" t="s">
        <v>281</v>
      </c>
      <c r="BK141" s="130">
        <f>SUM(BK142:BK153)</f>
        <v>0</v>
      </c>
    </row>
    <row r="142" spans="2:65" s="1" customFormat="1" ht="21.75" customHeight="1">
      <c r="B142" s="133"/>
      <c r="C142" s="134" t="s">
        <v>306</v>
      </c>
      <c r="D142" s="134" t="s">
        <v>284</v>
      </c>
      <c r="E142" s="135" t="s">
        <v>307</v>
      </c>
      <c r="F142" s="136" t="s">
        <v>308</v>
      </c>
      <c r="G142" s="137" t="s">
        <v>287</v>
      </c>
      <c r="H142" s="138"/>
      <c r="I142" s="139"/>
      <c r="J142" s="140">
        <f>ROUND(I142*H142,2)</f>
        <v>0</v>
      </c>
      <c r="K142" s="141"/>
      <c r="L142" s="28"/>
      <c r="M142" s="142" t="s">
        <v>1</v>
      </c>
      <c r="N142" s="143" t="s">
        <v>38</v>
      </c>
      <c r="P142" s="144">
        <f>O142*H142</f>
        <v>0</v>
      </c>
      <c r="Q142" s="144">
        <v>0</v>
      </c>
      <c r="R142" s="144">
        <f>Q142*H142</f>
        <v>0</v>
      </c>
      <c r="S142" s="144">
        <v>0</v>
      </c>
      <c r="T142" s="145">
        <f>S142*H142</f>
        <v>0</v>
      </c>
      <c r="AR142" s="146" t="s">
        <v>288</v>
      </c>
      <c r="AT142" s="146" t="s">
        <v>284</v>
      </c>
      <c r="AU142" s="146" t="s">
        <v>82</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288</v>
      </c>
      <c r="BM142" s="146" t="s">
        <v>309</v>
      </c>
    </row>
    <row r="143" spans="2:65" s="1" customFormat="1" ht="273">
      <c r="B143" s="28"/>
      <c r="D143" s="148" t="s">
        <v>290</v>
      </c>
      <c r="F143" s="149" t="s">
        <v>310</v>
      </c>
      <c r="I143" s="150"/>
      <c r="L143" s="28"/>
      <c r="M143" s="151"/>
      <c r="T143" s="52"/>
      <c r="AT143" s="13" t="s">
        <v>290</v>
      </c>
      <c r="AU143" s="13" t="s">
        <v>82</v>
      </c>
    </row>
    <row r="144" spans="2:65" s="1" customFormat="1" ht="16.5" customHeight="1">
      <c r="B144" s="133"/>
      <c r="C144" s="134" t="s">
        <v>311</v>
      </c>
      <c r="D144" s="134" t="s">
        <v>284</v>
      </c>
      <c r="E144" s="135" t="s">
        <v>312</v>
      </c>
      <c r="F144" s="136" t="s">
        <v>313</v>
      </c>
      <c r="G144" s="137" t="s">
        <v>287</v>
      </c>
      <c r="H144" s="138"/>
      <c r="I144" s="139"/>
      <c r="J144" s="140">
        <f>ROUND(I144*H144,2)</f>
        <v>0</v>
      </c>
      <c r="K144" s="141"/>
      <c r="L144" s="28"/>
      <c r="M144" s="142" t="s">
        <v>1</v>
      </c>
      <c r="N144" s="143" t="s">
        <v>38</v>
      </c>
      <c r="P144" s="144">
        <f>O144*H144</f>
        <v>0</v>
      </c>
      <c r="Q144" s="144">
        <v>0</v>
      </c>
      <c r="R144" s="144">
        <f>Q144*H144</f>
        <v>0</v>
      </c>
      <c r="S144" s="144">
        <v>0</v>
      </c>
      <c r="T144" s="145">
        <f>S144*H144</f>
        <v>0</v>
      </c>
      <c r="AR144" s="146" t="s">
        <v>288</v>
      </c>
      <c r="AT144" s="146" t="s">
        <v>284</v>
      </c>
      <c r="AU144" s="146" t="s">
        <v>82</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288</v>
      </c>
      <c r="BM144" s="146" t="s">
        <v>314</v>
      </c>
    </row>
    <row r="145" spans="2:65" s="1" customFormat="1" ht="409.5">
      <c r="B145" s="28"/>
      <c r="D145" s="148" t="s">
        <v>290</v>
      </c>
      <c r="F145" s="152" t="s">
        <v>315</v>
      </c>
      <c r="I145" s="150"/>
      <c r="L145" s="28"/>
      <c r="M145" s="151"/>
      <c r="T145" s="52"/>
      <c r="AT145" s="13" t="s">
        <v>290</v>
      </c>
      <c r="AU145" s="13" t="s">
        <v>82</v>
      </c>
    </row>
    <row r="146" spans="2:65" s="1" customFormat="1" ht="21.75" customHeight="1">
      <c r="B146" s="133"/>
      <c r="C146" s="134" t="s">
        <v>316</v>
      </c>
      <c r="D146" s="134" t="s">
        <v>284</v>
      </c>
      <c r="E146" s="135" t="s">
        <v>317</v>
      </c>
      <c r="F146" s="136" t="s">
        <v>318</v>
      </c>
      <c r="G146" s="137" t="s">
        <v>287</v>
      </c>
      <c r="H146" s="138"/>
      <c r="I146" s="139"/>
      <c r="J146" s="140">
        <f>ROUND(I146*H146,2)</f>
        <v>0</v>
      </c>
      <c r="K146" s="141"/>
      <c r="L146" s="28"/>
      <c r="M146" s="142" t="s">
        <v>1</v>
      </c>
      <c r="N146" s="143" t="s">
        <v>38</v>
      </c>
      <c r="P146" s="144">
        <f>O146*H146</f>
        <v>0</v>
      </c>
      <c r="Q146" s="144">
        <v>0</v>
      </c>
      <c r="R146" s="144">
        <f>Q146*H146</f>
        <v>0</v>
      </c>
      <c r="S146" s="144">
        <v>0</v>
      </c>
      <c r="T146" s="145">
        <f>S146*H146</f>
        <v>0</v>
      </c>
      <c r="AR146" s="146" t="s">
        <v>288</v>
      </c>
      <c r="AT146" s="146" t="s">
        <v>284</v>
      </c>
      <c r="AU146" s="146" t="s">
        <v>82</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288</v>
      </c>
      <c r="BM146" s="146" t="s">
        <v>319</v>
      </c>
    </row>
    <row r="147" spans="2:65" s="1" customFormat="1" ht="175.5">
      <c r="B147" s="28"/>
      <c r="D147" s="148" t="s">
        <v>290</v>
      </c>
      <c r="F147" s="149" t="s">
        <v>320</v>
      </c>
      <c r="I147" s="150"/>
      <c r="L147" s="28"/>
      <c r="M147" s="151"/>
      <c r="T147" s="52"/>
      <c r="AT147" s="13" t="s">
        <v>290</v>
      </c>
      <c r="AU147" s="13" t="s">
        <v>82</v>
      </c>
    </row>
    <row r="148" spans="2:65" s="1" customFormat="1" ht="16.5" customHeight="1">
      <c r="B148" s="133"/>
      <c r="C148" s="134" t="s">
        <v>321</v>
      </c>
      <c r="D148" s="134" t="s">
        <v>284</v>
      </c>
      <c r="E148" s="135" t="s">
        <v>322</v>
      </c>
      <c r="F148" s="136" t="s">
        <v>323</v>
      </c>
      <c r="G148" s="137" t="s">
        <v>287</v>
      </c>
      <c r="H148" s="138"/>
      <c r="I148" s="139"/>
      <c r="J148" s="140">
        <f>ROUND(I148*H148,2)</f>
        <v>0</v>
      </c>
      <c r="K148" s="141"/>
      <c r="L148" s="28"/>
      <c r="M148" s="142" t="s">
        <v>1</v>
      </c>
      <c r="N148" s="143" t="s">
        <v>38</v>
      </c>
      <c r="P148" s="144">
        <f>O148*H148</f>
        <v>0</v>
      </c>
      <c r="Q148" s="144">
        <v>0</v>
      </c>
      <c r="R148" s="144">
        <f>Q148*H148</f>
        <v>0</v>
      </c>
      <c r="S148" s="144">
        <v>0</v>
      </c>
      <c r="T148" s="145">
        <f>S148*H148</f>
        <v>0</v>
      </c>
      <c r="AR148" s="146" t="s">
        <v>288</v>
      </c>
      <c r="AT148" s="146" t="s">
        <v>284</v>
      </c>
      <c r="AU148" s="146" t="s">
        <v>82</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288</v>
      </c>
      <c r="BM148" s="146" t="s">
        <v>324</v>
      </c>
    </row>
    <row r="149" spans="2:65" s="1" customFormat="1" ht="409.5">
      <c r="B149" s="28"/>
      <c r="D149" s="148" t="s">
        <v>290</v>
      </c>
      <c r="F149" s="152" t="s">
        <v>325</v>
      </c>
      <c r="I149" s="150"/>
      <c r="L149" s="28"/>
      <c r="M149" s="151"/>
      <c r="T149" s="52"/>
      <c r="AT149" s="13" t="s">
        <v>290</v>
      </c>
      <c r="AU149" s="13" t="s">
        <v>82</v>
      </c>
    </row>
    <row r="150" spans="2:65" s="1" customFormat="1" ht="16.5" customHeight="1">
      <c r="B150" s="133"/>
      <c r="C150" s="134" t="s">
        <v>326</v>
      </c>
      <c r="D150" s="134" t="s">
        <v>284</v>
      </c>
      <c r="E150" s="135" t="s">
        <v>327</v>
      </c>
      <c r="F150" s="136" t="s">
        <v>328</v>
      </c>
      <c r="G150" s="137" t="s">
        <v>287</v>
      </c>
      <c r="H150" s="138"/>
      <c r="I150" s="139"/>
      <c r="J150" s="140">
        <f>ROUND(I150*H150,2)</f>
        <v>0</v>
      </c>
      <c r="K150" s="141"/>
      <c r="L150" s="28"/>
      <c r="M150" s="142" t="s">
        <v>1</v>
      </c>
      <c r="N150" s="143" t="s">
        <v>38</v>
      </c>
      <c r="P150" s="144">
        <f>O150*H150</f>
        <v>0</v>
      </c>
      <c r="Q150" s="144">
        <v>0</v>
      </c>
      <c r="R150" s="144">
        <f>Q150*H150</f>
        <v>0</v>
      </c>
      <c r="S150" s="144">
        <v>0</v>
      </c>
      <c r="T150" s="145">
        <f>S150*H150</f>
        <v>0</v>
      </c>
      <c r="AR150" s="146" t="s">
        <v>288</v>
      </c>
      <c r="AT150" s="146" t="s">
        <v>284</v>
      </c>
      <c r="AU150" s="146" t="s">
        <v>82</v>
      </c>
      <c r="AY150" s="13" t="s">
        <v>281</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288</v>
      </c>
      <c r="BM150" s="146" t="s">
        <v>329</v>
      </c>
    </row>
    <row r="151" spans="2:65" s="1" customFormat="1" ht="126.75">
      <c r="B151" s="28"/>
      <c r="D151" s="148" t="s">
        <v>290</v>
      </c>
      <c r="F151" s="149" t="s">
        <v>330</v>
      </c>
      <c r="I151" s="150"/>
      <c r="L151" s="28"/>
      <c r="M151" s="151"/>
      <c r="T151" s="52"/>
      <c r="AT151" s="13" t="s">
        <v>290</v>
      </c>
      <c r="AU151" s="13" t="s">
        <v>82</v>
      </c>
    </row>
    <row r="152" spans="2:65" s="1" customFormat="1" ht="16.5" customHeight="1">
      <c r="B152" s="133"/>
      <c r="C152" s="134" t="s">
        <v>331</v>
      </c>
      <c r="D152" s="134" t="s">
        <v>284</v>
      </c>
      <c r="E152" s="135" t="s">
        <v>332</v>
      </c>
      <c r="F152" s="136" t="s">
        <v>333</v>
      </c>
      <c r="G152" s="137" t="s">
        <v>287</v>
      </c>
      <c r="H152" s="138"/>
      <c r="I152" s="139"/>
      <c r="J152" s="140">
        <f>ROUND(I152*H152,2)</f>
        <v>0</v>
      </c>
      <c r="K152" s="141"/>
      <c r="L152" s="28"/>
      <c r="M152" s="142" t="s">
        <v>1</v>
      </c>
      <c r="N152" s="143" t="s">
        <v>38</v>
      </c>
      <c r="P152" s="144">
        <f>O152*H152</f>
        <v>0</v>
      </c>
      <c r="Q152" s="144">
        <v>0</v>
      </c>
      <c r="R152" s="144">
        <f>Q152*H152</f>
        <v>0</v>
      </c>
      <c r="S152" s="144">
        <v>0</v>
      </c>
      <c r="T152" s="145">
        <f>S152*H152</f>
        <v>0</v>
      </c>
      <c r="AR152" s="146" t="s">
        <v>288</v>
      </c>
      <c r="AT152" s="146" t="s">
        <v>284</v>
      </c>
      <c r="AU152" s="146" t="s">
        <v>82</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288</v>
      </c>
      <c r="BM152" s="146" t="s">
        <v>334</v>
      </c>
    </row>
    <row r="153" spans="2:65" s="1" customFormat="1" ht="273">
      <c r="B153" s="28"/>
      <c r="D153" s="148" t="s">
        <v>290</v>
      </c>
      <c r="F153" s="149" t="s">
        <v>335</v>
      </c>
      <c r="I153" s="150"/>
      <c r="L153" s="28"/>
      <c r="M153" s="151"/>
      <c r="T153" s="52"/>
      <c r="AT153" s="13" t="s">
        <v>290</v>
      </c>
      <c r="AU153" s="13" t="s">
        <v>82</v>
      </c>
    </row>
    <row r="154" spans="2:65" s="11" customFormat="1" ht="22.9" customHeight="1">
      <c r="B154" s="121"/>
      <c r="D154" s="122" t="s">
        <v>72</v>
      </c>
      <c r="E154" s="131" t="s">
        <v>336</v>
      </c>
      <c r="F154" s="131" t="s">
        <v>337</v>
      </c>
      <c r="I154" s="124"/>
      <c r="J154" s="132">
        <f>BK154</f>
        <v>0</v>
      </c>
      <c r="L154" s="121"/>
      <c r="M154" s="126"/>
      <c r="P154" s="127">
        <f>SUM(P155:P162)</f>
        <v>0</v>
      </c>
      <c r="R154" s="127">
        <f>SUM(R155:R162)</f>
        <v>0</v>
      </c>
      <c r="T154" s="128">
        <f>SUM(T155:T162)</f>
        <v>0</v>
      </c>
      <c r="AR154" s="122" t="s">
        <v>280</v>
      </c>
      <c r="AT154" s="129" t="s">
        <v>72</v>
      </c>
      <c r="AU154" s="129" t="s">
        <v>80</v>
      </c>
      <c r="AY154" s="122" t="s">
        <v>281</v>
      </c>
      <c r="BK154" s="130">
        <f>SUM(BK155:BK162)</f>
        <v>0</v>
      </c>
    </row>
    <row r="155" spans="2:65" s="1" customFormat="1" ht="21.75" customHeight="1">
      <c r="B155" s="133"/>
      <c r="C155" s="134" t="s">
        <v>8</v>
      </c>
      <c r="D155" s="134" t="s">
        <v>284</v>
      </c>
      <c r="E155" s="135" t="s">
        <v>338</v>
      </c>
      <c r="F155" s="136" t="s">
        <v>339</v>
      </c>
      <c r="G155" s="137" t="s">
        <v>287</v>
      </c>
      <c r="H155" s="138"/>
      <c r="I155" s="139"/>
      <c r="J155" s="140">
        <f>ROUND(I155*H155,2)</f>
        <v>0</v>
      </c>
      <c r="K155" s="141"/>
      <c r="L155" s="28"/>
      <c r="M155" s="142" t="s">
        <v>1</v>
      </c>
      <c r="N155" s="143" t="s">
        <v>38</v>
      </c>
      <c r="P155" s="144">
        <f>O155*H155</f>
        <v>0</v>
      </c>
      <c r="Q155" s="144">
        <v>0</v>
      </c>
      <c r="R155" s="144">
        <f>Q155*H155</f>
        <v>0</v>
      </c>
      <c r="S155" s="144">
        <v>0</v>
      </c>
      <c r="T155" s="145">
        <f>S155*H155</f>
        <v>0</v>
      </c>
      <c r="AR155" s="146" t="s">
        <v>288</v>
      </c>
      <c r="AT155" s="146" t="s">
        <v>284</v>
      </c>
      <c r="AU155" s="146" t="s">
        <v>82</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288</v>
      </c>
      <c r="BM155" s="146" t="s">
        <v>340</v>
      </c>
    </row>
    <row r="156" spans="2:65" s="1" customFormat="1" ht="58.5">
      <c r="B156" s="28"/>
      <c r="D156" s="148" t="s">
        <v>290</v>
      </c>
      <c r="F156" s="149" t="s">
        <v>341</v>
      </c>
      <c r="I156" s="150"/>
      <c r="L156" s="28"/>
      <c r="M156" s="151"/>
      <c r="T156" s="52"/>
      <c r="AT156" s="13" t="s">
        <v>290</v>
      </c>
      <c r="AU156" s="13" t="s">
        <v>82</v>
      </c>
    </row>
    <row r="157" spans="2:65" s="1" customFormat="1" ht="24.2" customHeight="1">
      <c r="B157" s="133"/>
      <c r="C157" s="134" t="s">
        <v>342</v>
      </c>
      <c r="D157" s="134" t="s">
        <v>284</v>
      </c>
      <c r="E157" s="135" t="s">
        <v>343</v>
      </c>
      <c r="F157" s="136" t="s">
        <v>344</v>
      </c>
      <c r="G157" s="137" t="s">
        <v>287</v>
      </c>
      <c r="H157" s="138"/>
      <c r="I157" s="139"/>
      <c r="J157" s="140">
        <f>ROUND(I157*H157,2)</f>
        <v>0</v>
      </c>
      <c r="K157" s="141"/>
      <c r="L157" s="28"/>
      <c r="M157" s="142" t="s">
        <v>1</v>
      </c>
      <c r="N157" s="143" t="s">
        <v>38</v>
      </c>
      <c r="P157" s="144">
        <f>O157*H157</f>
        <v>0</v>
      </c>
      <c r="Q157" s="144">
        <v>0</v>
      </c>
      <c r="R157" s="144">
        <f>Q157*H157</f>
        <v>0</v>
      </c>
      <c r="S157" s="144">
        <v>0</v>
      </c>
      <c r="T157" s="145">
        <f>S157*H157</f>
        <v>0</v>
      </c>
      <c r="AR157" s="146" t="s">
        <v>288</v>
      </c>
      <c r="AT157" s="146" t="s">
        <v>284</v>
      </c>
      <c r="AU157" s="146" t="s">
        <v>82</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288</v>
      </c>
      <c r="BM157" s="146" t="s">
        <v>345</v>
      </c>
    </row>
    <row r="158" spans="2:65" s="1" customFormat="1" ht="78">
      <c r="B158" s="28"/>
      <c r="D158" s="148" t="s">
        <v>290</v>
      </c>
      <c r="F158" s="149" t="s">
        <v>346</v>
      </c>
      <c r="I158" s="150"/>
      <c r="L158" s="28"/>
      <c r="M158" s="151"/>
      <c r="T158" s="52"/>
      <c r="AT158" s="13" t="s">
        <v>290</v>
      </c>
      <c r="AU158" s="13" t="s">
        <v>82</v>
      </c>
    </row>
    <row r="159" spans="2:65" s="1" customFormat="1" ht="16.5" customHeight="1">
      <c r="B159" s="133"/>
      <c r="C159" s="134" t="s">
        <v>347</v>
      </c>
      <c r="D159" s="134" t="s">
        <v>284</v>
      </c>
      <c r="E159" s="135" t="s">
        <v>348</v>
      </c>
      <c r="F159" s="136" t="s">
        <v>349</v>
      </c>
      <c r="G159" s="137" t="s">
        <v>287</v>
      </c>
      <c r="H159" s="138"/>
      <c r="I159" s="139"/>
      <c r="J159" s="140">
        <f>ROUND(I159*H159,2)</f>
        <v>0</v>
      </c>
      <c r="K159" s="141"/>
      <c r="L159" s="28"/>
      <c r="M159" s="142" t="s">
        <v>1</v>
      </c>
      <c r="N159" s="143" t="s">
        <v>38</v>
      </c>
      <c r="P159" s="144">
        <f>O159*H159</f>
        <v>0</v>
      </c>
      <c r="Q159" s="144">
        <v>0</v>
      </c>
      <c r="R159" s="144">
        <f>Q159*H159</f>
        <v>0</v>
      </c>
      <c r="S159" s="144">
        <v>0</v>
      </c>
      <c r="T159" s="145">
        <f>S159*H159</f>
        <v>0</v>
      </c>
      <c r="AR159" s="146" t="s">
        <v>288</v>
      </c>
      <c r="AT159" s="146" t="s">
        <v>284</v>
      </c>
      <c r="AU159" s="146" t="s">
        <v>82</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288</v>
      </c>
      <c r="BM159" s="146" t="s">
        <v>350</v>
      </c>
    </row>
    <row r="160" spans="2:65" s="1" customFormat="1" ht="409.5">
      <c r="B160" s="28"/>
      <c r="D160" s="148" t="s">
        <v>290</v>
      </c>
      <c r="F160" s="149" t="s">
        <v>351</v>
      </c>
      <c r="I160" s="150"/>
      <c r="L160" s="28"/>
      <c r="M160" s="151"/>
      <c r="T160" s="52"/>
      <c r="AT160" s="13" t="s">
        <v>290</v>
      </c>
      <c r="AU160" s="13" t="s">
        <v>82</v>
      </c>
    </row>
    <row r="161" spans="2:65" s="1" customFormat="1" ht="16.5" customHeight="1">
      <c r="B161" s="133"/>
      <c r="C161" s="134" t="s">
        <v>352</v>
      </c>
      <c r="D161" s="134" t="s">
        <v>284</v>
      </c>
      <c r="E161" s="135" t="s">
        <v>353</v>
      </c>
      <c r="F161" s="136" t="s">
        <v>354</v>
      </c>
      <c r="G161" s="137" t="s">
        <v>287</v>
      </c>
      <c r="H161" s="138"/>
      <c r="I161" s="139"/>
      <c r="J161" s="140">
        <f>ROUND(I161*H161,2)</f>
        <v>0</v>
      </c>
      <c r="K161" s="141"/>
      <c r="L161" s="28"/>
      <c r="M161" s="142" t="s">
        <v>1</v>
      </c>
      <c r="N161" s="143" t="s">
        <v>38</v>
      </c>
      <c r="P161" s="144">
        <f>O161*H161</f>
        <v>0</v>
      </c>
      <c r="Q161" s="144">
        <v>0</v>
      </c>
      <c r="R161" s="144">
        <f>Q161*H161</f>
        <v>0</v>
      </c>
      <c r="S161" s="144">
        <v>0</v>
      </c>
      <c r="T161" s="145">
        <f>S161*H161</f>
        <v>0</v>
      </c>
      <c r="AR161" s="146" t="s">
        <v>288</v>
      </c>
      <c r="AT161" s="146" t="s">
        <v>284</v>
      </c>
      <c r="AU161" s="146" t="s">
        <v>82</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288</v>
      </c>
      <c r="BM161" s="146" t="s">
        <v>355</v>
      </c>
    </row>
    <row r="162" spans="2:65" s="1" customFormat="1" ht="214.5">
      <c r="B162" s="28"/>
      <c r="D162" s="148" t="s">
        <v>290</v>
      </c>
      <c r="F162" s="149" t="s">
        <v>356</v>
      </c>
      <c r="I162" s="150"/>
      <c r="L162" s="28"/>
      <c r="M162" s="151"/>
      <c r="T162" s="52"/>
      <c r="AT162" s="13" t="s">
        <v>290</v>
      </c>
      <c r="AU162" s="13" t="s">
        <v>82</v>
      </c>
    </row>
    <row r="163" spans="2:65" s="11" customFormat="1" ht="22.9" customHeight="1">
      <c r="B163" s="121"/>
      <c r="D163" s="122" t="s">
        <v>72</v>
      </c>
      <c r="E163" s="131" t="s">
        <v>357</v>
      </c>
      <c r="F163" s="131" t="s">
        <v>358</v>
      </c>
      <c r="I163" s="124"/>
      <c r="J163" s="132">
        <f>BK163</f>
        <v>0</v>
      </c>
      <c r="L163" s="121"/>
      <c r="M163" s="126"/>
      <c r="P163" s="127">
        <f>SUM(P164:P165)</f>
        <v>0</v>
      </c>
      <c r="R163" s="127">
        <f>SUM(R164:R165)</f>
        <v>0</v>
      </c>
      <c r="T163" s="128">
        <f>SUM(T164:T165)</f>
        <v>0</v>
      </c>
      <c r="AR163" s="122" t="s">
        <v>280</v>
      </c>
      <c r="AT163" s="129" t="s">
        <v>72</v>
      </c>
      <c r="AU163" s="129" t="s">
        <v>80</v>
      </c>
      <c r="AY163" s="122" t="s">
        <v>281</v>
      </c>
      <c r="BK163" s="130">
        <f>SUM(BK164:BK165)</f>
        <v>0</v>
      </c>
    </row>
    <row r="164" spans="2:65" s="1" customFormat="1" ht="16.5" customHeight="1">
      <c r="B164" s="133"/>
      <c r="C164" s="134" t="s">
        <v>359</v>
      </c>
      <c r="D164" s="134" t="s">
        <v>284</v>
      </c>
      <c r="E164" s="135" t="s">
        <v>360</v>
      </c>
      <c r="F164" s="136" t="s">
        <v>361</v>
      </c>
      <c r="G164" s="137" t="s">
        <v>287</v>
      </c>
      <c r="H164" s="138"/>
      <c r="I164" s="139"/>
      <c r="J164" s="140">
        <f>ROUND(I164*H164,2)</f>
        <v>0</v>
      </c>
      <c r="K164" s="141"/>
      <c r="L164" s="28"/>
      <c r="M164" s="142" t="s">
        <v>1</v>
      </c>
      <c r="N164" s="143" t="s">
        <v>38</v>
      </c>
      <c r="P164" s="144">
        <f>O164*H164</f>
        <v>0</v>
      </c>
      <c r="Q164" s="144">
        <v>0</v>
      </c>
      <c r="R164" s="144">
        <f>Q164*H164</f>
        <v>0</v>
      </c>
      <c r="S164" s="144">
        <v>0</v>
      </c>
      <c r="T164" s="145">
        <f>S164*H164</f>
        <v>0</v>
      </c>
      <c r="AR164" s="146" t="s">
        <v>288</v>
      </c>
      <c r="AT164" s="146" t="s">
        <v>284</v>
      </c>
      <c r="AU164" s="146" t="s">
        <v>82</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288</v>
      </c>
      <c r="BM164" s="146" t="s">
        <v>362</v>
      </c>
    </row>
    <row r="165" spans="2:65" s="1" customFormat="1" ht="380.25">
      <c r="B165" s="28"/>
      <c r="D165" s="148" t="s">
        <v>290</v>
      </c>
      <c r="F165" s="149" t="s">
        <v>363</v>
      </c>
      <c r="I165" s="150"/>
      <c r="L165" s="28"/>
      <c r="M165" s="151"/>
      <c r="T165" s="52"/>
      <c r="AT165" s="13" t="s">
        <v>290</v>
      </c>
      <c r="AU165" s="13" t="s">
        <v>82</v>
      </c>
    </row>
    <row r="166" spans="2:65" s="11" customFormat="1" ht="22.9" customHeight="1">
      <c r="B166" s="121"/>
      <c r="D166" s="122" t="s">
        <v>72</v>
      </c>
      <c r="E166" s="131" t="s">
        <v>364</v>
      </c>
      <c r="F166" s="131" t="s">
        <v>365</v>
      </c>
      <c r="I166" s="124"/>
      <c r="J166" s="132">
        <f>BK166</f>
        <v>0</v>
      </c>
      <c r="L166" s="121"/>
      <c r="M166" s="126"/>
      <c r="P166" s="127">
        <f>SUM(P167:P177)</f>
        <v>0</v>
      </c>
      <c r="R166" s="127">
        <f>SUM(R167:R177)</f>
        <v>0</v>
      </c>
      <c r="T166" s="128">
        <f>SUM(T167:T177)</f>
        <v>0</v>
      </c>
      <c r="AR166" s="122" t="s">
        <v>280</v>
      </c>
      <c r="AT166" s="129" t="s">
        <v>72</v>
      </c>
      <c r="AU166" s="129" t="s">
        <v>80</v>
      </c>
      <c r="AY166" s="122" t="s">
        <v>281</v>
      </c>
      <c r="BK166" s="130">
        <f>SUM(BK167:BK177)</f>
        <v>0</v>
      </c>
    </row>
    <row r="167" spans="2:65" s="1" customFormat="1" ht="16.5" customHeight="1">
      <c r="B167" s="133"/>
      <c r="C167" s="134" t="s">
        <v>366</v>
      </c>
      <c r="D167" s="134" t="s">
        <v>284</v>
      </c>
      <c r="E167" s="135" t="s">
        <v>367</v>
      </c>
      <c r="F167" s="136" t="s">
        <v>368</v>
      </c>
      <c r="G167" s="137" t="s">
        <v>287</v>
      </c>
      <c r="H167" s="138"/>
      <c r="I167" s="139"/>
      <c r="J167" s="140">
        <f>ROUND(I167*H167,2)</f>
        <v>0</v>
      </c>
      <c r="K167" s="141"/>
      <c r="L167" s="28"/>
      <c r="M167" s="142" t="s">
        <v>1</v>
      </c>
      <c r="N167" s="143" t="s">
        <v>38</v>
      </c>
      <c r="P167" s="144">
        <f>O167*H167</f>
        <v>0</v>
      </c>
      <c r="Q167" s="144">
        <v>0</v>
      </c>
      <c r="R167" s="144">
        <f>Q167*H167</f>
        <v>0</v>
      </c>
      <c r="S167" s="144">
        <v>0</v>
      </c>
      <c r="T167" s="145">
        <f>S167*H167</f>
        <v>0</v>
      </c>
      <c r="AR167" s="146" t="s">
        <v>288</v>
      </c>
      <c r="AT167" s="146" t="s">
        <v>284</v>
      </c>
      <c r="AU167" s="146" t="s">
        <v>82</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288</v>
      </c>
      <c r="BM167" s="146" t="s">
        <v>369</v>
      </c>
    </row>
    <row r="168" spans="2:65" s="1" customFormat="1" ht="146.25">
      <c r="B168" s="28"/>
      <c r="D168" s="148" t="s">
        <v>290</v>
      </c>
      <c r="F168" s="149" t="s">
        <v>370</v>
      </c>
      <c r="I168" s="150"/>
      <c r="L168" s="28"/>
      <c r="M168" s="151"/>
      <c r="T168" s="52"/>
      <c r="AT168" s="13" t="s">
        <v>290</v>
      </c>
      <c r="AU168" s="13" t="s">
        <v>82</v>
      </c>
    </row>
    <row r="169" spans="2:65" s="1" customFormat="1" ht="16.5" customHeight="1">
      <c r="B169" s="133"/>
      <c r="C169" s="134" t="s">
        <v>371</v>
      </c>
      <c r="D169" s="134" t="s">
        <v>284</v>
      </c>
      <c r="E169" s="135" t="s">
        <v>372</v>
      </c>
      <c r="F169" s="136" t="s">
        <v>373</v>
      </c>
      <c r="G169" s="137" t="s">
        <v>287</v>
      </c>
      <c r="H169" s="138"/>
      <c r="I169" s="139"/>
      <c r="J169" s="140">
        <f>ROUND(I169*H169,2)</f>
        <v>0</v>
      </c>
      <c r="K169" s="141"/>
      <c r="L169" s="28"/>
      <c r="M169" s="142" t="s">
        <v>1</v>
      </c>
      <c r="N169" s="143" t="s">
        <v>38</v>
      </c>
      <c r="P169" s="144">
        <f>O169*H169</f>
        <v>0</v>
      </c>
      <c r="Q169" s="144">
        <v>0</v>
      </c>
      <c r="R169" s="144">
        <f>Q169*H169</f>
        <v>0</v>
      </c>
      <c r="S169" s="144">
        <v>0</v>
      </c>
      <c r="T169" s="145">
        <f>S169*H169</f>
        <v>0</v>
      </c>
      <c r="AR169" s="146" t="s">
        <v>288</v>
      </c>
      <c r="AT169" s="146" t="s">
        <v>284</v>
      </c>
      <c r="AU169" s="146" t="s">
        <v>82</v>
      </c>
      <c r="AY169" s="13" t="s">
        <v>281</v>
      </c>
      <c r="BE169" s="147">
        <f>IF(N169="základní",J169,0)</f>
        <v>0</v>
      </c>
      <c r="BF169" s="147">
        <f>IF(N169="snížená",J169,0)</f>
        <v>0</v>
      </c>
      <c r="BG169" s="147">
        <f>IF(N169="zákl. přenesená",J169,0)</f>
        <v>0</v>
      </c>
      <c r="BH169" s="147">
        <f>IF(N169="sníž. přenesená",J169,0)</f>
        <v>0</v>
      </c>
      <c r="BI169" s="147">
        <f>IF(N169="nulová",J169,0)</f>
        <v>0</v>
      </c>
      <c r="BJ169" s="13" t="s">
        <v>80</v>
      </c>
      <c r="BK169" s="147">
        <f>ROUND(I169*H169,2)</f>
        <v>0</v>
      </c>
      <c r="BL169" s="13" t="s">
        <v>288</v>
      </c>
      <c r="BM169" s="146" t="s">
        <v>374</v>
      </c>
    </row>
    <row r="170" spans="2:65" s="1" customFormat="1" ht="107.25">
      <c r="B170" s="28"/>
      <c r="D170" s="148" t="s">
        <v>290</v>
      </c>
      <c r="F170" s="149" t="s">
        <v>375</v>
      </c>
      <c r="I170" s="150"/>
      <c r="L170" s="28"/>
      <c r="M170" s="151"/>
      <c r="T170" s="52"/>
      <c r="AT170" s="13" t="s">
        <v>290</v>
      </c>
      <c r="AU170" s="13" t="s">
        <v>82</v>
      </c>
    </row>
    <row r="171" spans="2:65" s="1" customFormat="1" ht="16.5" customHeight="1">
      <c r="B171" s="133"/>
      <c r="C171" s="134" t="s">
        <v>7</v>
      </c>
      <c r="D171" s="134" t="s">
        <v>284</v>
      </c>
      <c r="E171" s="135" t="s">
        <v>376</v>
      </c>
      <c r="F171" s="136" t="s">
        <v>377</v>
      </c>
      <c r="G171" s="137" t="s">
        <v>287</v>
      </c>
      <c r="H171" s="138"/>
      <c r="I171" s="139"/>
      <c r="J171" s="140">
        <f>ROUND(I171*H171,2)</f>
        <v>0</v>
      </c>
      <c r="K171" s="141"/>
      <c r="L171" s="28"/>
      <c r="M171" s="142" t="s">
        <v>1</v>
      </c>
      <c r="N171" s="143" t="s">
        <v>38</v>
      </c>
      <c r="P171" s="144">
        <f>O171*H171</f>
        <v>0</v>
      </c>
      <c r="Q171" s="144">
        <v>0</v>
      </c>
      <c r="R171" s="144">
        <f>Q171*H171</f>
        <v>0</v>
      </c>
      <c r="S171" s="144">
        <v>0</v>
      </c>
      <c r="T171" s="145">
        <f>S171*H171</f>
        <v>0</v>
      </c>
      <c r="AR171" s="146" t="s">
        <v>288</v>
      </c>
      <c r="AT171" s="146" t="s">
        <v>284</v>
      </c>
      <c r="AU171" s="146" t="s">
        <v>82</v>
      </c>
      <c r="AY171" s="13" t="s">
        <v>281</v>
      </c>
      <c r="BE171" s="147">
        <f>IF(N171="základní",J171,0)</f>
        <v>0</v>
      </c>
      <c r="BF171" s="147">
        <f>IF(N171="snížená",J171,0)</f>
        <v>0</v>
      </c>
      <c r="BG171" s="147">
        <f>IF(N171="zákl. přenesená",J171,0)</f>
        <v>0</v>
      </c>
      <c r="BH171" s="147">
        <f>IF(N171="sníž. přenesená",J171,0)</f>
        <v>0</v>
      </c>
      <c r="BI171" s="147">
        <f>IF(N171="nulová",J171,0)</f>
        <v>0</v>
      </c>
      <c r="BJ171" s="13" t="s">
        <v>80</v>
      </c>
      <c r="BK171" s="147">
        <f>ROUND(I171*H171,2)</f>
        <v>0</v>
      </c>
      <c r="BL171" s="13" t="s">
        <v>288</v>
      </c>
      <c r="BM171" s="146" t="s">
        <v>378</v>
      </c>
    </row>
    <row r="172" spans="2:65" s="1" customFormat="1" ht="16.5" customHeight="1">
      <c r="B172" s="133"/>
      <c r="C172" s="134" t="s">
        <v>379</v>
      </c>
      <c r="D172" s="134" t="s">
        <v>284</v>
      </c>
      <c r="E172" s="135" t="s">
        <v>380</v>
      </c>
      <c r="F172" s="136" t="s">
        <v>381</v>
      </c>
      <c r="G172" s="137" t="s">
        <v>287</v>
      </c>
      <c r="H172" s="138"/>
      <c r="I172" s="139"/>
      <c r="J172" s="140">
        <f>ROUND(I172*H172,2)</f>
        <v>0</v>
      </c>
      <c r="K172" s="141"/>
      <c r="L172" s="28"/>
      <c r="M172" s="142" t="s">
        <v>1</v>
      </c>
      <c r="N172" s="143" t="s">
        <v>38</v>
      </c>
      <c r="P172" s="144">
        <f>O172*H172</f>
        <v>0</v>
      </c>
      <c r="Q172" s="144">
        <v>0</v>
      </c>
      <c r="R172" s="144">
        <f>Q172*H172</f>
        <v>0</v>
      </c>
      <c r="S172" s="144">
        <v>0</v>
      </c>
      <c r="T172" s="145">
        <f>S172*H172</f>
        <v>0</v>
      </c>
      <c r="AR172" s="146" t="s">
        <v>288</v>
      </c>
      <c r="AT172" s="146" t="s">
        <v>284</v>
      </c>
      <c r="AU172" s="146" t="s">
        <v>82</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288</v>
      </c>
      <c r="BM172" s="146" t="s">
        <v>382</v>
      </c>
    </row>
    <row r="173" spans="2:65" s="1" customFormat="1" ht="136.5">
      <c r="B173" s="28"/>
      <c r="D173" s="148" t="s">
        <v>290</v>
      </c>
      <c r="F173" s="149" t="s">
        <v>383</v>
      </c>
      <c r="I173" s="150"/>
      <c r="L173" s="28"/>
      <c r="M173" s="151"/>
      <c r="T173" s="52"/>
      <c r="AT173" s="13" t="s">
        <v>290</v>
      </c>
      <c r="AU173" s="13" t="s">
        <v>82</v>
      </c>
    </row>
    <row r="174" spans="2:65" s="1" customFormat="1" ht="16.5" customHeight="1">
      <c r="B174" s="133"/>
      <c r="C174" s="134" t="s">
        <v>384</v>
      </c>
      <c r="D174" s="134" t="s">
        <v>284</v>
      </c>
      <c r="E174" s="135" t="s">
        <v>385</v>
      </c>
      <c r="F174" s="136" t="s">
        <v>386</v>
      </c>
      <c r="G174" s="137" t="s">
        <v>287</v>
      </c>
      <c r="H174" s="138"/>
      <c r="I174" s="139"/>
      <c r="J174" s="140">
        <f>ROUND(I174*H174,2)</f>
        <v>0</v>
      </c>
      <c r="K174" s="141"/>
      <c r="L174" s="28"/>
      <c r="M174" s="142" t="s">
        <v>1</v>
      </c>
      <c r="N174" s="143" t="s">
        <v>38</v>
      </c>
      <c r="P174" s="144">
        <f>O174*H174</f>
        <v>0</v>
      </c>
      <c r="Q174" s="144">
        <v>0</v>
      </c>
      <c r="R174" s="144">
        <f>Q174*H174</f>
        <v>0</v>
      </c>
      <c r="S174" s="144">
        <v>0</v>
      </c>
      <c r="T174" s="145">
        <f>S174*H174</f>
        <v>0</v>
      </c>
      <c r="AR174" s="146" t="s">
        <v>288</v>
      </c>
      <c r="AT174" s="146" t="s">
        <v>284</v>
      </c>
      <c r="AU174" s="146" t="s">
        <v>82</v>
      </c>
      <c r="AY174" s="13" t="s">
        <v>281</v>
      </c>
      <c r="BE174" s="147">
        <f>IF(N174="základní",J174,0)</f>
        <v>0</v>
      </c>
      <c r="BF174" s="147">
        <f>IF(N174="snížená",J174,0)</f>
        <v>0</v>
      </c>
      <c r="BG174" s="147">
        <f>IF(N174="zákl. přenesená",J174,0)</f>
        <v>0</v>
      </c>
      <c r="BH174" s="147">
        <f>IF(N174="sníž. přenesená",J174,0)</f>
        <v>0</v>
      </c>
      <c r="BI174" s="147">
        <f>IF(N174="nulová",J174,0)</f>
        <v>0</v>
      </c>
      <c r="BJ174" s="13" t="s">
        <v>80</v>
      </c>
      <c r="BK174" s="147">
        <f>ROUND(I174*H174,2)</f>
        <v>0</v>
      </c>
      <c r="BL174" s="13" t="s">
        <v>288</v>
      </c>
      <c r="BM174" s="146" t="s">
        <v>387</v>
      </c>
    </row>
    <row r="175" spans="2:65" s="1" customFormat="1" ht="39">
      <c r="B175" s="28"/>
      <c r="D175" s="148" t="s">
        <v>290</v>
      </c>
      <c r="F175" s="149" t="s">
        <v>388</v>
      </c>
      <c r="I175" s="150"/>
      <c r="L175" s="28"/>
      <c r="M175" s="151"/>
      <c r="T175" s="52"/>
      <c r="AT175" s="13" t="s">
        <v>290</v>
      </c>
      <c r="AU175" s="13" t="s">
        <v>82</v>
      </c>
    </row>
    <row r="176" spans="2:65" s="1" customFormat="1" ht="16.5" customHeight="1">
      <c r="B176" s="133"/>
      <c r="C176" s="134" t="s">
        <v>389</v>
      </c>
      <c r="D176" s="134" t="s">
        <v>284</v>
      </c>
      <c r="E176" s="135" t="s">
        <v>390</v>
      </c>
      <c r="F176" s="136" t="s">
        <v>391</v>
      </c>
      <c r="G176" s="137" t="s">
        <v>287</v>
      </c>
      <c r="H176" s="138"/>
      <c r="I176" s="139"/>
      <c r="J176" s="140">
        <f>ROUND(I176*H176,2)</f>
        <v>0</v>
      </c>
      <c r="K176" s="141"/>
      <c r="L176" s="28"/>
      <c r="M176" s="142" t="s">
        <v>1</v>
      </c>
      <c r="N176" s="143" t="s">
        <v>38</v>
      </c>
      <c r="P176" s="144">
        <f>O176*H176</f>
        <v>0</v>
      </c>
      <c r="Q176" s="144">
        <v>0</v>
      </c>
      <c r="R176" s="144">
        <f>Q176*H176</f>
        <v>0</v>
      </c>
      <c r="S176" s="144">
        <v>0</v>
      </c>
      <c r="T176" s="145">
        <f>S176*H176</f>
        <v>0</v>
      </c>
      <c r="AR176" s="146" t="s">
        <v>288</v>
      </c>
      <c r="AT176" s="146" t="s">
        <v>284</v>
      </c>
      <c r="AU176" s="146" t="s">
        <v>82</v>
      </c>
      <c r="AY176" s="13" t="s">
        <v>281</v>
      </c>
      <c r="BE176" s="147">
        <f>IF(N176="základní",J176,0)</f>
        <v>0</v>
      </c>
      <c r="BF176" s="147">
        <f>IF(N176="snížená",J176,0)</f>
        <v>0</v>
      </c>
      <c r="BG176" s="147">
        <f>IF(N176="zákl. přenesená",J176,0)</f>
        <v>0</v>
      </c>
      <c r="BH176" s="147">
        <f>IF(N176="sníž. přenesená",J176,0)</f>
        <v>0</v>
      </c>
      <c r="BI176" s="147">
        <f>IF(N176="nulová",J176,0)</f>
        <v>0</v>
      </c>
      <c r="BJ176" s="13" t="s">
        <v>80</v>
      </c>
      <c r="BK176" s="147">
        <f>ROUND(I176*H176,2)</f>
        <v>0</v>
      </c>
      <c r="BL176" s="13" t="s">
        <v>288</v>
      </c>
      <c r="BM176" s="146" t="s">
        <v>392</v>
      </c>
    </row>
    <row r="177" spans="2:47" s="1" customFormat="1" ht="409.5">
      <c r="B177" s="28"/>
      <c r="D177" s="148" t="s">
        <v>290</v>
      </c>
      <c r="F177" s="152" t="s">
        <v>393</v>
      </c>
      <c r="I177" s="150"/>
      <c r="L177" s="28"/>
      <c r="M177" s="153"/>
      <c r="N177" s="154"/>
      <c r="O177" s="154"/>
      <c r="P177" s="154"/>
      <c r="Q177" s="154"/>
      <c r="R177" s="154"/>
      <c r="S177" s="154"/>
      <c r="T177" s="155"/>
      <c r="AT177" s="13" t="s">
        <v>290</v>
      </c>
      <c r="AU177" s="13" t="s">
        <v>82</v>
      </c>
    </row>
    <row r="178" spans="2:47" s="1" customFormat="1" ht="6.95" customHeight="1">
      <c r="B178" s="40"/>
      <c r="C178" s="41"/>
      <c r="D178" s="41"/>
      <c r="E178" s="41"/>
      <c r="F178" s="41"/>
      <c r="G178" s="41"/>
      <c r="H178" s="41"/>
      <c r="I178" s="41"/>
      <c r="J178" s="41"/>
      <c r="K178" s="41"/>
      <c r="L178" s="28"/>
    </row>
  </sheetData>
  <autoFilter ref="C129:K177" xr:uid="{00000000-0009-0000-0000-000001000000}"/>
  <mergeCells count="15">
    <mergeCell ref="E116:H116"/>
    <mergeCell ref="E120:H120"/>
    <mergeCell ref="E118:H118"/>
    <mergeCell ref="E122:H122"/>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BM172"/>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157</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2105</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ROUND(J131,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ROUND((SUM(BE131:BE171)),  2)</f>
        <v>0</v>
      </c>
      <c r="I37" s="92">
        <v>0.21</v>
      </c>
      <c r="J37" s="81">
        <f>ROUND(((SUM(BE131:BE171))*I37),  2)</f>
        <v>0</v>
      </c>
      <c r="L37" s="28"/>
    </row>
    <row r="38" spans="2:12" s="1" customFormat="1" ht="14.45" customHeight="1">
      <c r="B38" s="28"/>
      <c r="E38" s="23" t="s">
        <v>39</v>
      </c>
      <c r="F38" s="81">
        <f>ROUND((SUM(BF131:BF171)),  2)</f>
        <v>0</v>
      </c>
      <c r="I38" s="92">
        <v>0.12</v>
      </c>
      <c r="J38" s="81">
        <f>ROUND(((SUM(BF131:BF171))*I38),  2)</f>
        <v>0</v>
      </c>
      <c r="L38" s="28"/>
    </row>
    <row r="39" spans="2:12" s="1" customFormat="1" ht="14.45" hidden="1" customHeight="1">
      <c r="B39" s="28"/>
      <c r="E39" s="23" t="s">
        <v>40</v>
      </c>
      <c r="F39" s="81">
        <f>ROUND((SUM(BG131:BG171)),  2)</f>
        <v>0</v>
      </c>
      <c r="I39" s="92">
        <v>0.21</v>
      </c>
      <c r="J39" s="81">
        <f>0</f>
        <v>0</v>
      </c>
      <c r="L39" s="28"/>
    </row>
    <row r="40" spans="2:12" s="1" customFormat="1" ht="14.45" hidden="1" customHeight="1">
      <c r="B40" s="28"/>
      <c r="E40" s="23" t="s">
        <v>41</v>
      </c>
      <c r="F40" s="81">
        <f>ROUND((SUM(BH131:BH171)),  2)</f>
        <v>0</v>
      </c>
      <c r="I40" s="92">
        <v>0.12</v>
      </c>
      <c r="J40" s="81">
        <f>0</f>
        <v>0</v>
      </c>
      <c r="L40" s="28"/>
    </row>
    <row r="41" spans="2:12" s="1" customFormat="1" ht="14.45" hidden="1" customHeight="1">
      <c r="B41" s="28"/>
      <c r="E41" s="23" t="s">
        <v>42</v>
      </c>
      <c r="F41" s="81">
        <f>ROUND((SUM(BI131:BI171)),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Objekt15 - Zídka Z10</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J131</f>
        <v>0</v>
      </c>
      <c r="L100" s="28"/>
      <c r="AU100" s="13" t="s">
        <v>259</v>
      </c>
    </row>
    <row r="101" spans="2:47" s="8" customFormat="1" ht="24.95" customHeight="1">
      <c r="B101" s="104"/>
      <c r="D101" s="105" t="s">
        <v>396</v>
      </c>
      <c r="E101" s="106"/>
      <c r="F101" s="106"/>
      <c r="G101" s="106"/>
      <c r="H101" s="106"/>
      <c r="I101" s="106"/>
      <c r="J101" s="107">
        <f>J132</f>
        <v>0</v>
      </c>
      <c r="L101" s="104"/>
    </row>
    <row r="102" spans="2:47" s="8" customFormat="1" ht="24.95" customHeight="1">
      <c r="B102" s="104"/>
      <c r="D102" s="105" t="s">
        <v>649</v>
      </c>
      <c r="E102" s="106"/>
      <c r="F102" s="106"/>
      <c r="G102" s="106"/>
      <c r="H102" s="106"/>
      <c r="I102" s="106"/>
      <c r="J102" s="107">
        <f>J144</f>
        <v>0</v>
      </c>
      <c r="L102" s="104"/>
    </row>
    <row r="103" spans="2:47" s="8" customFormat="1" ht="24.95" customHeight="1">
      <c r="B103" s="104"/>
      <c r="D103" s="105" t="s">
        <v>650</v>
      </c>
      <c r="E103" s="106"/>
      <c r="F103" s="106"/>
      <c r="G103" s="106"/>
      <c r="H103" s="106"/>
      <c r="I103" s="106"/>
      <c r="J103" s="107">
        <f>J155</f>
        <v>0</v>
      </c>
      <c r="L103" s="104"/>
    </row>
    <row r="104" spans="2:47" s="8" customFormat="1" ht="24.95" customHeight="1">
      <c r="B104" s="104"/>
      <c r="D104" s="105" t="s">
        <v>651</v>
      </c>
      <c r="E104" s="106"/>
      <c r="F104" s="106"/>
      <c r="G104" s="106"/>
      <c r="H104" s="106"/>
      <c r="I104" s="106"/>
      <c r="J104" s="107">
        <f>J160</f>
        <v>0</v>
      </c>
      <c r="L104" s="104"/>
    </row>
    <row r="105" spans="2:47" s="8" customFormat="1" ht="24.95" customHeight="1">
      <c r="B105" s="104"/>
      <c r="D105" s="105" t="s">
        <v>654</v>
      </c>
      <c r="E105" s="106"/>
      <c r="F105" s="106"/>
      <c r="G105" s="106"/>
      <c r="H105" s="106"/>
      <c r="I105" s="106"/>
      <c r="J105" s="107">
        <f>J163</f>
        <v>0</v>
      </c>
      <c r="L105" s="104"/>
    </row>
    <row r="106" spans="2:47" s="8" customFormat="1" ht="24.95" customHeight="1">
      <c r="B106" s="104"/>
      <c r="D106" s="105" t="s">
        <v>595</v>
      </c>
      <c r="E106" s="106"/>
      <c r="F106" s="106"/>
      <c r="G106" s="106"/>
      <c r="H106" s="106"/>
      <c r="I106" s="106"/>
      <c r="J106" s="107">
        <f>J166</f>
        <v>0</v>
      </c>
      <c r="L106" s="104"/>
    </row>
    <row r="107" spans="2:47" s="8" customFormat="1" ht="24.95" customHeight="1">
      <c r="B107" s="104"/>
      <c r="D107" s="105" t="s">
        <v>1967</v>
      </c>
      <c r="E107" s="106"/>
      <c r="F107" s="106"/>
      <c r="G107" s="106"/>
      <c r="H107" s="106"/>
      <c r="I107" s="106"/>
      <c r="J107" s="107">
        <f>J169</f>
        <v>0</v>
      </c>
      <c r="L107" s="104"/>
    </row>
    <row r="108" spans="2:47" s="1" customFormat="1" ht="21.75" customHeight="1">
      <c r="B108" s="28"/>
      <c r="L108" s="28"/>
    </row>
    <row r="109" spans="2:47" s="1" customFormat="1" ht="6.95" customHeight="1">
      <c r="B109" s="40"/>
      <c r="C109" s="41"/>
      <c r="D109" s="41"/>
      <c r="E109" s="41"/>
      <c r="F109" s="41"/>
      <c r="G109" s="41"/>
      <c r="H109" s="41"/>
      <c r="I109" s="41"/>
      <c r="J109" s="41"/>
      <c r="K109" s="41"/>
      <c r="L109" s="28"/>
    </row>
    <row r="113" spans="2:12" s="1" customFormat="1" ht="6.95" customHeight="1">
      <c r="B113" s="42"/>
      <c r="C113" s="43"/>
      <c r="D113" s="43"/>
      <c r="E113" s="43"/>
      <c r="F113" s="43"/>
      <c r="G113" s="43"/>
      <c r="H113" s="43"/>
      <c r="I113" s="43"/>
      <c r="J113" s="43"/>
      <c r="K113" s="43"/>
      <c r="L113" s="28"/>
    </row>
    <row r="114" spans="2:12" s="1" customFormat="1" ht="24.95" customHeight="1">
      <c r="B114" s="28"/>
      <c r="C114" s="17" t="s">
        <v>266</v>
      </c>
      <c r="L114" s="28"/>
    </row>
    <row r="115" spans="2:12" s="1" customFormat="1" ht="6.95" customHeight="1">
      <c r="B115" s="28"/>
      <c r="L115" s="28"/>
    </row>
    <row r="116" spans="2:12" s="1" customFormat="1" ht="12" customHeight="1">
      <c r="B116" s="28"/>
      <c r="C116" s="23" t="s">
        <v>16</v>
      </c>
      <c r="L116" s="28"/>
    </row>
    <row r="117" spans="2:12" s="1" customFormat="1" ht="16.5" customHeight="1">
      <c r="B117" s="28"/>
      <c r="E117" s="223" t="str">
        <f>E7</f>
        <v>Městský park -Děkanská zahrada Pelhřimov - kompletní provedení</v>
      </c>
      <c r="F117" s="224"/>
      <c r="G117" s="224"/>
      <c r="H117" s="224"/>
      <c r="L117" s="28"/>
    </row>
    <row r="118" spans="2:12" ht="12" customHeight="1">
      <c r="B118" s="16"/>
      <c r="C118" s="23" t="s">
        <v>249</v>
      </c>
      <c r="L118" s="16"/>
    </row>
    <row r="119" spans="2:12" ht="16.5" customHeight="1">
      <c r="B119" s="16"/>
      <c r="E119" s="223" t="s">
        <v>250</v>
      </c>
      <c r="F119" s="183"/>
      <c r="G119" s="183"/>
      <c r="H119" s="183"/>
      <c r="L119" s="16"/>
    </row>
    <row r="120" spans="2:12" ht="12" customHeight="1">
      <c r="B120" s="16"/>
      <c r="C120" s="23" t="s">
        <v>251</v>
      </c>
      <c r="L120" s="16"/>
    </row>
    <row r="121" spans="2:12" s="1" customFormat="1" ht="16.5" customHeight="1">
      <c r="B121" s="28"/>
      <c r="E121" s="218" t="s">
        <v>252</v>
      </c>
      <c r="F121" s="225"/>
      <c r="G121" s="225"/>
      <c r="H121" s="225"/>
      <c r="L121" s="28"/>
    </row>
    <row r="122" spans="2:12" s="1" customFormat="1" ht="12" customHeight="1">
      <c r="B122" s="28"/>
      <c r="C122" s="23" t="s">
        <v>394</v>
      </c>
      <c r="L122" s="28"/>
    </row>
    <row r="123" spans="2:12" s="1" customFormat="1" ht="16.5" customHeight="1">
      <c r="B123" s="28"/>
      <c r="E123" s="205" t="str">
        <f>E13</f>
        <v>Objekt15 - Zídka Z10</v>
      </c>
      <c r="F123" s="225"/>
      <c r="G123" s="225"/>
      <c r="H123" s="225"/>
      <c r="L123" s="28"/>
    </row>
    <row r="124" spans="2:12" s="1" customFormat="1" ht="6.95" customHeight="1">
      <c r="B124" s="28"/>
      <c r="L124" s="28"/>
    </row>
    <row r="125" spans="2:12" s="1" customFormat="1" ht="12" customHeight="1">
      <c r="B125" s="28"/>
      <c r="C125" s="23" t="s">
        <v>20</v>
      </c>
      <c r="F125" s="21" t="str">
        <f>F16</f>
        <v xml:space="preserve"> </v>
      </c>
      <c r="I125" s="23" t="s">
        <v>22</v>
      </c>
      <c r="J125" s="48" t="str">
        <f>IF(J16="","",J16)</f>
        <v>5. 12. 2024</v>
      </c>
      <c r="L125" s="28"/>
    </row>
    <row r="126" spans="2:12" s="1" customFormat="1" ht="6.95" customHeight="1">
      <c r="B126" s="28"/>
      <c r="L126" s="28"/>
    </row>
    <row r="127" spans="2:12" s="1" customFormat="1" ht="15.2" customHeight="1">
      <c r="B127" s="28"/>
      <c r="C127" s="23" t="s">
        <v>24</v>
      </c>
      <c r="F127" s="21" t="str">
        <f>E19</f>
        <v xml:space="preserve"> </v>
      </c>
      <c r="I127" s="23" t="s">
        <v>29</v>
      </c>
      <c r="J127" s="26" t="str">
        <f>E25</f>
        <v xml:space="preserve"> </v>
      </c>
      <c r="L127" s="28"/>
    </row>
    <row r="128" spans="2:12" s="1" customFormat="1" ht="15.2" customHeight="1">
      <c r="B128" s="28"/>
      <c r="C128" s="23" t="s">
        <v>27</v>
      </c>
      <c r="F128" s="21" t="str">
        <f>IF(E22="","",E22)</f>
        <v>Vyplň údaj</v>
      </c>
      <c r="I128" s="23" t="s">
        <v>31</v>
      </c>
      <c r="J128" s="26" t="str">
        <f>E28</f>
        <v xml:space="preserve"> </v>
      </c>
      <c r="L128" s="28"/>
    </row>
    <row r="129" spans="2:65" s="1" customFormat="1" ht="10.35" customHeight="1">
      <c r="B129" s="28"/>
      <c r="L129" s="28"/>
    </row>
    <row r="130" spans="2:65" s="10" customFormat="1" ht="29.25" customHeight="1">
      <c r="B130" s="112"/>
      <c r="C130" s="113" t="s">
        <v>267</v>
      </c>
      <c r="D130" s="114" t="s">
        <v>58</v>
      </c>
      <c r="E130" s="114" t="s">
        <v>54</v>
      </c>
      <c r="F130" s="114" t="s">
        <v>55</v>
      </c>
      <c r="G130" s="114" t="s">
        <v>268</v>
      </c>
      <c r="H130" s="114" t="s">
        <v>269</v>
      </c>
      <c r="I130" s="114" t="s">
        <v>270</v>
      </c>
      <c r="J130" s="115" t="s">
        <v>257</v>
      </c>
      <c r="K130" s="116" t="s">
        <v>271</v>
      </c>
      <c r="L130" s="112"/>
      <c r="M130" s="55" t="s">
        <v>1</v>
      </c>
      <c r="N130" s="56" t="s">
        <v>37</v>
      </c>
      <c r="O130" s="56" t="s">
        <v>272</v>
      </c>
      <c r="P130" s="56" t="s">
        <v>273</v>
      </c>
      <c r="Q130" s="56" t="s">
        <v>274</v>
      </c>
      <c r="R130" s="56" t="s">
        <v>275</v>
      </c>
      <c r="S130" s="56" t="s">
        <v>276</v>
      </c>
      <c r="T130" s="57" t="s">
        <v>277</v>
      </c>
    </row>
    <row r="131" spans="2:65" s="1" customFormat="1" ht="22.9" customHeight="1">
      <c r="B131" s="28"/>
      <c r="C131" s="60" t="s">
        <v>278</v>
      </c>
      <c r="J131" s="117">
        <f>BK131</f>
        <v>0</v>
      </c>
      <c r="L131" s="28"/>
      <c r="M131" s="58"/>
      <c r="N131" s="49"/>
      <c r="O131" s="49"/>
      <c r="P131" s="118">
        <f>P132+P144+P155+P160+P163+P166+P169</f>
        <v>0</v>
      </c>
      <c r="Q131" s="49"/>
      <c r="R131" s="118">
        <f>R132+R144+R155+R160+R163+R166+R169</f>
        <v>0</v>
      </c>
      <c r="S131" s="49"/>
      <c r="T131" s="119">
        <f>T132+T144+T155+T160+T163+T166+T169</f>
        <v>0</v>
      </c>
      <c r="AT131" s="13" t="s">
        <v>72</v>
      </c>
      <c r="AU131" s="13" t="s">
        <v>259</v>
      </c>
      <c r="BK131" s="120">
        <f>BK132+BK144+BK155+BK160+BK163+BK166+BK169</f>
        <v>0</v>
      </c>
    </row>
    <row r="132" spans="2:65" s="11" customFormat="1" ht="25.9" customHeight="1">
      <c r="B132" s="121"/>
      <c r="D132" s="122" t="s">
        <v>72</v>
      </c>
      <c r="E132" s="123" t="s">
        <v>80</v>
      </c>
      <c r="F132" s="123" t="s">
        <v>399</v>
      </c>
      <c r="I132" s="124"/>
      <c r="J132" s="125">
        <f>BK132</f>
        <v>0</v>
      </c>
      <c r="L132" s="121"/>
      <c r="M132" s="126"/>
      <c r="P132" s="127">
        <f>SUM(P133:P143)</f>
        <v>0</v>
      </c>
      <c r="R132" s="127">
        <f>SUM(R133:R143)</f>
        <v>0</v>
      </c>
      <c r="T132" s="128">
        <f>SUM(T133:T143)</f>
        <v>0</v>
      </c>
      <c r="AR132" s="122" t="s">
        <v>80</v>
      </c>
      <c r="AT132" s="129" t="s">
        <v>72</v>
      </c>
      <c r="AU132" s="129" t="s">
        <v>73</v>
      </c>
      <c r="AY132" s="122" t="s">
        <v>281</v>
      </c>
      <c r="BK132" s="130">
        <f>SUM(BK133:BK143)</f>
        <v>0</v>
      </c>
    </row>
    <row r="133" spans="2:65" s="1" customFormat="1" ht="24.2" customHeight="1">
      <c r="B133" s="133"/>
      <c r="C133" s="134" t="s">
        <v>80</v>
      </c>
      <c r="D133" s="134" t="s">
        <v>284</v>
      </c>
      <c r="E133" s="135" t="s">
        <v>667</v>
      </c>
      <c r="F133" s="136" t="s">
        <v>668</v>
      </c>
      <c r="G133" s="137" t="s">
        <v>506</v>
      </c>
      <c r="H133" s="156">
        <v>1.26</v>
      </c>
      <c r="I133" s="139"/>
      <c r="J133" s="140">
        <f>ROUND(I133*H133,2)</f>
        <v>0</v>
      </c>
      <c r="K133" s="141"/>
      <c r="L133" s="28"/>
      <c r="M133" s="142" t="s">
        <v>1</v>
      </c>
      <c r="N133" s="143" t="s">
        <v>38</v>
      </c>
      <c r="P133" s="144">
        <f>O133*H133</f>
        <v>0</v>
      </c>
      <c r="Q133" s="144">
        <v>0</v>
      </c>
      <c r="R133" s="144">
        <f>Q133*H133</f>
        <v>0</v>
      </c>
      <c r="S133" s="144">
        <v>0</v>
      </c>
      <c r="T133" s="145">
        <f>S133*H133</f>
        <v>0</v>
      </c>
      <c r="AR133" s="146" t="s">
        <v>97</v>
      </c>
      <c r="AT133" s="146" t="s">
        <v>284</v>
      </c>
      <c r="AU133" s="146" t="s">
        <v>80</v>
      </c>
      <c r="AY133" s="13" t="s">
        <v>281</v>
      </c>
      <c r="BE133" s="147">
        <f>IF(N133="základní",J133,0)</f>
        <v>0</v>
      </c>
      <c r="BF133" s="147">
        <f>IF(N133="snížená",J133,0)</f>
        <v>0</v>
      </c>
      <c r="BG133" s="147">
        <f>IF(N133="zákl. přenesená",J133,0)</f>
        <v>0</v>
      </c>
      <c r="BH133" s="147">
        <f>IF(N133="sníž. přenesená",J133,0)</f>
        <v>0</v>
      </c>
      <c r="BI133" s="147">
        <f>IF(N133="nulová",J133,0)</f>
        <v>0</v>
      </c>
      <c r="BJ133" s="13" t="s">
        <v>80</v>
      </c>
      <c r="BK133" s="147">
        <f>ROUND(I133*H133,2)</f>
        <v>0</v>
      </c>
      <c r="BL133" s="13" t="s">
        <v>97</v>
      </c>
      <c r="BM133" s="146" t="s">
        <v>2106</v>
      </c>
    </row>
    <row r="134" spans="2:65" s="1" customFormat="1" ht="58.5">
      <c r="B134" s="28"/>
      <c r="D134" s="148" t="s">
        <v>290</v>
      </c>
      <c r="F134" s="149" t="s">
        <v>2107</v>
      </c>
      <c r="I134" s="150"/>
      <c r="L134" s="28"/>
      <c r="M134" s="151"/>
      <c r="T134" s="52"/>
      <c r="AT134" s="13" t="s">
        <v>290</v>
      </c>
      <c r="AU134" s="13" t="s">
        <v>80</v>
      </c>
    </row>
    <row r="135" spans="2:65" s="1" customFormat="1" ht="24.2" customHeight="1">
      <c r="B135" s="133"/>
      <c r="C135" s="134" t="s">
        <v>82</v>
      </c>
      <c r="D135" s="134" t="s">
        <v>284</v>
      </c>
      <c r="E135" s="135" t="s">
        <v>671</v>
      </c>
      <c r="F135" s="136" t="s">
        <v>672</v>
      </c>
      <c r="G135" s="137" t="s">
        <v>506</v>
      </c>
      <c r="H135" s="156">
        <v>0.63</v>
      </c>
      <c r="I135" s="139"/>
      <c r="J135" s="140">
        <f>ROUND(I135*H135,2)</f>
        <v>0</v>
      </c>
      <c r="K135" s="141"/>
      <c r="L135" s="28"/>
      <c r="M135" s="142" t="s">
        <v>1</v>
      </c>
      <c r="N135" s="143" t="s">
        <v>38</v>
      </c>
      <c r="P135" s="144">
        <f>O135*H135</f>
        <v>0</v>
      </c>
      <c r="Q135" s="144">
        <v>0</v>
      </c>
      <c r="R135" s="144">
        <f>Q135*H135</f>
        <v>0</v>
      </c>
      <c r="S135" s="144">
        <v>0</v>
      </c>
      <c r="T135" s="145">
        <f>S135*H135</f>
        <v>0</v>
      </c>
      <c r="AR135" s="146" t="s">
        <v>97</v>
      </c>
      <c r="AT135" s="146" t="s">
        <v>284</v>
      </c>
      <c r="AU135" s="146" t="s">
        <v>80</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97</v>
      </c>
      <c r="BM135" s="146" t="s">
        <v>2108</v>
      </c>
    </row>
    <row r="136" spans="2:65" s="1" customFormat="1" ht="58.5">
      <c r="B136" s="28"/>
      <c r="D136" s="148" t="s">
        <v>290</v>
      </c>
      <c r="F136" s="149" t="s">
        <v>2109</v>
      </c>
      <c r="I136" s="150"/>
      <c r="L136" s="28"/>
      <c r="M136" s="151"/>
      <c r="T136" s="52"/>
      <c r="AT136" s="13" t="s">
        <v>290</v>
      </c>
      <c r="AU136" s="13" t="s">
        <v>80</v>
      </c>
    </row>
    <row r="137" spans="2:65" s="1" customFormat="1" ht="24.2" customHeight="1">
      <c r="B137" s="133"/>
      <c r="C137" s="134" t="s">
        <v>90</v>
      </c>
      <c r="D137" s="134" t="s">
        <v>284</v>
      </c>
      <c r="E137" s="135" t="s">
        <v>604</v>
      </c>
      <c r="F137" s="136" t="s">
        <v>679</v>
      </c>
      <c r="G137" s="137" t="s">
        <v>506</v>
      </c>
      <c r="H137" s="156">
        <v>1.26</v>
      </c>
      <c r="I137" s="139"/>
      <c r="J137" s="140">
        <f>ROUND(I137*H137,2)</f>
        <v>0</v>
      </c>
      <c r="K137" s="141"/>
      <c r="L137" s="28"/>
      <c r="M137" s="142" t="s">
        <v>1</v>
      </c>
      <c r="N137" s="143" t="s">
        <v>38</v>
      </c>
      <c r="P137" s="144">
        <f>O137*H137</f>
        <v>0</v>
      </c>
      <c r="Q137" s="144">
        <v>0</v>
      </c>
      <c r="R137" s="144">
        <f>Q137*H137</f>
        <v>0</v>
      </c>
      <c r="S137" s="144">
        <v>0</v>
      </c>
      <c r="T137" s="145">
        <f>S137*H137</f>
        <v>0</v>
      </c>
      <c r="AR137" s="146" t="s">
        <v>97</v>
      </c>
      <c r="AT137" s="146" t="s">
        <v>284</v>
      </c>
      <c r="AU137" s="146" t="s">
        <v>80</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97</v>
      </c>
      <c r="BM137" s="146" t="s">
        <v>2110</v>
      </c>
    </row>
    <row r="138" spans="2:65" s="1" customFormat="1" ht="29.25">
      <c r="B138" s="28"/>
      <c r="D138" s="148" t="s">
        <v>290</v>
      </c>
      <c r="F138" s="149" t="s">
        <v>2111</v>
      </c>
      <c r="I138" s="150"/>
      <c r="L138" s="28"/>
      <c r="M138" s="151"/>
      <c r="T138" s="52"/>
      <c r="AT138" s="13" t="s">
        <v>290</v>
      </c>
      <c r="AU138" s="13" t="s">
        <v>80</v>
      </c>
    </row>
    <row r="139" spans="2:65" s="1" customFormat="1" ht="21.75" customHeight="1">
      <c r="B139" s="133"/>
      <c r="C139" s="134" t="s">
        <v>97</v>
      </c>
      <c r="D139" s="134" t="s">
        <v>284</v>
      </c>
      <c r="E139" s="135" t="s">
        <v>607</v>
      </c>
      <c r="F139" s="136" t="s">
        <v>702</v>
      </c>
      <c r="G139" s="137" t="s">
        <v>402</v>
      </c>
      <c r="H139" s="156">
        <v>1.26</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2112</v>
      </c>
    </row>
    <row r="140" spans="2:65" s="1" customFormat="1" ht="39">
      <c r="B140" s="28"/>
      <c r="D140" s="148" t="s">
        <v>290</v>
      </c>
      <c r="F140" s="149" t="s">
        <v>2113</v>
      </c>
      <c r="I140" s="150"/>
      <c r="L140" s="28"/>
      <c r="M140" s="151"/>
      <c r="T140" s="52"/>
      <c r="AT140" s="13" t="s">
        <v>290</v>
      </c>
      <c r="AU140" s="13" t="s">
        <v>80</v>
      </c>
    </row>
    <row r="141" spans="2:65" s="1" customFormat="1" ht="24.2" customHeight="1">
      <c r="B141" s="133"/>
      <c r="C141" s="134" t="s">
        <v>280</v>
      </c>
      <c r="D141" s="134" t="s">
        <v>284</v>
      </c>
      <c r="E141" s="135" t="s">
        <v>613</v>
      </c>
      <c r="F141" s="136" t="s">
        <v>705</v>
      </c>
      <c r="G141" s="137" t="s">
        <v>506</v>
      </c>
      <c r="H141" s="156">
        <v>1.26</v>
      </c>
      <c r="I141" s="139"/>
      <c r="J141" s="140">
        <f>ROUND(I141*H141,2)</f>
        <v>0</v>
      </c>
      <c r="K141" s="141"/>
      <c r="L141" s="28"/>
      <c r="M141" s="142" t="s">
        <v>1</v>
      </c>
      <c r="N141" s="143" t="s">
        <v>38</v>
      </c>
      <c r="P141" s="144">
        <f>O141*H141</f>
        <v>0</v>
      </c>
      <c r="Q141" s="144">
        <v>0</v>
      </c>
      <c r="R141" s="144">
        <f>Q141*H141</f>
        <v>0</v>
      </c>
      <c r="S141" s="144">
        <v>0</v>
      </c>
      <c r="T141" s="145">
        <f>S141*H141</f>
        <v>0</v>
      </c>
      <c r="AR141" s="146" t="s">
        <v>97</v>
      </c>
      <c r="AT141" s="146" t="s">
        <v>284</v>
      </c>
      <c r="AU141" s="146" t="s">
        <v>80</v>
      </c>
      <c r="AY141" s="13" t="s">
        <v>281</v>
      </c>
      <c r="BE141" s="147">
        <f>IF(N141="základní",J141,0)</f>
        <v>0</v>
      </c>
      <c r="BF141" s="147">
        <f>IF(N141="snížená",J141,0)</f>
        <v>0</v>
      </c>
      <c r="BG141" s="147">
        <f>IF(N141="zákl. přenesená",J141,0)</f>
        <v>0</v>
      </c>
      <c r="BH141" s="147">
        <f>IF(N141="sníž. přenesená",J141,0)</f>
        <v>0</v>
      </c>
      <c r="BI141" s="147">
        <f>IF(N141="nulová",J141,0)</f>
        <v>0</v>
      </c>
      <c r="BJ141" s="13" t="s">
        <v>80</v>
      </c>
      <c r="BK141" s="147">
        <f>ROUND(I141*H141,2)</f>
        <v>0</v>
      </c>
      <c r="BL141" s="13" t="s">
        <v>97</v>
      </c>
      <c r="BM141" s="146" t="s">
        <v>2114</v>
      </c>
    </row>
    <row r="142" spans="2:65" s="1" customFormat="1" ht="16.5" customHeight="1">
      <c r="B142" s="133"/>
      <c r="C142" s="134" t="s">
        <v>306</v>
      </c>
      <c r="D142" s="134" t="s">
        <v>284</v>
      </c>
      <c r="E142" s="135" t="s">
        <v>616</v>
      </c>
      <c r="F142" s="136" t="s">
        <v>617</v>
      </c>
      <c r="G142" s="137" t="s">
        <v>618</v>
      </c>
      <c r="H142" s="156">
        <v>8</v>
      </c>
      <c r="I142" s="139"/>
      <c r="J142" s="140">
        <f>ROUND(I142*H142,2)</f>
        <v>0</v>
      </c>
      <c r="K142" s="141"/>
      <c r="L142" s="28"/>
      <c r="M142" s="142" t="s">
        <v>1</v>
      </c>
      <c r="N142" s="143" t="s">
        <v>38</v>
      </c>
      <c r="P142" s="144">
        <f>O142*H142</f>
        <v>0</v>
      </c>
      <c r="Q142" s="144">
        <v>0</v>
      </c>
      <c r="R142" s="144">
        <f>Q142*H142</f>
        <v>0</v>
      </c>
      <c r="S142" s="144">
        <v>0</v>
      </c>
      <c r="T142" s="145">
        <f>S142*H142</f>
        <v>0</v>
      </c>
      <c r="AR142" s="146" t="s">
        <v>97</v>
      </c>
      <c r="AT142" s="146" t="s">
        <v>284</v>
      </c>
      <c r="AU142" s="146" t="s">
        <v>80</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97</v>
      </c>
      <c r="BM142" s="146" t="s">
        <v>2115</v>
      </c>
    </row>
    <row r="143" spans="2:65" s="1" customFormat="1" ht="19.5">
      <c r="B143" s="28"/>
      <c r="D143" s="148" t="s">
        <v>290</v>
      </c>
      <c r="F143" s="149" t="s">
        <v>1429</v>
      </c>
      <c r="I143" s="150"/>
      <c r="L143" s="28"/>
      <c r="M143" s="151"/>
      <c r="T143" s="52"/>
      <c r="AT143" s="13" t="s">
        <v>290</v>
      </c>
      <c r="AU143" s="13" t="s">
        <v>80</v>
      </c>
    </row>
    <row r="144" spans="2:65" s="11" customFormat="1" ht="25.9" customHeight="1">
      <c r="B144" s="121"/>
      <c r="D144" s="122" t="s">
        <v>72</v>
      </c>
      <c r="E144" s="123" t="s">
        <v>82</v>
      </c>
      <c r="F144" s="123" t="s">
        <v>714</v>
      </c>
      <c r="I144" s="124"/>
      <c r="J144" s="125">
        <f>BK144</f>
        <v>0</v>
      </c>
      <c r="L144" s="121"/>
      <c r="M144" s="126"/>
      <c r="P144" s="127">
        <f>SUM(P145:P154)</f>
        <v>0</v>
      </c>
      <c r="R144" s="127">
        <f>SUM(R145:R154)</f>
        <v>0</v>
      </c>
      <c r="T144" s="128">
        <f>SUM(T145:T154)</f>
        <v>0</v>
      </c>
      <c r="AR144" s="122" t="s">
        <v>80</v>
      </c>
      <c r="AT144" s="129" t="s">
        <v>72</v>
      </c>
      <c r="AU144" s="129" t="s">
        <v>73</v>
      </c>
      <c r="AY144" s="122" t="s">
        <v>281</v>
      </c>
      <c r="BK144" s="130">
        <f>SUM(BK145:BK154)</f>
        <v>0</v>
      </c>
    </row>
    <row r="145" spans="2:65" s="1" customFormat="1" ht="24.2" customHeight="1">
      <c r="B145" s="133"/>
      <c r="C145" s="134" t="s">
        <v>311</v>
      </c>
      <c r="D145" s="134" t="s">
        <v>284</v>
      </c>
      <c r="E145" s="135" t="s">
        <v>948</v>
      </c>
      <c r="F145" s="136" t="s">
        <v>949</v>
      </c>
      <c r="G145" s="137" t="s">
        <v>506</v>
      </c>
      <c r="H145" s="156">
        <v>0.126</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2116</v>
      </c>
    </row>
    <row r="146" spans="2:65" s="1" customFormat="1" ht="19.5">
      <c r="B146" s="28"/>
      <c r="D146" s="148" t="s">
        <v>290</v>
      </c>
      <c r="F146" s="149" t="s">
        <v>2117</v>
      </c>
      <c r="I146" s="150"/>
      <c r="L146" s="28"/>
      <c r="M146" s="151"/>
      <c r="T146" s="52"/>
      <c r="AT146" s="13" t="s">
        <v>290</v>
      </c>
      <c r="AU146" s="13" t="s">
        <v>80</v>
      </c>
    </row>
    <row r="147" spans="2:65" s="1" customFormat="1" ht="37.9" customHeight="1">
      <c r="B147" s="133"/>
      <c r="C147" s="134" t="s">
        <v>316</v>
      </c>
      <c r="D147" s="134" t="s">
        <v>284</v>
      </c>
      <c r="E147" s="135" t="s">
        <v>731</v>
      </c>
      <c r="F147" s="136" t="s">
        <v>732</v>
      </c>
      <c r="G147" s="137" t="s">
        <v>506</v>
      </c>
      <c r="H147" s="156">
        <v>0.90300000000000002</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2118</v>
      </c>
    </row>
    <row r="148" spans="2:65" s="1" customFormat="1" ht="29.25">
      <c r="B148" s="28"/>
      <c r="D148" s="148" t="s">
        <v>290</v>
      </c>
      <c r="F148" s="149" t="s">
        <v>2119</v>
      </c>
      <c r="I148" s="150"/>
      <c r="L148" s="28"/>
      <c r="M148" s="151"/>
      <c r="T148" s="52"/>
      <c r="AT148" s="13" t="s">
        <v>290</v>
      </c>
      <c r="AU148" s="13" t="s">
        <v>80</v>
      </c>
    </row>
    <row r="149" spans="2:65" s="1" customFormat="1" ht="16.5" customHeight="1">
      <c r="B149" s="133"/>
      <c r="C149" s="134" t="s">
        <v>321</v>
      </c>
      <c r="D149" s="134" t="s">
        <v>284</v>
      </c>
      <c r="E149" s="135" t="s">
        <v>735</v>
      </c>
      <c r="F149" s="136" t="s">
        <v>736</v>
      </c>
      <c r="G149" s="137" t="s">
        <v>402</v>
      </c>
      <c r="H149" s="156">
        <v>2.16</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2120</v>
      </c>
    </row>
    <row r="150" spans="2:65" s="1" customFormat="1" ht="48.75">
      <c r="B150" s="28"/>
      <c r="D150" s="148" t="s">
        <v>290</v>
      </c>
      <c r="F150" s="149" t="s">
        <v>2121</v>
      </c>
      <c r="I150" s="150"/>
      <c r="L150" s="28"/>
      <c r="M150" s="151"/>
      <c r="T150" s="52"/>
      <c r="AT150" s="13" t="s">
        <v>290</v>
      </c>
      <c r="AU150" s="13" t="s">
        <v>80</v>
      </c>
    </row>
    <row r="151" spans="2:65" s="1" customFormat="1" ht="16.5" customHeight="1">
      <c r="B151" s="133"/>
      <c r="C151" s="134" t="s">
        <v>326</v>
      </c>
      <c r="D151" s="134" t="s">
        <v>284</v>
      </c>
      <c r="E151" s="135" t="s">
        <v>739</v>
      </c>
      <c r="F151" s="136" t="s">
        <v>740</v>
      </c>
      <c r="G151" s="137" t="s">
        <v>402</v>
      </c>
      <c r="H151" s="156">
        <v>2.16</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2122</v>
      </c>
    </row>
    <row r="152" spans="2:65" s="1" customFormat="1" ht="48.75">
      <c r="B152" s="28"/>
      <c r="D152" s="148" t="s">
        <v>290</v>
      </c>
      <c r="F152" s="149" t="s">
        <v>958</v>
      </c>
      <c r="I152" s="150"/>
      <c r="L152" s="28"/>
      <c r="M152" s="151"/>
      <c r="T152" s="52"/>
      <c r="AT152" s="13" t="s">
        <v>290</v>
      </c>
      <c r="AU152" s="13" t="s">
        <v>80</v>
      </c>
    </row>
    <row r="153" spans="2:65" s="1" customFormat="1" ht="21.75" customHeight="1">
      <c r="B153" s="133"/>
      <c r="C153" s="134" t="s">
        <v>331</v>
      </c>
      <c r="D153" s="134" t="s">
        <v>284</v>
      </c>
      <c r="E153" s="135" t="s">
        <v>743</v>
      </c>
      <c r="F153" s="136" t="s">
        <v>744</v>
      </c>
      <c r="G153" s="137" t="s">
        <v>511</v>
      </c>
      <c r="H153" s="156">
        <v>4.4999999999999998E-2</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2123</v>
      </c>
    </row>
    <row r="154" spans="2:65" s="1" customFormat="1" ht="29.25">
      <c r="B154" s="28"/>
      <c r="D154" s="148" t="s">
        <v>290</v>
      </c>
      <c r="F154" s="149" t="s">
        <v>2124</v>
      </c>
      <c r="I154" s="150"/>
      <c r="L154" s="28"/>
      <c r="M154" s="151"/>
      <c r="T154" s="52"/>
      <c r="AT154" s="13" t="s">
        <v>290</v>
      </c>
      <c r="AU154" s="13" t="s">
        <v>80</v>
      </c>
    </row>
    <row r="155" spans="2:65" s="11" customFormat="1" ht="25.9" customHeight="1">
      <c r="B155" s="121"/>
      <c r="D155" s="122" t="s">
        <v>72</v>
      </c>
      <c r="E155" s="123" t="s">
        <v>90</v>
      </c>
      <c r="F155" s="123" t="s">
        <v>759</v>
      </c>
      <c r="I155" s="124"/>
      <c r="J155" s="125">
        <f>BK155</f>
        <v>0</v>
      </c>
      <c r="L155" s="121"/>
      <c r="M155" s="126"/>
      <c r="P155" s="127">
        <f>SUM(P156:P159)</f>
        <v>0</v>
      </c>
      <c r="R155" s="127">
        <f>SUM(R156:R159)</f>
        <v>0</v>
      </c>
      <c r="T155" s="128">
        <f>SUM(T156:T159)</f>
        <v>0</v>
      </c>
      <c r="AR155" s="122" t="s">
        <v>80</v>
      </c>
      <c r="AT155" s="129" t="s">
        <v>72</v>
      </c>
      <c r="AU155" s="129" t="s">
        <v>73</v>
      </c>
      <c r="AY155" s="122" t="s">
        <v>281</v>
      </c>
      <c r="BK155" s="130">
        <f>SUM(BK156:BK159)</f>
        <v>0</v>
      </c>
    </row>
    <row r="156" spans="2:65" s="1" customFormat="1" ht="24.2" customHeight="1">
      <c r="B156" s="133"/>
      <c r="C156" s="134" t="s">
        <v>8</v>
      </c>
      <c r="D156" s="134" t="s">
        <v>284</v>
      </c>
      <c r="E156" s="135" t="s">
        <v>966</v>
      </c>
      <c r="F156" s="136" t="s">
        <v>967</v>
      </c>
      <c r="G156" s="137" t="s">
        <v>506</v>
      </c>
      <c r="H156" s="156">
        <v>0.99</v>
      </c>
      <c r="I156" s="139"/>
      <c r="J156" s="140">
        <f>ROUND(I156*H156,2)</f>
        <v>0</v>
      </c>
      <c r="K156" s="141"/>
      <c r="L156" s="28"/>
      <c r="M156" s="142" t="s">
        <v>1</v>
      </c>
      <c r="N156" s="143" t="s">
        <v>38</v>
      </c>
      <c r="P156" s="144">
        <f>O156*H156</f>
        <v>0</v>
      </c>
      <c r="Q156" s="144">
        <v>0</v>
      </c>
      <c r="R156" s="144">
        <f>Q156*H156</f>
        <v>0</v>
      </c>
      <c r="S156" s="144">
        <v>0</v>
      </c>
      <c r="T156" s="145">
        <f>S156*H156</f>
        <v>0</v>
      </c>
      <c r="AR156" s="146" t="s">
        <v>97</v>
      </c>
      <c r="AT156" s="146" t="s">
        <v>284</v>
      </c>
      <c r="AU156" s="146" t="s">
        <v>80</v>
      </c>
      <c r="AY156" s="13" t="s">
        <v>281</v>
      </c>
      <c r="BE156" s="147">
        <f>IF(N156="základní",J156,0)</f>
        <v>0</v>
      </c>
      <c r="BF156" s="147">
        <f>IF(N156="snížená",J156,0)</f>
        <v>0</v>
      </c>
      <c r="BG156" s="147">
        <f>IF(N156="zákl. přenesená",J156,0)</f>
        <v>0</v>
      </c>
      <c r="BH156" s="147">
        <f>IF(N156="sníž. přenesená",J156,0)</f>
        <v>0</v>
      </c>
      <c r="BI156" s="147">
        <f>IF(N156="nulová",J156,0)</f>
        <v>0</v>
      </c>
      <c r="BJ156" s="13" t="s">
        <v>80</v>
      </c>
      <c r="BK156" s="147">
        <f>ROUND(I156*H156,2)</f>
        <v>0</v>
      </c>
      <c r="BL156" s="13" t="s">
        <v>97</v>
      </c>
      <c r="BM156" s="146" t="s">
        <v>2125</v>
      </c>
    </row>
    <row r="157" spans="2:65" s="1" customFormat="1" ht="39">
      <c r="B157" s="28"/>
      <c r="D157" s="148" t="s">
        <v>290</v>
      </c>
      <c r="F157" s="149" t="s">
        <v>2126</v>
      </c>
      <c r="I157" s="150"/>
      <c r="L157" s="28"/>
      <c r="M157" s="151"/>
      <c r="T157" s="52"/>
      <c r="AT157" s="13" t="s">
        <v>290</v>
      </c>
      <c r="AU157" s="13" t="s">
        <v>80</v>
      </c>
    </row>
    <row r="158" spans="2:65" s="1" customFormat="1" ht="49.15" customHeight="1">
      <c r="B158" s="133"/>
      <c r="C158" s="134" t="s">
        <v>438</v>
      </c>
      <c r="D158" s="134" t="s">
        <v>284</v>
      </c>
      <c r="E158" s="135" t="s">
        <v>1297</v>
      </c>
      <c r="F158" s="136" t="s">
        <v>2127</v>
      </c>
      <c r="G158" s="137" t="s">
        <v>409</v>
      </c>
      <c r="H158" s="156">
        <v>1</v>
      </c>
      <c r="I158" s="139"/>
      <c r="J158" s="140">
        <f>ROUND(I158*H158,2)</f>
        <v>0</v>
      </c>
      <c r="K158" s="141"/>
      <c r="L158" s="28"/>
      <c r="M158" s="142" t="s">
        <v>1</v>
      </c>
      <c r="N158" s="143" t="s">
        <v>38</v>
      </c>
      <c r="P158" s="144">
        <f>O158*H158</f>
        <v>0</v>
      </c>
      <c r="Q158" s="144">
        <v>0</v>
      </c>
      <c r="R158" s="144">
        <f>Q158*H158</f>
        <v>0</v>
      </c>
      <c r="S158" s="144">
        <v>0</v>
      </c>
      <c r="T158" s="145">
        <f>S158*H158</f>
        <v>0</v>
      </c>
      <c r="AR158" s="146" t="s">
        <v>97</v>
      </c>
      <c r="AT158" s="146" t="s">
        <v>284</v>
      </c>
      <c r="AU158" s="146" t="s">
        <v>80</v>
      </c>
      <c r="AY158" s="13" t="s">
        <v>281</v>
      </c>
      <c r="BE158" s="147">
        <f>IF(N158="základní",J158,0)</f>
        <v>0</v>
      </c>
      <c r="BF158" s="147">
        <f>IF(N158="snížená",J158,0)</f>
        <v>0</v>
      </c>
      <c r="BG158" s="147">
        <f>IF(N158="zákl. přenesená",J158,0)</f>
        <v>0</v>
      </c>
      <c r="BH158" s="147">
        <f>IF(N158="sníž. přenesená",J158,0)</f>
        <v>0</v>
      </c>
      <c r="BI158" s="147">
        <f>IF(N158="nulová",J158,0)</f>
        <v>0</v>
      </c>
      <c r="BJ158" s="13" t="s">
        <v>80</v>
      </c>
      <c r="BK158" s="147">
        <f>ROUND(I158*H158,2)</f>
        <v>0</v>
      </c>
      <c r="BL158" s="13" t="s">
        <v>97</v>
      </c>
      <c r="BM158" s="146" t="s">
        <v>2128</v>
      </c>
    </row>
    <row r="159" spans="2:65" s="1" customFormat="1" ht="19.5">
      <c r="B159" s="28"/>
      <c r="D159" s="148" t="s">
        <v>290</v>
      </c>
      <c r="F159" s="149" t="s">
        <v>2129</v>
      </c>
      <c r="I159" s="150"/>
      <c r="L159" s="28"/>
      <c r="M159" s="151"/>
      <c r="T159" s="52"/>
      <c r="AT159" s="13" t="s">
        <v>290</v>
      </c>
      <c r="AU159" s="13" t="s">
        <v>80</v>
      </c>
    </row>
    <row r="160" spans="2:65" s="11" customFormat="1" ht="25.9" customHeight="1">
      <c r="B160" s="121"/>
      <c r="D160" s="122" t="s">
        <v>72</v>
      </c>
      <c r="E160" s="123" t="s">
        <v>535</v>
      </c>
      <c r="F160" s="123" t="s">
        <v>788</v>
      </c>
      <c r="I160" s="124"/>
      <c r="J160" s="125">
        <f>BK160</f>
        <v>0</v>
      </c>
      <c r="L160" s="121"/>
      <c r="M160" s="126"/>
      <c r="P160" s="127">
        <f>SUM(P161:P162)</f>
        <v>0</v>
      </c>
      <c r="R160" s="127">
        <f>SUM(R161:R162)</f>
        <v>0</v>
      </c>
      <c r="T160" s="128">
        <f>SUM(T161:T162)</f>
        <v>0</v>
      </c>
      <c r="AR160" s="122" t="s">
        <v>80</v>
      </c>
      <c r="AT160" s="129" t="s">
        <v>72</v>
      </c>
      <c r="AU160" s="129" t="s">
        <v>73</v>
      </c>
      <c r="AY160" s="122" t="s">
        <v>281</v>
      </c>
      <c r="BK160" s="130">
        <f>SUM(BK161:BK162)</f>
        <v>0</v>
      </c>
    </row>
    <row r="161" spans="2:65" s="1" customFormat="1" ht="16.5" customHeight="1">
      <c r="B161" s="133"/>
      <c r="C161" s="134" t="s">
        <v>342</v>
      </c>
      <c r="D161" s="134" t="s">
        <v>284</v>
      </c>
      <c r="E161" s="135" t="s">
        <v>1099</v>
      </c>
      <c r="F161" s="136" t="s">
        <v>1100</v>
      </c>
      <c r="G161" s="137" t="s">
        <v>506</v>
      </c>
      <c r="H161" s="156">
        <v>4.2000000000000003E-2</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2130</v>
      </c>
    </row>
    <row r="162" spans="2:65" s="1" customFormat="1" ht="39">
      <c r="B162" s="28"/>
      <c r="D162" s="148" t="s">
        <v>290</v>
      </c>
      <c r="F162" s="149" t="s">
        <v>2131</v>
      </c>
      <c r="I162" s="150"/>
      <c r="L162" s="28"/>
      <c r="M162" s="151"/>
      <c r="T162" s="52"/>
      <c r="AT162" s="13" t="s">
        <v>290</v>
      </c>
      <c r="AU162" s="13" t="s">
        <v>80</v>
      </c>
    </row>
    <row r="163" spans="2:65" s="11" customFormat="1" ht="25.9" customHeight="1">
      <c r="B163" s="121"/>
      <c r="D163" s="122" t="s">
        <v>72</v>
      </c>
      <c r="E163" s="123" t="s">
        <v>814</v>
      </c>
      <c r="F163" s="123" t="s">
        <v>815</v>
      </c>
      <c r="I163" s="124"/>
      <c r="J163" s="125">
        <f>BK163</f>
        <v>0</v>
      </c>
      <c r="L163" s="121"/>
      <c r="M163" s="126"/>
      <c r="P163" s="127">
        <f>SUM(P164:P165)</f>
        <v>0</v>
      </c>
      <c r="R163" s="127">
        <f>SUM(R164:R165)</f>
        <v>0</v>
      </c>
      <c r="T163" s="128">
        <f>SUM(T164:T165)</f>
        <v>0</v>
      </c>
      <c r="AR163" s="122" t="s">
        <v>80</v>
      </c>
      <c r="AT163" s="129" t="s">
        <v>72</v>
      </c>
      <c r="AU163" s="129" t="s">
        <v>73</v>
      </c>
      <c r="AY163" s="122" t="s">
        <v>281</v>
      </c>
      <c r="BK163" s="130">
        <f>SUM(BK164:BK165)</f>
        <v>0</v>
      </c>
    </row>
    <row r="164" spans="2:65" s="1" customFormat="1" ht="16.5" customHeight="1">
      <c r="B164" s="133"/>
      <c r="C164" s="134" t="s">
        <v>347</v>
      </c>
      <c r="D164" s="134" t="s">
        <v>284</v>
      </c>
      <c r="E164" s="135" t="s">
        <v>816</v>
      </c>
      <c r="F164" s="136" t="s">
        <v>2132</v>
      </c>
      <c r="G164" s="137" t="s">
        <v>618</v>
      </c>
      <c r="H164" s="156">
        <v>5</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2133</v>
      </c>
    </row>
    <row r="165" spans="2:65" s="1" customFormat="1" ht="19.5">
      <c r="B165" s="28"/>
      <c r="D165" s="148" t="s">
        <v>290</v>
      </c>
      <c r="F165" s="149" t="s">
        <v>2134</v>
      </c>
      <c r="I165" s="150"/>
      <c r="L165" s="28"/>
      <c r="M165" s="151"/>
      <c r="T165" s="52"/>
      <c r="AT165" s="13" t="s">
        <v>290</v>
      </c>
      <c r="AU165" s="13" t="s">
        <v>80</v>
      </c>
    </row>
    <row r="166" spans="2:65" s="11" customFormat="1" ht="25.9" customHeight="1">
      <c r="B166" s="121"/>
      <c r="D166" s="122" t="s">
        <v>72</v>
      </c>
      <c r="E166" s="123" t="s">
        <v>643</v>
      </c>
      <c r="F166" s="123" t="s">
        <v>644</v>
      </c>
      <c r="I166" s="124"/>
      <c r="J166" s="125">
        <f>BK166</f>
        <v>0</v>
      </c>
      <c r="L166" s="121"/>
      <c r="M166" s="126"/>
      <c r="P166" s="127">
        <f>SUM(P167:P168)</f>
        <v>0</v>
      </c>
      <c r="R166" s="127">
        <f>SUM(R167:R168)</f>
        <v>0</v>
      </c>
      <c r="T166" s="128">
        <f>SUM(T167:T168)</f>
        <v>0</v>
      </c>
      <c r="AR166" s="122" t="s">
        <v>80</v>
      </c>
      <c r="AT166" s="129" t="s">
        <v>72</v>
      </c>
      <c r="AU166" s="129" t="s">
        <v>73</v>
      </c>
      <c r="AY166" s="122" t="s">
        <v>281</v>
      </c>
      <c r="BK166" s="130">
        <f>SUM(BK167:BK168)</f>
        <v>0</v>
      </c>
    </row>
    <row r="167" spans="2:65" s="1" customFormat="1" ht="24.2" customHeight="1">
      <c r="B167" s="133"/>
      <c r="C167" s="134" t="s">
        <v>352</v>
      </c>
      <c r="D167" s="134" t="s">
        <v>284</v>
      </c>
      <c r="E167" s="135" t="s">
        <v>834</v>
      </c>
      <c r="F167" s="136" t="s">
        <v>835</v>
      </c>
      <c r="G167" s="137" t="s">
        <v>511</v>
      </c>
      <c r="H167" s="156">
        <v>5.7969999999999997</v>
      </c>
      <c r="I167" s="139"/>
      <c r="J167" s="140">
        <f>ROUND(I167*H167,2)</f>
        <v>0</v>
      </c>
      <c r="K167" s="141"/>
      <c r="L167" s="28"/>
      <c r="M167" s="142" t="s">
        <v>1</v>
      </c>
      <c r="N167" s="143" t="s">
        <v>38</v>
      </c>
      <c r="P167" s="144">
        <f>O167*H167</f>
        <v>0</v>
      </c>
      <c r="Q167" s="144">
        <v>0</v>
      </c>
      <c r="R167" s="144">
        <f>Q167*H167</f>
        <v>0</v>
      </c>
      <c r="S167" s="144">
        <v>0</v>
      </c>
      <c r="T167" s="145">
        <f>S167*H167</f>
        <v>0</v>
      </c>
      <c r="AR167" s="146" t="s">
        <v>97</v>
      </c>
      <c r="AT167" s="146" t="s">
        <v>284</v>
      </c>
      <c r="AU167" s="146" t="s">
        <v>80</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97</v>
      </c>
      <c r="BM167" s="146" t="s">
        <v>2135</v>
      </c>
    </row>
    <row r="168" spans="2:65" s="1" customFormat="1" ht="39">
      <c r="B168" s="28"/>
      <c r="D168" s="148" t="s">
        <v>290</v>
      </c>
      <c r="F168" s="149" t="s">
        <v>837</v>
      </c>
      <c r="I168" s="150"/>
      <c r="L168" s="28"/>
      <c r="M168" s="151"/>
      <c r="T168" s="52"/>
      <c r="AT168" s="13" t="s">
        <v>290</v>
      </c>
      <c r="AU168" s="13" t="s">
        <v>80</v>
      </c>
    </row>
    <row r="169" spans="2:65" s="11" customFormat="1" ht="25.9" customHeight="1">
      <c r="B169" s="121"/>
      <c r="D169" s="122" t="s">
        <v>72</v>
      </c>
      <c r="E169" s="123" t="s">
        <v>2097</v>
      </c>
      <c r="F169" s="123" t="s">
        <v>2098</v>
      </c>
      <c r="I169" s="124"/>
      <c r="J169" s="125">
        <f>BK169</f>
        <v>0</v>
      </c>
      <c r="L169" s="121"/>
      <c r="M169" s="126"/>
      <c r="P169" s="127">
        <f>SUM(P170:P171)</f>
        <v>0</v>
      </c>
      <c r="R169" s="127">
        <f>SUM(R170:R171)</f>
        <v>0</v>
      </c>
      <c r="T169" s="128">
        <f>SUM(T170:T171)</f>
        <v>0</v>
      </c>
      <c r="AR169" s="122" t="s">
        <v>80</v>
      </c>
      <c r="AT169" s="129" t="s">
        <v>72</v>
      </c>
      <c r="AU169" s="129" t="s">
        <v>73</v>
      </c>
      <c r="AY169" s="122" t="s">
        <v>281</v>
      </c>
      <c r="BK169" s="130">
        <f>SUM(BK170:BK171)</f>
        <v>0</v>
      </c>
    </row>
    <row r="170" spans="2:65" s="1" customFormat="1" ht="16.5" customHeight="1">
      <c r="B170" s="133"/>
      <c r="C170" s="134" t="s">
        <v>359</v>
      </c>
      <c r="D170" s="134" t="s">
        <v>284</v>
      </c>
      <c r="E170" s="135" t="s">
        <v>2099</v>
      </c>
      <c r="F170" s="136" t="s">
        <v>2100</v>
      </c>
      <c r="G170" s="137" t="s">
        <v>409</v>
      </c>
      <c r="H170" s="156">
        <v>3</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80</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2136</v>
      </c>
    </row>
    <row r="171" spans="2:65" s="1" customFormat="1" ht="16.5" customHeight="1">
      <c r="B171" s="133"/>
      <c r="C171" s="134" t="s">
        <v>454</v>
      </c>
      <c r="D171" s="134" t="s">
        <v>284</v>
      </c>
      <c r="E171" s="135" t="s">
        <v>2102</v>
      </c>
      <c r="F171" s="136" t="s">
        <v>2103</v>
      </c>
      <c r="G171" s="137" t="s">
        <v>409</v>
      </c>
      <c r="H171" s="156">
        <v>3</v>
      </c>
      <c r="I171" s="139"/>
      <c r="J171" s="140">
        <f>ROUND(I171*H171,2)</f>
        <v>0</v>
      </c>
      <c r="K171" s="141"/>
      <c r="L171" s="28"/>
      <c r="M171" s="157" t="s">
        <v>1</v>
      </c>
      <c r="N171" s="158" t="s">
        <v>38</v>
      </c>
      <c r="O171" s="154"/>
      <c r="P171" s="159">
        <f>O171*H171</f>
        <v>0</v>
      </c>
      <c r="Q171" s="159">
        <v>0</v>
      </c>
      <c r="R171" s="159">
        <f>Q171*H171</f>
        <v>0</v>
      </c>
      <c r="S171" s="159">
        <v>0</v>
      </c>
      <c r="T171" s="160">
        <f>S171*H171</f>
        <v>0</v>
      </c>
      <c r="AR171" s="146" t="s">
        <v>97</v>
      </c>
      <c r="AT171" s="146" t="s">
        <v>284</v>
      </c>
      <c r="AU171" s="146" t="s">
        <v>80</v>
      </c>
      <c r="AY171" s="13" t="s">
        <v>281</v>
      </c>
      <c r="BE171" s="147">
        <f>IF(N171="základní",J171,0)</f>
        <v>0</v>
      </c>
      <c r="BF171" s="147">
        <f>IF(N171="snížená",J171,0)</f>
        <v>0</v>
      </c>
      <c r="BG171" s="147">
        <f>IF(N171="zákl. přenesená",J171,0)</f>
        <v>0</v>
      </c>
      <c r="BH171" s="147">
        <f>IF(N171="sníž. přenesená",J171,0)</f>
        <v>0</v>
      </c>
      <c r="BI171" s="147">
        <f>IF(N171="nulová",J171,0)</f>
        <v>0</v>
      </c>
      <c r="BJ171" s="13" t="s">
        <v>80</v>
      </c>
      <c r="BK171" s="147">
        <f>ROUND(I171*H171,2)</f>
        <v>0</v>
      </c>
      <c r="BL171" s="13" t="s">
        <v>97</v>
      </c>
      <c r="BM171" s="146" t="s">
        <v>2137</v>
      </c>
    </row>
    <row r="172" spans="2:65" s="1" customFormat="1" ht="6.95" customHeight="1">
      <c r="B172" s="40"/>
      <c r="C172" s="41"/>
      <c r="D172" s="41"/>
      <c r="E172" s="41"/>
      <c r="F172" s="41"/>
      <c r="G172" s="41"/>
      <c r="H172" s="41"/>
      <c r="I172" s="41"/>
      <c r="J172" s="41"/>
      <c r="K172" s="41"/>
      <c r="L172" s="28"/>
    </row>
  </sheetData>
  <autoFilter ref="C130:K171" xr:uid="{00000000-0009-0000-0000-000013000000}"/>
  <mergeCells count="15">
    <mergeCell ref="E117:H117"/>
    <mergeCell ref="E121:H121"/>
    <mergeCell ref="E119:H119"/>
    <mergeCell ref="E123:H123"/>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BM16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160</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2138</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ROUND(J130,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ROUND((SUM(BE130:BE162)),  2)</f>
        <v>0</v>
      </c>
      <c r="I37" s="92">
        <v>0.21</v>
      </c>
      <c r="J37" s="81">
        <f>ROUND(((SUM(BE130:BE162))*I37),  2)</f>
        <v>0</v>
      </c>
      <c r="L37" s="28"/>
    </row>
    <row r="38" spans="2:12" s="1" customFormat="1" ht="14.45" customHeight="1">
      <c r="B38" s="28"/>
      <c r="E38" s="23" t="s">
        <v>39</v>
      </c>
      <c r="F38" s="81">
        <f>ROUND((SUM(BF130:BF162)),  2)</f>
        <v>0</v>
      </c>
      <c r="I38" s="92">
        <v>0.12</v>
      </c>
      <c r="J38" s="81">
        <f>ROUND(((SUM(BF130:BF162))*I38),  2)</f>
        <v>0</v>
      </c>
      <c r="L38" s="28"/>
    </row>
    <row r="39" spans="2:12" s="1" customFormat="1" ht="14.45" hidden="1" customHeight="1">
      <c r="B39" s="28"/>
      <c r="E39" s="23" t="s">
        <v>40</v>
      </c>
      <c r="F39" s="81">
        <f>ROUND((SUM(BG130:BG162)),  2)</f>
        <v>0</v>
      </c>
      <c r="I39" s="92">
        <v>0.21</v>
      </c>
      <c r="J39" s="81">
        <f>0</f>
        <v>0</v>
      </c>
      <c r="L39" s="28"/>
    </row>
    <row r="40" spans="2:12" s="1" customFormat="1" ht="14.45" hidden="1" customHeight="1">
      <c r="B40" s="28"/>
      <c r="E40" s="23" t="s">
        <v>41</v>
      </c>
      <c r="F40" s="81">
        <f>ROUND((SUM(BH130:BH162)),  2)</f>
        <v>0</v>
      </c>
      <c r="I40" s="92">
        <v>0.12</v>
      </c>
      <c r="J40" s="81">
        <f>0</f>
        <v>0</v>
      </c>
      <c r="L40" s="28"/>
    </row>
    <row r="41" spans="2:12" s="1" customFormat="1" ht="14.45" hidden="1" customHeight="1">
      <c r="B41" s="28"/>
      <c r="E41" s="23" t="s">
        <v>42</v>
      </c>
      <c r="F41" s="81">
        <f>ROUND((SUM(BI130:BI162)),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Objekt16 - Oprava stávající kamenné zídky</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J130</f>
        <v>0</v>
      </c>
      <c r="L100" s="28"/>
      <c r="AU100" s="13" t="s">
        <v>259</v>
      </c>
    </row>
    <row r="101" spans="2:47" s="8" customFormat="1" ht="24.95" customHeight="1">
      <c r="B101" s="104"/>
      <c r="D101" s="105" t="s">
        <v>1965</v>
      </c>
      <c r="E101" s="106"/>
      <c r="F101" s="106"/>
      <c r="G101" s="106"/>
      <c r="H101" s="106"/>
      <c r="I101" s="106"/>
      <c r="J101" s="107">
        <f>J131</f>
        <v>0</v>
      </c>
      <c r="L101" s="104"/>
    </row>
    <row r="102" spans="2:47" s="8" customFormat="1" ht="24.95" customHeight="1">
      <c r="B102" s="104"/>
      <c r="D102" s="105" t="s">
        <v>2139</v>
      </c>
      <c r="E102" s="106"/>
      <c r="F102" s="106"/>
      <c r="G102" s="106"/>
      <c r="H102" s="106"/>
      <c r="I102" s="106"/>
      <c r="J102" s="107">
        <f>J138</f>
        <v>0</v>
      </c>
      <c r="L102" s="104"/>
    </row>
    <row r="103" spans="2:47" s="8" customFormat="1" ht="24.95" customHeight="1">
      <c r="B103" s="104"/>
      <c r="D103" s="105" t="s">
        <v>2140</v>
      </c>
      <c r="E103" s="106"/>
      <c r="F103" s="106"/>
      <c r="G103" s="106"/>
      <c r="H103" s="106"/>
      <c r="I103" s="106"/>
      <c r="J103" s="107">
        <f>J141</f>
        <v>0</v>
      </c>
      <c r="L103" s="104"/>
    </row>
    <row r="104" spans="2:47" s="8" customFormat="1" ht="24.95" customHeight="1">
      <c r="B104" s="104"/>
      <c r="D104" s="105" t="s">
        <v>397</v>
      </c>
      <c r="E104" s="106"/>
      <c r="F104" s="106"/>
      <c r="G104" s="106"/>
      <c r="H104" s="106"/>
      <c r="I104" s="106"/>
      <c r="J104" s="107">
        <f>J144</f>
        <v>0</v>
      </c>
      <c r="L104" s="104"/>
    </row>
    <row r="105" spans="2:47" s="8" customFormat="1" ht="24.95" customHeight="1">
      <c r="B105" s="104"/>
      <c r="D105" s="105" t="s">
        <v>595</v>
      </c>
      <c r="E105" s="106"/>
      <c r="F105" s="106"/>
      <c r="G105" s="106"/>
      <c r="H105" s="106"/>
      <c r="I105" s="106"/>
      <c r="J105" s="107">
        <f>J153</f>
        <v>0</v>
      </c>
      <c r="L105" s="104"/>
    </row>
    <row r="106" spans="2:47" s="8" customFormat="1" ht="24.95" customHeight="1">
      <c r="B106" s="104"/>
      <c r="D106" s="105" t="s">
        <v>2141</v>
      </c>
      <c r="E106" s="106"/>
      <c r="F106" s="106"/>
      <c r="G106" s="106"/>
      <c r="H106" s="106"/>
      <c r="I106" s="106"/>
      <c r="J106" s="107">
        <f>J156</f>
        <v>0</v>
      </c>
      <c r="L106" s="104"/>
    </row>
    <row r="107" spans="2:47" s="1" customFormat="1" ht="21.75" customHeight="1">
      <c r="B107" s="28"/>
      <c r="L107" s="28"/>
    </row>
    <row r="108" spans="2:47" s="1" customFormat="1" ht="6.95" customHeight="1">
      <c r="B108" s="40"/>
      <c r="C108" s="41"/>
      <c r="D108" s="41"/>
      <c r="E108" s="41"/>
      <c r="F108" s="41"/>
      <c r="G108" s="41"/>
      <c r="H108" s="41"/>
      <c r="I108" s="41"/>
      <c r="J108" s="41"/>
      <c r="K108" s="41"/>
      <c r="L108" s="28"/>
    </row>
    <row r="112" spans="2:47" s="1" customFormat="1" ht="6.95" customHeight="1">
      <c r="B112" s="42"/>
      <c r="C112" s="43"/>
      <c r="D112" s="43"/>
      <c r="E112" s="43"/>
      <c r="F112" s="43"/>
      <c r="G112" s="43"/>
      <c r="H112" s="43"/>
      <c r="I112" s="43"/>
      <c r="J112" s="43"/>
      <c r="K112" s="43"/>
      <c r="L112" s="28"/>
    </row>
    <row r="113" spans="2:12" s="1" customFormat="1" ht="24.95" customHeight="1">
      <c r="B113" s="28"/>
      <c r="C113" s="17" t="s">
        <v>266</v>
      </c>
      <c r="L113" s="28"/>
    </row>
    <row r="114" spans="2:12" s="1" customFormat="1" ht="6.95" customHeight="1">
      <c r="B114" s="28"/>
      <c r="L114" s="28"/>
    </row>
    <row r="115" spans="2:12" s="1" customFormat="1" ht="12" customHeight="1">
      <c r="B115" s="28"/>
      <c r="C115" s="23" t="s">
        <v>16</v>
      </c>
      <c r="L115" s="28"/>
    </row>
    <row r="116" spans="2:12" s="1" customFormat="1" ht="16.5" customHeight="1">
      <c r="B116" s="28"/>
      <c r="E116" s="223" t="str">
        <f>E7</f>
        <v>Městský park -Děkanská zahrada Pelhřimov - kompletní provedení</v>
      </c>
      <c r="F116" s="224"/>
      <c r="G116" s="224"/>
      <c r="H116" s="224"/>
      <c r="L116" s="28"/>
    </row>
    <row r="117" spans="2:12" ht="12" customHeight="1">
      <c r="B117" s="16"/>
      <c r="C117" s="23" t="s">
        <v>249</v>
      </c>
      <c r="L117" s="16"/>
    </row>
    <row r="118" spans="2:12" ht="16.5" customHeight="1">
      <c r="B118" s="16"/>
      <c r="E118" s="223" t="s">
        <v>250</v>
      </c>
      <c r="F118" s="183"/>
      <c r="G118" s="183"/>
      <c r="H118" s="183"/>
      <c r="L118" s="16"/>
    </row>
    <row r="119" spans="2:12" ht="12" customHeight="1">
      <c r="B119" s="16"/>
      <c r="C119" s="23" t="s">
        <v>251</v>
      </c>
      <c r="L119" s="16"/>
    </row>
    <row r="120" spans="2:12" s="1" customFormat="1" ht="16.5" customHeight="1">
      <c r="B120" s="28"/>
      <c r="E120" s="218" t="s">
        <v>252</v>
      </c>
      <c r="F120" s="225"/>
      <c r="G120" s="225"/>
      <c r="H120" s="225"/>
      <c r="L120" s="28"/>
    </row>
    <row r="121" spans="2:12" s="1" customFormat="1" ht="12" customHeight="1">
      <c r="B121" s="28"/>
      <c r="C121" s="23" t="s">
        <v>394</v>
      </c>
      <c r="L121" s="28"/>
    </row>
    <row r="122" spans="2:12" s="1" customFormat="1" ht="16.5" customHeight="1">
      <c r="B122" s="28"/>
      <c r="E122" s="205" t="str">
        <f>E13</f>
        <v>Objekt16 - Oprava stávající kamenné zídky</v>
      </c>
      <c r="F122" s="225"/>
      <c r="G122" s="225"/>
      <c r="H122" s="225"/>
      <c r="L122" s="28"/>
    </row>
    <row r="123" spans="2:12" s="1" customFormat="1" ht="6.95" customHeight="1">
      <c r="B123" s="28"/>
      <c r="L123" s="28"/>
    </row>
    <row r="124" spans="2:12" s="1" customFormat="1" ht="12" customHeight="1">
      <c r="B124" s="28"/>
      <c r="C124" s="23" t="s">
        <v>20</v>
      </c>
      <c r="F124" s="21" t="str">
        <f>F16</f>
        <v xml:space="preserve"> </v>
      </c>
      <c r="I124" s="23" t="s">
        <v>22</v>
      </c>
      <c r="J124" s="48" t="str">
        <f>IF(J16="","",J16)</f>
        <v>5. 12. 2024</v>
      </c>
      <c r="L124" s="28"/>
    </row>
    <row r="125" spans="2:12" s="1" customFormat="1" ht="6.95" customHeight="1">
      <c r="B125" s="28"/>
      <c r="L125" s="28"/>
    </row>
    <row r="126" spans="2:12" s="1" customFormat="1" ht="15.2" customHeight="1">
      <c r="B126" s="28"/>
      <c r="C126" s="23" t="s">
        <v>24</v>
      </c>
      <c r="F126" s="21" t="str">
        <f>E19</f>
        <v xml:space="preserve"> </v>
      </c>
      <c r="I126" s="23" t="s">
        <v>29</v>
      </c>
      <c r="J126" s="26" t="str">
        <f>E25</f>
        <v xml:space="preserve"> </v>
      </c>
      <c r="L126" s="28"/>
    </row>
    <row r="127" spans="2:12" s="1" customFormat="1" ht="15.2" customHeight="1">
      <c r="B127" s="28"/>
      <c r="C127" s="23" t="s">
        <v>27</v>
      </c>
      <c r="F127" s="21" t="str">
        <f>IF(E22="","",E22)</f>
        <v>Vyplň údaj</v>
      </c>
      <c r="I127" s="23" t="s">
        <v>31</v>
      </c>
      <c r="J127" s="26" t="str">
        <f>E28</f>
        <v xml:space="preserve"> </v>
      </c>
      <c r="L127" s="28"/>
    </row>
    <row r="128" spans="2:12" s="1" customFormat="1" ht="10.35" customHeight="1">
      <c r="B128" s="28"/>
      <c r="L128" s="28"/>
    </row>
    <row r="129" spans="2:65" s="10" customFormat="1" ht="29.25" customHeight="1">
      <c r="B129" s="112"/>
      <c r="C129" s="113" t="s">
        <v>267</v>
      </c>
      <c r="D129" s="114" t="s">
        <v>58</v>
      </c>
      <c r="E129" s="114" t="s">
        <v>54</v>
      </c>
      <c r="F129" s="114" t="s">
        <v>55</v>
      </c>
      <c r="G129" s="114" t="s">
        <v>268</v>
      </c>
      <c r="H129" s="114" t="s">
        <v>269</v>
      </c>
      <c r="I129" s="114" t="s">
        <v>270</v>
      </c>
      <c r="J129" s="115" t="s">
        <v>257</v>
      </c>
      <c r="K129" s="116" t="s">
        <v>271</v>
      </c>
      <c r="L129" s="112"/>
      <c r="M129" s="55" t="s">
        <v>1</v>
      </c>
      <c r="N129" s="56" t="s">
        <v>37</v>
      </c>
      <c r="O129" s="56" t="s">
        <v>272</v>
      </c>
      <c r="P129" s="56" t="s">
        <v>273</v>
      </c>
      <c r="Q129" s="56" t="s">
        <v>274</v>
      </c>
      <c r="R129" s="56" t="s">
        <v>275</v>
      </c>
      <c r="S129" s="56" t="s">
        <v>276</v>
      </c>
      <c r="T129" s="57" t="s">
        <v>277</v>
      </c>
    </row>
    <row r="130" spans="2:65" s="1" customFormat="1" ht="22.9" customHeight="1">
      <c r="B130" s="28"/>
      <c r="C130" s="60" t="s">
        <v>278</v>
      </c>
      <c r="J130" s="117">
        <f>BK130</f>
        <v>0</v>
      </c>
      <c r="L130" s="28"/>
      <c r="M130" s="58"/>
      <c r="N130" s="49"/>
      <c r="O130" s="49"/>
      <c r="P130" s="118">
        <f>P131+P138+P141+P144+P153+P156</f>
        <v>0</v>
      </c>
      <c r="Q130" s="49"/>
      <c r="R130" s="118">
        <f>R131+R138+R141+R144+R153+R156</f>
        <v>0</v>
      </c>
      <c r="S130" s="49"/>
      <c r="T130" s="119">
        <f>T131+T138+T141+T144+T153+T156</f>
        <v>0</v>
      </c>
      <c r="AT130" s="13" t="s">
        <v>72</v>
      </c>
      <c r="AU130" s="13" t="s">
        <v>259</v>
      </c>
      <c r="BK130" s="120">
        <f>BK131+BK138+BK141+BK144+BK153+BK156</f>
        <v>0</v>
      </c>
    </row>
    <row r="131" spans="2:65" s="11" customFormat="1" ht="25.9" customHeight="1">
      <c r="B131" s="121"/>
      <c r="D131" s="122" t="s">
        <v>72</v>
      </c>
      <c r="E131" s="123" t="s">
        <v>1093</v>
      </c>
      <c r="F131" s="123" t="s">
        <v>2045</v>
      </c>
      <c r="I131" s="124"/>
      <c r="J131" s="125">
        <f>BK131</f>
        <v>0</v>
      </c>
      <c r="L131" s="121"/>
      <c r="M131" s="126"/>
      <c r="P131" s="127">
        <f>SUM(P132:P137)</f>
        <v>0</v>
      </c>
      <c r="R131" s="127">
        <f>SUM(R132:R137)</f>
        <v>0</v>
      </c>
      <c r="T131" s="128">
        <f>SUM(T132:T137)</f>
        <v>0</v>
      </c>
      <c r="AR131" s="122" t="s">
        <v>80</v>
      </c>
      <c r="AT131" s="129" t="s">
        <v>72</v>
      </c>
      <c r="AU131" s="129" t="s">
        <v>73</v>
      </c>
      <c r="AY131" s="122" t="s">
        <v>281</v>
      </c>
      <c r="BK131" s="130">
        <f>SUM(BK132:BK137)</f>
        <v>0</v>
      </c>
    </row>
    <row r="132" spans="2:65" s="1" customFormat="1" ht="24.2" customHeight="1">
      <c r="B132" s="133"/>
      <c r="C132" s="134" t="s">
        <v>80</v>
      </c>
      <c r="D132" s="134" t="s">
        <v>284</v>
      </c>
      <c r="E132" s="135" t="s">
        <v>2142</v>
      </c>
      <c r="F132" s="136" t="s">
        <v>2143</v>
      </c>
      <c r="G132" s="137" t="s">
        <v>402</v>
      </c>
      <c r="H132" s="156">
        <v>42.86</v>
      </c>
      <c r="I132" s="139"/>
      <c r="J132" s="140">
        <f>ROUND(I132*H132,2)</f>
        <v>0</v>
      </c>
      <c r="K132" s="141"/>
      <c r="L132" s="28"/>
      <c r="M132" s="142" t="s">
        <v>1</v>
      </c>
      <c r="N132" s="143" t="s">
        <v>38</v>
      </c>
      <c r="P132" s="144">
        <f>O132*H132</f>
        <v>0</v>
      </c>
      <c r="Q132" s="144">
        <v>0</v>
      </c>
      <c r="R132" s="144">
        <f>Q132*H132</f>
        <v>0</v>
      </c>
      <c r="S132" s="144">
        <v>0</v>
      </c>
      <c r="T132" s="145">
        <f>S132*H132</f>
        <v>0</v>
      </c>
      <c r="AR132" s="146" t="s">
        <v>97</v>
      </c>
      <c r="AT132" s="146" t="s">
        <v>284</v>
      </c>
      <c r="AU132" s="146" t="s">
        <v>80</v>
      </c>
      <c r="AY132" s="13" t="s">
        <v>281</v>
      </c>
      <c r="BE132" s="147">
        <f>IF(N132="základní",J132,0)</f>
        <v>0</v>
      </c>
      <c r="BF132" s="147">
        <f>IF(N132="snížená",J132,0)</f>
        <v>0</v>
      </c>
      <c r="BG132" s="147">
        <f>IF(N132="zákl. přenesená",J132,0)</f>
        <v>0</v>
      </c>
      <c r="BH132" s="147">
        <f>IF(N132="sníž. přenesená",J132,0)</f>
        <v>0</v>
      </c>
      <c r="BI132" s="147">
        <f>IF(N132="nulová",J132,0)</f>
        <v>0</v>
      </c>
      <c r="BJ132" s="13" t="s">
        <v>80</v>
      </c>
      <c r="BK132" s="147">
        <f>ROUND(I132*H132,2)</f>
        <v>0</v>
      </c>
      <c r="BL132" s="13" t="s">
        <v>97</v>
      </c>
      <c r="BM132" s="146" t="s">
        <v>2144</v>
      </c>
    </row>
    <row r="133" spans="2:65" s="1" customFormat="1" ht="48.75">
      <c r="B133" s="28"/>
      <c r="D133" s="148" t="s">
        <v>290</v>
      </c>
      <c r="F133" s="149" t="s">
        <v>2145</v>
      </c>
      <c r="I133" s="150"/>
      <c r="L133" s="28"/>
      <c r="M133" s="151"/>
      <c r="T133" s="52"/>
      <c r="AT133" s="13" t="s">
        <v>290</v>
      </c>
      <c r="AU133" s="13" t="s">
        <v>80</v>
      </c>
    </row>
    <row r="134" spans="2:65" s="1" customFormat="1" ht="16.5" customHeight="1">
      <c r="B134" s="133"/>
      <c r="C134" s="134" t="s">
        <v>82</v>
      </c>
      <c r="D134" s="134" t="s">
        <v>284</v>
      </c>
      <c r="E134" s="135" t="s">
        <v>2146</v>
      </c>
      <c r="F134" s="136" t="s">
        <v>2147</v>
      </c>
      <c r="G134" s="137" t="s">
        <v>402</v>
      </c>
      <c r="H134" s="156">
        <v>42.86</v>
      </c>
      <c r="I134" s="139"/>
      <c r="J134" s="140">
        <f>ROUND(I134*H134,2)</f>
        <v>0</v>
      </c>
      <c r="K134" s="141"/>
      <c r="L134" s="28"/>
      <c r="M134" s="142" t="s">
        <v>1</v>
      </c>
      <c r="N134" s="143" t="s">
        <v>38</v>
      </c>
      <c r="P134" s="144">
        <f>O134*H134</f>
        <v>0</v>
      </c>
      <c r="Q134" s="144">
        <v>0</v>
      </c>
      <c r="R134" s="144">
        <f>Q134*H134</f>
        <v>0</v>
      </c>
      <c r="S134" s="144">
        <v>0</v>
      </c>
      <c r="T134" s="145">
        <f>S134*H134</f>
        <v>0</v>
      </c>
      <c r="AR134" s="146" t="s">
        <v>97</v>
      </c>
      <c r="AT134" s="146" t="s">
        <v>284</v>
      </c>
      <c r="AU134" s="146" t="s">
        <v>80</v>
      </c>
      <c r="AY134" s="13" t="s">
        <v>281</v>
      </c>
      <c r="BE134" s="147">
        <f>IF(N134="základní",J134,0)</f>
        <v>0</v>
      </c>
      <c r="BF134" s="147">
        <f>IF(N134="snížená",J134,0)</f>
        <v>0</v>
      </c>
      <c r="BG134" s="147">
        <f>IF(N134="zákl. přenesená",J134,0)</f>
        <v>0</v>
      </c>
      <c r="BH134" s="147">
        <f>IF(N134="sníž. přenesená",J134,0)</f>
        <v>0</v>
      </c>
      <c r="BI134" s="147">
        <f>IF(N134="nulová",J134,0)</f>
        <v>0</v>
      </c>
      <c r="BJ134" s="13" t="s">
        <v>80</v>
      </c>
      <c r="BK134" s="147">
        <f>ROUND(I134*H134,2)</f>
        <v>0</v>
      </c>
      <c r="BL134" s="13" t="s">
        <v>97</v>
      </c>
      <c r="BM134" s="146" t="s">
        <v>2148</v>
      </c>
    </row>
    <row r="135" spans="2:65" s="1" customFormat="1" ht="29.25">
      <c r="B135" s="28"/>
      <c r="D135" s="148" t="s">
        <v>290</v>
      </c>
      <c r="F135" s="149" t="s">
        <v>2149</v>
      </c>
      <c r="I135" s="150"/>
      <c r="L135" s="28"/>
      <c r="M135" s="151"/>
      <c r="T135" s="52"/>
      <c r="AT135" s="13" t="s">
        <v>290</v>
      </c>
      <c r="AU135" s="13" t="s">
        <v>80</v>
      </c>
    </row>
    <row r="136" spans="2:65" s="1" customFormat="1" ht="24.2" customHeight="1">
      <c r="B136" s="133"/>
      <c r="C136" s="134" t="s">
        <v>90</v>
      </c>
      <c r="D136" s="134" t="s">
        <v>284</v>
      </c>
      <c r="E136" s="135" t="s">
        <v>2150</v>
      </c>
      <c r="F136" s="136" t="s">
        <v>2151</v>
      </c>
      <c r="G136" s="137" t="s">
        <v>402</v>
      </c>
      <c r="H136" s="156">
        <v>42.86</v>
      </c>
      <c r="I136" s="139"/>
      <c r="J136" s="140">
        <f>ROUND(I136*H136,2)</f>
        <v>0</v>
      </c>
      <c r="K136" s="141"/>
      <c r="L136" s="28"/>
      <c r="M136" s="142" t="s">
        <v>1</v>
      </c>
      <c r="N136" s="143" t="s">
        <v>38</v>
      </c>
      <c r="P136" s="144">
        <f>O136*H136</f>
        <v>0</v>
      </c>
      <c r="Q136" s="144">
        <v>0</v>
      </c>
      <c r="R136" s="144">
        <f>Q136*H136</f>
        <v>0</v>
      </c>
      <c r="S136" s="144">
        <v>0</v>
      </c>
      <c r="T136" s="145">
        <f>S136*H136</f>
        <v>0</v>
      </c>
      <c r="AR136" s="146" t="s">
        <v>97</v>
      </c>
      <c r="AT136" s="146" t="s">
        <v>284</v>
      </c>
      <c r="AU136" s="146" t="s">
        <v>80</v>
      </c>
      <c r="AY136" s="13" t="s">
        <v>281</v>
      </c>
      <c r="BE136" s="147">
        <f>IF(N136="základní",J136,0)</f>
        <v>0</v>
      </c>
      <c r="BF136" s="147">
        <f>IF(N136="snížená",J136,0)</f>
        <v>0</v>
      </c>
      <c r="BG136" s="147">
        <f>IF(N136="zákl. přenesená",J136,0)</f>
        <v>0</v>
      </c>
      <c r="BH136" s="147">
        <f>IF(N136="sníž. přenesená",J136,0)</f>
        <v>0</v>
      </c>
      <c r="BI136" s="147">
        <f>IF(N136="nulová",J136,0)</f>
        <v>0</v>
      </c>
      <c r="BJ136" s="13" t="s">
        <v>80</v>
      </c>
      <c r="BK136" s="147">
        <f>ROUND(I136*H136,2)</f>
        <v>0</v>
      </c>
      <c r="BL136" s="13" t="s">
        <v>97</v>
      </c>
      <c r="BM136" s="146" t="s">
        <v>2152</v>
      </c>
    </row>
    <row r="137" spans="2:65" s="1" customFormat="1" ht="29.25">
      <c r="B137" s="28"/>
      <c r="D137" s="148" t="s">
        <v>290</v>
      </c>
      <c r="F137" s="149" t="s">
        <v>2149</v>
      </c>
      <c r="I137" s="150"/>
      <c r="L137" s="28"/>
      <c r="M137" s="151"/>
      <c r="T137" s="52"/>
      <c r="AT137" s="13" t="s">
        <v>290</v>
      </c>
      <c r="AU137" s="13" t="s">
        <v>80</v>
      </c>
    </row>
    <row r="138" spans="2:65" s="11" customFormat="1" ht="25.9" customHeight="1">
      <c r="B138" s="121"/>
      <c r="D138" s="122" t="s">
        <v>72</v>
      </c>
      <c r="E138" s="123" t="s">
        <v>2153</v>
      </c>
      <c r="F138" s="123" t="s">
        <v>2154</v>
      </c>
      <c r="I138" s="124"/>
      <c r="J138" s="125">
        <f>BK138</f>
        <v>0</v>
      </c>
      <c r="L138" s="121"/>
      <c r="M138" s="126"/>
      <c r="P138" s="127">
        <f>SUM(P139:P140)</f>
        <v>0</v>
      </c>
      <c r="R138" s="127">
        <f>SUM(R139:R140)</f>
        <v>0</v>
      </c>
      <c r="T138" s="128">
        <f>SUM(T139:T140)</f>
        <v>0</v>
      </c>
      <c r="AR138" s="122" t="s">
        <v>80</v>
      </c>
      <c r="AT138" s="129" t="s">
        <v>72</v>
      </c>
      <c r="AU138" s="129" t="s">
        <v>73</v>
      </c>
      <c r="AY138" s="122" t="s">
        <v>281</v>
      </c>
      <c r="BK138" s="130">
        <f>SUM(BK139:BK140)</f>
        <v>0</v>
      </c>
    </row>
    <row r="139" spans="2:65" s="1" customFormat="1" ht="24.2" customHeight="1">
      <c r="B139" s="133"/>
      <c r="C139" s="134" t="s">
        <v>97</v>
      </c>
      <c r="D139" s="134" t="s">
        <v>284</v>
      </c>
      <c r="E139" s="135" t="s">
        <v>2155</v>
      </c>
      <c r="F139" s="136" t="s">
        <v>2156</v>
      </c>
      <c r="G139" s="137" t="s">
        <v>402</v>
      </c>
      <c r="H139" s="156">
        <v>16</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2157</v>
      </c>
    </row>
    <row r="140" spans="2:65" s="1" customFormat="1" ht="19.5">
      <c r="B140" s="28"/>
      <c r="D140" s="148" t="s">
        <v>290</v>
      </c>
      <c r="F140" s="149" t="s">
        <v>2158</v>
      </c>
      <c r="I140" s="150"/>
      <c r="L140" s="28"/>
      <c r="M140" s="151"/>
      <c r="T140" s="52"/>
      <c r="AT140" s="13" t="s">
        <v>290</v>
      </c>
      <c r="AU140" s="13" t="s">
        <v>80</v>
      </c>
    </row>
    <row r="141" spans="2:65" s="11" customFormat="1" ht="25.9" customHeight="1">
      <c r="B141" s="121"/>
      <c r="D141" s="122" t="s">
        <v>72</v>
      </c>
      <c r="E141" s="123" t="s">
        <v>2159</v>
      </c>
      <c r="F141" s="123" t="s">
        <v>2160</v>
      </c>
      <c r="I141" s="124"/>
      <c r="J141" s="125">
        <f>BK141</f>
        <v>0</v>
      </c>
      <c r="L141" s="121"/>
      <c r="M141" s="126"/>
      <c r="P141" s="127">
        <f>SUM(P142:P143)</f>
        <v>0</v>
      </c>
      <c r="R141" s="127">
        <f>SUM(R142:R143)</f>
        <v>0</v>
      </c>
      <c r="T141" s="128">
        <f>SUM(T142:T143)</f>
        <v>0</v>
      </c>
      <c r="AR141" s="122" t="s">
        <v>80</v>
      </c>
      <c r="AT141" s="129" t="s">
        <v>72</v>
      </c>
      <c r="AU141" s="129" t="s">
        <v>73</v>
      </c>
      <c r="AY141" s="122" t="s">
        <v>281</v>
      </c>
      <c r="BK141" s="130">
        <f>SUM(BK142:BK143)</f>
        <v>0</v>
      </c>
    </row>
    <row r="142" spans="2:65" s="1" customFormat="1" ht="16.5" customHeight="1">
      <c r="B142" s="133"/>
      <c r="C142" s="134" t="s">
        <v>280</v>
      </c>
      <c r="D142" s="134" t="s">
        <v>284</v>
      </c>
      <c r="E142" s="135" t="s">
        <v>2161</v>
      </c>
      <c r="F142" s="136" t="s">
        <v>2162</v>
      </c>
      <c r="G142" s="137" t="s">
        <v>402</v>
      </c>
      <c r="H142" s="156">
        <v>32</v>
      </c>
      <c r="I142" s="139"/>
      <c r="J142" s="140">
        <f>ROUND(I142*H142,2)</f>
        <v>0</v>
      </c>
      <c r="K142" s="141"/>
      <c r="L142" s="28"/>
      <c r="M142" s="142" t="s">
        <v>1</v>
      </c>
      <c r="N142" s="143" t="s">
        <v>38</v>
      </c>
      <c r="P142" s="144">
        <f>O142*H142</f>
        <v>0</v>
      </c>
      <c r="Q142" s="144">
        <v>0</v>
      </c>
      <c r="R142" s="144">
        <f>Q142*H142</f>
        <v>0</v>
      </c>
      <c r="S142" s="144">
        <v>0</v>
      </c>
      <c r="T142" s="145">
        <f>S142*H142</f>
        <v>0</v>
      </c>
      <c r="AR142" s="146" t="s">
        <v>97</v>
      </c>
      <c r="AT142" s="146" t="s">
        <v>284</v>
      </c>
      <c r="AU142" s="146" t="s">
        <v>80</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97</v>
      </c>
      <c r="BM142" s="146" t="s">
        <v>2163</v>
      </c>
    </row>
    <row r="143" spans="2:65" s="1" customFormat="1" ht="19.5">
      <c r="B143" s="28"/>
      <c r="D143" s="148" t="s">
        <v>290</v>
      </c>
      <c r="F143" s="149" t="s">
        <v>2164</v>
      </c>
      <c r="I143" s="150"/>
      <c r="L143" s="28"/>
      <c r="M143" s="151"/>
      <c r="T143" s="52"/>
      <c r="AT143" s="13" t="s">
        <v>290</v>
      </c>
      <c r="AU143" s="13" t="s">
        <v>80</v>
      </c>
    </row>
    <row r="144" spans="2:65" s="11" customFormat="1" ht="25.9" customHeight="1">
      <c r="B144" s="121"/>
      <c r="D144" s="122" t="s">
        <v>72</v>
      </c>
      <c r="E144" s="123" t="s">
        <v>480</v>
      </c>
      <c r="F144" s="123" t="s">
        <v>481</v>
      </c>
      <c r="I144" s="124"/>
      <c r="J144" s="125">
        <f>BK144</f>
        <v>0</v>
      </c>
      <c r="L144" s="121"/>
      <c r="M144" s="126"/>
      <c r="P144" s="127">
        <f>SUM(P145:P152)</f>
        <v>0</v>
      </c>
      <c r="R144" s="127">
        <f>SUM(R145:R152)</f>
        <v>0</v>
      </c>
      <c r="T144" s="128">
        <f>SUM(T145:T152)</f>
        <v>0</v>
      </c>
      <c r="AR144" s="122" t="s">
        <v>80</v>
      </c>
      <c r="AT144" s="129" t="s">
        <v>72</v>
      </c>
      <c r="AU144" s="129" t="s">
        <v>73</v>
      </c>
      <c r="AY144" s="122" t="s">
        <v>281</v>
      </c>
      <c r="BK144" s="130">
        <f>SUM(BK145:BK152)</f>
        <v>0</v>
      </c>
    </row>
    <row r="145" spans="2:65" s="1" customFormat="1" ht="33" customHeight="1">
      <c r="B145" s="133"/>
      <c r="C145" s="134" t="s">
        <v>306</v>
      </c>
      <c r="D145" s="134" t="s">
        <v>284</v>
      </c>
      <c r="E145" s="135" t="s">
        <v>2165</v>
      </c>
      <c r="F145" s="136" t="s">
        <v>2166</v>
      </c>
      <c r="G145" s="137" t="s">
        <v>402</v>
      </c>
      <c r="H145" s="156">
        <v>42.86</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2167</v>
      </c>
    </row>
    <row r="146" spans="2:65" s="1" customFormat="1" ht="39">
      <c r="B146" s="28"/>
      <c r="D146" s="148" t="s">
        <v>290</v>
      </c>
      <c r="F146" s="149" t="s">
        <v>2168</v>
      </c>
      <c r="I146" s="150"/>
      <c r="L146" s="28"/>
      <c r="M146" s="151"/>
      <c r="T146" s="52"/>
      <c r="AT146" s="13" t="s">
        <v>290</v>
      </c>
      <c r="AU146" s="13" t="s">
        <v>80</v>
      </c>
    </row>
    <row r="147" spans="2:65" s="1" customFormat="1" ht="24.2" customHeight="1">
      <c r="B147" s="133"/>
      <c r="C147" s="134" t="s">
        <v>311</v>
      </c>
      <c r="D147" s="134" t="s">
        <v>284</v>
      </c>
      <c r="E147" s="135" t="s">
        <v>2169</v>
      </c>
      <c r="F147" s="136" t="s">
        <v>2170</v>
      </c>
      <c r="G147" s="137" t="s">
        <v>402</v>
      </c>
      <c r="H147" s="156">
        <v>7.75</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2171</v>
      </c>
    </row>
    <row r="148" spans="2:65" s="1" customFormat="1" ht="19.5">
      <c r="B148" s="28"/>
      <c r="D148" s="148" t="s">
        <v>290</v>
      </c>
      <c r="F148" s="149" t="s">
        <v>2172</v>
      </c>
      <c r="I148" s="150"/>
      <c r="L148" s="28"/>
      <c r="M148" s="151"/>
      <c r="T148" s="52"/>
      <c r="AT148" s="13" t="s">
        <v>290</v>
      </c>
      <c r="AU148" s="13" t="s">
        <v>80</v>
      </c>
    </row>
    <row r="149" spans="2:65" s="1" customFormat="1" ht="21.75" customHeight="1">
      <c r="B149" s="133"/>
      <c r="C149" s="134" t="s">
        <v>316</v>
      </c>
      <c r="D149" s="134" t="s">
        <v>284</v>
      </c>
      <c r="E149" s="135" t="s">
        <v>509</v>
      </c>
      <c r="F149" s="136" t="s">
        <v>2173</v>
      </c>
      <c r="G149" s="137" t="s">
        <v>511</v>
      </c>
      <c r="H149" s="156">
        <v>1.6859999999999999</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2174</v>
      </c>
    </row>
    <row r="150" spans="2:65" s="1" customFormat="1" ht="24.2" customHeight="1">
      <c r="B150" s="133"/>
      <c r="C150" s="134" t="s">
        <v>321</v>
      </c>
      <c r="D150" s="134" t="s">
        <v>284</v>
      </c>
      <c r="E150" s="135" t="s">
        <v>514</v>
      </c>
      <c r="F150" s="136" t="s">
        <v>2175</v>
      </c>
      <c r="G150" s="137" t="s">
        <v>511</v>
      </c>
      <c r="H150" s="156">
        <v>23.603999999999999</v>
      </c>
      <c r="I150" s="139"/>
      <c r="J150" s="140">
        <f>ROUND(I150*H150,2)</f>
        <v>0</v>
      </c>
      <c r="K150" s="141"/>
      <c r="L150" s="28"/>
      <c r="M150" s="142" t="s">
        <v>1</v>
      </c>
      <c r="N150" s="143" t="s">
        <v>38</v>
      </c>
      <c r="P150" s="144">
        <f>O150*H150</f>
        <v>0</v>
      </c>
      <c r="Q150" s="144">
        <v>0</v>
      </c>
      <c r="R150" s="144">
        <f>Q150*H150</f>
        <v>0</v>
      </c>
      <c r="S150" s="144">
        <v>0</v>
      </c>
      <c r="T150" s="145">
        <f>S150*H150</f>
        <v>0</v>
      </c>
      <c r="AR150" s="146" t="s">
        <v>97</v>
      </c>
      <c r="AT150" s="146" t="s">
        <v>284</v>
      </c>
      <c r="AU150" s="146" t="s">
        <v>80</v>
      </c>
      <c r="AY150" s="13" t="s">
        <v>281</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97</v>
      </c>
      <c r="BM150" s="146" t="s">
        <v>2176</v>
      </c>
    </row>
    <row r="151" spans="2:65" s="1" customFormat="1" ht="24.2" customHeight="1">
      <c r="B151" s="133"/>
      <c r="C151" s="134" t="s">
        <v>326</v>
      </c>
      <c r="D151" s="134" t="s">
        <v>284</v>
      </c>
      <c r="E151" s="135" t="s">
        <v>518</v>
      </c>
      <c r="F151" s="136" t="s">
        <v>2177</v>
      </c>
      <c r="G151" s="137" t="s">
        <v>511</v>
      </c>
      <c r="H151" s="156">
        <v>1.6859999999999999</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2178</v>
      </c>
    </row>
    <row r="152" spans="2:65" s="1" customFormat="1" ht="24.2" customHeight="1">
      <c r="B152" s="133"/>
      <c r="C152" s="134" t="s">
        <v>331</v>
      </c>
      <c r="D152" s="134" t="s">
        <v>284</v>
      </c>
      <c r="E152" s="135" t="s">
        <v>522</v>
      </c>
      <c r="F152" s="136" t="s">
        <v>2179</v>
      </c>
      <c r="G152" s="137" t="s">
        <v>511</v>
      </c>
      <c r="H152" s="156">
        <v>6.7439999999999998</v>
      </c>
      <c r="I152" s="139"/>
      <c r="J152" s="140">
        <f>ROUND(I152*H152,2)</f>
        <v>0</v>
      </c>
      <c r="K152" s="141"/>
      <c r="L152" s="28"/>
      <c r="M152" s="142" t="s">
        <v>1</v>
      </c>
      <c r="N152" s="143" t="s">
        <v>38</v>
      </c>
      <c r="P152" s="144">
        <f>O152*H152</f>
        <v>0</v>
      </c>
      <c r="Q152" s="144">
        <v>0</v>
      </c>
      <c r="R152" s="144">
        <f>Q152*H152</f>
        <v>0</v>
      </c>
      <c r="S152" s="144">
        <v>0</v>
      </c>
      <c r="T152" s="145">
        <f>S152*H152</f>
        <v>0</v>
      </c>
      <c r="AR152" s="146" t="s">
        <v>97</v>
      </c>
      <c r="AT152" s="146" t="s">
        <v>284</v>
      </c>
      <c r="AU152" s="146" t="s">
        <v>80</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97</v>
      </c>
      <c r="BM152" s="146" t="s">
        <v>2180</v>
      </c>
    </row>
    <row r="153" spans="2:65" s="11" customFormat="1" ht="25.9" customHeight="1">
      <c r="B153" s="121"/>
      <c r="D153" s="122" t="s">
        <v>72</v>
      </c>
      <c r="E153" s="123" t="s">
        <v>643</v>
      </c>
      <c r="F153" s="123" t="s">
        <v>644</v>
      </c>
      <c r="I153" s="124"/>
      <c r="J153" s="125">
        <f>BK153</f>
        <v>0</v>
      </c>
      <c r="L153" s="121"/>
      <c r="M153" s="126"/>
      <c r="P153" s="127">
        <f>SUM(P154:P155)</f>
        <v>0</v>
      </c>
      <c r="R153" s="127">
        <f>SUM(R154:R155)</f>
        <v>0</v>
      </c>
      <c r="T153" s="128">
        <f>SUM(T154:T155)</f>
        <v>0</v>
      </c>
      <c r="AR153" s="122" t="s">
        <v>80</v>
      </c>
      <c r="AT153" s="129" t="s">
        <v>72</v>
      </c>
      <c r="AU153" s="129" t="s">
        <v>73</v>
      </c>
      <c r="AY153" s="122" t="s">
        <v>281</v>
      </c>
      <c r="BK153" s="130">
        <f>SUM(BK154:BK155)</f>
        <v>0</v>
      </c>
    </row>
    <row r="154" spans="2:65" s="1" customFormat="1" ht="24.2" customHeight="1">
      <c r="B154" s="133"/>
      <c r="C154" s="134" t="s">
        <v>8</v>
      </c>
      <c r="D154" s="134" t="s">
        <v>284</v>
      </c>
      <c r="E154" s="135" t="s">
        <v>834</v>
      </c>
      <c r="F154" s="136" t="s">
        <v>835</v>
      </c>
      <c r="G154" s="137" t="s">
        <v>511</v>
      </c>
      <c r="H154" s="156">
        <v>0.63700000000000001</v>
      </c>
      <c r="I154" s="139"/>
      <c r="J154" s="140">
        <f>ROUND(I154*H154,2)</f>
        <v>0</v>
      </c>
      <c r="K154" s="141"/>
      <c r="L154" s="28"/>
      <c r="M154" s="142" t="s">
        <v>1</v>
      </c>
      <c r="N154" s="143" t="s">
        <v>38</v>
      </c>
      <c r="P154" s="144">
        <f>O154*H154</f>
        <v>0</v>
      </c>
      <c r="Q154" s="144">
        <v>0</v>
      </c>
      <c r="R154" s="144">
        <f>Q154*H154</f>
        <v>0</v>
      </c>
      <c r="S154" s="144">
        <v>0</v>
      </c>
      <c r="T154" s="145">
        <f>S154*H154</f>
        <v>0</v>
      </c>
      <c r="AR154" s="146" t="s">
        <v>97</v>
      </c>
      <c r="AT154" s="146" t="s">
        <v>284</v>
      </c>
      <c r="AU154" s="146" t="s">
        <v>80</v>
      </c>
      <c r="AY154" s="13" t="s">
        <v>281</v>
      </c>
      <c r="BE154" s="147">
        <f>IF(N154="základní",J154,0)</f>
        <v>0</v>
      </c>
      <c r="BF154" s="147">
        <f>IF(N154="snížená",J154,0)</f>
        <v>0</v>
      </c>
      <c r="BG154" s="147">
        <f>IF(N154="zákl. přenesená",J154,0)</f>
        <v>0</v>
      </c>
      <c r="BH154" s="147">
        <f>IF(N154="sníž. přenesená",J154,0)</f>
        <v>0</v>
      </c>
      <c r="BI154" s="147">
        <f>IF(N154="nulová",J154,0)</f>
        <v>0</v>
      </c>
      <c r="BJ154" s="13" t="s">
        <v>80</v>
      </c>
      <c r="BK154" s="147">
        <f>ROUND(I154*H154,2)</f>
        <v>0</v>
      </c>
      <c r="BL154" s="13" t="s">
        <v>97</v>
      </c>
      <c r="BM154" s="146" t="s">
        <v>2181</v>
      </c>
    </row>
    <row r="155" spans="2:65" s="1" customFormat="1" ht="39">
      <c r="B155" s="28"/>
      <c r="D155" s="148" t="s">
        <v>290</v>
      </c>
      <c r="F155" s="149" t="s">
        <v>837</v>
      </c>
      <c r="I155" s="150"/>
      <c r="L155" s="28"/>
      <c r="M155" s="151"/>
      <c r="T155" s="52"/>
      <c r="AT155" s="13" t="s">
        <v>290</v>
      </c>
      <c r="AU155" s="13" t="s">
        <v>80</v>
      </c>
    </row>
    <row r="156" spans="2:65" s="11" customFormat="1" ht="25.9" customHeight="1">
      <c r="B156" s="121"/>
      <c r="D156" s="122" t="s">
        <v>72</v>
      </c>
      <c r="E156" s="123" t="s">
        <v>2182</v>
      </c>
      <c r="F156" s="123" t="s">
        <v>2183</v>
      </c>
      <c r="I156" s="124"/>
      <c r="J156" s="125">
        <f>BK156</f>
        <v>0</v>
      </c>
      <c r="L156" s="121"/>
      <c r="M156" s="126"/>
      <c r="P156" s="127">
        <f>SUM(P157:P162)</f>
        <v>0</v>
      </c>
      <c r="R156" s="127">
        <f>SUM(R157:R162)</f>
        <v>0</v>
      </c>
      <c r="T156" s="128">
        <f>SUM(T157:T162)</f>
        <v>0</v>
      </c>
      <c r="AR156" s="122" t="s">
        <v>82</v>
      </c>
      <c r="AT156" s="129" t="s">
        <v>72</v>
      </c>
      <c r="AU156" s="129" t="s">
        <v>73</v>
      </c>
      <c r="AY156" s="122" t="s">
        <v>281</v>
      </c>
      <c r="BK156" s="130">
        <f>SUM(BK157:BK162)</f>
        <v>0</v>
      </c>
    </row>
    <row r="157" spans="2:65" s="1" customFormat="1" ht="24.2" customHeight="1">
      <c r="B157" s="133"/>
      <c r="C157" s="134" t="s">
        <v>438</v>
      </c>
      <c r="D157" s="134" t="s">
        <v>284</v>
      </c>
      <c r="E157" s="135" t="s">
        <v>2184</v>
      </c>
      <c r="F157" s="136" t="s">
        <v>2185</v>
      </c>
      <c r="G157" s="137" t="s">
        <v>402</v>
      </c>
      <c r="H157" s="156">
        <v>7.75</v>
      </c>
      <c r="I157" s="139"/>
      <c r="J157" s="140">
        <f>ROUND(I157*H157,2)</f>
        <v>0</v>
      </c>
      <c r="K157" s="141"/>
      <c r="L157" s="28"/>
      <c r="M157" s="142" t="s">
        <v>1</v>
      </c>
      <c r="N157" s="143" t="s">
        <v>38</v>
      </c>
      <c r="P157" s="144">
        <f>O157*H157</f>
        <v>0</v>
      </c>
      <c r="Q157" s="144">
        <v>0</v>
      </c>
      <c r="R157" s="144">
        <f>Q157*H157</f>
        <v>0</v>
      </c>
      <c r="S157" s="144">
        <v>0</v>
      </c>
      <c r="T157" s="145">
        <f>S157*H157</f>
        <v>0</v>
      </c>
      <c r="AR157" s="146" t="s">
        <v>352</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352</v>
      </c>
      <c r="BM157" s="146" t="s">
        <v>2186</v>
      </c>
    </row>
    <row r="158" spans="2:65" s="1" customFormat="1" ht="19.5">
      <c r="B158" s="28"/>
      <c r="D158" s="148" t="s">
        <v>290</v>
      </c>
      <c r="F158" s="149" t="s">
        <v>2172</v>
      </c>
      <c r="I158" s="150"/>
      <c r="L158" s="28"/>
      <c r="M158" s="151"/>
      <c r="T158" s="52"/>
      <c r="AT158" s="13" t="s">
        <v>290</v>
      </c>
      <c r="AU158" s="13" t="s">
        <v>80</v>
      </c>
    </row>
    <row r="159" spans="2:65" s="1" customFormat="1" ht="16.5" customHeight="1">
      <c r="B159" s="133"/>
      <c r="C159" s="134" t="s">
        <v>342</v>
      </c>
      <c r="D159" s="134" t="s">
        <v>284</v>
      </c>
      <c r="E159" s="135" t="s">
        <v>2187</v>
      </c>
      <c r="F159" s="136" t="s">
        <v>2188</v>
      </c>
      <c r="G159" s="137" t="s">
        <v>402</v>
      </c>
      <c r="H159" s="156">
        <v>8.1379999999999999</v>
      </c>
      <c r="I159" s="139"/>
      <c r="J159" s="140">
        <f>ROUND(I159*H159,2)</f>
        <v>0</v>
      </c>
      <c r="K159" s="141"/>
      <c r="L159" s="28"/>
      <c r="M159" s="142" t="s">
        <v>1</v>
      </c>
      <c r="N159" s="143" t="s">
        <v>38</v>
      </c>
      <c r="P159" s="144">
        <f>O159*H159</f>
        <v>0</v>
      </c>
      <c r="Q159" s="144">
        <v>0</v>
      </c>
      <c r="R159" s="144">
        <f>Q159*H159</f>
        <v>0</v>
      </c>
      <c r="S159" s="144">
        <v>0</v>
      </c>
      <c r="T159" s="145">
        <f>S159*H159</f>
        <v>0</v>
      </c>
      <c r="AR159" s="146" t="s">
        <v>352</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352</v>
      </c>
      <c r="BM159" s="146" t="s">
        <v>2189</v>
      </c>
    </row>
    <row r="160" spans="2:65" s="1" customFormat="1" ht="29.25">
      <c r="B160" s="28"/>
      <c r="D160" s="148" t="s">
        <v>290</v>
      </c>
      <c r="F160" s="149" t="s">
        <v>2190</v>
      </c>
      <c r="I160" s="150"/>
      <c r="L160" s="28"/>
      <c r="M160" s="151"/>
      <c r="T160" s="52"/>
      <c r="AT160" s="13" t="s">
        <v>290</v>
      </c>
      <c r="AU160" s="13" t="s">
        <v>80</v>
      </c>
    </row>
    <row r="161" spans="2:65" s="1" customFormat="1" ht="21.75" customHeight="1">
      <c r="B161" s="133"/>
      <c r="C161" s="134" t="s">
        <v>347</v>
      </c>
      <c r="D161" s="134" t="s">
        <v>284</v>
      </c>
      <c r="E161" s="135" t="s">
        <v>2191</v>
      </c>
      <c r="F161" s="136" t="s">
        <v>2192</v>
      </c>
      <c r="G161" s="137" t="s">
        <v>287</v>
      </c>
      <c r="H161" s="138"/>
      <c r="I161" s="139"/>
      <c r="J161" s="140">
        <f>ROUND(I161*H161,2)</f>
        <v>0</v>
      </c>
      <c r="K161" s="141"/>
      <c r="L161" s="28"/>
      <c r="M161" s="142" t="s">
        <v>1</v>
      </c>
      <c r="N161" s="143" t="s">
        <v>38</v>
      </c>
      <c r="P161" s="144">
        <f>O161*H161</f>
        <v>0</v>
      </c>
      <c r="Q161" s="144">
        <v>0</v>
      </c>
      <c r="R161" s="144">
        <f>Q161*H161</f>
        <v>0</v>
      </c>
      <c r="S161" s="144">
        <v>0</v>
      </c>
      <c r="T161" s="145">
        <f>S161*H161</f>
        <v>0</v>
      </c>
      <c r="AR161" s="146" t="s">
        <v>352</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352</v>
      </c>
      <c r="BM161" s="146" t="s">
        <v>2193</v>
      </c>
    </row>
    <row r="162" spans="2:65" s="1" customFormat="1" ht="19.5">
      <c r="B162" s="28"/>
      <c r="D162" s="148" t="s">
        <v>290</v>
      </c>
      <c r="F162" s="149" t="s">
        <v>881</v>
      </c>
      <c r="I162" s="150"/>
      <c r="L162" s="28"/>
      <c r="M162" s="153"/>
      <c r="N162" s="154"/>
      <c r="O162" s="154"/>
      <c r="P162" s="154"/>
      <c r="Q162" s="154"/>
      <c r="R162" s="154"/>
      <c r="S162" s="154"/>
      <c r="T162" s="155"/>
      <c r="AT162" s="13" t="s">
        <v>290</v>
      </c>
      <c r="AU162" s="13" t="s">
        <v>80</v>
      </c>
    </row>
    <row r="163" spans="2:65" s="1" customFormat="1" ht="6.95" customHeight="1">
      <c r="B163" s="40"/>
      <c r="C163" s="41"/>
      <c r="D163" s="41"/>
      <c r="E163" s="41"/>
      <c r="F163" s="41"/>
      <c r="G163" s="41"/>
      <c r="H163" s="41"/>
      <c r="I163" s="41"/>
      <c r="J163" s="41"/>
      <c r="K163" s="41"/>
      <c r="L163" s="28"/>
    </row>
  </sheetData>
  <autoFilter ref="C129:K162" xr:uid="{00000000-0009-0000-0000-000014000000}"/>
  <mergeCells count="15">
    <mergeCell ref="E116:H116"/>
    <mergeCell ref="E120:H120"/>
    <mergeCell ref="E118:H118"/>
    <mergeCell ref="E122:H122"/>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BM22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165</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2194</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ROUND(J126,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ROUND((SUM(BE126:BE222)),  2)</f>
        <v>0</v>
      </c>
      <c r="I37" s="92">
        <v>0.21</v>
      </c>
      <c r="J37" s="81">
        <f>ROUND(((SUM(BE126:BE222))*I37),  2)</f>
        <v>0</v>
      </c>
      <c r="L37" s="28"/>
    </row>
    <row r="38" spans="2:12" s="1" customFormat="1" ht="14.45" customHeight="1">
      <c r="B38" s="28"/>
      <c r="E38" s="23" t="s">
        <v>39</v>
      </c>
      <c r="F38" s="81">
        <f>ROUND((SUM(BF126:BF222)),  2)</f>
        <v>0</v>
      </c>
      <c r="I38" s="92">
        <v>0.12</v>
      </c>
      <c r="J38" s="81">
        <f>ROUND(((SUM(BF126:BF222))*I38),  2)</f>
        <v>0</v>
      </c>
      <c r="L38" s="28"/>
    </row>
    <row r="39" spans="2:12" s="1" customFormat="1" ht="14.45" hidden="1" customHeight="1">
      <c r="B39" s="28"/>
      <c r="E39" s="23" t="s">
        <v>40</v>
      </c>
      <c r="F39" s="81">
        <f>ROUND((SUM(BG126:BG222)),  2)</f>
        <v>0</v>
      </c>
      <c r="I39" s="92">
        <v>0.21</v>
      </c>
      <c r="J39" s="81">
        <f>0</f>
        <v>0</v>
      </c>
      <c r="L39" s="28"/>
    </row>
    <row r="40" spans="2:12" s="1" customFormat="1" ht="14.45" hidden="1" customHeight="1">
      <c r="B40" s="28"/>
      <c r="E40" s="23" t="s">
        <v>41</v>
      </c>
      <c r="F40" s="81">
        <f>ROUND((SUM(BH126:BH222)),  2)</f>
        <v>0</v>
      </c>
      <c r="I40" s="92">
        <v>0.12</v>
      </c>
      <c r="J40" s="81">
        <f>0</f>
        <v>0</v>
      </c>
      <c r="L40" s="28"/>
    </row>
    <row r="41" spans="2:12" s="1" customFormat="1" ht="14.45" hidden="1" customHeight="1">
      <c r="B41" s="28"/>
      <c r="E41" s="23" t="s">
        <v>42</v>
      </c>
      <c r="F41" s="81">
        <f>ROUND((SUM(BI126:BI222)),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Objekt3 - Sadové úpravy</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J126</f>
        <v>0</v>
      </c>
      <c r="L100" s="28"/>
      <c r="AU100" s="13" t="s">
        <v>259</v>
      </c>
    </row>
    <row r="101" spans="2:47" s="8" customFormat="1" ht="24.95" customHeight="1">
      <c r="B101" s="104"/>
      <c r="D101" s="105" t="s">
        <v>396</v>
      </c>
      <c r="E101" s="106"/>
      <c r="F101" s="106"/>
      <c r="G101" s="106"/>
      <c r="H101" s="106"/>
      <c r="I101" s="106"/>
      <c r="J101" s="107">
        <f>J127</f>
        <v>0</v>
      </c>
      <c r="L101" s="104"/>
    </row>
    <row r="102" spans="2:47" s="8" customFormat="1" ht="24.95" customHeight="1">
      <c r="B102" s="104"/>
      <c r="D102" s="105" t="s">
        <v>595</v>
      </c>
      <c r="E102" s="106"/>
      <c r="F102" s="106"/>
      <c r="G102" s="106"/>
      <c r="H102" s="106"/>
      <c r="I102" s="106"/>
      <c r="J102" s="107">
        <f>J221</f>
        <v>0</v>
      </c>
      <c r="L102" s="104"/>
    </row>
    <row r="103" spans="2:47" s="1" customFormat="1" ht="21.75" customHeight="1">
      <c r="B103" s="28"/>
      <c r="L103" s="28"/>
    </row>
    <row r="104" spans="2:47" s="1" customFormat="1" ht="6.95" customHeight="1">
      <c r="B104" s="40"/>
      <c r="C104" s="41"/>
      <c r="D104" s="41"/>
      <c r="E104" s="41"/>
      <c r="F104" s="41"/>
      <c r="G104" s="41"/>
      <c r="H104" s="41"/>
      <c r="I104" s="41"/>
      <c r="J104" s="41"/>
      <c r="K104" s="41"/>
      <c r="L104" s="28"/>
    </row>
    <row r="108" spans="2:47" s="1" customFormat="1" ht="6.95" customHeight="1">
      <c r="B108" s="42"/>
      <c r="C108" s="43"/>
      <c r="D108" s="43"/>
      <c r="E108" s="43"/>
      <c r="F108" s="43"/>
      <c r="G108" s="43"/>
      <c r="H108" s="43"/>
      <c r="I108" s="43"/>
      <c r="J108" s="43"/>
      <c r="K108" s="43"/>
      <c r="L108" s="28"/>
    </row>
    <row r="109" spans="2:47" s="1" customFormat="1" ht="24.95" customHeight="1">
      <c r="B109" s="28"/>
      <c r="C109" s="17" t="s">
        <v>266</v>
      </c>
      <c r="L109" s="28"/>
    </row>
    <row r="110" spans="2:47" s="1" customFormat="1" ht="6.95" customHeight="1">
      <c r="B110" s="28"/>
      <c r="L110" s="28"/>
    </row>
    <row r="111" spans="2:47" s="1" customFormat="1" ht="12" customHeight="1">
      <c r="B111" s="28"/>
      <c r="C111" s="23" t="s">
        <v>16</v>
      </c>
      <c r="L111" s="28"/>
    </row>
    <row r="112" spans="2:47" s="1" customFormat="1" ht="16.5" customHeight="1">
      <c r="B112" s="28"/>
      <c r="E112" s="223" t="str">
        <f>E7</f>
        <v>Městský park -Děkanská zahrada Pelhřimov - kompletní provedení</v>
      </c>
      <c r="F112" s="224"/>
      <c r="G112" s="224"/>
      <c r="H112" s="224"/>
      <c r="L112" s="28"/>
    </row>
    <row r="113" spans="2:65" ht="12" customHeight="1">
      <c r="B113" s="16"/>
      <c r="C113" s="23" t="s">
        <v>249</v>
      </c>
      <c r="L113" s="16"/>
    </row>
    <row r="114" spans="2:65" ht="16.5" customHeight="1">
      <c r="B114" s="16"/>
      <c r="E114" s="223" t="s">
        <v>250</v>
      </c>
      <c r="F114" s="183"/>
      <c r="G114" s="183"/>
      <c r="H114" s="183"/>
      <c r="L114" s="16"/>
    </row>
    <row r="115" spans="2:65" ht="12" customHeight="1">
      <c r="B115" s="16"/>
      <c r="C115" s="23" t="s">
        <v>251</v>
      </c>
      <c r="L115" s="16"/>
    </row>
    <row r="116" spans="2:65" s="1" customFormat="1" ht="16.5" customHeight="1">
      <c r="B116" s="28"/>
      <c r="E116" s="218" t="s">
        <v>252</v>
      </c>
      <c r="F116" s="225"/>
      <c r="G116" s="225"/>
      <c r="H116" s="225"/>
      <c r="L116" s="28"/>
    </row>
    <row r="117" spans="2:65" s="1" customFormat="1" ht="12" customHeight="1">
      <c r="B117" s="28"/>
      <c r="C117" s="23" t="s">
        <v>394</v>
      </c>
      <c r="L117" s="28"/>
    </row>
    <row r="118" spans="2:65" s="1" customFormat="1" ht="16.5" customHeight="1">
      <c r="B118" s="28"/>
      <c r="E118" s="205" t="str">
        <f>E13</f>
        <v>Objekt3 - Sadové úpravy</v>
      </c>
      <c r="F118" s="225"/>
      <c r="G118" s="225"/>
      <c r="H118" s="225"/>
      <c r="L118" s="28"/>
    </row>
    <row r="119" spans="2:65" s="1" customFormat="1" ht="6.95" customHeight="1">
      <c r="B119" s="28"/>
      <c r="L119" s="28"/>
    </row>
    <row r="120" spans="2:65" s="1" customFormat="1" ht="12" customHeight="1">
      <c r="B120" s="28"/>
      <c r="C120" s="23" t="s">
        <v>20</v>
      </c>
      <c r="F120" s="21" t="str">
        <f>F16</f>
        <v xml:space="preserve"> </v>
      </c>
      <c r="I120" s="23" t="s">
        <v>22</v>
      </c>
      <c r="J120" s="48" t="str">
        <f>IF(J16="","",J16)</f>
        <v>5. 12. 2024</v>
      </c>
      <c r="L120" s="28"/>
    </row>
    <row r="121" spans="2:65" s="1" customFormat="1" ht="6.95" customHeight="1">
      <c r="B121" s="28"/>
      <c r="L121" s="28"/>
    </row>
    <row r="122" spans="2:65" s="1" customFormat="1" ht="15.2" customHeight="1">
      <c r="B122" s="28"/>
      <c r="C122" s="23" t="s">
        <v>24</v>
      </c>
      <c r="F122" s="21" t="str">
        <f>E19</f>
        <v xml:space="preserve"> </v>
      </c>
      <c r="I122" s="23" t="s">
        <v>29</v>
      </c>
      <c r="J122" s="26" t="str">
        <f>E25</f>
        <v xml:space="preserve"> </v>
      </c>
      <c r="L122" s="28"/>
    </row>
    <row r="123" spans="2:65" s="1" customFormat="1" ht="15.2" customHeight="1">
      <c r="B123" s="28"/>
      <c r="C123" s="23" t="s">
        <v>27</v>
      </c>
      <c r="F123" s="21" t="str">
        <f>IF(E22="","",E22)</f>
        <v>Vyplň údaj</v>
      </c>
      <c r="I123" s="23" t="s">
        <v>31</v>
      </c>
      <c r="J123" s="26" t="str">
        <f>E28</f>
        <v xml:space="preserve"> </v>
      </c>
      <c r="L123" s="28"/>
    </row>
    <row r="124" spans="2:65" s="1" customFormat="1" ht="10.35" customHeight="1">
      <c r="B124" s="28"/>
      <c r="L124" s="28"/>
    </row>
    <row r="125" spans="2:65" s="10" customFormat="1" ht="29.25" customHeight="1">
      <c r="B125" s="112"/>
      <c r="C125" s="113" t="s">
        <v>267</v>
      </c>
      <c r="D125" s="114" t="s">
        <v>58</v>
      </c>
      <c r="E125" s="114" t="s">
        <v>54</v>
      </c>
      <c r="F125" s="114" t="s">
        <v>55</v>
      </c>
      <c r="G125" s="114" t="s">
        <v>268</v>
      </c>
      <c r="H125" s="114" t="s">
        <v>269</v>
      </c>
      <c r="I125" s="114" t="s">
        <v>270</v>
      </c>
      <c r="J125" s="115" t="s">
        <v>257</v>
      </c>
      <c r="K125" s="116" t="s">
        <v>271</v>
      </c>
      <c r="L125" s="112"/>
      <c r="M125" s="55" t="s">
        <v>1</v>
      </c>
      <c r="N125" s="56" t="s">
        <v>37</v>
      </c>
      <c r="O125" s="56" t="s">
        <v>272</v>
      </c>
      <c r="P125" s="56" t="s">
        <v>273</v>
      </c>
      <c r="Q125" s="56" t="s">
        <v>274</v>
      </c>
      <c r="R125" s="56" t="s">
        <v>275</v>
      </c>
      <c r="S125" s="56" t="s">
        <v>276</v>
      </c>
      <c r="T125" s="57" t="s">
        <v>277</v>
      </c>
    </row>
    <row r="126" spans="2:65" s="1" customFormat="1" ht="22.9" customHeight="1">
      <c r="B126" s="28"/>
      <c r="C126" s="60" t="s">
        <v>278</v>
      </c>
      <c r="J126" s="117">
        <f>BK126</f>
        <v>0</v>
      </c>
      <c r="L126" s="28"/>
      <c r="M126" s="58"/>
      <c r="N126" s="49"/>
      <c r="O126" s="49"/>
      <c r="P126" s="118">
        <f>P127+P221</f>
        <v>0</v>
      </c>
      <c r="Q126" s="49"/>
      <c r="R126" s="118">
        <f>R127+R221</f>
        <v>0</v>
      </c>
      <c r="S126" s="49"/>
      <c r="T126" s="119">
        <f>T127+T221</f>
        <v>0</v>
      </c>
      <c r="AT126" s="13" t="s">
        <v>72</v>
      </c>
      <c r="AU126" s="13" t="s">
        <v>259</v>
      </c>
      <c r="BK126" s="120">
        <f>BK127+BK221</f>
        <v>0</v>
      </c>
    </row>
    <row r="127" spans="2:65" s="11" customFormat="1" ht="25.9" customHeight="1">
      <c r="B127" s="121"/>
      <c r="D127" s="122" t="s">
        <v>72</v>
      </c>
      <c r="E127" s="123" t="s">
        <v>80</v>
      </c>
      <c r="F127" s="123" t="s">
        <v>399</v>
      </c>
      <c r="I127" s="124"/>
      <c r="J127" s="125">
        <f>BK127</f>
        <v>0</v>
      </c>
      <c r="L127" s="121"/>
      <c r="M127" s="126"/>
      <c r="P127" s="127">
        <f>SUM(P128:P220)</f>
        <v>0</v>
      </c>
      <c r="R127" s="127">
        <f>SUM(R128:R220)</f>
        <v>0</v>
      </c>
      <c r="T127" s="128">
        <f>SUM(T128:T220)</f>
        <v>0</v>
      </c>
      <c r="AR127" s="122" t="s">
        <v>80</v>
      </c>
      <c r="AT127" s="129" t="s">
        <v>72</v>
      </c>
      <c r="AU127" s="129" t="s">
        <v>73</v>
      </c>
      <c r="AY127" s="122" t="s">
        <v>281</v>
      </c>
      <c r="BK127" s="130">
        <f>SUM(BK128:BK220)</f>
        <v>0</v>
      </c>
    </row>
    <row r="128" spans="2:65" s="1" customFormat="1" ht="24.2" customHeight="1">
      <c r="B128" s="133"/>
      <c r="C128" s="134" t="s">
        <v>80</v>
      </c>
      <c r="D128" s="134" t="s">
        <v>284</v>
      </c>
      <c r="E128" s="135" t="s">
        <v>2195</v>
      </c>
      <c r="F128" s="136" t="s">
        <v>2196</v>
      </c>
      <c r="G128" s="137" t="s">
        <v>2197</v>
      </c>
      <c r="H128" s="156">
        <v>45</v>
      </c>
      <c r="I128" s="139"/>
      <c r="J128" s="140">
        <f>ROUND(I128*H128,2)</f>
        <v>0</v>
      </c>
      <c r="K128" s="141"/>
      <c r="L128" s="28"/>
      <c r="M128" s="142" t="s">
        <v>1</v>
      </c>
      <c r="N128" s="143" t="s">
        <v>38</v>
      </c>
      <c r="P128" s="144">
        <f>O128*H128</f>
        <v>0</v>
      </c>
      <c r="Q128" s="144">
        <v>0</v>
      </c>
      <c r="R128" s="144">
        <f>Q128*H128</f>
        <v>0</v>
      </c>
      <c r="S128" s="144">
        <v>0</v>
      </c>
      <c r="T128" s="145">
        <f>S128*H128</f>
        <v>0</v>
      </c>
      <c r="AR128" s="146" t="s">
        <v>97</v>
      </c>
      <c r="AT128" s="146" t="s">
        <v>284</v>
      </c>
      <c r="AU128" s="146" t="s">
        <v>80</v>
      </c>
      <c r="AY128" s="13" t="s">
        <v>281</v>
      </c>
      <c r="BE128" s="147">
        <f>IF(N128="základní",J128,0)</f>
        <v>0</v>
      </c>
      <c r="BF128" s="147">
        <f>IF(N128="snížená",J128,0)</f>
        <v>0</v>
      </c>
      <c r="BG128" s="147">
        <f>IF(N128="zákl. přenesená",J128,0)</f>
        <v>0</v>
      </c>
      <c r="BH128" s="147">
        <f>IF(N128="sníž. přenesená",J128,0)</f>
        <v>0</v>
      </c>
      <c r="BI128" s="147">
        <f>IF(N128="nulová",J128,0)</f>
        <v>0</v>
      </c>
      <c r="BJ128" s="13" t="s">
        <v>80</v>
      </c>
      <c r="BK128" s="147">
        <f>ROUND(I128*H128,2)</f>
        <v>0</v>
      </c>
      <c r="BL128" s="13" t="s">
        <v>97</v>
      </c>
      <c r="BM128" s="146" t="s">
        <v>2198</v>
      </c>
    </row>
    <row r="129" spans="2:65" s="1" customFormat="1" ht="16.5" customHeight="1">
      <c r="B129" s="133"/>
      <c r="C129" s="134" t="s">
        <v>82</v>
      </c>
      <c r="D129" s="134" t="s">
        <v>284</v>
      </c>
      <c r="E129" s="135" t="s">
        <v>2199</v>
      </c>
      <c r="F129" s="136" t="s">
        <v>2200</v>
      </c>
      <c r="G129" s="137" t="s">
        <v>506</v>
      </c>
      <c r="H129" s="156">
        <v>5</v>
      </c>
      <c r="I129" s="139"/>
      <c r="J129" s="140">
        <f>ROUND(I129*H129,2)</f>
        <v>0</v>
      </c>
      <c r="K129" s="141"/>
      <c r="L129" s="28"/>
      <c r="M129" s="142" t="s">
        <v>1</v>
      </c>
      <c r="N129" s="143" t="s">
        <v>38</v>
      </c>
      <c r="P129" s="144">
        <f>O129*H129</f>
        <v>0</v>
      </c>
      <c r="Q129" s="144">
        <v>0</v>
      </c>
      <c r="R129" s="144">
        <f>Q129*H129</f>
        <v>0</v>
      </c>
      <c r="S129" s="144">
        <v>0</v>
      </c>
      <c r="T129" s="145">
        <f>S129*H129</f>
        <v>0</v>
      </c>
      <c r="AR129" s="146" t="s">
        <v>97</v>
      </c>
      <c r="AT129" s="146" t="s">
        <v>284</v>
      </c>
      <c r="AU129" s="146" t="s">
        <v>80</v>
      </c>
      <c r="AY129" s="13" t="s">
        <v>281</v>
      </c>
      <c r="BE129" s="147">
        <f>IF(N129="základní",J129,0)</f>
        <v>0</v>
      </c>
      <c r="BF129" s="147">
        <f>IF(N129="snížená",J129,0)</f>
        <v>0</v>
      </c>
      <c r="BG129" s="147">
        <f>IF(N129="zákl. přenesená",J129,0)</f>
        <v>0</v>
      </c>
      <c r="BH129" s="147">
        <f>IF(N129="sníž. přenesená",J129,0)</f>
        <v>0</v>
      </c>
      <c r="BI129" s="147">
        <f>IF(N129="nulová",J129,0)</f>
        <v>0</v>
      </c>
      <c r="BJ129" s="13" t="s">
        <v>80</v>
      </c>
      <c r="BK129" s="147">
        <f>ROUND(I129*H129,2)</f>
        <v>0</v>
      </c>
      <c r="BL129" s="13" t="s">
        <v>97</v>
      </c>
      <c r="BM129" s="146" t="s">
        <v>2201</v>
      </c>
    </row>
    <row r="130" spans="2:65" s="1" customFormat="1" ht="24.2" customHeight="1">
      <c r="B130" s="133"/>
      <c r="C130" s="134" t="s">
        <v>90</v>
      </c>
      <c r="D130" s="134" t="s">
        <v>284</v>
      </c>
      <c r="E130" s="135" t="s">
        <v>2202</v>
      </c>
      <c r="F130" s="136" t="s">
        <v>2203</v>
      </c>
      <c r="G130" s="137" t="s">
        <v>402</v>
      </c>
      <c r="H130" s="156">
        <v>1494</v>
      </c>
      <c r="I130" s="139"/>
      <c r="J130" s="140">
        <f>ROUND(I130*H130,2)</f>
        <v>0</v>
      </c>
      <c r="K130" s="141"/>
      <c r="L130" s="28"/>
      <c r="M130" s="142" t="s">
        <v>1</v>
      </c>
      <c r="N130" s="143" t="s">
        <v>38</v>
      </c>
      <c r="P130" s="144">
        <f>O130*H130</f>
        <v>0</v>
      </c>
      <c r="Q130" s="144">
        <v>0</v>
      </c>
      <c r="R130" s="144">
        <f>Q130*H130</f>
        <v>0</v>
      </c>
      <c r="S130" s="144">
        <v>0</v>
      </c>
      <c r="T130" s="145">
        <f>S130*H130</f>
        <v>0</v>
      </c>
      <c r="AR130" s="146" t="s">
        <v>97</v>
      </c>
      <c r="AT130" s="146" t="s">
        <v>284</v>
      </c>
      <c r="AU130" s="146" t="s">
        <v>80</v>
      </c>
      <c r="AY130" s="13" t="s">
        <v>281</v>
      </c>
      <c r="BE130" s="147">
        <f>IF(N130="základní",J130,0)</f>
        <v>0</v>
      </c>
      <c r="BF130" s="147">
        <f>IF(N130="snížená",J130,0)</f>
        <v>0</v>
      </c>
      <c r="BG130" s="147">
        <f>IF(N130="zákl. přenesená",J130,0)</f>
        <v>0</v>
      </c>
      <c r="BH130" s="147">
        <f>IF(N130="sníž. přenesená",J130,0)</f>
        <v>0</v>
      </c>
      <c r="BI130" s="147">
        <f>IF(N130="nulová",J130,0)</f>
        <v>0</v>
      </c>
      <c r="BJ130" s="13" t="s">
        <v>80</v>
      </c>
      <c r="BK130" s="147">
        <f>ROUND(I130*H130,2)</f>
        <v>0</v>
      </c>
      <c r="BL130" s="13" t="s">
        <v>97</v>
      </c>
      <c r="BM130" s="146" t="s">
        <v>2204</v>
      </c>
    </row>
    <row r="131" spans="2:65" s="1" customFormat="1" ht="24.2" customHeight="1">
      <c r="B131" s="133"/>
      <c r="C131" s="134" t="s">
        <v>97</v>
      </c>
      <c r="D131" s="134" t="s">
        <v>284</v>
      </c>
      <c r="E131" s="135" t="s">
        <v>2205</v>
      </c>
      <c r="F131" s="136" t="s">
        <v>2206</v>
      </c>
      <c r="G131" s="137" t="s">
        <v>402</v>
      </c>
      <c r="H131" s="156">
        <v>2076</v>
      </c>
      <c r="I131" s="139"/>
      <c r="J131" s="140">
        <f>ROUND(I131*H131,2)</f>
        <v>0</v>
      </c>
      <c r="K131" s="141"/>
      <c r="L131" s="28"/>
      <c r="M131" s="142" t="s">
        <v>1</v>
      </c>
      <c r="N131" s="143" t="s">
        <v>38</v>
      </c>
      <c r="P131" s="144">
        <f>O131*H131</f>
        <v>0</v>
      </c>
      <c r="Q131" s="144">
        <v>0</v>
      </c>
      <c r="R131" s="144">
        <f>Q131*H131</f>
        <v>0</v>
      </c>
      <c r="S131" s="144">
        <v>0</v>
      </c>
      <c r="T131" s="145">
        <f>S131*H131</f>
        <v>0</v>
      </c>
      <c r="AR131" s="146" t="s">
        <v>97</v>
      </c>
      <c r="AT131" s="146" t="s">
        <v>284</v>
      </c>
      <c r="AU131" s="146" t="s">
        <v>80</v>
      </c>
      <c r="AY131" s="13" t="s">
        <v>281</v>
      </c>
      <c r="BE131" s="147">
        <f>IF(N131="základní",J131,0)</f>
        <v>0</v>
      </c>
      <c r="BF131" s="147">
        <f>IF(N131="snížená",J131,0)</f>
        <v>0</v>
      </c>
      <c r="BG131" s="147">
        <f>IF(N131="zákl. přenesená",J131,0)</f>
        <v>0</v>
      </c>
      <c r="BH131" s="147">
        <f>IF(N131="sníž. přenesená",J131,0)</f>
        <v>0</v>
      </c>
      <c r="BI131" s="147">
        <f>IF(N131="nulová",J131,0)</f>
        <v>0</v>
      </c>
      <c r="BJ131" s="13" t="s">
        <v>80</v>
      </c>
      <c r="BK131" s="147">
        <f>ROUND(I131*H131,2)</f>
        <v>0</v>
      </c>
      <c r="BL131" s="13" t="s">
        <v>97</v>
      </c>
      <c r="BM131" s="146" t="s">
        <v>2207</v>
      </c>
    </row>
    <row r="132" spans="2:65" s="1" customFormat="1" ht="21.75" customHeight="1">
      <c r="B132" s="133"/>
      <c r="C132" s="134" t="s">
        <v>280</v>
      </c>
      <c r="D132" s="134" t="s">
        <v>284</v>
      </c>
      <c r="E132" s="135" t="s">
        <v>2208</v>
      </c>
      <c r="F132" s="136" t="s">
        <v>2209</v>
      </c>
      <c r="G132" s="137" t="s">
        <v>402</v>
      </c>
      <c r="H132" s="156">
        <v>5002</v>
      </c>
      <c r="I132" s="139"/>
      <c r="J132" s="140">
        <f>ROUND(I132*H132,2)</f>
        <v>0</v>
      </c>
      <c r="K132" s="141"/>
      <c r="L132" s="28"/>
      <c r="M132" s="142" t="s">
        <v>1</v>
      </c>
      <c r="N132" s="143" t="s">
        <v>38</v>
      </c>
      <c r="P132" s="144">
        <f>O132*H132</f>
        <v>0</v>
      </c>
      <c r="Q132" s="144">
        <v>0</v>
      </c>
      <c r="R132" s="144">
        <f>Q132*H132</f>
        <v>0</v>
      </c>
      <c r="S132" s="144">
        <v>0</v>
      </c>
      <c r="T132" s="145">
        <f>S132*H132</f>
        <v>0</v>
      </c>
      <c r="AR132" s="146" t="s">
        <v>97</v>
      </c>
      <c r="AT132" s="146" t="s">
        <v>284</v>
      </c>
      <c r="AU132" s="146" t="s">
        <v>80</v>
      </c>
      <c r="AY132" s="13" t="s">
        <v>281</v>
      </c>
      <c r="BE132" s="147">
        <f>IF(N132="základní",J132,0)</f>
        <v>0</v>
      </c>
      <c r="BF132" s="147">
        <f>IF(N132="snížená",J132,0)</f>
        <v>0</v>
      </c>
      <c r="BG132" s="147">
        <f>IF(N132="zákl. přenesená",J132,0)</f>
        <v>0</v>
      </c>
      <c r="BH132" s="147">
        <f>IF(N132="sníž. přenesená",J132,0)</f>
        <v>0</v>
      </c>
      <c r="BI132" s="147">
        <f>IF(N132="nulová",J132,0)</f>
        <v>0</v>
      </c>
      <c r="BJ132" s="13" t="s">
        <v>80</v>
      </c>
      <c r="BK132" s="147">
        <f>ROUND(I132*H132,2)</f>
        <v>0</v>
      </c>
      <c r="BL132" s="13" t="s">
        <v>97</v>
      </c>
      <c r="BM132" s="146" t="s">
        <v>2210</v>
      </c>
    </row>
    <row r="133" spans="2:65" s="1" customFormat="1" ht="243.75">
      <c r="B133" s="28"/>
      <c r="D133" s="148" t="s">
        <v>290</v>
      </c>
      <c r="F133" s="149" t="s">
        <v>2211</v>
      </c>
      <c r="I133" s="150"/>
      <c r="L133" s="28"/>
      <c r="M133" s="151"/>
      <c r="T133" s="52"/>
      <c r="AT133" s="13" t="s">
        <v>290</v>
      </c>
      <c r="AU133" s="13" t="s">
        <v>80</v>
      </c>
    </row>
    <row r="134" spans="2:65" s="1" customFormat="1" ht="21.75" customHeight="1">
      <c r="B134" s="133"/>
      <c r="C134" s="134" t="s">
        <v>306</v>
      </c>
      <c r="D134" s="134" t="s">
        <v>284</v>
      </c>
      <c r="E134" s="135" t="s">
        <v>2212</v>
      </c>
      <c r="F134" s="136" t="s">
        <v>2213</v>
      </c>
      <c r="G134" s="137" t="s">
        <v>402</v>
      </c>
      <c r="H134" s="156">
        <v>2337</v>
      </c>
      <c r="I134" s="139"/>
      <c r="J134" s="140">
        <f>ROUND(I134*H134,2)</f>
        <v>0</v>
      </c>
      <c r="K134" s="141"/>
      <c r="L134" s="28"/>
      <c r="M134" s="142" t="s">
        <v>1</v>
      </c>
      <c r="N134" s="143" t="s">
        <v>38</v>
      </c>
      <c r="P134" s="144">
        <f>O134*H134</f>
        <v>0</v>
      </c>
      <c r="Q134" s="144">
        <v>0</v>
      </c>
      <c r="R134" s="144">
        <f>Q134*H134</f>
        <v>0</v>
      </c>
      <c r="S134" s="144">
        <v>0</v>
      </c>
      <c r="T134" s="145">
        <f>S134*H134</f>
        <v>0</v>
      </c>
      <c r="AR134" s="146" t="s">
        <v>97</v>
      </c>
      <c r="AT134" s="146" t="s">
        <v>284</v>
      </c>
      <c r="AU134" s="146" t="s">
        <v>80</v>
      </c>
      <c r="AY134" s="13" t="s">
        <v>281</v>
      </c>
      <c r="BE134" s="147">
        <f>IF(N134="základní",J134,0)</f>
        <v>0</v>
      </c>
      <c r="BF134" s="147">
        <f>IF(N134="snížená",J134,0)</f>
        <v>0</v>
      </c>
      <c r="BG134" s="147">
        <f>IF(N134="zákl. přenesená",J134,0)</f>
        <v>0</v>
      </c>
      <c r="BH134" s="147">
        <f>IF(N134="sníž. přenesená",J134,0)</f>
        <v>0</v>
      </c>
      <c r="BI134" s="147">
        <f>IF(N134="nulová",J134,0)</f>
        <v>0</v>
      </c>
      <c r="BJ134" s="13" t="s">
        <v>80</v>
      </c>
      <c r="BK134" s="147">
        <f>ROUND(I134*H134,2)</f>
        <v>0</v>
      </c>
      <c r="BL134" s="13" t="s">
        <v>97</v>
      </c>
      <c r="BM134" s="146" t="s">
        <v>2214</v>
      </c>
    </row>
    <row r="135" spans="2:65" s="1" customFormat="1" ht="185.25">
      <c r="B135" s="28"/>
      <c r="D135" s="148" t="s">
        <v>290</v>
      </c>
      <c r="F135" s="149" t="s">
        <v>2215</v>
      </c>
      <c r="I135" s="150"/>
      <c r="L135" s="28"/>
      <c r="M135" s="151"/>
      <c r="T135" s="52"/>
      <c r="AT135" s="13" t="s">
        <v>290</v>
      </c>
      <c r="AU135" s="13" t="s">
        <v>80</v>
      </c>
    </row>
    <row r="136" spans="2:65" s="1" customFormat="1" ht="21.75" customHeight="1">
      <c r="B136" s="133"/>
      <c r="C136" s="134" t="s">
        <v>311</v>
      </c>
      <c r="D136" s="134" t="s">
        <v>284</v>
      </c>
      <c r="E136" s="135" t="s">
        <v>2216</v>
      </c>
      <c r="F136" s="136" t="s">
        <v>2217</v>
      </c>
      <c r="G136" s="137" t="s">
        <v>402</v>
      </c>
      <c r="H136" s="156">
        <v>3769</v>
      </c>
      <c r="I136" s="139"/>
      <c r="J136" s="140">
        <f>ROUND(I136*H136,2)</f>
        <v>0</v>
      </c>
      <c r="K136" s="141"/>
      <c r="L136" s="28"/>
      <c r="M136" s="142" t="s">
        <v>1</v>
      </c>
      <c r="N136" s="143" t="s">
        <v>38</v>
      </c>
      <c r="P136" s="144">
        <f>O136*H136</f>
        <v>0</v>
      </c>
      <c r="Q136" s="144">
        <v>0</v>
      </c>
      <c r="R136" s="144">
        <f>Q136*H136</f>
        <v>0</v>
      </c>
      <c r="S136" s="144">
        <v>0</v>
      </c>
      <c r="T136" s="145">
        <f>S136*H136</f>
        <v>0</v>
      </c>
      <c r="AR136" s="146" t="s">
        <v>97</v>
      </c>
      <c r="AT136" s="146" t="s">
        <v>284</v>
      </c>
      <c r="AU136" s="146" t="s">
        <v>80</v>
      </c>
      <c r="AY136" s="13" t="s">
        <v>281</v>
      </c>
      <c r="BE136" s="147">
        <f>IF(N136="základní",J136,0)</f>
        <v>0</v>
      </c>
      <c r="BF136" s="147">
        <f>IF(N136="snížená",J136,0)</f>
        <v>0</v>
      </c>
      <c r="BG136" s="147">
        <f>IF(N136="zákl. přenesená",J136,0)</f>
        <v>0</v>
      </c>
      <c r="BH136" s="147">
        <f>IF(N136="sníž. přenesená",J136,0)</f>
        <v>0</v>
      </c>
      <c r="BI136" s="147">
        <f>IF(N136="nulová",J136,0)</f>
        <v>0</v>
      </c>
      <c r="BJ136" s="13" t="s">
        <v>80</v>
      </c>
      <c r="BK136" s="147">
        <f>ROUND(I136*H136,2)</f>
        <v>0</v>
      </c>
      <c r="BL136" s="13" t="s">
        <v>97</v>
      </c>
      <c r="BM136" s="146" t="s">
        <v>2218</v>
      </c>
    </row>
    <row r="137" spans="2:65" s="1" customFormat="1" ht="19.5">
      <c r="B137" s="28"/>
      <c r="D137" s="148" t="s">
        <v>290</v>
      </c>
      <c r="F137" s="149" t="s">
        <v>2219</v>
      </c>
      <c r="I137" s="150"/>
      <c r="L137" s="28"/>
      <c r="M137" s="151"/>
      <c r="T137" s="52"/>
      <c r="AT137" s="13" t="s">
        <v>290</v>
      </c>
      <c r="AU137" s="13" t="s">
        <v>80</v>
      </c>
    </row>
    <row r="138" spans="2:65" s="1" customFormat="1" ht="24.2" customHeight="1">
      <c r="B138" s="133"/>
      <c r="C138" s="134" t="s">
        <v>316</v>
      </c>
      <c r="D138" s="134" t="s">
        <v>284</v>
      </c>
      <c r="E138" s="135" t="s">
        <v>2220</v>
      </c>
      <c r="F138" s="136" t="s">
        <v>2221</v>
      </c>
      <c r="G138" s="137" t="s">
        <v>511</v>
      </c>
      <c r="H138" s="156">
        <v>63.494999999999997</v>
      </c>
      <c r="I138" s="139"/>
      <c r="J138" s="140">
        <f>ROUND(I138*H138,2)</f>
        <v>0</v>
      </c>
      <c r="K138" s="141"/>
      <c r="L138" s="28"/>
      <c r="M138" s="142" t="s">
        <v>1</v>
      </c>
      <c r="N138" s="143" t="s">
        <v>38</v>
      </c>
      <c r="P138" s="144">
        <f>O138*H138</f>
        <v>0</v>
      </c>
      <c r="Q138" s="144">
        <v>0</v>
      </c>
      <c r="R138" s="144">
        <f>Q138*H138</f>
        <v>0</v>
      </c>
      <c r="S138" s="144">
        <v>0</v>
      </c>
      <c r="T138" s="145">
        <f>S138*H138</f>
        <v>0</v>
      </c>
      <c r="AR138" s="146" t="s">
        <v>97</v>
      </c>
      <c r="AT138" s="146" t="s">
        <v>284</v>
      </c>
      <c r="AU138" s="146" t="s">
        <v>80</v>
      </c>
      <c r="AY138" s="13" t="s">
        <v>281</v>
      </c>
      <c r="BE138" s="147">
        <f>IF(N138="základní",J138,0)</f>
        <v>0</v>
      </c>
      <c r="BF138" s="147">
        <f>IF(N138="snížená",J138,0)</f>
        <v>0</v>
      </c>
      <c r="BG138" s="147">
        <f>IF(N138="zákl. přenesená",J138,0)</f>
        <v>0</v>
      </c>
      <c r="BH138" s="147">
        <f>IF(N138="sníž. přenesená",J138,0)</f>
        <v>0</v>
      </c>
      <c r="BI138" s="147">
        <f>IF(N138="nulová",J138,0)</f>
        <v>0</v>
      </c>
      <c r="BJ138" s="13" t="s">
        <v>80</v>
      </c>
      <c r="BK138" s="147">
        <f>ROUND(I138*H138,2)</f>
        <v>0</v>
      </c>
      <c r="BL138" s="13" t="s">
        <v>97</v>
      </c>
      <c r="BM138" s="146" t="s">
        <v>2222</v>
      </c>
    </row>
    <row r="139" spans="2:65" s="1" customFormat="1" ht="19.5">
      <c r="B139" s="28"/>
      <c r="D139" s="148" t="s">
        <v>290</v>
      </c>
      <c r="F139" s="149" t="s">
        <v>2223</v>
      </c>
      <c r="I139" s="150"/>
      <c r="L139" s="28"/>
      <c r="M139" s="151"/>
      <c r="T139" s="52"/>
      <c r="AT139" s="13" t="s">
        <v>290</v>
      </c>
      <c r="AU139" s="13" t="s">
        <v>80</v>
      </c>
    </row>
    <row r="140" spans="2:65" s="1" customFormat="1" ht="16.5" customHeight="1">
      <c r="B140" s="133"/>
      <c r="C140" s="134" t="s">
        <v>321</v>
      </c>
      <c r="D140" s="134" t="s">
        <v>284</v>
      </c>
      <c r="E140" s="135" t="s">
        <v>2224</v>
      </c>
      <c r="F140" s="136" t="s">
        <v>2225</v>
      </c>
      <c r="G140" s="137" t="s">
        <v>511</v>
      </c>
      <c r="H140" s="156">
        <v>88.23</v>
      </c>
      <c r="I140" s="139"/>
      <c r="J140" s="140">
        <f>ROUND(I140*H140,2)</f>
        <v>0</v>
      </c>
      <c r="K140" s="141"/>
      <c r="L140" s="28"/>
      <c r="M140" s="142" t="s">
        <v>1</v>
      </c>
      <c r="N140" s="143" t="s">
        <v>38</v>
      </c>
      <c r="P140" s="144">
        <f>O140*H140</f>
        <v>0</v>
      </c>
      <c r="Q140" s="144">
        <v>0</v>
      </c>
      <c r="R140" s="144">
        <f>Q140*H140</f>
        <v>0</v>
      </c>
      <c r="S140" s="144">
        <v>0</v>
      </c>
      <c r="T140" s="145">
        <f>S140*H140</f>
        <v>0</v>
      </c>
      <c r="AR140" s="146" t="s">
        <v>97</v>
      </c>
      <c r="AT140" s="146" t="s">
        <v>284</v>
      </c>
      <c r="AU140" s="146" t="s">
        <v>80</v>
      </c>
      <c r="AY140" s="13" t="s">
        <v>281</v>
      </c>
      <c r="BE140" s="147">
        <f>IF(N140="základní",J140,0)</f>
        <v>0</v>
      </c>
      <c r="BF140" s="147">
        <f>IF(N140="snížená",J140,0)</f>
        <v>0</v>
      </c>
      <c r="BG140" s="147">
        <f>IF(N140="zákl. přenesená",J140,0)</f>
        <v>0</v>
      </c>
      <c r="BH140" s="147">
        <f>IF(N140="sníž. přenesená",J140,0)</f>
        <v>0</v>
      </c>
      <c r="BI140" s="147">
        <f>IF(N140="nulová",J140,0)</f>
        <v>0</v>
      </c>
      <c r="BJ140" s="13" t="s">
        <v>80</v>
      </c>
      <c r="BK140" s="147">
        <f>ROUND(I140*H140,2)</f>
        <v>0</v>
      </c>
      <c r="BL140" s="13" t="s">
        <v>97</v>
      </c>
      <c r="BM140" s="146" t="s">
        <v>2226</v>
      </c>
    </row>
    <row r="141" spans="2:65" s="1" customFormat="1" ht="19.5">
      <c r="B141" s="28"/>
      <c r="D141" s="148" t="s">
        <v>290</v>
      </c>
      <c r="F141" s="149" t="s">
        <v>2227</v>
      </c>
      <c r="I141" s="150"/>
      <c r="L141" s="28"/>
      <c r="M141" s="151"/>
      <c r="T141" s="52"/>
      <c r="AT141" s="13" t="s">
        <v>290</v>
      </c>
      <c r="AU141" s="13" t="s">
        <v>80</v>
      </c>
    </row>
    <row r="142" spans="2:65" s="1" customFormat="1" ht="16.5" customHeight="1">
      <c r="B142" s="133"/>
      <c r="C142" s="134" t="s">
        <v>326</v>
      </c>
      <c r="D142" s="134" t="s">
        <v>284</v>
      </c>
      <c r="E142" s="135" t="s">
        <v>80</v>
      </c>
      <c r="F142" s="136" t="s">
        <v>2228</v>
      </c>
      <c r="G142" s="137" t="s">
        <v>511</v>
      </c>
      <c r="H142" s="156">
        <v>151.72499999999999</v>
      </c>
      <c r="I142" s="139"/>
      <c r="J142" s="140">
        <f>ROUND(I142*H142,2)</f>
        <v>0</v>
      </c>
      <c r="K142" s="141"/>
      <c r="L142" s="28"/>
      <c r="M142" s="142" t="s">
        <v>1</v>
      </c>
      <c r="N142" s="143" t="s">
        <v>38</v>
      </c>
      <c r="P142" s="144">
        <f>O142*H142</f>
        <v>0</v>
      </c>
      <c r="Q142" s="144">
        <v>0</v>
      </c>
      <c r="R142" s="144">
        <f>Q142*H142</f>
        <v>0</v>
      </c>
      <c r="S142" s="144">
        <v>0</v>
      </c>
      <c r="T142" s="145">
        <f>S142*H142</f>
        <v>0</v>
      </c>
      <c r="AR142" s="146" t="s">
        <v>97</v>
      </c>
      <c r="AT142" s="146" t="s">
        <v>284</v>
      </c>
      <c r="AU142" s="146" t="s">
        <v>80</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97</v>
      </c>
      <c r="BM142" s="146" t="s">
        <v>2229</v>
      </c>
    </row>
    <row r="143" spans="2:65" s="1" customFormat="1" ht="19.5">
      <c r="B143" s="28"/>
      <c r="D143" s="148" t="s">
        <v>290</v>
      </c>
      <c r="F143" s="149" t="s">
        <v>2230</v>
      </c>
      <c r="I143" s="150"/>
      <c r="L143" s="28"/>
      <c r="M143" s="151"/>
      <c r="T143" s="52"/>
      <c r="AT143" s="13" t="s">
        <v>290</v>
      </c>
      <c r="AU143" s="13" t="s">
        <v>80</v>
      </c>
    </row>
    <row r="144" spans="2:65" s="1" customFormat="1" ht="21.75" customHeight="1">
      <c r="B144" s="133"/>
      <c r="C144" s="134" t="s">
        <v>331</v>
      </c>
      <c r="D144" s="134" t="s">
        <v>284</v>
      </c>
      <c r="E144" s="135" t="s">
        <v>2231</v>
      </c>
      <c r="F144" s="136" t="s">
        <v>2232</v>
      </c>
      <c r="G144" s="137" t="s">
        <v>402</v>
      </c>
      <c r="H144" s="156">
        <v>915</v>
      </c>
      <c r="I144" s="139"/>
      <c r="J144" s="140">
        <f>ROUND(I144*H144,2)</f>
        <v>0</v>
      </c>
      <c r="K144" s="141"/>
      <c r="L144" s="28"/>
      <c r="M144" s="142" t="s">
        <v>1</v>
      </c>
      <c r="N144" s="143" t="s">
        <v>38</v>
      </c>
      <c r="P144" s="144">
        <f>O144*H144</f>
        <v>0</v>
      </c>
      <c r="Q144" s="144">
        <v>0</v>
      </c>
      <c r="R144" s="144">
        <f>Q144*H144</f>
        <v>0</v>
      </c>
      <c r="S144" s="144">
        <v>0</v>
      </c>
      <c r="T144" s="145">
        <f>S144*H144</f>
        <v>0</v>
      </c>
      <c r="AR144" s="146" t="s">
        <v>97</v>
      </c>
      <c r="AT144" s="146" t="s">
        <v>284</v>
      </c>
      <c r="AU144" s="146" t="s">
        <v>80</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97</v>
      </c>
      <c r="BM144" s="146" t="s">
        <v>2233</v>
      </c>
    </row>
    <row r="145" spans="2:65" s="1" customFormat="1" ht="29.25">
      <c r="B145" s="28"/>
      <c r="D145" s="148" t="s">
        <v>290</v>
      </c>
      <c r="F145" s="149" t="s">
        <v>2234</v>
      </c>
      <c r="I145" s="150"/>
      <c r="L145" s="28"/>
      <c r="M145" s="151"/>
      <c r="T145" s="52"/>
      <c r="AT145" s="13" t="s">
        <v>290</v>
      </c>
      <c r="AU145" s="13" t="s">
        <v>80</v>
      </c>
    </row>
    <row r="146" spans="2:65" s="1" customFormat="1" ht="21.75" customHeight="1">
      <c r="B146" s="133"/>
      <c r="C146" s="134" t="s">
        <v>8</v>
      </c>
      <c r="D146" s="134" t="s">
        <v>284</v>
      </c>
      <c r="E146" s="135" t="s">
        <v>682</v>
      </c>
      <c r="F146" s="136" t="s">
        <v>2235</v>
      </c>
      <c r="G146" s="137" t="s">
        <v>506</v>
      </c>
      <c r="H146" s="156">
        <v>137.25</v>
      </c>
      <c r="I146" s="139"/>
      <c r="J146" s="140">
        <f>ROUND(I146*H146,2)</f>
        <v>0</v>
      </c>
      <c r="K146" s="141"/>
      <c r="L146" s="28"/>
      <c r="M146" s="142" t="s">
        <v>1</v>
      </c>
      <c r="N146" s="143" t="s">
        <v>38</v>
      </c>
      <c r="P146" s="144">
        <f>O146*H146</f>
        <v>0</v>
      </c>
      <c r="Q146" s="144">
        <v>0</v>
      </c>
      <c r="R146" s="144">
        <f>Q146*H146</f>
        <v>0</v>
      </c>
      <c r="S146" s="144">
        <v>0</v>
      </c>
      <c r="T146" s="145">
        <f>S146*H146</f>
        <v>0</v>
      </c>
      <c r="AR146" s="146" t="s">
        <v>97</v>
      </c>
      <c r="AT146" s="146" t="s">
        <v>284</v>
      </c>
      <c r="AU146" s="146" t="s">
        <v>80</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97</v>
      </c>
      <c r="BM146" s="146" t="s">
        <v>2236</v>
      </c>
    </row>
    <row r="147" spans="2:65" s="1" customFormat="1" ht="19.5">
      <c r="B147" s="28"/>
      <c r="D147" s="148" t="s">
        <v>290</v>
      </c>
      <c r="F147" s="149" t="s">
        <v>2237</v>
      </c>
      <c r="I147" s="150"/>
      <c r="L147" s="28"/>
      <c r="M147" s="151"/>
      <c r="T147" s="52"/>
      <c r="AT147" s="13" t="s">
        <v>290</v>
      </c>
      <c r="AU147" s="13" t="s">
        <v>80</v>
      </c>
    </row>
    <row r="148" spans="2:65" s="1" customFormat="1" ht="24.2" customHeight="1">
      <c r="B148" s="133"/>
      <c r="C148" s="134" t="s">
        <v>438</v>
      </c>
      <c r="D148" s="134" t="s">
        <v>284</v>
      </c>
      <c r="E148" s="135" t="s">
        <v>2238</v>
      </c>
      <c r="F148" s="136" t="s">
        <v>2239</v>
      </c>
      <c r="G148" s="137" t="s">
        <v>506</v>
      </c>
      <c r="H148" s="156">
        <v>137.25</v>
      </c>
      <c r="I148" s="139"/>
      <c r="J148" s="140">
        <f>ROUND(I148*H148,2)</f>
        <v>0</v>
      </c>
      <c r="K148" s="141"/>
      <c r="L148" s="28"/>
      <c r="M148" s="142" t="s">
        <v>1</v>
      </c>
      <c r="N148" s="143" t="s">
        <v>38</v>
      </c>
      <c r="P148" s="144">
        <f>O148*H148</f>
        <v>0</v>
      </c>
      <c r="Q148" s="144">
        <v>0</v>
      </c>
      <c r="R148" s="144">
        <f>Q148*H148</f>
        <v>0</v>
      </c>
      <c r="S148" s="144">
        <v>0</v>
      </c>
      <c r="T148" s="145">
        <f>S148*H148</f>
        <v>0</v>
      </c>
      <c r="AR148" s="146" t="s">
        <v>97</v>
      </c>
      <c r="AT148" s="146" t="s">
        <v>284</v>
      </c>
      <c r="AU148" s="146" t="s">
        <v>80</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97</v>
      </c>
      <c r="BM148" s="146" t="s">
        <v>2240</v>
      </c>
    </row>
    <row r="149" spans="2:65" s="1" customFormat="1" ht="16.5" customHeight="1">
      <c r="B149" s="133"/>
      <c r="C149" s="134" t="s">
        <v>342</v>
      </c>
      <c r="D149" s="134" t="s">
        <v>284</v>
      </c>
      <c r="E149" s="135" t="s">
        <v>2241</v>
      </c>
      <c r="F149" s="136" t="s">
        <v>2242</v>
      </c>
      <c r="G149" s="137" t="s">
        <v>506</v>
      </c>
      <c r="H149" s="156">
        <v>137.25</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2243</v>
      </c>
    </row>
    <row r="150" spans="2:65" s="1" customFormat="1" ht="19.5">
      <c r="B150" s="28"/>
      <c r="D150" s="148" t="s">
        <v>290</v>
      </c>
      <c r="F150" s="149" t="s">
        <v>2237</v>
      </c>
      <c r="I150" s="150"/>
      <c r="L150" s="28"/>
      <c r="M150" s="151"/>
      <c r="T150" s="52"/>
      <c r="AT150" s="13" t="s">
        <v>290</v>
      </c>
      <c r="AU150" s="13" t="s">
        <v>80</v>
      </c>
    </row>
    <row r="151" spans="2:65" s="1" customFormat="1" ht="16.5" customHeight="1">
      <c r="B151" s="133"/>
      <c r="C151" s="134" t="s">
        <v>347</v>
      </c>
      <c r="D151" s="134" t="s">
        <v>284</v>
      </c>
      <c r="E151" s="135" t="s">
        <v>2244</v>
      </c>
      <c r="F151" s="136" t="s">
        <v>2245</v>
      </c>
      <c r="G151" s="137" t="s">
        <v>402</v>
      </c>
      <c r="H151" s="156">
        <v>3769</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2246</v>
      </c>
    </row>
    <row r="152" spans="2:65" s="1" customFormat="1" ht="19.5">
      <c r="B152" s="28"/>
      <c r="D152" s="148" t="s">
        <v>290</v>
      </c>
      <c r="F152" s="149" t="s">
        <v>2247</v>
      </c>
      <c r="I152" s="150"/>
      <c r="L152" s="28"/>
      <c r="M152" s="151"/>
      <c r="T152" s="52"/>
      <c r="AT152" s="13" t="s">
        <v>290</v>
      </c>
      <c r="AU152" s="13" t="s">
        <v>80</v>
      </c>
    </row>
    <row r="153" spans="2:65" s="1" customFormat="1" ht="24.2" customHeight="1">
      <c r="B153" s="133"/>
      <c r="C153" s="134" t="s">
        <v>352</v>
      </c>
      <c r="D153" s="134" t="s">
        <v>284</v>
      </c>
      <c r="E153" s="135" t="s">
        <v>2248</v>
      </c>
      <c r="F153" s="136" t="s">
        <v>2249</v>
      </c>
      <c r="G153" s="137" t="s">
        <v>402</v>
      </c>
      <c r="H153" s="156">
        <v>7538</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2250</v>
      </c>
    </row>
    <row r="154" spans="2:65" s="1" customFormat="1" ht="19.5">
      <c r="B154" s="28"/>
      <c r="D154" s="148" t="s">
        <v>290</v>
      </c>
      <c r="F154" s="149" t="s">
        <v>2251</v>
      </c>
      <c r="I154" s="150"/>
      <c r="L154" s="28"/>
      <c r="M154" s="151"/>
      <c r="T154" s="52"/>
      <c r="AT154" s="13" t="s">
        <v>290</v>
      </c>
      <c r="AU154" s="13" t="s">
        <v>80</v>
      </c>
    </row>
    <row r="155" spans="2:65" s="1" customFormat="1" ht="16.5" customHeight="1">
      <c r="B155" s="133"/>
      <c r="C155" s="134" t="s">
        <v>359</v>
      </c>
      <c r="D155" s="134" t="s">
        <v>284</v>
      </c>
      <c r="E155" s="135" t="s">
        <v>2252</v>
      </c>
      <c r="F155" s="136" t="s">
        <v>2253</v>
      </c>
      <c r="G155" s="137" t="s">
        <v>402</v>
      </c>
      <c r="H155" s="156">
        <v>3769</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2254</v>
      </c>
    </row>
    <row r="156" spans="2:65" s="1" customFormat="1" ht="19.5">
      <c r="B156" s="28"/>
      <c r="D156" s="148" t="s">
        <v>290</v>
      </c>
      <c r="F156" s="149" t="s">
        <v>2219</v>
      </c>
      <c r="I156" s="150"/>
      <c r="L156" s="28"/>
      <c r="M156" s="151"/>
      <c r="T156" s="52"/>
      <c r="AT156" s="13" t="s">
        <v>290</v>
      </c>
      <c r="AU156" s="13" t="s">
        <v>80</v>
      </c>
    </row>
    <row r="157" spans="2:65" s="1" customFormat="1" ht="21.75" customHeight="1">
      <c r="B157" s="133"/>
      <c r="C157" s="134" t="s">
        <v>454</v>
      </c>
      <c r="D157" s="134" t="s">
        <v>284</v>
      </c>
      <c r="E157" s="135" t="s">
        <v>2255</v>
      </c>
      <c r="F157" s="136" t="s">
        <v>2256</v>
      </c>
      <c r="G157" s="137" t="s">
        <v>892</v>
      </c>
      <c r="H157" s="156">
        <v>113.07</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2257</v>
      </c>
    </row>
    <row r="158" spans="2:65" s="1" customFormat="1" ht="19.5">
      <c r="B158" s="28"/>
      <c r="D158" s="148" t="s">
        <v>290</v>
      </c>
      <c r="F158" s="149" t="s">
        <v>2258</v>
      </c>
      <c r="I158" s="150"/>
      <c r="L158" s="28"/>
      <c r="M158" s="151"/>
      <c r="T158" s="52"/>
      <c r="AT158" s="13" t="s">
        <v>290</v>
      </c>
      <c r="AU158" s="13" t="s">
        <v>80</v>
      </c>
    </row>
    <row r="159" spans="2:65" s="1" customFormat="1" ht="21.75" customHeight="1">
      <c r="B159" s="133"/>
      <c r="C159" s="134" t="s">
        <v>366</v>
      </c>
      <c r="D159" s="134" t="s">
        <v>284</v>
      </c>
      <c r="E159" s="135" t="s">
        <v>2259</v>
      </c>
      <c r="F159" s="136" t="s">
        <v>2260</v>
      </c>
      <c r="G159" s="137" t="s">
        <v>2261</v>
      </c>
      <c r="H159" s="156">
        <v>236</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2262</v>
      </c>
    </row>
    <row r="160" spans="2:65" s="1" customFormat="1" ht="29.25">
      <c r="B160" s="28"/>
      <c r="D160" s="148" t="s">
        <v>290</v>
      </c>
      <c r="F160" s="149" t="s">
        <v>2263</v>
      </c>
      <c r="I160" s="150"/>
      <c r="L160" s="28"/>
      <c r="M160" s="151"/>
      <c r="T160" s="52"/>
      <c r="AT160" s="13" t="s">
        <v>290</v>
      </c>
      <c r="AU160" s="13" t="s">
        <v>80</v>
      </c>
    </row>
    <row r="161" spans="2:65" s="1" customFormat="1" ht="16.5" customHeight="1">
      <c r="B161" s="133"/>
      <c r="C161" s="134" t="s">
        <v>371</v>
      </c>
      <c r="D161" s="134" t="s">
        <v>284</v>
      </c>
      <c r="E161" s="135" t="s">
        <v>2264</v>
      </c>
      <c r="F161" s="136" t="s">
        <v>2265</v>
      </c>
      <c r="G161" s="137" t="s">
        <v>2261</v>
      </c>
      <c r="H161" s="156">
        <v>213</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2266</v>
      </c>
    </row>
    <row r="162" spans="2:65" s="1" customFormat="1" ht="21.75" customHeight="1">
      <c r="B162" s="133"/>
      <c r="C162" s="134" t="s">
        <v>7</v>
      </c>
      <c r="D162" s="134" t="s">
        <v>284</v>
      </c>
      <c r="E162" s="135" t="s">
        <v>2267</v>
      </c>
      <c r="F162" s="136" t="s">
        <v>2268</v>
      </c>
      <c r="G162" s="137" t="s">
        <v>402</v>
      </c>
      <c r="H162" s="156">
        <v>1494</v>
      </c>
      <c r="I162" s="139"/>
      <c r="J162" s="140">
        <f>ROUND(I162*H162,2)</f>
        <v>0</v>
      </c>
      <c r="K162" s="141"/>
      <c r="L162" s="28"/>
      <c r="M162" s="142" t="s">
        <v>1</v>
      </c>
      <c r="N162" s="143" t="s">
        <v>38</v>
      </c>
      <c r="P162" s="144">
        <f>O162*H162</f>
        <v>0</v>
      </c>
      <c r="Q162" s="144">
        <v>0</v>
      </c>
      <c r="R162" s="144">
        <f>Q162*H162</f>
        <v>0</v>
      </c>
      <c r="S162" s="144">
        <v>0</v>
      </c>
      <c r="T162" s="145">
        <f>S162*H162</f>
        <v>0</v>
      </c>
      <c r="AR162" s="146" t="s">
        <v>97</v>
      </c>
      <c r="AT162" s="146" t="s">
        <v>284</v>
      </c>
      <c r="AU162" s="146" t="s">
        <v>80</v>
      </c>
      <c r="AY162" s="13" t="s">
        <v>281</v>
      </c>
      <c r="BE162" s="147">
        <f>IF(N162="základní",J162,0)</f>
        <v>0</v>
      </c>
      <c r="BF162" s="147">
        <f>IF(N162="snížená",J162,0)</f>
        <v>0</v>
      </c>
      <c r="BG162" s="147">
        <f>IF(N162="zákl. přenesená",J162,0)</f>
        <v>0</v>
      </c>
      <c r="BH162" s="147">
        <f>IF(N162="sníž. přenesená",J162,0)</f>
        <v>0</v>
      </c>
      <c r="BI162" s="147">
        <f>IF(N162="nulová",J162,0)</f>
        <v>0</v>
      </c>
      <c r="BJ162" s="13" t="s">
        <v>80</v>
      </c>
      <c r="BK162" s="147">
        <f>ROUND(I162*H162,2)</f>
        <v>0</v>
      </c>
      <c r="BL162" s="13" t="s">
        <v>97</v>
      </c>
      <c r="BM162" s="146" t="s">
        <v>2269</v>
      </c>
    </row>
    <row r="163" spans="2:65" s="1" customFormat="1" ht="146.25">
      <c r="B163" s="28"/>
      <c r="D163" s="148" t="s">
        <v>290</v>
      </c>
      <c r="F163" s="149" t="s">
        <v>2270</v>
      </c>
      <c r="I163" s="150"/>
      <c r="L163" s="28"/>
      <c r="M163" s="151"/>
      <c r="T163" s="52"/>
      <c r="AT163" s="13" t="s">
        <v>290</v>
      </c>
      <c r="AU163" s="13" t="s">
        <v>80</v>
      </c>
    </row>
    <row r="164" spans="2:65" s="1" customFormat="1" ht="16.5" customHeight="1">
      <c r="B164" s="133"/>
      <c r="C164" s="134" t="s">
        <v>379</v>
      </c>
      <c r="D164" s="134" t="s">
        <v>284</v>
      </c>
      <c r="E164" s="135" t="s">
        <v>2271</v>
      </c>
      <c r="F164" s="136" t="s">
        <v>2272</v>
      </c>
      <c r="G164" s="137" t="s">
        <v>402</v>
      </c>
      <c r="H164" s="156">
        <v>2076</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2273</v>
      </c>
    </row>
    <row r="165" spans="2:65" s="1" customFormat="1" ht="165.75">
      <c r="B165" s="28"/>
      <c r="D165" s="148" t="s">
        <v>290</v>
      </c>
      <c r="F165" s="149" t="s">
        <v>2274</v>
      </c>
      <c r="I165" s="150"/>
      <c r="L165" s="28"/>
      <c r="M165" s="151"/>
      <c r="T165" s="52"/>
      <c r="AT165" s="13" t="s">
        <v>290</v>
      </c>
      <c r="AU165" s="13" t="s">
        <v>80</v>
      </c>
    </row>
    <row r="166" spans="2:65" s="1" customFormat="1" ht="16.5" customHeight="1">
      <c r="B166" s="133"/>
      <c r="C166" s="134" t="s">
        <v>384</v>
      </c>
      <c r="D166" s="134" t="s">
        <v>284</v>
      </c>
      <c r="E166" s="135" t="s">
        <v>2275</v>
      </c>
      <c r="F166" s="136" t="s">
        <v>2276</v>
      </c>
      <c r="G166" s="137" t="s">
        <v>402</v>
      </c>
      <c r="H166" s="156">
        <v>1494</v>
      </c>
      <c r="I166" s="139"/>
      <c r="J166" s="140">
        <f>ROUND(I166*H166,2)</f>
        <v>0</v>
      </c>
      <c r="K166" s="141"/>
      <c r="L166" s="28"/>
      <c r="M166" s="142" t="s">
        <v>1</v>
      </c>
      <c r="N166" s="143" t="s">
        <v>38</v>
      </c>
      <c r="P166" s="144">
        <f>O166*H166</f>
        <v>0</v>
      </c>
      <c r="Q166" s="144">
        <v>0</v>
      </c>
      <c r="R166" s="144">
        <f>Q166*H166</f>
        <v>0</v>
      </c>
      <c r="S166" s="144">
        <v>0</v>
      </c>
      <c r="T166" s="145">
        <f>S166*H166</f>
        <v>0</v>
      </c>
      <c r="AR166" s="146" t="s">
        <v>97</v>
      </c>
      <c r="AT166" s="146" t="s">
        <v>284</v>
      </c>
      <c r="AU166" s="146" t="s">
        <v>80</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97</v>
      </c>
      <c r="BM166" s="146" t="s">
        <v>2277</v>
      </c>
    </row>
    <row r="167" spans="2:65" s="1" customFormat="1" ht="146.25">
      <c r="B167" s="28"/>
      <c r="D167" s="148" t="s">
        <v>290</v>
      </c>
      <c r="F167" s="149" t="s">
        <v>2270</v>
      </c>
      <c r="I167" s="150"/>
      <c r="L167" s="28"/>
      <c r="M167" s="151"/>
      <c r="T167" s="52"/>
      <c r="AT167" s="13" t="s">
        <v>290</v>
      </c>
      <c r="AU167" s="13" t="s">
        <v>80</v>
      </c>
    </row>
    <row r="168" spans="2:65" s="1" customFormat="1" ht="16.5" customHeight="1">
      <c r="B168" s="133"/>
      <c r="C168" s="134" t="s">
        <v>389</v>
      </c>
      <c r="D168" s="134" t="s">
        <v>284</v>
      </c>
      <c r="E168" s="135" t="s">
        <v>2278</v>
      </c>
      <c r="F168" s="136" t="s">
        <v>2279</v>
      </c>
      <c r="G168" s="137" t="s">
        <v>402</v>
      </c>
      <c r="H168" s="156">
        <v>2076</v>
      </c>
      <c r="I168" s="139"/>
      <c r="J168" s="140">
        <f>ROUND(I168*H168,2)</f>
        <v>0</v>
      </c>
      <c r="K168" s="141"/>
      <c r="L168" s="28"/>
      <c r="M168" s="142" t="s">
        <v>1</v>
      </c>
      <c r="N168" s="143" t="s">
        <v>38</v>
      </c>
      <c r="P168" s="144">
        <f>O168*H168</f>
        <v>0</v>
      </c>
      <c r="Q168" s="144">
        <v>0</v>
      </c>
      <c r="R168" s="144">
        <f>Q168*H168</f>
        <v>0</v>
      </c>
      <c r="S168" s="144">
        <v>0</v>
      </c>
      <c r="T168" s="145">
        <f>S168*H168</f>
        <v>0</v>
      </c>
      <c r="AR168" s="146" t="s">
        <v>97</v>
      </c>
      <c r="AT168" s="146" t="s">
        <v>284</v>
      </c>
      <c r="AU168" s="146" t="s">
        <v>80</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2280</v>
      </c>
    </row>
    <row r="169" spans="2:65" s="1" customFormat="1" ht="165.75">
      <c r="B169" s="28"/>
      <c r="D169" s="148" t="s">
        <v>290</v>
      </c>
      <c r="F169" s="149" t="s">
        <v>2274</v>
      </c>
      <c r="I169" s="150"/>
      <c r="L169" s="28"/>
      <c r="M169" s="151"/>
      <c r="T169" s="52"/>
      <c r="AT169" s="13" t="s">
        <v>290</v>
      </c>
      <c r="AU169" s="13" t="s">
        <v>80</v>
      </c>
    </row>
    <row r="170" spans="2:65" s="1" customFormat="1" ht="16.5" customHeight="1">
      <c r="B170" s="133"/>
      <c r="C170" s="134" t="s">
        <v>476</v>
      </c>
      <c r="D170" s="134" t="s">
        <v>284</v>
      </c>
      <c r="E170" s="135" t="s">
        <v>2281</v>
      </c>
      <c r="F170" s="136" t="s">
        <v>2282</v>
      </c>
      <c r="G170" s="137" t="s">
        <v>402</v>
      </c>
      <c r="H170" s="156">
        <v>1494</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80</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2283</v>
      </c>
    </row>
    <row r="171" spans="2:65" s="1" customFormat="1" ht="146.25">
      <c r="B171" s="28"/>
      <c r="D171" s="148" t="s">
        <v>290</v>
      </c>
      <c r="F171" s="149" t="s">
        <v>2270</v>
      </c>
      <c r="I171" s="150"/>
      <c r="L171" s="28"/>
      <c r="M171" s="151"/>
      <c r="T171" s="52"/>
      <c r="AT171" s="13" t="s">
        <v>290</v>
      </c>
      <c r="AU171" s="13" t="s">
        <v>80</v>
      </c>
    </row>
    <row r="172" spans="2:65" s="1" customFormat="1" ht="16.5" customHeight="1">
      <c r="B172" s="133"/>
      <c r="C172" s="134" t="s">
        <v>754</v>
      </c>
      <c r="D172" s="134" t="s">
        <v>284</v>
      </c>
      <c r="E172" s="135" t="s">
        <v>2284</v>
      </c>
      <c r="F172" s="136" t="s">
        <v>2285</v>
      </c>
      <c r="G172" s="137" t="s">
        <v>402</v>
      </c>
      <c r="H172" s="156">
        <v>2076</v>
      </c>
      <c r="I172" s="139"/>
      <c r="J172" s="140">
        <f>ROUND(I172*H172,2)</f>
        <v>0</v>
      </c>
      <c r="K172" s="141"/>
      <c r="L172" s="28"/>
      <c r="M172" s="142" t="s">
        <v>1</v>
      </c>
      <c r="N172" s="143" t="s">
        <v>38</v>
      </c>
      <c r="P172" s="144">
        <f>O172*H172</f>
        <v>0</v>
      </c>
      <c r="Q172" s="144">
        <v>0</v>
      </c>
      <c r="R172" s="144">
        <f>Q172*H172</f>
        <v>0</v>
      </c>
      <c r="S172" s="144">
        <v>0</v>
      </c>
      <c r="T172" s="145">
        <f>S172*H172</f>
        <v>0</v>
      </c>
      <c r="AR172" s="146" t="s">
        <v>97</v>
      </c>
      <c r="AT172" s="146" t="s">
        <v>284</v>
      </c>
      <c r="AU172" s="146" t="s">
        <v>80</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97</v>
      </c>
      <c r="BM172" s="146" t="s">
        <v>2286</v>
      </c>
    </row>
    <row r="173" spans="2:65" s="1" customFormat="1" ht="165.75">
      <c r="B173" s="28"/>
      <c r="D173" s="148" t="s">
        <v>290</v>
      </c>
      <c r="F173" s="149" t="s">
        <v>2274</v>
      </c>
      <c r="I173" s="150"/>
      <c r="L173" s="28"/>
      <c r="M173" s="151"/>
      <c r="T173" s="52"/>
      <c r="AT173" s="13" t="s">
        <v>290</v>
      </c>
      <c r="AU173" s="13" t="s">
        <v>80</v>
      </c>
    </row>
    <row r="174" spans="2:65" s="1" customFormat="1" ht="24.2" customHeight="1">
      <c r="B174" s="133"/>
      <c r="C174" s="134" t="s">
        <v>760</v>
      </c>
      <c r="D174" s="134" t="s">
        <v>284</v>
      </c>
      <c r="E174" s="135" t="s">
        <v>2287</v>
      </c>
      <c r="F174" s="136" t="s">
        <v>2288</v>
      </c>
      <c r="G174" s="137" t="s">
        <v>402</v>
      </c>
      <c r="H174" s="156">
        <v>448.2</v>
      </c>
      <c r="I174" s="139"/>
      <c r="J174" s="140">
        <f>ROUND(I174*H174,2)</f>
        <v>0</v>
      </c>
      <c r="K174" s="141"/>
      <c r="L174" s="28"/>
      <c r="M174" s="142" t="s">
        <v>1</v>
      </c>
      <c r="N174" s="143" t="s">
        <v>38</v>
      </c>
      <c r="P174" s="144">
        <f>O174*H174</f>
        <v>0</v>
      </c>
      <c r="Q174" s="144">
        <v>0</v>
      </c>
      <c r="R174" s="144">
        <f>Q174*H174</f>
        <v>0</v>
      </c>
      <c r="S174" s="144">
        <v>0</v>
      </c>
      <c r="T174" s="145">
        <f>S174*H174</f>
        <v>0</v>
      </c>
      <c r="AR174" s="146" t="s">
        <v>97</v>
      </c>
      <c r="AT174" s="146" t="s">
        <v>284</v>
      </c>
      <c r="AU174" s="146" t="s">
        <v>80</v>
      </c>
      <c r="AY174" s="13" t="s">
        <v>281</v>
      </c>
      <c r="BE174" s="147">
        <f>IF(N174="základní",J174,0)</f>
        <v>0</v>
      </c>
      <c r="BF174" s="147">
        <f>IF(N174="snížená",J174,0)</f>
        <v>0</v>
      </c>
      <c r="BG174" s="147">
        <f>IF(N174="zákl. přenesená",J174,0)</f>
        <v>0</v>
      </c>
      <c r="BH174" s="147">
        <f>IF(N174="sníž. přenesená",J174,0)</f>
        <v>0</v>
      </c>
      <c r="BI174" s="147">
        <f>IF(N174="nulová",J174,0)</f>
        <v>0</v>
      </c>
      <c r="BJ174" s="13" t="s">
        <v>80</v>
      </c>
      <c r="BK174" s="147">
        <f>ROUND(I174*H174,2)</f>
        <v>0</v>
      </c>
      <c r="BL174" s="13" t="s">
        <v>97</v>
      </c>
      <c r="BM174" s="146" t="s">
        <v>2289</v>
      </c>
    </row>
    <row r="175" spans="2:65" s="1" customFormat="1" ht="19.5">
      <c r="B175" s="28"/>
      <c r="D175" s="148" t="s">
        <v>290</v>
      </c>
      <c r="F175" s="149" t="s">
        <v>2290</v>
      </c>
      <c r="I175" s="150"/>
      <c r="L175" s="28"/>
      <c r="M175" s="151"/>
      <c r="T175" s="52"/>
      <c r="AT175" s="13" t="s">
        <v>290</v>
      </c>
      <c r="AU175" s="13" t="s">
        <v>80</v>
      </c>
    </row>
    <row r="176" spans="2:65" s="1" customFormat="1" ht="24.2" customHeight="1">
      <c r="B176" s="133"/>
      <c r="C176" s="134" t="s">
        <v>482</v>
      </c>
      <c r="D176" s="134" t="s">
        <v>284</v>
      </c>
      <c r="E176" s="135" t="s">
        <v>2291</v>
      </c>
      <c r="F176" s="136" t="s">
        <v>2292</v>
      </c>
      <c r="G176" s="137" t="s">
        <v>402</v>
      </c>
      <c r="H176" s="156">
        <v>622.79999999999995</v>
      </c>
      <c r="I176" s="139"/>
      <c r="J176" s="140">
        <f>ROUND(I176*H176,2)</f>
        <v>0</v>
      </c>
      <c r="K176" s="141"/>
      <c r="L176" s="28"/>
      <c r="M176" s="142" t="s">
        <v>1</v>
      </c>
      <c r="N176" s="143" t="s">
        <v>38</v>
      </c>
      <c r="P176" s="144">
        <f>O176*H176</f>
        <v>0</v>
      </c>
      <c r="Q176" s="144">
        <v>0</v>
      </c>
      <c r="R176" s="144">
        <f>Q176*H176</f>
        <v>0</v>
      </c>
      <c r="S176" s="144">
        <v>0</v>
      </c>
      <c r="T176" s="145">
        <f>S176*H176</f>
        <v>0</v>
      </c>
      <c r="AR176" s="146" t="s">
        <v>97</v>
      </c>
      <c r="AT176" s="146" t="s">
        <v>284</v>
      </c>
      <c r="AU176" s="146" t="s">
        <v>80</v>
      </c>
      <c r="AY176" s="13" t="s">
        <v>281</v>
      </c>
      <c r="BE176" s="147">
        <f>IF(N176="základní",J176,0)</f>
        <v>0</v>
      </c>
      <c r="BF176" s="147">
        <f>IF(N176="snížená",J176,0)</f>
        <v>0</v>
      </c>
      <c r="BG176" s="147">
        <f>IF(N176="zákl. přenesená",J176,0)</f>
        <v>0</v>
      </c>
      <c r="BH176" s="147">
        <f>IF(N176="sníž. přenesená",J176,0)</f>
        <v>0</v>
      </c>
      <c r="BI176" s="147">
        <f>IF(N176="nulová",J176,0)</f>
        <v>0</v>
      </c>
      <c r="BJ176" s="13" t="s">
        <v>80</v>
      </c>
      <c r="BK176" s="147">
        <f>ROUND(I176*H176,2)</f>
        <v>0</v>
      </c>
      <c r="BL176" s="13" t="s">
        <v>97</v>
      </c>
      <c r="BM176" s="146" t="s">
        <v>2293</v>
      </c>
    </row>
    <row r="177" spans="2:65" s="1" customFormat="1" ht="19.5">
      <c r="B177" s="28"/>
      <c r="D177" s="148" t="s">
        <v>290</v>
      </c>
      <c r="F177" s="149" t="s">
        <v>2294</v>
      </c>
      <c r="I177" s="150"/>
      <c r="L177" s="28"/>
      <c r="M177" s="151"/>
      <c r="T177" s="52"/>
      <c r="AT177" s="13" t="s">
        <v>290</v>
      </c>
      <c r="AU177" s="13" t="s">
        <v>80</v>
      </c>
    </row>
    <row r="178" spans="2:65" s="1" customFormat="1" ht="24.2" customHeight="1">
      <c r="B178" s="133"/>
      <c r="C178" s="134" t="s">
        <v>486</v>
      </c>
      <c r="D178" s="134" t="s">
        <v>284</v>
      </c>
      <c r="E178" s="135" t="s">
        <v>2295</v>
      </c>
      <c r="F178" s="136" t="s">
        <v>2296</v>
      </c>
      <c r="G178" s="137" t="s">
        <v>402</v>
      </c>
      <c r="H178" s="156">
        <v>2337</v>
      </c>
      <c r="I178" s="139"/>
      <c r="J178" s="140">
        <f>ROUND(I178*H178,2)</f>
        <v>0</v>
      </c>
      <c r="K178" s="141"/>
      <c r="L178" s="28"/>
      <c r="M178" s="142" t="s">
        <v>1</v>
      </c>
      <c r="N178" s="143" t="s">
        <v>38</v>
      </c>
      <c r="P178" s="144">
        <f>O178*H178</f>
        <v>0</v>
      </c>
      <c r="Q178" s="144">
        <v>0</v>
      </c>
      <c r="R178" s="144">
        <f>Q178*H178</f>
        <v>0</v>
      </c>
      <c r="S178" s="144">
        <v>0</v>
      </c>
      <c r="T178" s="145">
        <f>S178*H178</f>
        <v>0</v>
      </c>
      <c r="AR178" s="146" t="s">
        <v>97</v>
      </c>
      <c r="AT178" s="146" t="s">
        <v>284</v>
      </c>
      <c r="AU178" s="146" t="s">
        <v>80</v>
      </c>
      <c r="AY178" s="13" t="s">
        <v>281</v>
      </c>
      <c r="BE178" s="147">
        <f>IF(N178="základní",J178,0)</f>
        <v>0</v>
      </c>
      <c r="BF178" s="147">
        <f>IF(N178="snížená",J178,0)</f>
        <v>0</v>
      </c>
      <c r="BG178" s="147">
        <f>IF(N178="zákl. přenesená",J178,0)</f>
        <v>0</v>
      </c>
      <c r="BH178" s="147">
        <f>IF(N178="sníž. přenesená",J178,0)</f>
        <v>0</v>
      </c>
      <c r="BI178" s="147">
        <f>IF(N178="nulová",J178,0)</f>
        <v>0</v>
      </c>
      <c r="BJ178" s="13" t="s">
        <v>80</v>
      </c>
      <c r="BK178" s="147">
        <f>ROUND(I178*H178,2)</f>
        <v>0</v>
      </c>
      <c r="BL178" s="13" t="s">
        <v>97</v>
      </c>
      <c r="BM178" s="146" t="s">
        <v>2297</v>
      </c>
    </row>
    <row r="179" spans="2:65" s="1" customFormat="1" ht="21.75" customHeight="1">
      <c r="B179" s="133"/>
      <c r="C179" s="134" t="s">
        <v>490</v>
      </c>
      <c r="D179" s="134" t="s">
        <v>284</v>
      </c>
      <c r="E179" s="135" t="s">
        <v>2298</v>
      </c>
      <c r="F179" s="136" t="s">
        <v>2299</v>
      </c>
      <c r="G179" s="137" t="s">
        <v>409</v>
      </c>
      <c r="H179" s="156">
        <v>14409</v>
      </c>
      <c r="I179" s="139"/>
      <c r="J179" s="140">
        <f>ROUND(I179*H179,2)</f>
        <v>0</v>
      </c>
      <c r="K179" s="141"/>
      <c r="L179" s="28"/>
      <c r="M179" s="142" t="s">
        <v>1</v>
      </c>
      <c r="N179" s="143" t="s">
        <v>38</v>
      </c>
      <c r="P179" s="144">
        <f>O179*H179</f>
        <v>0</v>
      </c>
      <c r="Q179" s="144">
        <v>0</v>
      </c>
      <c r="R179" s="144">
        <f>Q179*H179</f>
        <v>0</v>
      </c>
      <c r="S179" s="144">
        <v>0</v>
      </c>
      <c r="T179" s="145">
        <f>S179*H179</f>
        <v>0</v>
      </c>
      <c r="AR179" s="146" t="s">
        <v>97</v>
      </c>
      <c r="AT179" s="146" t="s">
        <v>284</v>
      </c>
      <c r="AU179" s="146" t="s">
        <v>80</v>
      </c>
      <c r="AY179" s="13" t="s">
        <v>281</v>
      </c>
      <c r="BE179" s="147">
        <f>IF(N179="základní",J179,0)</f>
        <v>0</v>
      </c>
      <c r="BF179" s="147">
        <f>IF(N179="snížená",J179,0)</f>
        <v>0</v>
      </c>
      <c r="BG179" s="147">
        <f>IF(N179="zákl. přenesená",J179,0)</f>
        <v>0</v>
      </c>
      <c r="BH179" s="147">
        <f>IF(N179="sníž. přenesená",J179,0)</f>
        <v>0</v>
      </c>
      <c r="BI179" s="147">
        <f>IF(N179="nulová",J179,0)</f>
        <v>0</v>
      </c>
      <c r="BJ179" s="13" t="s">
        <v>80</v>
      </c>
      <c r="BK179" s="147">
        <f>ROUND(I179*H179,2)</f>
        <v>0</v>
      </c>
      <c r="BL179" s="13" t="s">
        <v>97</v>
      </c>
      <c r="BM179" s="146" t="s">
        <v>2300</v>
      </c>
    </row>
    <row r="180" spans="2:65" s="1" customFormat="1" ht="19.5">
      <c r="B180" s="28"/>
      <c r="D180" s="148" t="s">
        <v>290</v>
      </c>
      <c r="F180" s="149" t="s">
        <v>2301</v>
      </c>
      <c r="I180" s="150"/>
      <c r="L180" s="28"/>
      <c r="M180" s="151"/>
      <c r="T180" s="52"/>
      <c r="AT180" s="13" t="s">
        <v>290</v>
      </c>
      <c r="AU180" s="13" t="s">
        <v>80</v>
      </c>
    </row>
    <row r="181" spans="2:65" s="1" customFormat="1" ht="21.75" customHeight="1">
      <c r="B181" s="133"/>
      <c r="C181" s="134" t="s">
        <v>494</v>
      </c>
      <c r="D181" s="134" t="s">
        <v>284</v>
      </c>
      <c r="E181" s="135" t="s">
        <v>2302</v>
      </c>
      <c r="F181" s="136" t="s">
        <v>2303</v>
      </c>
      <c r="G181" s="137" t="s">
        <v>409</v>
      </c>
      <c r="H181" s="156">
        <v>9449</v>
      </c>
      <c r="I181" s="139"/>
      <c r="J181" s="140">
        <f>ROUND(I181*H181,2)</f>
        <v>0</v>
      </c>
      <c r="K181" s="141"/>
      <c r="L181" s="28"/>
      <c r="M181" s="142" t="s">
        <v>1</v>
      </c>
      <c r="N181" s="143" t="s">
        <v>38</v>
      </c>
      <c r="P181" s="144">
        <f>O181*H181</f>
        <v>0</v>
      </c>
      <c r="Q181" s="144">
        <v>0</v>
      </c>
      <c r="R181" s="144">
        <f>Q181*H181</f>
        <v>0</v>
      </c>
      <c r="S181" s="144">
        <v>0</v>
      </c>
      <c r="T181" s="145">
        <f>S181*H181</f>
        <v>0</v>
      </c>
      <c r="AR181" s="146" t="s">
        <v>97</v>
      </c>
      <c r="AT181" s="146" t="s">
        <v>284</v>
      </c>
      <c r="AU181" s="146" t="s">
        <v>80</v>
      </c>
      <c r="AY181" s="13" t="s">
        <v>281</v>
      </c>
      <c r="BE181" s="147">
        <f>IF(N181="základní",J181,0)</f>
        <v>0</v>
      </c>
      <c r="BF181" s="147">
        <f>IF(N181="snížená",J181,0)</f>
        <v>0</v>
      </c>
      <c r="BG181" s="147">
        <f>IF(N181="zákl. přenesená",J181,0)</f>
        <v>0</v>
      </c>
      <c r="BH181" s="147">
        <f>IF(N181="sníž. přenesená",J181,0)</f>
        <v>0</v>
      </c>
      <c r="BI181" s="147">
        <f>IF(N181="nulová",J181,0)</f>
        <v>0</v>
      </c>
      <c r="BJ181" s="13" t="s">
        <v>80</v>
      </c>
      <c r="BK181" s="147">
        <f>ROUND(I181*H181,2)</f>
        <v>0</v>
      </c>
      <c r="BL181" s="13" t="s">
        <v>97</v>
      </c>
      <c r="BM181" s="146" t="s">
        <v>2304</v>
      </c>
    </row>
    <row r="182" spans="2:65" s="1" customFormat="1" ht="19.5">
      <c r="B182" s="28"/>
      <c r="D182" s="148" t="s">
        <v>290</v>
      </c>
      <c r="F182" s="149" t="s">
        <v>2305</v>
      </c>
      <c r="I182" s="150"/>
      <c r="L182" s="28"/>
      <c r="M182" s="151"/>
      <c r="T182" s="52"/>
      <c r="AT182" s="13" t="s">
        <v>290</v>
      </c>
      <c r="AU182" s="13" t="s">
        <v>80</v>
      </c>
    </row>
    <row r="183" spans="2:65" s="1" customFormat="1" ht="16.5" customHeight="1">
      <c r="B183" s="133"/>
      <c r="C183" s="134" t="s">
        <v>498</v>
      </c>
      <c r="D183" s="134" t="s">
        <v>284</v>
      </c>
      <c r="E183" s="135" t="s">
        <v>2306</v>
      </c>
      <c r="F183" s="136" t="s">
        <v>2307</v>
      </c>
      <c r="G183" s="137" t="s">
        <v>409</v>
      </c>
      <c r="H183" s="156">
        <v>23858</v>
      </c>
      <c r="I183" s="139"/>
      <c r="J183" s="140">
        <f>ROUND(I183*H183,2)</f>
        <v>0</v>
      </c>
      <c r="K183" s="141"/>
      <c r="L183" s="28"/>
      <c r="M183" s="142" t="s">
        <v>1</v>
      </c>
      <c r="N183" s="143" t="s">
        <v>38</v>
      </c>
      <c r="P183" s="144">
        <f>O183*H183</f>
        <v>0</v>
      </c>
      <c r="Q183" s="144">
        <v>0</v>
      </c>
      <c r="R183" s="144">
        <f>Q183*H183</f>
        <v>0</v>
      </c>
      <c r="S183" s="144">
        <v>0</v>
      </c>
      <c r="T183" s="145">
        <f>S183*H183</f>
        <v>0</v>
      </c>
      <c r="AR183" s="146" t="s">
        <v>97</v>
      </c>
      <c r="AT183" s="146" t="s">
        <v>284</v>
      </c>
      <c r="AU183" s="146" t="s">
        <v>80</v>
      </c>
      <c r="AY183" s="13" t="s">
        <v>281</v>
      </c>
      <c r="BE183" s="147">
        <f>IF(N183="základní",J183,0)</f>
        <v>0</v>
      </c>
      <c r="BF183" s="147">
        <f>IF(N183="snížená",J183,0)</f>
        <v>0</v>
      </c>
      <c r="BG183" s="147">
        <f>IF(N183="zákl. přenesená",J183,0)</f>
        <v>0</v>
      </c>
      <c r="BH183" s="147">
        <f>IF(N183="sníž. přenesená",J183,0)</f>
        <v>0</v>
      </c>
      <c r="BI183" s="147">
        <f>IF(N183="nulová",J183,0)</f>
        <v>0</v>
      </c>
      <c r="BJ183" s="13" t="s">
        <v>80</v>
      </c>
      <c r="BK183" s="147">
        <f>ROUND(I183*H183,2)</f>
        <v>0</v>
      </c>
      <c r="BL183" s="13" t="s">
        <v>97</v>
      </c>
      <c r="BM183" s="146" t="s">
        <v>2308</v>
      </c>
    </row>
    <row r="184" spans="2:65" s="1" customFormat="1" ht="409.5">
      <c r="B184" s="28"/>
      <c r="D184" s="148" t="s">
        <v>290</v>
      </c>
      <c r="F184" s="149" t="s">
        <v>2309</v>
      </c>
      <c r="I184" s="150"/>
      <c r="L184" s="28"/>
      <c r="M184" s="151"/>
      <c r="T184" s="52"/>
      <c r="AT184" s="13" t="s">
        <v>290</v>
      </c>
      <c r="AU184" s="13" t="s">
        <v>80</v>
      </c>
    </row>
    <row r="185" spans="2:65" s="1" customFormat="1" ht="16.5" customHeight="1">
      <c r="B185" s="133"/>
      <c r="C185" s="134" t="s">
        <v>503</v>
      </c>
      <c r="D185" s="134" t="s">
        <v>284</v>
      </c>
      <c r="E185" s="135" t="s">
        <v>2310</v>
      </c>
      <c r="F185" s="136" t="s">
        <v>2311</v>
      </c>
      <c r="G185" s="137" t="s">
        <v>2312</v>
      </c>
      <c r="H185" s="156">
        <v>23858</v>
      </c>
      <c r="I185" s="139"/>
      <c r="J185" s="140">
        <f>ROUND(I185*H185,2)</f>
        <v>0</v>
      </c>
      <c r="K185" s="141"/>
      <c r="L185" s="28"/>
      <c r="M185" s="142" t="s">
        <v>1</v>
      </c>
      <c r="N185" s="143" t="s">
        <v>38</v>
      </c>
      <c r="P185" s="144">
        <f>O185*H185</f>
        <v>0</v>
      </c>
      <c r="Q185" s="144">
        <v>0</v>
      </c>
      <c r="R185" s="144">
        <f>Q185*H185</f>
        <v>0</v>
      </c>
      <c r="S185" s="144">
        <v>0</v>
      </c>
      <c r="T185" s="145">
        <f>S185*H185</f>
        <v>0</v>
      </c>
      <c r="AR185" s="146" t="s">
        <v>97</v>
      </c>
      <c r="AT185" s="146" t="s">
        <v>284</v>
      </c>
      <c r="AU185" s="146" t="s">
        <v>80</v>
      </c>
      <c r="AY185" s="13" t="s">
        <v>281</v>
      </c>
      <c r="BE185" s="147">
        <f>IF(N185="základní",J185,0)</f>
        <v>0</v>
      </c>
      <c r="BF185" s="147">
        <f>IF(N185="snížená",J185,0)</f>
        <v>0</v>
      </c>
      <c r="BG185" s="147">
        <f>IF(N185="zákl. přenesená",J185,0)</f>
        <v>0</v>
      </c>
      <c r="BH185" s="147">
        <f>IF(N185="sníž. přenesená",J185,0)</f>
        <v>0</v>
      </c>
      <c r="BI185" s="147">
        <f>IF(N185="nulová",J185,0)</f>
        <v>0</v>
      </c>
      <c r="BJ185" s="13" t="s">
        <v>80</v>
      </c>
      <c r="BK185" s="147">
        <f>ROUND(I185*H185,2)</f>
        <v>0</v>
      </c>
      <c r="BL185" s="13" t="s">
        <v>97</v>
      </c>
      <c r="BM185" s="146" t="s">
        <v>2313</v>
      </c>
    </row>
    <row r="186" spans="2:65" s="1" customFormat="1" ht="409.5">
      <c r="B186" s="28"/>
      <c r="D186" s="148" t="s">
        <v>290</v>
      </c>
      <c r="F186" s="149" t="s">
        <v>2309</v>
      </c>
      <c r="I186" s="150"/>
      <c r="L186" s="28"/>
      <c r="M186" s="151"/>
      <c r="T186" s="52"/>
      <c r="AT186" s="13" t="s">
        <v>290</v>
      </c>
      <c r="AU186" s="13" t="s">
        <v>80</v>
      </c>
    </row>
    <row r="187" spans="2:65" s="1" customFormat="1" ht="16.5" customHeight="1">
      <c r="B187" s="133"/>
      <c r="C187" s="134" t="s">
        <v>789</v>
      </c>
      <c r="D187" s="134" t="s">
        <v>284</v>
      </c>
      <c r="E187" s="135" t="s">
        <v>2314</v>
      </c>
      <c r="F187" s="136" t="s">
        <v>2315</v>
      </c>
      <c r="G187" s="137" t="s">
        <v>409</v>
      </c>
      <c r="H187" s="156">
        <v>29215</v>
      </c>
      <c r="I187" s="139"/>
      <c r="J187" s="140">
        <f>ROUND(I187*H187,2)</f>
        <v>0</v>
      </c>
      <c r="K187" s="141"/>
      <c r="L187" s="28"/>
      <c r="M187" s="142" t="s">
        <v>1</v>
      </c>
      <c r="N187" s="143" t="s">
        <v>38</v>
      </c>
      <c r="P187" s="144">
        <f>O187*H187</f>
        <v>0</v>
      </c>
      <c r="Q187" s="144">
        <v>0</v>
      </c>
      <c r="R187" s="144">
        <f>Q187*H187</f>
        <v>0</v>
      </c>
      <c r="S187" s="144">
        <v>0</v>
      </c>
      <c r="T187" s="145">
        <f>S187*H187</f>
        <v>0</v>
      </c>
      <c r="AR187" s="146" t="s">
        <v>97</v>
      </c>
      <c r="AT187" s="146" t="s">
        <v>284</v>
      </c>
      <c r="AU187" s="146" t="s">
        <v>80</v>
      </c>
      <c r="AY187" s="13" t="s">
        <v>281</v>
      </c>
      <c r="BE187" s="147">
        <f>IF(N187="základní",J187,0)</f>
        <v>0</v>
      </c>
      <c r="BF187" s="147">
        <f>IF(N187="snížená",J187,0)</f>
        <v>0</v>
      </c>
      <c r="BG187" s="147">
        <f>IF(N187="zákl. přenesená",J187,0)</f>
        <v>0</v>
      </c>
      <c r="BH187" s="147">
        <f>IF(N187="sníž. přenesená",J187,0)</f>
        <v>0</v>
      </c>
      <c r="BI187" s="147">
        <f>IF(N187="nulová",J187,0)</f>
        <v>0</v>
      </c>
      <c r="BJ187" s="13" t="s">
        <v>80</v>
      </c>
      <c r="BK187" s="147">
        <f>ROUND(I187*H187,2)</f>
        <v>0</v>
      </c>
      <c r="BL187" s="13" t="s">
        <v>97</v>
      </c>
      <c r="BM187" s="146" t="s">
        <v>2316</v>
      </c>
    </row>
    <row r="188" spans="2:65" s="1" customFormat="1" ht="78">
      <c r="B188" s="28"/>
      <c r="D188" s="148" t="s">
        <v>290</v>
      </c>
      <c r="F188" s="149" t="s">
        <v>2317</v>
      </c>
      <c r="I188" s="150"/>
      <c r="L188" s="28"/>
      <c r="M188" s="151"/>
      <c r="T188" s="52"/>
      <c r="AT188" s="13" t="s">
        <v>290</v>
      </c>
      <c r="AU188" s="13" t="s">
        <v>80</v>
      </c>
    </row>
    <row r="189" spans="2:65" s="1" customFormat="1" ht="16.5" customHeight="1">
      <c r="B189" s="133"/>
      <c r="C189" s="134" t="s">
        <v>794</v>
      </c>
      <c r="D189" s="134" t="s">
        <v>284</v>
      </c>
      <c r="E189" s="135" t="s">
        <v>2318</v>
      </c>
      <c r="F189" s="136" t="s">
        <v>2319</v>
      </c>
      <c r="G189" s="137" t="s">
        <v>2312</v>
      </c>
      <c r="H189" s="156">
        <v>29215</v>
      </c>
      <c r="I189" s="139"/>
      <c r="J189" s="140">
        <f>ROUND(I189*H189,2)</f>
        <v>0</v>
      </c>
      <c r="K189" s="141"/>
      <c r="L189" s="28"/>
      <c r="M189" s="142" t="s">
        <v>1</v>
      </c>
      <c r="N189" s="143" t="s">
        <v>38</v>
      </c>
      <c r="P189" s="144">
        <f>O189*H189</f>
        <v>0</v>
      </c>
      <c r="Q189" s="144">
        <v>0</v>
      </c>
      <c r="R189" s="144">
        <f>Q189*H189</f>
        <v>0</v>
      </c>
      <c r="S189" s="144">
        <v>0</v>
      </c>
      <c r="T189" s="145">
        <f>S189*H189</f>
        <v>0</v>
      </c>
      <c r="AR189" s="146" t="s">
        <v>97</v>
      </c>
      <c r="AT189" s="146" t="s">
        <v>284</v>
      </c>
      <c r="AU189" s="146" t="s">
        <v>80</v>
      </c>
      <c r="AY189" s="13" t="s">
        <v>281</v>
      </c>
      <c r="BE189" s="147">
        <f>IF(N189="základní",J189,0)</f>
        <v>0</v>
      </c>
      <c r="BF189" s="147">
        <f>IF(N189="snížená",J189,0)</f>
        <v>0</v>
      </c>
      <c r="BG189" s="147">
        <f>IF(N189="zákl. přenesená",J189,0)</f>
        <v>0</v>
      </c>
      <c r="BH189" s="147">
        <f>IF(N189="sníž. přenesená",J189,0)</f>
        <v>0</v>
      </c>
      <c r="BI189" s="147">
        <f>IF(N189="nulová",J189,0)</f>
        <v>0</v>
      </c>
      <c r="BJ189" s="13" t="s">
        <v>80</v>
      </c>
      <c r="BK189" s="147">
        <f>ROUND(I189*H189,2)</f>
        <v>0</v>
      </c>
      <c r="BL189" s="13" t="s">
        <v>97</v>
      </c>
      <c r="BM189" s="146" t="s">
        <v>2320</v>
      </c>
    </row>
    <row r="190" spans="2:65" s="1" customFormat="1" ht="78">
      <c r="B190" s="28"/>
      <c r="D190" s="148" t="s">
        <v>290</v>
      </c>
      <c r="F190" s="149" t="s">
        <v>2317</v>
      </c>
      <c r="I190" s="150"/>
      <c r="L190" s="28"/>
      <c r="M190" s="151"/>
      <c r="T190" s="52"/>
      <c r="AT190" s="13" t="s">
        <v>290</v>
      </c>
      <c r="AU190" s="13" t="s">
        <v>80</v>
      </c>
    </row>
    <row r="191" spans="2:65" s="1" customFormat="1" ht="16.5" customHeight="1">
      <c r="B191" s="133"/>
      <c r="C191" s="134" t="s">
        <v>799</v>
      </c>
      <c r="D191" s="134" t="s">
        <v>284</v>
      </c>
      <c r="E191" s="135" t="s">
        <v>2321</v>
      </c>
      <c r="F191" s="136" t="s">
        <v>2322</v>
      </c>
      <c r="G191" s="137" t="s">
        <v>409</v>
      </c>
      <c r="H191" s="156">
        <v>354</v>
      </c>
      <c r="I191" s="139"/>
      <c r="J191" s="140">
        <f>ROUND(I191*H191,2)</f>
        <v>0</v>
      </c>
      <c r="K191" s="141"/>
      <c r="L191" s="28"/>
      <c r="M191" s="142" t="s">
        <v>1</v>
      </c>
      <c r="N191" s="143" t="s">
        <v>38</v>
      </c>
      <c r="P191" s="144">
        <f>O191*H191</f>
        <v>0</v>
      </c>
      <c r="Q191" s="144">
        <v>0</v>
      </c>
      <c r="R191" s="144">
        <f>Q191*H191</f>
        <v>0</v>
      </c>
      <c r="S191" s="144">
        <v>0</v>
      </c>
      <c r="T191" s="145">
        <f>S191*H191</f>
        <v>0</v>
      </c>
      <c r="AR191" s="146" t="s">
        <v>97</v>
      </c>
      <c r="AT191" s="146" t="s">
        <v>284</v>
      </c>
      <c r="AU191" s="146" t="s">
        <v>80</v>
      </c>
      <c r="AY191" s="13" t="s">
        <v>281</v>
      </c>
      <c r="BE191" s="147">
        <f>IF(N191="základní",J191,0)</f>
        <v>0</v>
      </c>
      <c r="BF191" s="147">
        <f>IF(N191="snížená",J191,0)</f>
        <v>0</v>
      </c>
      <c r="BG191" s="147">
        <f>IF(N191="zákl. přenesená",J191,0)</f>
        <v>0</v>
      </c>
      <c r="BH191" s="147">
        <f>IF(N191="sníž. přenesená",J191,0)</f>
        <v>0</v>
      </c>
      <c r="BI191" s="147">
        <f>IF(N191="nulová",J191,0)</f>
        <v>0</v>
      </c>
      <c r="BJ191" s="13" t="s">
        <v>80</v>
      </c>
      <c r="BK191" s="147">
        <f>ROUND(I191*H191,2)</f>
        <v>0</v>
      </c>
      <c r="BL191" s="13" t="s">
        <v>97</v>
      </c>
      <c r="BM191" s="146" t="s">
        <v>2323</v>
      </c>
    </row>
    <row r="192" spans="2:65" s="1" customFormat="1" ht="21.75" customHeight="1">
      <c r="B192" s="133"/>
      <c r="C192" s="134" t="s">
        <v>805</v>
      </c>
      <c r="D192" s="134" t="s">
        <v>284</v>
      </c>
      <c r="E192" s="135" t="s">
        <v>2324</v>
      </c>
      <c r="F192" s="136" t="s">
        <v>2325</v>
      </c>
      <c r="G192" s="137" t="s">
        <v>409</v>
      </c>
      <c r="H192" s="156">
        <v>706</v>
      </c>
      <c r="I192" s="139"/>
      <c r="J192" s="140">
        <f>ROUND(I192*H192,2)</f>
        <v>0</v>
      </c>
      <c r="K192" s="141"/>
      <c r="L192" s="28"/>
      <c r="M192" s="142" t="s">
        <v>1</v>
      </c>
      <c r="N192" s="143" t="s">
        <v>38</v>
      </c>
      <c r="P192" s="144">
        <f>O192*H192</f>
        <v>0</v>
      </c>
      <c r="Q192" s="144">
        <v>0</v>
      </c>
      <c r="R192" s="144">
        <f>Q192*H192</f>
        <v>0</v>
      </c>
      <c r="S192" s="144">
        <v>0</v>
      </c>
      <c r="T192" s="145">
        <f>S192*H192</f>
        <v>0</v>
      </c>
      <c r="AR192" s="146" t="s">
        <v>97</v>
      </c>
      <c r="AT192" s="146" t="s">
        <v>284</v>
      </c>
      <c r="AU192" s="146" t="s">
        <v>80</v>
      </c>
      <c r="AY192" s="13" t="s">
        <v>281</v>
      </c>
      <c r="BE192" s="147">
        <f>IF(N192="základní",J192,0)</f>
        <v>0</v>
      </c>
      <c r="BF192" s="147">
        <f>IF(N192="snížená",J192,0)</f>
        <v>0</v>
      </c>
      <c r="BG192" s="147">
        <f>IF(N192="zákl. přenesená",J192,0)</f>
        <v>0</v>
      </c>
      <c r="BH192" s="147">
        <f>IF(N192="sníž. přenesená",J192,0)</f>
        <v>0</v>
      </c>
      <c r="BI192" s="147">
        <f>IF(N192="nulová",J192,0)</f>
        <v>0</v>
      </c>
      <c r="BJ192" s="13" t="s">
        <v>80</v>
      </c>
      <c r="BK192" s="147">
        <f>ROUND(I192*H192,2)</f>
        <v>0</v>
      </c>
      <c r="BL192" s="13" t="s">
        <v>97</v>
      </c>
      <c r="BM192" s="146" t="s">
        <v>2326</v>
      </c>
    </row>
    <row r="193" spans="2:65" s="1" customFormat="1" ht="21.75" customHeight="1">
      <c r="B193" s="133"/>
      <c r="C193" s="134" t="s">
        <v>508</v>
      </c>
      <c r="D193" s="134" t="s">
        <v>284</v>
      </c>
      <c r="E193" s="135" t="s">
        <v>2327</v>
      </c>
      <c r="F193" s="136" t="s">
        <v>2328</v>
      </c>
      <c r="G193" s="137" t="s">
        <v>409</v>
      </c>
      <c r="H193" s="156">
        <v>354</v>
      </c>
      <c r="I193" s="139"/>
      <c r="J193" s="140">
        <f>ROUND(I193*H193,2)</f>
        <v>0</v>
      </c>
      <c r="K193" s="141"/>
      <c r="L193" s="28"/>
      <c r="M193" s="142" t="s">
        <v>1</v>
      </c>
      <c r="N193" s="143" t="s">
        <v>38</v>
      </c>
      <c r="P193" s="144">
        <f>O193*H193</f>
        <v>0</v>
      </c>
      <c r="Q193" s="144">
        <v>0</v>
      </c>
      <c r="R193" s="144">
        <f>Q193*H193</f>
        <v>0</v>
      </c>
      <c r="S193" s="144">
        <v>0</v>
      </c>
      <c r="T193" s="145">
        <f>S193*H193</f>
        <v>0</v>
      </c>
      <c r="AR193" s="146" t="s">
        <v>97</v>
      </c>
      <c r="AT193" s="146" t="s">
        <v>284</v>
      </c>
      <c r="AU193" s="146" t="s">
        <v>80</v>
      </c>
      <c r="AY193" s="13" t="s">
        <v>281</v>
      </c>
      <c r="BE193" s="147">
        <f>IF(N193="základní",J193,0)</f>
        <v>0</v>
      </c>
      <c r="BF193" s="147">
        <f>IF(N193="snížená",J193,0)</f>
        <v>0</v>
      </c>
      <c r="BG193" s="147">
        <f>IF(N193="zákl. přenesená",J193,0)</f>
        <v>0</v>
      </c>
      <c r="BH193" s="147">
        <f>IF(N193="sníž. přenesená",J193,0)</f>
        <v>0</v>
      </c>
      <c r="BI193" s="147">
        <f>IF(N193="nulová",J193,0)</f>
        <v>0</v>
      </c>
      <c r="BJ193" s="13" t="s">
        <v>80</v>
      </c>
      <c r="BK193" s="147">
        <f>ROUND(I193*H193,2)</f>
        <v>0</v>
      </c>
      <c r="BL193" s="13" t="s">
        <v>97</v>
      </c>
      <c r="BM193" s="146" t="s">
        <v>2329</v>
      </c>
    </row>
    <row r="194" spans="2:65" s="1" customFormat="1" ht="21.75" customHeight="1">
      <c r="B194" s="133"/>
      <c r="C194" s="134" t="s">
        <v>513</v>
      </c>
      <c r="D194" s="134" t="s">
        <v>284</v>
      </c>
      <c r="E194" s="135" t="s">
        <v>2330</v>
      </c>
      <c r="F194" s="136" t="s">
        <v>2331</v>
      </c>
      <c r="G194" s="137" t="s">
        <v>409</v>
      </c>
      <c r="H194" s="156">
        <v>706</v>
      </c>
      <c r="I194" s="139"/>
      <c r="J194" s="140">
        <f>ROUND(I194*H194,2)</f>
        <v>0</v>
      </c>
      <c r="K194" s="141"/>
      <c r="L194" s="28"/>
      <c r="M194" s="142" t="s">
        <v>1</v>
      </c>
      <c r="N194" s="143" t="s">
        <v>38</v>
      </c>
      <c r="P194" s="144">
        <f>O194*H194</f>
        <v>0</v>
      </c>
      <c r="Q194" s="144">
        <v>0</v>
      </c>
      <c r="R194" s="144">
        <f>Q194*H194</f>
        <v>0</v>
      </c>
      <c r="S194" s="144">
        <v>0</v>
      </c>
      <c r="T194" s="145">
        <f>S194*H194</f>
        <v>0</v>
      </c>
      <c r="AR194" s="146" t="s">
        <v>97</v>
      </c>
      <c r="AT194" s="146" t="s">
        <v>284</v>
      </c>
      <c r="AU194" s="146" t="s">
        <v>80</v>
      </c>
      <c r="AY194" s="13" t="s">
        <v>281</v>
      </c>
      <c r="BE194" s="147">
        <f>IF(N194="základní",J194,0)</f>
        <v>0</v>
      </c>
      <c r="BF194" s="147">
        <f>IF(N194="snížená",J194,0)</f>
        <v>0</v>
      </c>
      <c r="BG194" s="147">
        <f>IF(N194="zákl. přenesená",J194,0)</f>
        <v>0</v>
      </c>
      <c r="BH194" s="147">
        <f>IF(N194="sníž. přenesená",J194,0)</f>
        <v>0</v>
      </c>
      <c r="BI194" s="147">
        <f>IF(N194="nulová",J194,0)</f>
        <v>0</v>
      </c>
      <c r="BJ194" s="13" t="s">
        <v>80</v>
      </c>
      <c r="BK194" s="147">
        <f>ROUND(I194*H194,2)</f>
        <v>0</v>
      </c>
      <c r="BL194" s="13" t="s">
        <v>97</v>
      </c>
      <c r="BM194" s="146" t="s">
        <v>2332</v>
      </c>
    </row>
    <row r="195" spans="2:65" s="1" customFormat="1" ht="16.5" customHeight="1">
      <c r="B195" s="133"/>
      <c r="C195" s="134" t="s">
        <v>517</v>
      </c>
      <c r="D195" s="134" t="s">
        <v>284</v>
      </c>
      <c r="E195" s="135" t="s">
        <v>90</v>
      </c>
      <c r="F195" s="136" t="s">
        <v>2333</v>
      </c>
      <c r="G195" s="137" t="s">
        <v>2312</v>
      </c>
      <c r="H195" s="156">
        <v>1060</v>
      </c>
      <c r="I195" s="139"/>
      <c r="J195" s="140">
        <f>ROUND(I195*H195,2)</f>
        <v>0</v>
      </c>
      <c r="K195" s="141"/>
      <c r="L195" s="28"/>
      <c r="M195" s="142" t="s">
        <v>1</v>
      </c>
      <c r="N195" s="143" t="s">
        <v>38</v>
      </c>
      <c r="P195" s="144">
        <f>O195*H195</f>
        <v>0</v>
      </c>
      <c r="Q195" s="144">
        <v>0</v>
      </c>
      <c r="R195" s="144">
        <f>Q195*H195</f>
        <v>0</v>
      </c>
      <c r="S195" s="144">
        <v>0</v>
      </c>
      <c r="T195" s="145">
        <f>S195*H195</f>
        <v>0</v>
      </c>
      <c r="AR195" s="146" t="s">
        <v>97</v>
      </c>
      <c r="AT195" s="146" t="s">
        <v>284</v>
      </c>
      <c r="AU195" s="146" t="s">
        <v>80</v>
      </c>
      <c r="AY195" s="13" t="s">
        <v>281</v>
      </c>
      <c r="BE195" s="147">
        <f>IF(N195="základní",J195,0)</f>
        <v>0</v>
      </c>
      <c r="BF195" s="147">
        <f>IF(N195="snížená",J195,0)</f>
        <v>0</v>
      </c>
      <c r="BG195" s="147">
        <f>IF(N195="zákl. přenesená",J195,0)</f>
        <v>0</v>
      </c>
      <c r="BH195" s="147">
        <f>IF(N195="sníž. přenesená",J195,0)</f>
        <v>0</v>
      </c>
      <c r="BI195" s="147">
        <f>IF(N195="nulová",J195,0)</f>
        <v>0</v>
      </c>
      <c r="BJ195" s="13" t="s">
        <v>80</v>
      </c>
      <c r="BK195" s="147">
        <f>ROUND(I195*H195,2)</f>
        <v>0</v>
      </c>
      <c r="BL195" s="13" t="s">
        <v>97</v>
      </c>
      <c r="BM195" s="146" t="s">
        <v>2334</v>
      </c>
    </row>
    <row r="196" spans="2:65" s="1" customFormat="1" ht="97.5">
      <c r="B196" s="28"/>
      <c r="D196" s="148" t="s">
        <v>290</v>
      </c>
      <c r="F196" s="149" t="s">
        <v>2335</v>
      </c>
      <c r="I196" s="150"/>
      <c r="L196" s="28"/>
      <c r="M196" s="151"/>
      <c r="T196" s="52"/>
      <c r="AT196" s="13" t="s">
        <v>290</v>
      </c>
      <c r="AU196" s="13" t="s">
        <v>80</v>
      </c>
    </row>
    <row r="197" spans="2:65" s="1" customFormat="1" ht="21.75" customHeight="1">
      <c r="B197" s="133"/>
      <c r="C197" s="134" t="s">
        <v>521</v>
      </c>
      <c r="D197" s="134" t="s">
        <v>284</v>
      </c>
      <c r="E197" s="135" t="s">
        <v>2336</v>
      </c>
      <c r="F197" s="136" t="s">
        <v>2337</v>
      </c>
      <c r="G197" s="137" t="s">
        <v>409</v>
      </c>
      <c r="H197" s="156">
        <v>85</v>
      </c>
      <c r="I197" s="139"/>
      <c r="J197" s="140">
        <f>ROUND(I197*H197,2)</f>
        <v>0</v>
      </c>
      <c r="K197" s="141"/>
      <c r="L197" s="28"/>
      <c r="M197" s="142" t="s">
        <v>1</v>
      </c>
      <c r="N197" s="143" t="s">
        <v>38</v>
      </c>
      <c r="P197" s="144">
        <f>O197*H197</f>
        <v>0</v>
      </c>
      <c r="Q197" s="144">
        <v>0</v>
      </c>
      <c r="R197" s="144">
        <f>Q197*H197</f>
        <v>0</v>
      </c>
      <c r="S197" s="144">
        <v>0</v>
      </c>
      <c r="T197" s="145">
        <f>S197*H197</f>
        <v>0</v>
      </c>
      <c r="AR197" s="146" t="s">
        <v>97</v>
      </c>
      <c r="AT197" s="146" t="s">
        <v>284</v>
      </c>
      <c r="AU197" s="146" t="s">
        <v>80</v>
      </c>
      <c r="AY197" s="13" t="s">
        <v>281</v>
      </c>
      <c r="BE197" s="147">
        <f>IF(N197="základní",J197,0)</f>
        <v>0</v>
      </c>
      <c r="BF197" s="147">
        <f>IF(N197="snížená",J197,0)</f>
        <v>0</v>
      </c>
      <c r="BG197" s="147">
        <f>IF(N197="zákl. přenesená",J197,0)</f>
        <v>0</v>
      </c>
      <c r="BH197" s="147">
        <f>IF(N197="sníž. přenesená",J197,0)</f>
        <v>0</v>
      </c>
      <c r="BI197" s="147">
        <f>IF(N197="nulová",J197,0)</f>
        <v>0</v>
      </c>
      <c r="BJ197" s="13" t="s">
        <v>80</v>
      </c>
      <c r="BK197" s="147">
        <f>ROUND(I197*H197,2)</f>
        <v>0</v>
      </c>
      <c r="BL197" s="13" t="s">
        <v>97</v>
      </c>
      <c r="BM197" s="146" t="s">
        <v>2338</v>
      </c>
    </row>
    <row r="198" spans="2:65" s="1" customFormat="1" ht="234">
      <c r="B198" s="28"/>
      <c r="D198" s="148" t="s">
        <v>290</v>
      </c>
      <c r="F198" s="149" t="s">
        <v>2339</v>
      </c>
      <c r="I198" s="150"/>
      <c r="L198" s="28"/>
      <c r="M198" s="151"/>
      <c r="T198" s="52"/>
      <c r="AT198" s="13" t="s">
        <v>290</v>
      </c>
      <c r="AU198" s="13" t="s">
        <v>80</v>
      </c>
    </row>
    <row r="199" spans="2:65" s="1" customFormat="1" ht="16.5" customHeight="1">
      <c r="B199" s="133"/>
      <c r="C199" s="134" t="s">
        <v>828</v>
      </c>
      <c r="D199" s="134" t="s">
        <v>284</v>
      </c>
      <c r="E199" s="135" t="s">
        <v>2340</v>
      </c>
      <c r="F199" s="136" t="s">
        <v>2341</v>
      </c>
      <c r="G199" s="137" t="s">
        <v>409</v>
      </c>
      <c r="H199" s="156">
        <v>85</v>
      </c>
      <c r="I199" s="139"/>
      <c r="J199" s="140">
        <f>ROUND(I199*H199,2)</f>
        <v>0</v>
      </c>
      <c r="K199" s="141"/>
      <c r="L199" s="28"/>
      <c r="M199" s="142" t="s">
        <v>1</v>
      </c>
      <c r="N199" s="143" t="s">
        <v>38</v>
      </c>
      <c r="P199" s="144">
        <f>O199*H199</f>
        <v>0</v>
      </c>
      <c r="Q199" s="144">
        <v>0</v>
      </c>
      <c r="R199" s="144">
        <f>Q199*H199</f>
        <v>0</v>
      </c>
      <c r="S199" s="144">
        <v>0</v>
      </c>
      <c r="T199" s="145">
        <f>S199*H199</f>
        <v>0</v>
      </c>
      <c r="AR199" s="146" t="s">
        <v>97</v>
      </c>
      <c r="AT199" s="146" t="s">
        <v>284</v>
      </c>
      <c r="AU199" s="146" t="s">
        <v>80</v>
      </c>
      <c r="AY199" s="13" t="s">
        <v>281</v>
      </c>
      <c r="BE199" s="147">
        <f>IF(N199="základní",J199,0)</f>
        <v>0</v>
      </c>
      <c r="BF199" s="147">
        <f>IF(N199="snížená",J199,0)</f>
        <v>0</v>
      </c>
      <c r="BG199" s="147">
        <f>IF(N199="zákl. přenesená",J199,0)</f>
        <v>0</v>
      </c>
      <c r="BH199" s="147">
        <f>IF(N199="sníž. přenesená",J199,0)</f>
        <v>0</v>
      </c>
      <c r="BI199" s="147">
        <f>IF(N199="nulová",J199,0)</f>
        <v>0</v>
      </c>
      <c r="BJ199" s="13" t="s">
        <v>80</v>
      </c>
      <c r="BK199" s="147">
        <f>ROUND(I199*H199,2)</f>
        <v>0</v>
      </c>
      <c r="BL199" s="13" t="s">
        <v>97</v>
      </c>
      <c r="BM199" s="146" t="s">
        <v>2342</v>
      </c>
    </row>
    <row r="200" spans="2:65" s="1" customFormat="1" ht="16.5" customHeight="1">
      <c r="B200" s="133"/>
      <c r="C200" s="134" t="s">
        <v>833</v>
      </c>
      <c r="D200" s="134" t="s">
        <v>284</v>
      </c>
      <c r="E200" s="135" t="s">
        <v>2343</v>
      </c>
      <c r="F200" s="136" t="s">
        <v>2344</v>
      </c>
      <c r="G200" s="137" t="s">
        <v>2312</v>
      </c>
      <c r="H200" s="156">
        <v>85</v>
      </c>
      <c r="I200" s="139"/>
      <c r="J200" s="140">
        <f>ROUND(I200*H200,2)</f>
        <v>0</v>
      </c>
      <c r="K200" s="141"/>
      <c r="L200" s="28"/>
      <c r="M200" s="142" t="s">
        <v>1</v>
      </c>
      <c r="N200" s="143" t="s">
        <v>38</v>
      </c>
      <c r="P200" s="144">
        <f>O200*H200</f>
        <v>0</v>
      </c>
      <c r="Q200" s="144">
        <v>0</v>
      </c>
      <c r="R200" s="144">
        <f>Q200*H200</f>
        <v>0</v>
      </c>
      <c r="S200" s="144">
        <v>0</v>
      </c>
      <c r="T200" s="145">
        <f>S200*H200</f>
        <v>0</v>
      </c>
      <c r="AR200" s="146" t="s">
        <v>97</v>
      </c>
      <c r="AT200" s="146" t="s">
        <v>284</v>
      </c>
      <c r="AU200" s="146" t="s">
        <v>80</v>
      </c>
      <c r="AY200" s="13" t="s">
        <v>281</v>
      </c>
      <c r="BE200" s="147">
        <f>IF(N200="základní",J200,0)</f>
        <v>0</v>
      </c>
      <c r="BF200" s="147">
        <f>IF(N200="snížená",J200,0)</f>
        <v>0</v>
      </c>
      <c r="BG200" s="147">
        <f>IF(N200="zákl. přenesená",J200,0)</f>
        <v>0</v>
      </c>
      <c r="BH200" s="147">
        <f>IF(N200="sníž. přenesená",J200,0)</f>
        <v>0</v>
      </c>
      <c r="BI200" s="147">
        <f>IF(N200="nulová",J200,0)</f>
        <v>0</v>
      </c>
      <c r="BJ200" s="13" t="s">
        <v>80</v>
      </c>
      <c r="BK200" s="147">
        <f>ROUND(I200*H200,2)</f>
        <v>0</v>
      </c>
      <c r="BL200" s="13" t="s">
        <v>97</v>
      </c>
      <c r="BM200" s="146" t="s">
        <v>2345</v>
      </c>
    </row>
    <row r="201" spans="2:65" s="1" customFormat="1" ht="16.5" customHeight="1">
      <c r="B201" s="133"/>
      <c r="C201" s="134" t="s">
        <v>531</v>
      </c>
      <c r="D201" s="134" t="s">
        <v>284</v>
      </c>
      <c r="E201" s="135" t="s">
        <v>2346</v>
      </c>
      <c r="F201" s="136" t="s">
        <v>2347</v>
      </c>
      <c r="G201" s="137" t="s">
        <v>2312</v>
      </c>
      <c r="H201" s="156">
        <v>35</v>
      </c>
      <c r="I201" s="139"/>
      <c r="J201" s="140">
        <f>ROUND(I201*H201,2)</f>
        <v>0</v>
      </c>
      <c r="K201" s="141"/>
      <c r="L201" s="28"/>
      <c r="M201" s="142" t="s">
        <v>1</v>
      </c>
      <c r="N201" s="143" t="s">
        <v>38</v>
      </c>
      <c r="P201" s="144">
        <f>O201*H201</f>
        <v>0</v>
      </c>
      <c r="Q201" s="144">
        <v>0</v>
      </c>
      <c r="R201" s="144">
        <f>Q201*H201</f>
        <v>0</v>
      </c>
      <c r="S201" s="144">
        <v>0</v>
      </c>
      <c r="T201" s="145">
        <f>S201*H201</f>
        <v>0</v>
      </c>
      <c r="AR201" s="146" t="s">
        <v>97</v>
      </c>
      <c r="AT201" s="146" t="s">
        <v>284</v>
      </c>
      <c r="AU201" s="146" t="s">
        <v>80</v>
      </c>
      <c r="AY201" s="13" t="s">
        <v>281</v>
      </c>
      <c r="BE201" s="147">
        <f>IF(N201="základní",J201,0)</f>
        <v>0</v>
      </c>
      <c r="BF201" s="147">
        <f>IF(N201="snížená",J201,0)</f>
        <v>0</v>
      </c>
      <c r="BG201" s="147">
        <f>IF(N201="zákl. přenesená",J201,0)</f>
        <v>0</v>
      </c>
      <c r="BH201" s="147">
        <f>IF(N201="sníž. přenesená",J201,0)</f>
        <v>0</v>
      </c>
      <c r="BI201" s="147">
        <f>IF(N201="nulová",J201,0)</f>
        <v>0</v>
      </c>
      <c r="BJ201" s="13" t="s">
        <v>80</v>
      </c>
      <c r="BK201" s="147">
        <f>ROUND(I201*H201,2)</f>
        <v>0</v>
      </c>
      <c r="BL201" s="13" t="s">
        <v>97</v>
      </c>
      <c r="BM201" s="146" t="s">
        <v>2348</v>
      </c>
    </row>
    <row r="202" spans="2:65" s="1" customFormat="1" ht="117">
      <c r="B202" s="28"/>
      <c r="D202" s="148" t="s">
        <v>290</v>
      </c>
      <c r="F202" s="149" t="s">
        <v>2349</v>
      </c>
      <c r="I202" s="150"/>
      <c r="L202" s="28"/>
      <c r="M202" s="151"/>
      <c r="T202" s="52"/>
      <c r="AT202" s="13" t="s">
        <v>290</v>
      </c>
      <c r="AU202" s="13" t="s">
        <v>80</v>
      </c>
    </row>
    <row r="203" spans="2:65" s="1" customFormat="1" ht="21.75" customHeight="1">
      <c r="B203" s="133"/>
      <c r="C203" s="134" t="s">
        <v>535</v>
      </c>
      <c r="D203" s="134" t="s">
        <v>284</v>
      </c>
      <c r="E203" s="135" t="s">
        <v>97</v>
      </c>
      <c r="F203" s="136" t="s">
        <v>2350</v>
      </c>
      <c r="G203" s="137" t="s">
        <v>2312</v>
      </c>
      <c r="H203" s="156">
        <v>50</v>
      </c>
      <c r="I203" s="139"/>
      <c r="J203" s="140">
        <f>ROUND(I203*H203,2)</f>
        <v>0</v>
      </c>
      <c r="K203" s="141"/>
      <c r="L203" s="28"/>
      <c r="M203" s="142" t="s">
        <v>1</v>
      </c>
      <c r="N203" s="143" t="s">
        <v>38</v>
      </c>
      <c r="P203" s="144">
        <f>O203*H203</f>
        <v>0</v>
      </c>
      <c r="Q203" s="144">
        <v>0</v>
      </c>
      <c r="R203" s="144">
        <f>Q203*H203</f>
        <v>0</v>
      </c>
      <c r="S203" s="144">
        <v>0</v>
      </c>
      <c r="T203" s="145">
        <f>S203*H203</f>
        <v>0</v>
      </c>
      <c r="AR203" s="146" t="s">
        <v>97</v>
      </c>
      <c r="AT203" s="146" t="s">
        <v>284</v>
      </c>
      <c r="AU203" s="146" t="s">
        <v>80</v>
      </c>
      <c r="AY203" s="13" t="s">
        <v>281</v>
      </c>
      <c r="BE203" s="147">
        <f>IF(N203="základní",J203,0)</f>
        <v>0</v>
      </c>
      <c r="BF203" s="147">
        <f>IF(N203="snížená",J203,0)</f>
        <v>0</v>
      </c>
      <c r="BG203" s="147">
        <f>IF(N203="zákl. přenesená",J203,0)</f>
        <v>0</v>
      </c>
      <c r="BH203" s="147">
        <f>IF(N203="sníž. přenesená",J203,0)</f>
        <v>0</v>
      </c>
      <c r="BI203" s="147">
        <f>IF(N203="nulová",J203,0)</f>
        <v>0</v>
      </c>
      <c r="BJ203" s="13" t="s">
        <v>80</v>
      </c>
      <c r="BK203" s="147">
        <f>ROUND(I203*H203,2)</f>
        <v>0</v>
      </c>
      <c r="BL203" s="13" t="s">
        <v>97</v>
      </c>
      <c r="BM203" s="146" t="s">
        <v>2351</v>
      </c>
    </row>
    <row r="204" spans="2:65" s="1" customFormat="1" ht="136.5">
      <c r="B204" s="28"/>
      <c r="D204" s="148" t="s">
        <v>290</v>
      </c>
      <c r="F204" s="149" t="s">
        <v>2352</v>
      </c>
      <c r="I204" s="150"/>
      <c r="L204" s="28"/>
      <c r="M204" s="151"/>
      <c r="T204" s="52"/>
      <c r="AT204" s="13" t="s">
        <v>290</v>
      </c>
      <c r="AU204" s="13" t="s">
        <v>80</v>
      </c>
    </row>
    <row r="205" spans="2:65" s="1" customFormat="1" ht="16.5" customHeight="1">
      <c r="B205" s="133"/>
      <c r="C205" s="134" t="s">
        <v>539</v>
      </c>
      <c r="D205" s="134" t="s">
        <v>284</v>
      </c>
      <c r="E205" s="135" t="s">
        <v>2353</v>
      </c>
      <c r="F205" s="136" t="s">
        <v>2354</v>
      </c>
      <c r="G205" s="137" t="s">
        <v>409</v>
      </c>
      <c r="H205" s="156">
        <v>35</v>
      </c>
      <c r="I205" s="139"/>
      <c r="J205" s="140">
        <f>ROUND(I205*H205,2)</f>
        <v>0</v>
      </c>
      <c r="K205" s="141"/>
      <c r="L205" s="28"/>
      <c r="M205" s="142" t="s">
        <v>1</v>
      </c>
      <c r="N205" s="143" t="s">
        <v>38</v>
      </c>
      <c r="P205" s="144">
        <f>O205*H205</f>
        <v>0</v>
      </c>
      <c r="Q205" s="144">
        <v>0</v>
      </c>
      <c r="R205" s="144">
        <f>Q205*H205</f>
        <v>0</v>
      </c>
      <c r="S205" s="144">
        <v>0</v>
      </c>
      <c r="T205" s="145">
        <f>S205*H205</f>
        <v>0</v>
      </c>
      <c r="AR205" s="146" t="s">
        <v>97</v>
      </c>
      <c r="AT205" s="146" t="s">
        <v>284</v>
      </c>
      <c r="AU205" s="146" t="s">
        <v>80</v>
      </c>
      <c r="AY205" s="13" t="s">
        <v>281</v>
      </c>
      <c r="BE205" s="147">
        <f>IF(N205="základní",J205,0)</f>
        <v>0</v>
      </c>
      <c r="BF205" s="147">
        <f>IF(N205="snížená",J205,0)</f>
        <v>0</v>
      </c>
      <c r="BG205" s="147">
        <f>IF(N205="zákl. přenesená",J205,0)</f>
        <v>0</v>
      </c>
      <c r="BH205" s="147">
        <f>IF(N205="sníž. přenesená",J205,0)</f>
        <v>0</v>
      </c>
      <c r="BI205" s="147">
        <f>IF(N205="nulová",J205,0)</f>
        <v>0</v>
      </c>
      <c r="BJ205" s="13" t="s">
        <v>80</v>
      </c>
      <c r="BK205" s="147">
        <f>ROUND(I205*H205,2)</f>
        <v>0</v>
      </c>
      <c r="BL205" s="13" t="s">
        <v>97</v>
      </c>
      <c r="BM205" s="146" t="s">
        <v>2355</v>
      </c>
    </row>
    <row r="206" spans="2:65" s="1" customFormat="1" ht="16.5" customHeight="1">
      <c r="B206" s="133"/>
      <c r="C206" s="134" t="s">
        <v>851</v>
      </c>
      <c r="D206" s="134" t="s">
        <v>284</v>
      </c>
      <c r="E206" s="135" t="s">
        <v>2356</v>
      </c>
      <c r="F206" s="136" t="s">
        <v>2357</v>
      </c>
      <c r="G206" s="137" t="s">
        <v>409</v>
      </c>
      <c r="H206" s="156">
        <v>105</v>
      </c>
      <c r="I206" s="139"/>
      <c r="J206" s="140">
        <f>ROUND(I206*H206,2)</f>
        <v>0</v>
      </c>
      <c r="K206" s="141"/>
      <c r="L206" s="28"/>
      <c r="M206" s="142" t="s">
        <v>1</v>
      </c>
      <c r="N206" s="143" t="s">
        <v>38</v>
      </c>
      <c r="P206" s="144">
        <f>O206*H206</f>
        <v>0</v>
      </c>
      <c r="Q206" s="144">
        <v>0</v>
      </c>
      <c r="R206" s="144">
        <f>Q206*H206</f>
        <v>0</v>
      </c>
      <c r="S206" s="144">
        <v>0</v>
      </c>
      <c r="T206" s="145">
        <f>S206*H206</f>
        <v>0</v>
      </c>
      <c r="AR206" s="146" t="s">
        <v>97</v>
      </c>
      <c r="AT206" s="146" t="s">
        <v>284</v>
      </c>
      <c r="AU206" s="146" t="s">
        <v>80</v>
      </c>
      <c r="AY206" s="13" t="s">
        <v>281</v>
      </c>
      <c r="BE206" s="147">
        <f>IF(N206="základní",J206,0)</f>
        <v>0</v>
      </c>
      <c r="BF206" s="147">
        <f>IF(N206="snížená",J206,0)</f>
        <v>0</v>
      </c>
      <c r="BG206" s="147">
        <f>IF(N206="zákl. přenesená",J206,0)</f>
        <v>0</v>
      </c>
      <c r="BH206" s="147">
        <f>IF(N206="sníž. přenesená",J206,0)</f>
        <v>0</v>
      </c>
      <c r="BI206" s="147">
        <f>IF(N206="nulová",J206,0)</f>
        <v>0</v>
      </c>
      <c r="BJ206" s="13" t="s">
        <v>80</v>
      </c>
      <c r="BK206" s="147">
        <f>ROUND(I206*H206,2)</f>
        <v>0</v>
      </c>
      <c r="BL206" s="13" t="s">
        <v>97</v>
      </c>
      <c r="BM206" s="146" t="s">
        <v>2358</v>
      </c>
    </row>
    <row r="207" spans="2:65" s="1" customFormat="1" ht="19.5">
      <c r="B207" s="28"/>
      <c r="D207" s="148" t="s">
        <v>290</v>
      </c>
      <c r="F207" s="149" t="s">
        <v>2359</v>
      </c>
      <c r="I207" s="150"/>
      <c r="L207" s="28"/>
      <c r="M207" s="151"/>
      <c r="T207" s="52"/>
      <c r="AT207" s="13" t="s">
        <v>290</v>
      </c>
      <c r="AU207" s="13" t="s">
        <v>80</v>
      </c>
    </row>
    <row r="208" spans="2:65" s="1" customFormat="1" ht="24.2" customHeight="1">
      <c r="B208" s="133"/>
      <c r="C208" s="134" t="s">
        <v>855</v>
      </c>
      <c r="D208" s="134" t="s">
        <v>284</v>
      </c>
      <c r="E208" s="135" t="s">
        <v>2360</v>
      </c>
      <c r="F208" s="136" t="s">
        <v>2361</v>
      </c>
      <c r="G208" s="137" t="s">
        <v>409</v>
      </c>
      <c r="H208" s="156">
        <v>420</v>
      </c>
      <c r="I208" s="139"/>
      <c r="J208" s="140">
        <f>ROUND(I208*H208,2)</f>
        <v>0</v>
      </c>
      <c r="K208" s="141"/>
      <c r="L208" s="28"/>
      <c r="M208" s="142" t="s">
        <v>1</v>
      </c>
      <c r="N208" s="143" t="s">
        <v>38</v>
      </c>
      <c r="P208" s="144">
        <f>O208*H208</f>
        <v>0</v>
      </c>
      <c r="Q208" s="144">
        <v>0</v>
      </c>
      <c r="R208" s="144">
        <f>Q208*H208</f>
        <v>0</v>
      </c>
      <c r="S208" s="144">
        <v>0</v>
      </c>
      <c r="T208" s="145">
        <f>S208*H208</f>
        <v>0</v>
      </c>
      <c r="AR208" s="146" t="s">
        <v>97</v>
      </c>
      <c r="AT208" s="146" t="s">
        <v>284</v>
      </c>
      <c r="AU208" s="146" t="s">
        <v>80</v>
      </c>
      <c r="AY208" s="13" t="s">
        <v>281</v>
      </c>
      <c r="BE208" s="147">
        <f>IF(N208="základní",J208,0)</f>
        <v>0</v>
      </c>
      <c r="BF208" s="147">
        <f>IF(N208="snížená",J208,0)</f>
        <v>0</v>
      </c>
      <c r="BG208" s="147">
        <f>IF(N208="zákl. přenesená",J208,0)</f>
        <v>0</v>
      </c>
      <c r="BH208" s="147">
        <f>IF(N208="sníž. přenesená",J208,0)</f>
        <v>0</v>
      </c>
      <c r="BI208" s="147">
        <f>IF(N208="nulová",J208,0)</f>
        <v>0</v>
      </c>
      <c r="BJ208" s="13" t="s">
        <v>80</v>
      </c>
      <c r="BK208" s="147">
        <f>ROUND(I208*H208,2)</f>
        <v>0</v>
      </c>
      <c r="BL208" s="13" t="s">
        <v>97</v>
      </c>
      <c r="BM208" s="146" t="s">
        <v>2362</v>
      </c>
    </row>
    <row r="209" spans="2:65" s="1" customFormat="1" ht="19.5">
      <c r="B209" s="28"/>
      <c r="D209" s="148" t="s">
        <v>290</v>
      </c>
      <c r="F209" s="149" t="s">
        <v>2363</v>
      </c>
      <c r="I209" s="150"/>
      <c r="L209" s="28"/>
      <c r="M209" s="151"/>
      <c r="T209" s="52"/>
      <c r="AT209" s="13" t="s">
        <v>290</v>
      </c>
      <c r="AU209" s="13" t="s">
        <v>80</v>
      </c>
    </row>
    <row r="210" spans="2:65" s="1" customFormat="1" ht="16.5" customHeight="1">
      <c r="B210" s="133"/>
      <c r="C210" s="134" t="s">
        <v>860</v>
      </c>
      <c r="D210" s="134" t="s">
        <v>284</v>
      </c>
      <c r="E210" s="135" t="s">
        <v>2364</v>
      </c>
      <c r="F210" s="136" t="s">
        <v>2365</v>
      </c>
      <c r="G210" s="137" t="s">
        <v>2197</v>
      </c>
      <c r="H210" s="156">
        <v>35</v>
      </c>
      <c r="I210" s="139"/>
      <c r="J210" s="140">
        <f>ROUND(I210*H210,2)</f>
        <v>0</v>
      </c>
      <c r="K210" s="141"/>
      <c r="L210" s="28"/>
      <c r="M210" s="142" t="s">
        <v>1</v>
      </c>
      <c r="N210" s="143" t="s">
        <v>38</v>
      </c>
      <c r="P210" s="144">
        <f>O210*H210</f>
        <v>0</v>
      </c>
      <c r="Q210" s="144">
        <v>0</v>
      </c>
      <c r="R210" s="144">
        <f>Q210*H210</f>
        <v>0</v>
      </c>
      <c r="S210" s="144">
        <v>0</v>
      </c>
      <c r="T210" s="145">
        <f>S210*H210</f>
        <v>0</v>
      </c>
      <c r="AR210" s="146" t="s">
        <v>97</v>
      </c>
      <c r="AT210" s="146" t="s">
        <v>284</v>
      </c>
      <c r="AU210" s="146" t="s">
        <v>80</v>
      </c>
      <c r="AY210" s="13" t="s">
        <v>281</v>
      </c>
      <c r="BE210" s="147">
        <f>IF(N210="základní",J210,0)</f>
        <v>0</v>
      </c>
      <c r="BF210" s="147">
        <f>IF(N210="snížená",J210,0)</f>
        <v>0</v>
      </c>
      <c r="BG210" s="147">
        <f>IF(N210="zákl. přenesená",J210,0)</f>
        <v>0</v>
      </c>
      <c r="BH210" s="147">
        <f>IF(N210="sníž. přenesená",J210,0)</f>
        <v>0</v>
      </c>
      <c r="BI210" s="147">
        <f>IF(N210="nulová",J210,0)</f>
        <v>0</v>
      </c>
      <c r="BJ210" s="13" t="s">
        <v>80</v>
      </c>
      <c r="BK210" s="147">
        <f>ROUND(I210*H210,2)</f>
        <v>0</v>
      </c>
      <c r="BL210" s="13" t="s">
        <v>97</v>
      </c>
      <c r="BM210" s="146" t="s">
        <v>2366</v>
      </c>
    </row>
    <row r="211" spans="2:65" s="1" customFormat="1" ht="16.5" customHeight="1">
      <c r="B211" s="133"/>
      <c r="C211" s="134" t="s">
        <v>867</v>
      </c>
      <c r="D211" s="134" t="s">
        <v>284</v>
      </c>
      <c r="E211" s="135" t="s">
        <v>82</v>
      </c>
      <c r="F211" s="136" t="s">
        <v>2367</v>
      </c>
      <c r="G211" s="137" t="s">
        <v>2312</v>
      </c>
      <c r="H211" s="156">
        <v>35</v>
      </c>
      <c r="I211" s="139"/>
      <c r="J211" s="140">
        <f>ROUND(I211*H211,2)</f>
        <v>0</v>
      </c>
      <c r="K211" s="141"/>
      <c r="L211" s="28"/>
      <c r="M211" s="142" t="s">
        <v>1</v>
      </c>
      <c r="N211" s="143" t="s">
        <v>38</v>
      </c>
      <c r="P211" s="144">
        <f>O211*H211</f>
        <v>0</v>
      </c>
      <c r="Q211" s="144">
        <v>0</v>
      </c>
      <c r="R211" s="144">
        <f>Q211*H211</f>
        <v>0</v>
      </c>
      <c r="S211" s="144">
        <v>0</v>
      </c>
      <c r="T211" s="145">
        <f>S211*H211</f>
        <v>0</v>
      </c>
      <c r="AR211" s="146" t="s">
        <v>97</v>
      </c>
      <c r="AT211" s="146" t="s">
        <v>284</v>
      </c>
      <c r="AU211" s="146" t="s">
        <v>80</v>
      </c>
      <c r="AY211" s="13" t="s">
        <v>281</v>
      </c>
      <c r="BE211" s="147">
        <f>IF(N211="základní",J211,0)</f>
        <v>0</v>
      </c>
      <c r="BF211" s="147">
        <f>IF(N211="snížená",J211,0)</f>
        <v>0</v>
      </c>
      <c r="BG211" s="147">
        <f>IF(N211="zákl. přenesená",J211,0)</f>
        <v>0</v>
      </c>
      <c r="BH211" s="147">
        <f>IF(N211="sníž. přenesená",J211,0)</f>
        <v>0</v>
      </c>
      <c r="BI211" s="147">
        <f>IF(N211="nulová",J211,0)</f>
        <v>0</v>
      </c>
      <c r="BJ211" s="13" t="s">
        <v>80</v>
      </c>
      <c r="BK211" s="147">
        <f>ROUND(I211*H211,2)</f>
        <v>0</v>
      </c>
      <c r="BL211" s="13" t="s">
        <v>97</v>
      </c>
      <c r="BM211" s="146" t="s">
        <v>2368</v>
      </c>
    </row>
    <row r="212" spans="2:65" s="1" customFormat="1" ht="16.5" customHeight="1">
      <c r="B212" s="133"/>
      <c r="C212" s="134" t="s">
        <v>872</v>
      </c>
      <c r="D212" s="134" t="s">
        <v>284</v>
      </c>
      <c r="E212" s="135" t="s">
        <v>2369</v>
      </c>
      <c r="F212" s="136" t="s">
        <v>2370</v>
      </c>
      <c r="G212" s="137" t="s">
        <v>402</v>
      </c>
      <c r="H212" s="156">
        <v>1529</v>
      </c>
      <c r="I212" s="139"/>
      <c r="J212" s="140">
        <f>ROUND(I212*H212,2)</f>
        <v>0</v>
      </c>
      <c r="K212" s="141"/>
      <c r="L212" s="28"/>
      <c r="M212" s="142" t="s">
        <v>1</v>
      </c>
      <c r="N212" s="143" t="s">
        <v>38</v>
      </c>
      <c r="P212" s="144">
        <f>O212*H212</f>
        <v>0</v>
      </c>
      <c r="Q212" s="144">
        <v>0</v>
      </c>
      <c r="R212" s="144">
        <f>Q212*H212</f>
        <v>0</v>
      </c>
      <c r="S212" s="144">
        <v>0</v>
      </c>
      <c r="T212" s="145">
        <f>S212*H212</f>
        <v>0</v>
      </c>
      <c r="AR212" s="146" t="s">
        <v>97</v>
      </c>
      <c r="AT212" s="146" t="s">
        <v>284</v>
      </c>
      <c r="AU212" s="146" t="s">
        <v>80</v>
      </c>
      <c r="AY212" s="13" t="s">
        <v>281</v>
      </c>
      <c r="BE212" s="147">
        <f>IF(N212="základní",J212,0)</f>
        <v>0</v>
      </c>
      <c r="BF212" s="147">
        <f>IF(N212="snížená",J212,0)</f>
        <v>0</v>
      </c>
      <c r="BG212" s="147">
        <f>IF(N212="zákl. přenesená",J212,0)</f>
        <v>0</v>
      </c>
      <c r="BH212" s="147">
        <f>IF(N212="sníž. přenesená",J212,0)</f>
        <v>0</v>
      </c>
      <c r="BI212" s="147">
        <f>IF(N212="nulová",J212,0)</f>
        <v>0</v>
      </c>
      <c r="BJ212" s="13" t="s">
        <v>80</v>
      </c>
      <c r="BK212" s="147">
        <f>ROUND(I212*H212,2)</f>
        <v>0</v>
      </c>
      <c r="BL212" s="13" t="s">
        <v>97</v>
      </c>
      <c r="BM212" s="146" t="s">
        <v>2371</v>
      </c>
    </row>
    <row r="213" spans="2:65" s="1" customFormat="1" ht="29.25">
      <c r="B213" s="28"/>
      <c r="D213" s="148" t="s">
        <v>290</v>
      </c>
      <c r="F213" s="149" t="s">
        <v>2372</v>
      </c>
      <c r="I213" s="150"/>
      <c r="L213" s="28"/>
      <c r="M213" s="151"/>
      <c r="T213" s="52"/>
      <c r="AT213" s="13" t="s">
        <v>290</v>
      </c>
      <c r="AU213" s="13" t="s">
        <v>80</v>
      </c>
    </row>
    <row r="214" spans="2:65" s="1" customFormat="1" ht="16.5" customHeight="1">
      <c r="B214" s="133"/>
      <c r="C214" s="134" t="s">
        <v>877</v>
      </c>
      <c r="D214" s="134" t="s">
        <v>284</v>
      </c>
      <c r="E214" s="135" t="s">
        <v>2373</v>
      </c>
      <c r="F214" s="136" t="s">
        <v>2374</v>
      </c>
      <c r="G214" s="137" t="s">
        <v>402</v>
      </c>
      <c r="H214" s="156">
        <v>2076</v>
      </c>
      <c r="I214" s="139"/>
      <c r="J214" s="140">
        <f>ROUND(I214*H214,2)</f>
        <v>0</v>
      </c>
      <c r="K214" s="141"/>
      <c r="L214" s="28"/>
      <c r="M214" s="142" t="s">
        <v>1</v>
      </c>
      <c r="N214" s="143" t="s">
        <v>38</v>
      </c>
      <c r="P214" s="144">
        <f>O214*H214</f>
        <v>0</v>
      </c>
      <c r="Q214" s="144">
        <v>0</v>
      </c>
      <c r="R214" s="144">
        <f>Q214*H214</f>
        <v>0</v>
      </c>
      <c r="S214" s="144">
        <v>0</v>
      </c>
      <c r="T214" s="145">
        <f>S214*H214</f>
        <v>0</v>
      </c>
      <c r="AR214" s="146" t="s">
        <v>97</v>
      </c>
      <c r="AT214" s="146" t="s">
        <v>284</v>
      </c>
      <c r="AU214" s="146" t="s">
        <v>80</v>
      </c>
      <c r="AY214" s="13" t="s">
        <v>281</v>
      </c>
      <c r="BE214" s="147">
        <f>IF(N214="základní",J214,0)</f>
        <v>0</v>
      </c>
      <c r="BF214" s="147">
        <f>IF(N214="snížená",J214,0)</f>
        <v>0</v>
      </c>
      <c r="BG214" s="147">
        <f>IF(N214="zákl. přenesená",J214,0)</f>
        <v>0</v>
      </c>
      <c r="BH214" s="147">
        <f>IF(N214="sníž. přenesená",J214,0)</f>
        <v>0</v>
      </c>
      <c r="BI214" s="147">
        <f>IF(N214="nulová",J214,0)</f>
        <v>0</v>
      </c>
      <c r="BJ214" s="13" t="s">
        <v>80</v>
      </c>
      <c r="BK214" s="147">
        <f>ROUND(I214*H214,2)</f>
        <v>0</v>
      </c>
      <c r="BL214" s="13" t="s">
        <v>97</v>
      </c>
      <c r="BM214" s="146" t="s">
        <v>2375</v>
      </c>
    </row>
    <row r="215" spans="2:65" s="1" customFormat="1" ht="16.5" customHeight="1">
      <c r="B215" s="133"/>
      <c r="C215" s="134" t="s">
        <v>884</v>
      </c>
      <c r="D215" s="134" t="s">
        <v>284</v>
      </c>
      <c r="E215" s="135" t="s">
        <v>2376</v>
      </c>
      <c r="F215" s="136" t="s">
        <v>2377</v>
      </c>
      <c r="G215" s="137" t="s">
        <v>506</v>
      </c>
      <c r="H215" s="156">
        <v>360.5</v>
      </c>
      <c r="I215" s="139"/>
      <c r="J215" s="140">
        <f>ROUND(I215*H215,2)</f>
        <v>0</v>
      </c>
      <c r="K215" s="141"/>
      <c r="L215" s="28"/>
      <c r="M215" s="142" t="s">
        <v>1</v>
      </c>
      <c r="N215" s="143" t="s">
        <v>38</v>
      </c>
      <c r="P215" s="144">
        <f>O215*H215</f>
        <v>0</v>
      </c>
      <c r="Q215" s="144">
        <v>0</v>
      </c>
      <c r="R215" s="144">
        <f>Q215*H215</f>
        <v>0</v>
      </c>
      <c r="S215" s="144">
        <v>0</v>
      </c>
      <c r="T215" s="145">
        <f>S215*H215</f>
        <v>0</v>
      </c>
      <c r="AR215" s="146" t="s">
        <v>97</v>
      </c>
      <c r="AT215" s="146" t="s">
        <v>284</v>
      </c>
      <c r="AU215" s="146" t="s">
        <v>80</v>
      </c>
      <c r="AY215" s="13" t="s">
        <v>281</v>
      </c>
      <c r="BE215" s="147">
        <f>IF(N215="základní",J215,0)</f>
        <v>0</v>
      </c>
      <c r="BF215" s="147">
        <f>IF(N215="snížená",J215,0)</f>
        <v>0</v>
      </c>
      <c r="BG215" s="147">
        <f>IF(N215="zákl. přenesená",J215,0)</f>
        <v>0</v>
      </c>
      <c r="BH215" s="147">
        <f>IF(N215="sníž. přenesená",J215,0)</f>
        <v>0</v>
      </c>
      <c r="BI215" s="147">
        <f>IF(N215="nulová",J215,0)</f>
        <v>0</v>
      </c>
      <c r="BJ215" s="13" t="s">
        <v>80</v>
      </c>
      <c r="BK215" s="147">
        <f>ROUND(I215*H215,2)</f>
        <v>0</v>
      </c>
      <c r="BL215" s="13" t="s">
        <v>97</v>
      </c>
      <c r="BM215" s="146" t="s">
        <v>2378</v>
      </c>
    </row>
    <row r="216" spans="2:65" s="1" customFormat="1" ht="19.5">
      <c r="B216" s="28"/>
      <c r="D216" s="148" t="s">
        <v>290</v>
      </c>
      <c r="F216" s="149" t="s">
        <v>2379</v>
      </c>
      <c r="I216" s="150"/>
      <c r="L216" s="28"/>
      <c r="M216" s="151"/>
      <c r="T216" s="52"/>
      <c r="AT216" s="13" t="s">
        <v>290</v>
      </c>
      <c r="AU216" s="13" t="s">
        <v>80</v>
      </c>
    </row>
    <row r="217" spans="2:65" s="1" customFormat="1" ht="16.5" customHeight="1">
      <c r="B217" s="133"/>
      <c r="C217" s="134" t="s">
        <v>889</v>
      </c>
      <c r="D217" s="134" t="s">
        <v>284</v>
      </c>
      <c r="E217" s="135" t="s">
        <v>2380</v>
      </c>
      <c r="F217" s="136" t="s">
        <v>2381</v>
      </c>
      <c r="G217" s="137" t="s">
        <v>506</v>
      </c>
      <c r="H217" s="156">
        <v>100</v>
      </c>
      <c r="I217" s="139"/>
      <c r="J217" s="140">
        <f>ROUND(I217*H217,2)</f>
        <v>0</v>
      </c>
      <c r="K217" s="141"/>
      <c r="L217" s="28"/>
      <c r="M217" s="142" t="s">
        <v>1</v>
      </c>
      <c r="N217" s="143" t="s">
        <v>38</v>
      </c>
      <c r="P217" s="144">
        <f>O217*H217</f>
        <v>0</v>
      </c>
      <c r="Q217" s="144">
        <v>0</v>
      </c>
      <c r="R217" s="144">
        <f>Q217*H217</f>
        <v>0</v>
      </c>
      <c r="S217" s="144">
        <v>0</v>
      </c>
      <c r="T217" s="145">
        <f>S217*H217</f>
        <v>0</v>
      </c>
      <c r="AR217" s="146" t="s">
        <v>97</v>
      </c>
      <c r="AT217" s="146" t="s">
        <v>284</v>
      </c>
      <c r="AU217" s="146" t="s">
        <v>80</v>
      </c>
      <c r="AY217" s="13" t="s">
        <v>281</v>
      </c>
      <c r="BE217" s="147">
        <f>IF(N217="základní",J217,0)</f>
        <v>0</v>
      </c>
      <c r="BF217" s="147">
        <f>IF(N217="snížená",J217,0)</f>
        <v>0</v>
      </c>
      <c r="BG217" s="147">
        <f>IF(N217="zákl. přenesená",J217,0)</f>
        <v>0</v>
      </c>
      <c r="BH217" s="147">
        <f>IF(N217="sníž. přenesená",J217,0)</f>
        <v>0</v>
      </c>
      <c r="BI217" s="147">
        <f>IF(N217="nulová",J217,0)</f>
        <v>0</v>
      </c>
      <c r="BJ217" s="13" t="s">
        <v>80</v>
      </c>
      <c r="BK217" s="147">
        <f>ROUND(I217*H217,2)</f>
        <v>0</v>
      </c>
      <c r="BL217" s="13" t="s">
        <v>97</v>
      </c>
      <c r="BM217" s="146" t="s">
        <v>2382</v>
      </c>
    </row>
    <row r="218" spans="2:65" s="1" customFormat="1" ht="16.5" customHeight="1">
      <c r="B218" s="133"/>
      <c r="C218" s="134" t="s">
        <v>895</v>
      </c>
      <c r="D218" s="134" t="s">
        <v>284</v>
      </c>
      <c r="E218" s="135" t="s">
        <v>2383</v>
      </c>
      <c r="F218" s="136" t="s">
        <v>2384</v>
      </c>
      <c r="G218" s="137" t="s">
        <v>506</v>
      </c>
      <c r="H218" s="156">
        <v>100</v>
      </c>
      <c r="I218" s="139"/>
      <c r="J218" s="140">
        <f>ROUND(I218*H218,2)</f>
        <v>0</v>
      </c>
      <c r="K218" s="141"/>
      <c r="L218" s="28"/>
      <c r="M218" s="142" t="s">
        <v>1</v>
      </c>
      <c r="N218" s="143" t="s">
        <v>38</v>
      </c>
      <c r="P218" s="144">
        <f>O218*H218</f>
        <v>0</v>
      </c>
      <c r="Q218" s="144">
        <v>0</v>
      </c>
      <c r="R218" s="144">
        <f>Q218*H218</f>
        <v>0</v>
      </c>
      <c r="S218" s="144">
        <v>0</v>
      </c>
      <c r="T218" s="145">
        <f>S218*H218</f>
        <v>0</v>
      </c>
      <c r="AR218" s="146" t="s">
        <v>97</v>
      </c>
      <c r="AT218" s="146" t="s">
        <v>284</v>
      </c>
      <c r="AU218" s="146" t="s">
        <v>80</v>
      </c>
      <c r="AY218" s="13" t="s">
        <v>281</v>
      </c>
      <c r="BE218" s="147">
        <f>IF(N218="základní",J218,0)</f>
        <v>0</v>
      </c>
      <c r="BF218" s="147">
        <f>IF(N218="snížená",J218,0)</f>
        <v>0</v>
      </c>
      <c r="BG218" s="147">
        <f>IF(N218="zákl. přenesená",J218,0)</f>
        <v>0</v>
      </c>
      <c r="BH218" s="147">
        <f>IF(N218="sníž. přenesená",J218,0)</f>
        <v>0</v>
      </c>
      <c r="BI218" s="147">
        <f>IF(N218="nulová",J218,0)</f>
        <v>0</v>
      </c>
      <c r="BJ218" s="13" t="s">
        <v>80</v>
      </c>
      <c r="BK218" s="147">
        <f>ROUND(I218*H218,2)</f>
        <v>0</v>
      </c>
      <c r="BL218" s="13" t="s">
        <v>97</v>
      </c>
      <c r="BM218" s="146" t="s">
        <v>2385</v>
      </c>
    </row>
    <row r="219" spans="2:65" s="1" customFormat="1" ht="16.5" customHeight="1">
      <c r="B219" s="133"/>
      <c r="C219" s="134" t="s">
        <v>900</v>
      </c>
      <c r="D219" s="134" t="s">
        <v>284</v>
      </c>
      <c r="E219" s="135" t="s">
        <v>280</v>
      </c>
      <c r="F219" s="136" t="s">
        <v>2386</v>
      </c>
      <c r="G219" s="137" t="s">
        <v>2312</v>
      </c>
      <c r="H219" s="156">
        <v>25003</v>
      </c>
      <c r="I219" s="139"/>
      <c r="J219" s="140">
        <f>ROUND(I219*H219,2)</f>
        <v>0</v>
      </c>
      <c r="K219" s="141"/>
      <c r="L219" s="28"/>
      <c r="M219" s="142" t="s">
        <v>1</v>
      </c>
      <c r="N219" s="143" t="s">
        <v>38</v>
      </c>
      <c r="P219" s="144">
        <f>O219*H219</f>
        <v>0</v>
      </c>
      <c r="Q219" s="144">
        <v>0</v>
      </c>
      <c r="R219" s="144">
        <f>Q219*H219</f>
        <v>0</v>
      </c>
      <c r="S219" s="144">
        <v>0</v>
      </c>
      <c r="T219" s="145">
        <f>S219*H219</f>
        <v>0</v>
      </c>
      <c r="AR219" s="146" t="s">
        <v>97</v>
      </c>
      <c r="AT219" s="146" t="s">
        <v>284</v>
      </c>
      <c r="AU219" s="146" t="s">
        <v>80</v>
      </c>
      <c r="AY219" s="13" t="s">
        <v>281</v>
      </c>
      <c r="BE219" s="147">
        <f>IF(N219="základní",J219,0)</f>
        <v>0</v>
      </c>
      <c r="BF219" s="147">
        <f>IF(N219="snížená",J219,0)</f>
        <v>0</v>
      </c>
      <c r="BG219" s="147">
        <f>IF(N219="zákl. přenesená",J219,0)</f>
        <v>0</v>
      </c>
      <c r="BH219" s="147">
        <f>IF(N219="sníž. přenesená",J219,0)</f>
        <v>0</v>
      </c>
      <c r="BI219" s="147">
        <f>IF(N219="nulová",J219,0)</f>
        <v>0</v>
      </c>
      <c r="BJ219" s="13" t="s">
        <v>80</v>
      </c>
      <c r="BK219" s="147">
        <f>ROUND(I219*H219,2)</f>
        <v>0</v>
      </c>
      <c r="BL219" s="13" t="s">
        <v>97</v>
      </c>
      <c r="BM219" s="146" t="s">
        <v>2387</v>
      </c>
    </row>
    <row r="220" spans="2:65" s="1" customFormat="1" ht="39">
      <c r="B220" s="28"/>
      <c r="D220" s="148" t="s">
        <v>290</v>
      </c>
      <c r="F220" s="149" t="s">
        <v>2388</v>
      </c>
      <c r="I220" s="150"/>
      <c r="L220" s="28"/>
      <c r="M220" s="151"/>
      <c r="T220" s="52"/>
      <c r="AT220" s="13" t="s">
        <v>290</v>
      </c>
      <c r="AU220" s="13" t="s">
        <v>80</v>
      </c>
    </row>
    <row r="221" spans="2:65" s="11" customFormat="1" ht="25.9" customHeight="1">
      <c r="B221" s="121"/>
      <c r="D221" s="122" t="s">
        <v>72</v>
      </c>
      <c r="E221" s="123" t="s">
        <v>643</v>
      </c>
      <c r="F221" s="123" t="s">
        <v>644</v>
      </c>
      <c r="I221" s="124"/>
      <c r="J221" s="125">
        <f>BK221</f>
        <v>0</v>
      </c>
      <c r="L221" s="121"/>
      <c r="M221" s="126"/>
      <c r="P221" s="127">
        <f>P222</f>
        <v>0</v>
      </c>
      <c r="R221" s="127">
        <f>R222</f>
        <v>0</v>
      </c>
      <c r="T221" s="128">
        <f>T222</f>
        <v>0</v>
      </c>
      <c r="AR221" s="122" t="s">
        <v>80</v>
      </c>
      <c r="AT221" s="129" t="s">
        <v>72</v>
      </c>
      <c r="AU221" s="129" t="s">
        <v>73</v>
      </c>
      <c r="AY221" s="122" t="s">
        <v>281</v>
      </c>
      <c r="BK221" s="130">
        <f>BK222</f>
        <v>0</v>
      </c>
    </row>
    <row r="222" spans="2:65" s="1" customFormat="1" ht="21.75" customHeight="1">
      <c r="B222" s="133"/>
      <c r="C222" s="134" t="s">
        <v>1069</v>
      </c>
      <c r="D222" s="134" t="s">
        <v>284</v>
      </c>
      <c r="E222" s="135" t="s">
        <v>2389</v>
      </c>
      <c r="F222" s="136" t="s">
        <v>2390</v>
      </c>
      <c r="G222" s="137" t="s">
        <v>511</v>
      </c>
      <c r="H222" s="156">
        <v>555</v>
      </c>
      <c r="I222" s="139"/>
      <c r="J222" s="140">
        <f>ROUND(I222*H222,2)</f>
        <v>0</v>
      </c>
      <c r="K222" s="141"/>
      <c r="L222" s="28"/>
      <c r="M222" s="157" t="s">
        <v>1</v>
      </c>
      <c r="N222" s="158" t="s">
        <v>38</v>
      </c>
      <c r="O222" s="154"/>
      <c r="P222" s="159">
        <f>O222*H222</f>
        <v>0</v>
      </c>
      <c r="Q222" s="159">
        <v>0</v>
      </c>
      <c r="R222" s="159">
        <f>Q222*H222</f>
        <v>0</v>
      </c>
      <c r="S222" s="159">
        <v>0</v>
      </c>
      <c r="T222" s="160">
        <f>S222*H222</f>
        <v>0</v>
      </c>
      <c r="AR222" s="146" t="s">
        <v>97</v>
      </c>
      <c r="AT222" s="146" t="s">
        <v>284</v>
      </c>
      <c r="AU222" s="146" t="s">
        <v>80</v>
      </c>
      <c r="AY222" s="13" t="s">
        <v>281</v>
      </c>
      <c r="BE222" s="147">
        <f>IF(N222="základní",J222,0)</f>
        <v>0</v>
      </c>
      <c r="BF222" s="147">
        <f>IF(N222="snížená",J222,0)</f>
        <v>0</v>
      </c>
      <c r="BG222" s="147">
        <f>IF(N222="zákl. přenesená",J222,0)</f>
        <v>0</v>
      </c>
      <c r="BH222" s="147">
        <f>IF(N222="sníž. přenesená",J222,0)</f>
        <v>0</v>
      </c>
      <c r="BI222" s="147">
        <f>IF(N222="nulová",J222,0)</f>
        <v>0</v>
      </c>
      <c r="BJ222" s="13" t="s">
        <v>80</v>
      </c>
      <c r="BK222" s="147">
        <f>ROUND(I222*H222,2)</f>
        <v>0</v>
      </c>
      <c r="BL222" s="13" t="s">
        <v>97</v>
      </c>
      <c r="BM222" s="146" t="s">
        <v>2391</v>
      </c>
    </row>
    <row r="223" spans="2:65" s="1" customFormat="1" ht="6.95" customHeight="1">
      <c r="B223" s="40"/>
      <c r="C223" s="41"/>
      <c r="D223" s="41"/>
      <c r="E223" s="41"/>
      <c r="F223" s="41"/>
      <c r="G223" s="41"/>
      <c r="H223" s="41"/>
      <c r="I223" s="41"/>
      <c r="J223" s="41"/>
      <c r="K223" s="41"/>
      <c r="L223" s="28"/>
    </row>
  </sheetData>
  <autoFilter ref="C125:K222" xr:uid="{00000000-0009-0000-0000-000015000000}"/>
  <mergeCells count="15">
    <mergeCell ref="E112:H112"/>
    <mergeCell ref="E116:H116"/>
    <mergeCell ref="E114:H114"/>
    <mergeCell ref="E118:H118"/>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BM17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169</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2392</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tr">
        <f>IF('Rekapitulace stavby'!AN10="","",'Rekapitulace stavby'!AN10)</f>
        <v/>
      </c>
      <c r="L18" s="28"/>
    </row>
    <row r="19" spans="2:12" s="1" customFormat="1" ht="18" customHeight="1">
      <c r="B19" s="28"/>
      <c r="E19" s="21" t="str">
        <f>IF('Rekapitulace stavby'!E11="","",'Rekapitulace stavby'!E11)</f>
        <v xml:space="preserve"> </v>
      </c>
      <c r="I19" s="23" t="s">
        <v>26</v>
      </c>
      <c r="J19" s="21" t="str">
        <f>IF('Rekapitulace stavby'!AN11="","",'Rekapitulace stavby'!AN11)</f>
        <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tr">
        <f>IF('Rekapitulace stavby'!AN16="","",'Rekapitulace stavby'!AN16)</f>
        <v/>
      </c>
      <c r="L24" s="28"/>
    </row>
    <row r="25" spans="2:12" s="1" customFormat="1" ht="18" customHeight="1">
      <c r="B25" s="28"/>
      <c r="E25" s="21" t="str">
        <f>IF('Rekapitulace stavby'!E17="","",'Rekapitulace stavby'!E17)</f>
        <v xml:space="preserve"> </v>
      </c>
      <c r="I25" s="23" t="s">
        <v>26</v>
      </c>
      <c r="J25" s="21" t="str">
        <f>IF('Rekapitulace stavby'!AN17="","",'Rekapitulace stavby'!AN17)</f>
        <v/>
      </c>
      <c r="L25" s="28"/>
    </row>
    <row r="26" spans="2:12" s="1" customFormat="1" ht="6.95" customHeight="1">
      <c r="B26" s="28"/>
      <c r="L26" s="28"/>
    </row>
    <row r="27" spans="2:12" s="1" customFormat="1" ht="12" customHeight="1">
      <c r="B27" s="28"/>
      <c r="D27" s="23" t="s">
        <v>31</v>
      </c>
      <c r="I27" s="23" t="s">
        <v>25</v>
      </c>
      <c r="J27" s="21" t="str">
        <f>IF('Rekapitulace stavby'!AN19="","",'Rekapitulace stavby'!AN19)</f>
        <v/>
      </c>
      <c r="L27" s="28"/>
    </row>
    <row r="28" spans="2:12" s="1" customFormat="1" ht="18" customHeight="1">
      <c r="B28" s="28"/>
      <c r="E28" s="21" t="str">
        <f>IF('Rekapitulace stavby'!E20="","",'Rekapitulace stavby'!E20)</f>
        <v xml:space="preserve"> </v>
      </c>
      <c r="I28" s="23" t="s">
        <v>26</v>
      </c>
      <c r="J28" s="21" t="str">
        <f>IF('Rekapitulace stavby'!AN20="","",'Rekapitulace stavby'!AN20)</f>
        <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ROUND(J133,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ROUND((SUM(BE133:BE174)),  2)</f>
        <v>0</v>
      </c>
      <c r="I37" s="92">
        <v>0.21</v>
      </c>
      <c r="J37" s="81">
        <f>ROUND(((SUM(BE133:BE174))*I37),  2)</f>
        <v>0</v>
      </c>
      <c r="L37" s="28"/>
    </row>
    <row r="38" spans="2:12" s="1" customFormat="1" ht="14.45" customHeight="1">
      <c r="B38" s="28"/>
      <c r="E38" s="23" t="s">
        <v>39</v>
      </c>
      <c r="F38" s="81">
        <f>ROUND((SUM(BF133:BF174)),  2)</f>
        <v>0</v>
      </c>
      <c r="I38" s="92">
        <v>0.12</v>
      </c>
      <c r="J38" s="81">
        <f>ROUND(((SUM(BF133:BF174))*I38),  2)</f>
        <v>0</v>
      </c>
      <c r="L38" s="28"/>
    </row>
    <row r="39" spans="2:12" s="1" customFormat="1" ht="14.45" hidden="1" customHeight="1">
      <c r="B39" s="28"/>
      <c r="E39" s="23" t="s">
        <v>40</v>
      </c>
      <c r="F39" s="81">
        <f>ROUND((SUM(BG133:BG174)),  2)</f>
        <v>0</v>
      </c>
      <c r="I39" s="92">
        <v>0.21</v>
      </c>
      <c r="J39" s="81">
        <f>0</f>
        <v>0</v>
      </c>
      <c r="L39" s="28"/>
    </row>
    <row r="40" spans="2:12" s="1" customFormat="1" ht="14.45" hidden="1" customHeight="1">
      <c r="B40" s="28"/>
      <c r="E40" s="23" t="s">
        <v>41</v>
      </c>
      <c r="F40" s="81">
        <f>ROUND((SUM(BH133:BH174)),  2)</f>
        <v>0</v>
      </c>
      <c r="I40" s="92">
        <v>0.12</v>
      </c>
      <c r="J40" s="81">
        <f>0</f>
        <v>0</v>
      </c>
      <c r="L40" s="28"/>
    </row>
    <row r="41" spans="2:12" s="1" customFormat="1" ht="14.45" hidden="1" customHeight="1">
      <c r="B41" s="28"/>
      <c r="E41" s="23" t="s">
        <v>42</v>
      </c>
      <c r="F41" s="81">
        <f>ROUND((SUM(BI133:BI174)),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Objekt3 - Oplocení</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J133</f>
        <v>0</v>
      </c>
      <c r="L100" s="28"/>
      <c r="AU100" s="13" t="s">
        <v>259</v>
      </c>
    </row>
    <row r="101" spans="2:47" s="8" customFormat="1" ht="24.95" customHeight="1">
      <c r="B101" s="104"/>
      <c r="D101" s="105" t="s">
        <v>396</v>
      </c>
      <c r="E101" s="106"/>
      <c r="F101" s="106"/>
      <c r="G101" s="106"/>
      <c r="H101" s="106"/>
      <c r="I101" s="106"/>
      <c r="J101" s="107">
        <f>J134</f>
        <v>0</v>
      </c>
      <c r="L101" s="104"/>
    </row>
    <row r="102" spans="2:47" s="8" customFormat="1" ht="24.95" customHeight="1">
      <c r="B102" s="104"/>
      <c r="D102" s="105" t="s">
        <v>2393</v>
      </c>
      <c r="E102" s="106"/>
      <c r="F102" s="106"/>
      <c r="G102" s="106"/>
      <c r="H102" s="106"/>
      <c r="I102" s="106"/>
      <c r="J102" s="107">
        <f>J141</f>
        <v>0</v>
      </c>
      <c r="L102" s="104"/>
    </row>
    <row r="103" spans="2:47" s="8" customFormat="1" ht="24.95" customHeight="1">
      <c r="B103" s="104"/>
      <c r="D103" s="105" t="s">
        <v>650</v>
      </c>
      <c r="E103" s="106"/>
      <c r="F103" s="106"/>
      <c r="G103" s="106"/>
      <c r="H103" s="106"/>
      <c r="I103" s="106"/>
      <c r="J103" s="107">
        <f>J144</f>
        <v>0</v>
      </c>
      <c r="L103" s="104"/>
    </row>
    <row r="104" spans="2:47" s="8" customFormat="1" ht="24.95" customHeight="1">
      <c r="B104" s="104"/>
      <c r="D104" s="105" t="s">
        <v>2394</v>
      </c>
      <c r="E104" s="106"/>
      <c r="F104" s="106"/>
      <c r="G104" s="106"/>
      <c r="H104" s="106"/>
      <c r="I104" s="106"/>
      <c r="J104" s="107">
        <f>J153</f>
        <v>0</v>
      </c>
      <c r="L104" s="104"/>
    </row>
    <row r="105" spans="2:47" s="8" customFormat="1" ht="24.95" customHeight="1">
      <c r="B105" s="104"/>
      <c r="D105" s="105" t="s">
        <v>397</v>
      </c>
      <c r="E105" s="106"/>
      <c r="F105" s="106"/>
      <c r="G105" s="106"/>
      <c r="H105" s="106"/>
      <c r="I105" s="106"/>
      <c r="J105" s="107">
        <f>J156</f>
        <v>0</v>
      </c>
      <c r="L105" s="104"/>
    </row>
    <row r="106" spans="2:47" s="8" customFormat="1" ht="24.95" customHeight="1">
      <c r="B106" s="104"/>
      <c r="D106" s="105" t="s">
        <v>595</v>
      </c>
      <c r="E106" s="106"/>
      <c r="F106" s="106"/>
      <c r="G106" s="106"/>
      <c r="H106" s="106"/>
      <c r="I106" s="106"/>
      <c r="J106" s="107">
        <f>J160</f>
        <v>0</v>
      </c>
      <c r="L106" s="104"/>
    </row>
    <row r="107" spans="2:47" s="8" customFormat="1" ht="24.95" customHeight="1">
      <c r="B107" s="104"/>
      <c r="D107" s="105" t="s">
        <v>657</v>
      </c>
      <c r="E107" s="106"/>
      <c r="F107" s="106"/>
      <c r="G107" s="106"/>
      <c r="H107" s="106"/>
      <c r="I107" s="106"/>
      <c r="J107" s="107">
        <f>J162</f>
        <v>0</v>
      </c>
      <c r="L107" s="104"/>
    </row>
    <row r="108" spans="2:47" s="8" customFormat="1" ht="24.95" customHeight="1">
      <c r="B108" s="104"/>
      <c r="D108" s="105" t="s">
        <v>2395</v>
      </c>
      <c r="E108" s="106"/>
      <c r="F108" s="106"/>
      <c r="G108" s="106"/>
      <c r="H108" s="106"/>
      <c r="I108" s="106"/>
      <c r="J108" s="107">
        <f>J168</f>
        <v>0</v>
      </c>
      <c r="L108" s="104"/>
    </row>
    <row r="109" spans="2:47" s="8" customFormat="1" ht="24.95" customHeight="1">
      <c r="B109" s="104"/>
      <c r="D109" s="105" t="s">
        <v>2396</v>
      </c>
      <c r="E109" s="106"/>
      <c r="F109" s="106"/>
      <c r="G109" s="106"/>
      <c r="H109" s="106"/>
      <c r="I109" s="106"/>
      <c r="J109" s="107">
        <f>J172</f>
        <v>0</v>
      </c>
      <c r="L109" s="104"/>
    </row>
    <row r="110" spans="2:47" s="1" customFormat="1" ht="21.75" customHeight="1">
      <c r="B110" s="28"/>
      <c r="L110" s="28"/>
    </row>
    <row r="111" spans="2:47" s="1" customFormat="1" ht="6.95" customHeight="1">
      <c r="B111" s="40"/>
      <c r="C111" s="41"/>
      <c r="D111" s="41"/>
      <c r="E111" s="41"/>
      <c r="F111" s="41"/>
      <c r="G111" s="41"/>
      <c r="H111" s="41"/>
      <c r="I111" s="41"/>
      <c r="J111" s="41"/>
      <c r="K111" s="41"/>
      <c r="L111" s="28"/>
    </row>
    <row r="115" spans="2:12" s="1" customFormat="1" ht="6.95" customHeight="1">
      <c r="B115" s="42"/>
      <c r="C115" s="43"/>
      <c r="D115" s="43"/>
      <c r="E115" s="43"/>
      <c r="F115" s="43"/>
      <c r="G115" s="43"/>
      <c r="H115" s="43"/>
      <c r="I115" s="43"/>
      <c r="J115" s="43"/>
      <c r="K115" s="43"/>
      <c r="L115" s="28"/>
    </row>
    <row r="116" spans="2:12" s="1" customFormat="1" ht="24.95" customHeight="1">
      <c r="B116" s="28"/>
      <c r="C116" s="17" t="s">
        <v>266</v>
      </c>
      <c r="L116" s="28"/>
    </row>
    <row r="117" spans="2:12" s="1" customFormat="1" ht="6.95" customHeight="1">
      <c r="B117" s="28"/>
      <c r="L117" s="28"/>
    </row>
    <row r="118" spans="2:12" s="1" customFormat="1" ht="12" customHeight="1">
      <c r="B118" s="28"/>
      <c r="C118" s="23" t="s">
        <v>16</v>
      </c>
      <c r="L118" s="28"/>
    </row>
    <row r="119" spans="2:12" s="1" customFormat="1" ht="16.5" customHeight="1">
      <c r="B119" s="28"/>
      <c r="E119" s="223" t="str">
        <f>E7</f>
        <v>Městský park -Děkanská zahrada Pelhřimov - kompletní provedení</v>
      </c>
      <c r="F119" s="224"/>
      <c r="G119" s="224"/>
      <c r="H119" s="224"/>
      <c r="L119" s="28"/>
    </row>
    <row r="120" spans="2:12" ht="12" customHeight="1">
      <c r="B120" s="16"/>
      <c r="C120" s="23" t="s">
        <v>249</v>
      </c>
      <c r="L120" s="16"/>
    </row>
    <row r="121" spans="2:12" ht="16.5" customHeight="1">
      <c r="B121" s="16"/>
      <c r="E121" s="223" t="s">
        <v>250</v>
      </c>
      <c r="F121" s="183"/>
      <c r="G121" s="183"/>
      <c r="H121" s="183"/>
      <c r="L121" s="16"/>
    </row>
    <row r="122" spans="2:12" ht="12" customHeight="1">
      <c r="B122" s="16"/>
      <c r="C122" s="23" t="s">
        <v>251</v>
      </c>
      <c r="L122" s="16"/>
    </row>
    <row r="123" spans="2:12" s="1" customFormat="1" ht="16.5" customHeight="1">
      <c r="B123" s="28"/>
      <c r="E123" s="218" t="s">
        <v>252</v>
      </c>
      <c r="F123" s="225"/>
      <c r="G123" s="225"/>
      <c r="H123" s="225"/>
      <c r="L123" s="28"/>
    </row>
    <row r="124" spans="2:12" s="1" customFormat="1" ht="12" customHeight="1">
      <c r="B124" s="28"/>
      <c r="C124" s="23" t="s">
        <v>394</v>
      </c>
      <c r="L124" s="28"/>
    </row>
    <row r="125" spans="2:12" s="1" customFormat="1" ht="16.5" customHeight="1">
      <c r="B125" s="28"/>
      <c r="E125" s="205" t="str">
        <f>E13</f>
        <v>Objekt3 - Oplocení</v>
      </c>
      <c r="F125" s="225"/>
      <c r="G125" s="225"/>
      <c r="H125" s="225"/>
      <c r="L125" s="28"/>
    </row>
    <row r="126" spans="2:12" s="1" customFormat="1" ht="6.95" customHeight="1">
      <c r="B126" s="28"/>
      <c r="L126" s="28"/>
    </row>
    <row r="127" spans="2:12" s="1" customFormat="1" ht="12" customHeight="1">
      <c r="B127" s="28"/>
      <c r="C127" s="23" t="s">
        <v>20</v>
      </c>
      <c r="F127" s="21" t="str">
        <f>F16</f>
        <v xml:space="preserve"> </v>
      </c>
      <c r="I127" s="23" t="s">
        <v>22</v>
      </c>
      <c r="J127" s="48" t="str">
        <f>IF(J16="","",J16)</f>
        <v>5. 12. 2024</v>
      </c>
      <c r="L127" s="28"/>
    </row>
    <row r="128" spans="2:12" s="1" customFormat="1" ht="6.95" customHeight="1">
      <c r="B128" s="28"/>
      <c r="L128" s="28"/>
    </row>
    <row r="129" spans="2:65" s="1" customFormat="1" ht="15.2" customHeight="1">
      <c r="B129" s="28"/>
      <c r="C129" s="23" t="s">
        <v>24</v>
      </c>
      <c r="F129" s="21" t="str">
        <f>E19</f>
        <v xml:space="preserve"> </v>
      </c>
      <c r="I129" s="23" t="s">
        <v>29</v>
      </c>
      <c r="J129" s="26" t="str">
        <f>E25</f>
        <v xml:space="preserve"> </v>
      </c>
      <c r="L129" s="28"/>
    </row>
    <row r="130" spans="2:65" s="1" customFormat="1" ht="15.2" customHeight="1">
      <c r="B130" s="28"/>
      <c r="C130" s="23" t="s">
        <v>27</v>
      </c>
      <c r="F130" s="21" t="str">
        <f>IF(E22="","",E22)</f>
        <v>Vyplň údaj</v>
      </c>
      <c r="I130" s="23" t="s">
        <v>31</v>
      </c>
      <c r="J130" s="26" t="str">
        <f>E28</f>
        <v xml:space="preserve"> </v>
      </c>
      <c r="L130" s="28"/>
    </row>
    <row r="131" spans="2:65" s="1" customFormat="1" ht="10.35" customHeight="1">
      <c r="B131" s="28"/>
      <c r="L131" s="28"/>
    </row>
    <row r="132" spans="2:65" s="10" customFormat="1" ht="29.25" customHeight="1">
      <c r="B132" s="112"/>
      <c r="C132" s="113" t="s">
        <v>267</v>
      </c>
      <c r="D132" s="114" t="s">
        <v>58</v>
      </c>
      <c r="E132" s="114" t="s">
        <v>54</v>
      </c>
      <c r="F132" s="114" t="s">
        <v>55</v>
      </c>
      <c r="G132" s="114" t="s">
        <v>268</v>
      </c>
      <c r="H132" s="114" t="s">
        <v>269</v>
      </c>
      <c r="I132" s="114" t="s">
        <v>270</v>
      </c>
      <c r="J132" s="115" t="s">
        <v>257</v>
      </c>
      <c r="K132" s="116" t="s">
        <v>271</v>
      </c>
      <c r="L132" s="112"/>
      <c r="M132" s="55" t="s">
        <v>1</v>
      </c>
      <c r="N132" s="56" t="s">
        <v>37</v>
      </c>
      <c r="O132" s="56" t="s">
        <v>272</v>
      </c>
      <c r="P132" s="56" t="s">
        <v>273</v>
      </c>
      <c r="Q132" s="56" t="s">
        <v>274</v>
      </c>
      <c r="R132" s="56" t="s">
        <v>275</v>
      </c>
      <c r="S132" s="56" t="s">
        <v>276</v>
      </c>
      <c r="T132" s="57" t="s">
        <v>277</v>
      </c>
    </row>
    <row r="133" spans="2:65" s="1" customFormat="1" ht="22.9" customHeight="1">
      <c r="B133" s="28"/>
      <c r="C133" s="60" t="s">
        <v>278</v>
      </c>
      <c r="J133" s="117">
        <f>BK133</f>
        <v>0</v>
      </c>
      <c r="L133" s="28"/>
      <c r="M133" s="58"/>
      <c r="N133" s="49"/>
      <c r="O133" s="49"/>
      <c r="P133" s="118">
        <f>P134+P141+P144+P153+P156+P160+P162+P168+P172</f>
        <v>0</v>
      </c>
      <c r="Q133" s="49"/>
      <c r="R133" s="118">
        <f>R134+R141+R144+R153+R156+R160+R162+R168+R172</f>
        <v>0</v>
      </c>
      <c r="S133" s="49"/>
      <c r="T133" s="119">
        <f>T134+T141+T144+T153+T156+T160+T162+T168+T172</f>
        <v>0</v>
      </c>
      <c r="AT133" s="13" t="s">
        <v>72</v>
      </c>
      <c r="AU133" s="13" t="s">
        <v>259</v>
      </c>
      <c r="BK133" s="120">
        <f>BK134+BK141+BK144+BK153+BK156+BK160+BK162+BK168+BK172</f>
        <v>0</v>
      </c>
    </row>
    <row r="134" spans="2:65" s="11" customFormat="1" ht="25.9" customHeight="1">
      <c r="B134" s="121"/>
      <c r="D134" s="122" t="s">
        <v>72</v>
      </c>
      <c r="E134" s="123" t="s">
        <v>80</v>
      </c>
      <c r="F134" s="123" t="s">
        <v>399</v>
      </c>
      <c r="I134" s="124"/>
      <c r="J134" s="125">
        <f>BK134</f>
        <v>0</v>
      </c>
      <c r="L134" s="121"/>
      <c r="M134" s="126"/>
      <c r="P134" s="127">
        <f>SUM(P135:P140)</f>
        <v>0</v>
      </c>
      <c r="R134" s="127">
        <f>SUM(R135:R140)</f>
        <v>0</v>
      </c>
      <c r="T134" s="128">
        <f>SUM(T135:T140)</f>
        <v>0</v>
      </c>
      <c r="AR134" s="122" t="s">
        <v>80</v>
      </c>
      <c r="AT134" s="129" t="s">
        <v>72</v>
      </c>
      <c r="AU134" s="129" t="s">
        <v>73</v>
      </c>
      <c r="AY134" s="122" t="s">
        <v>281</v>
      </c>
      <c r="BK134" s="130">
        <f>SUM(BK135:BK140)</f>
        <v>0</v>
      </c>
    </row>
    <row r="135" spans="2:65" s="1" customFormat="1" ht="24.2" customHeight="1">
      <c r="B135" s="133"/>
      <c r="C135" s="134" t="s">
        <v>80</v>
      </c>
      <c r="D135" s="134" t="s">
        <v>284</v>
      </c>
      <c r="E135" s="135" t="s">
        <v>80</v>
      </c>
      <c r="F135" s="136" t="s">
        <v>2397</v>
      </c>
      <c r="G135" s="137" t="s">
        <v>2312</v>
      </c>
      <c r="H135" s="156">
        <v>34</v>
      </c>
      <c r="I135" s="139"/>
      <c r="J135" s="140">
        <f>ROUND(I135*H135,2)</f>
        <v>0</v>
      </c>
      <c r="K135" s="141"/>
      <c r="L135" s="28"/>
      <c r="M135" s="142" t="s">
        <v>1</v>
      </c>
      <c r="N135" s="143" t="s">
        <v>38</v>
      </c>
      <c r="P135" s="144">
        <f>O135*H135</f>
        <v>0</v>
      </c>
      <c r="Q135" s="144">
        <v>0</v>
      </c>
      <c r="R135" s="144">
        <f>Q135*H135</f>
        <v>0</v>
      </c>
      <c r="S135" s="144">
        <v>0</v>
      </c>
      <c r="T135" s="145">
        <f>S135*H135</f>
        <v>0</v>
      </c>
      <c r="AR135" s="146" t="s">
        <v>97</v>
      </c>
      <c r="AT135" s="146" t="s">
        <v>284</v>
      </c>
      <c r="AU135" s="146" t="s">
        <v>80</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97</v>
      </c>
      <c r="BM135" s="146" t="s">
        <v>82</v>
      </c>
    </row>
    <row r="136" spans="2:65" s="1" customFormat="1" ht="16.5" customHeight="1">
      <c r="B136" s="133"/>
      <c r="C136" s="134" t="s">
        <v>82</v>
      </c>
      <c r="D136" s="134" t="s">
        <v>284</v>
      </c>
      <c r="E136" s="135" t="s">
        <v>82</v>
      </c>
      <c r="F136" s="136" t="s">
        <v>2398</v>
      </c>
      <c r="G136" s="137" t="s">
        <v>2197</v>
      </c>
      <c r="H136" s="156">
        <v>1</v>
      </c>
      <c r="I136" s="139"/>
      <c r="J136" s="140">
        <f>ROUND(I136*H136,2)</f>
        <v>0</v>
      </c>
      <c r="K136" s="141"/>
      <c r="L136" s="28"/>
      <c r="M136" s="142" t="s">
        <v>1</v>
      </c>
      <c r="N136" s="143" t="s">
        <v>38</v>
      </c>
      <c r="P136" s="144">
        <f>O136*H136</f>
        <v>0</v>
      </c>
      <c r="Q136" s="144">
        <v>0</v>
      </c>
      <c r="R136" s="144">
        <f>Q136*H136</f>
        <v>0</v>
      </c>
      <c r="S136" s="144">
        <v>0</v>
      </c>
      <c r="T136" s="145">
        <f>S136*H136</f>
        <v>0</v>
      </c>
      <c r="AR136" s="146" t="s">
        <v>97</v>
      </c>
      <c r="AT136" s="146" t="s">
        <v>284</v>
      </c>
      <c r="AU136" s="146" t="s">
        <v>80</v>
      </c>
      <c r="AY136" s="13" t="s">
        <v>281</v>
      </c>
      <c r="BE136" s="147">
        <f>IF(N136="základní",J136,0)</f>
        <v>0</v>
      </c>
      <c r="BF136" s="147">
        <f>IF(N136="snížená",J136,0)</f>
        <v>0</v>
      </c>
      <c r="BG136" s="147">
        <f>IF(N136="zákl. přenesená",J136,0)</f>
        <v>0</v>
      </c>
      <c r="BH136" s="147">
        <f>IF(N136="sníž. přenesená",J136,0)</f>
        <v>0</v>
      </c>
      <c r="BI136" s="147">
        <f>IF(N136="nulová",J136,0)</f>
        <v>0</v>
      </c>
      <c r="BJ136" s="13" t="s">
        <v>80</v>
      </c>
      <c r="BK136" s="147">
        <f>ROUND(I136*H136,2)</f>
        <v>0</v>
      </c>
      <c r="BL136" s="13" t="s">
        <v>97</v>
      </c>
      <c r="BM136" s="146" t="s">
        <v>97</v>
      </c>
    </row>
    <row r="137" spans="2:65" s="1" customFormat="1" ht="21.75" customHeight="1">
      <c r="B137" s="133"/>
      <c r="C137" s="134" t="s">
        <v>90</v>
      </c>
      <c r="D137" s="134" t="s">
        <v>284</v>
      </c>
      <c r="E137" s="135" t="s">
        <v>2399</v>
      </c>
      <c r="F137" s="136" t="s">
        <v>2400</v>
      </c>
      <c r="G137" s="137" t="s">
        <v>506</v>
      </c>
      <c r="H137" s="156">
        <v>44.542999999999999</v>
      </c>
      <c r="I137" s="139"/>
      <c r="J137" s="140">
        <f>ROUND(I137*H137,2)</f>
        <v>0</v>
      </c>
      <c r="K137" s="141"/>
      <c r="L137" s="28"/>
      <c r="M137" s="142" t="s">
        <v>1</v>
      </c>
      <c r="N137" s="143" t="s">
        <v>38</v>
      </c>
      <c r="P137" s="144">
        <f>O137*H137</f>
        <v>0</v>
      </c>
      <c r="Q137" s="144">
        <v>0</v>
      </c>
      <c r="R137" s="144">
        <f>Q137*H137</f>
        <v>0</v>
      </c>
      <c r="S137" s="144">
        <v>0</v>
      </c>
      <c r="T137" s="145">
        <f>S137*H137</f>
        <v>0</v>
      </c>
      <c r="AR137" s="146" t="s">
        <v>97</v>
      </c>
      <c r="AT137" s="146" t="s">
        <v>284</v>
      </c>
      <c r="AU137" s="146" t="s">
        <v>80</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97</v>
      </c>
      <c r="BM137" s="146" t="s">
        <v>306</v>
      </c>
    </row>
    <row r="138" spans="2:65" s="1" customFormat="1" ht="48.75">
      <c r="B138" s="28"/>
      <c r="D138" s="148" t="s">
        <v>290</v>
      </c>
      <c r="F138" s="149" t="s">
        <v>2401</v>
      </c>
      <c r="I138" s="150"/>
      <c r="L138" s="28"/>
      <c r="M138" s="151"/>
      <c r="T138" s="52"/>
      <c r="AT138" s="13" t="s">
        <v>290</v>
      </c>
      <c r="AU138" s="13" t="s">
        <v>80</v>
      </c>
    </row>
    <row r="139" spans="2:65" s="1" customFormat="1" ht="24.2" customHeight="1">
      <c r="B139" s="133"/>
      <c r="C139" s="134" t="s">
        <v>97</v>
      </c>
      <c r="D139" s="134" t="s">
        <v>284</v>
      </c>
      <c r="E139" s="135" t="s">
        <v>2238</v>
      </c>
      <c r="F139" s="136" t="s">
        <v>2239</v>
      </c>
      <c r="G139" s="137" t="s">
        <v>506</v>
      </c>
      <c r="H139" s="156">
        <v>57.905999999999999</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316</v>
      </c>
    </row>
    <row r="140" spans="2:65" s="1" customFormat="1" ht="24.2" customHeight="1">
      <c r="B140" s="133"/>
      <c r="C140" s="134" t="s">
        <v>280</v>
      </c>
      <c r="D140" s="134" t="s">
        <v>284</v>
      </c>
      <c r="E140" s="135" t="s">
        <v>613</v>
      </c>
      <c r="F140" s="136" t="s">
        <v>2402</v>
      </c>
      <c r="G140" s="137" t="s">
        <v>506</v>
      </c>
      <c r="H140" s="156">
        <v>57.905999999999999</v>
      </c>
      <c r="I140" s="139"/>
      <c r="J140" s="140">
        <f>ROUND(I140*H140,2)</f>
        <v>0</v>
      </c>
      <c r="K140" s="141"/>
      <c r="L140" s="28"/>
      <c r="M140" s="142" t="s">
        <v>1</v>
      </c>
      <c r="N140" s="143" t="s">
        <v>38</v>
      </c>
      <c r="P140" s="144">
        <f>O140*H140</f>
        <v>0</v>
      </c>
      <c r="Q140" s="144">
        <v>0</v>
      </c>
      <c r="R140" s="144">
        <f>Q140*H140</f>
        <v>0</v>
      </c>
      <c r="S140" s="144">
        <v>0</v>
      </c>
      <c r="T140" s="145">
        <f>S140*H140</f>
        <v>0</v>
      </c>
      <c r="AR140" s="146" t="s">
        <v>97</v>
      </c>
      <c r="AT140" s="146" t="s">
        <v>284</v>
      </c>
      <c r="AU140" s="146" t="s">
        <v>80</v>
      </c>
      <c r="AY140" s="13" t="s">
        <v>281</v>
      </c>
      <c r="BE140" s="147">
        <f>IF(N140="základní",J140,0)</f>
        <v>0</v>
      </c>
      <c r="BF140" s="147">
        <f>IF(N140="snížená",J140,0)</f>
        <v>0</v>
      </c>
      <c r="BG140" s="147">
        <f>IF(N140="zákl. přenesená",J140,0)</f>
        <v>0</v>
      </c>
      <c r="BH140" s="147">
        <f>IF(N140="sníž. přenesená",J140,0)</f>
        <v>0</v>
      </c>
      <c r="BI140" s="147">
        <f>IF(N140="nulová",J140,0)</f>
        <v>0</v>
      </c>
      <c r="BJ140" s="13" t="s">
        <v>80</v>
      </c>
      <c r="BK140" s="147">
        <f>ROUND(I140*H140,2)</f>
        <v>0</v>
      </c>
      <c r="BL140" s="13" t="s">
        <v>97</v>
      </c>
      <c r="BM140" s="146" t="s">
        <v>326</v>
      </c>
    </row>
    <row r="141" spans="2:65" s="11" customFormat="1" ht="25.9" customHeight="1">
      <c r="B141" s="121"/>
      <c r="D141" s="122" t="s">
        <v>72</v>
      </c>
      <c r="E141" s="123" t="s">
        <v>82</v>
      </c>
      <c r="F141" s="123" t="s">
        <v>2403</v>
      </c>
      <c r="I141" s="124"/>
      <c r="J141" s="125">
        <f>BK141</f>
        <v>0</v>
      </c>
      <c r="L141" s="121"/>
      <c r="M141" s="126"/>
      <c r="P141" s="127">
        <f>SUM(P142:P143)</f>
        <v>0</v>
      </c>
      <c r="R141" s="127">
        <f>SUM(R142:R143)</f>
        <v>0</v>
      </c>
      <c r="T141" s="128">
        <f>SUM(T142:T143)</f>
        <v>0</v>
      </c>
      <c r="AR141" s="122" t="s">
        <v>80</v>
      </c>
      <c r="AT141" s="129" t="s">
        <v>72</v>
      </c>
      <c r="AU141" s="129" t="s">
        <v>73</v>
      </c>
      <c r="AY141" s="122" t="s">
        <v>281</v>
      </c>
      <c r="BK141" s="130">
        <f>SUM(BK142:BK143)</f>
        <v>0</v>
      </c>
    </row>
    <row r="142" spans="2:65" s="1" customFormat="1" ht="21.75" customHeight="1">
      <c r="B142" s="133"/>
      <c r="C142" s="134" t="s">
        <v>306</v>
      </c>
      <c r="D142" s="134" t="s">
        <v>284</v>
      </c>
      <c r="E142" s="135" t="s">
        <v>2404</v>
      </c>
      <c r="F142" s="136" t="s">
        <v>2405</v>
      </c>
      <c r="G142" s="137" t="s">
        <v>402</v>
      </c>
      <c r="H142" s="156">
        <v>53.633000000000003</v>
      </c>
      <c r="I142" s="139"/>
      <c r="J142" s="140">
        <f>ROUND(I142*H142,2)</f>
        <v>0</v>
      </c>
      <c r="K142" s="141"/>
      <c r="L142" s="28"/>
      <c r="M142" s="142" t="s">
        <v>1</v>
      </c>
      <c r="N142" s="143" t="s">
        <v>38</v>
      </c>
      <c r="P142" s="144">
        <f>O142*H142</f>
        <v>0</v>
      </c>
      <c r="Q142" s="144">
        <v>0</v>
      </c>
      <c r="R142" s="144">
        <f>Q142*H142</f>
        <v>0</v>
      </c>
      <c r="S142" s="144">
        <v>0</v>
      </c>
      <c r="T142" s="145">
        <f>S142*H142</f>
        <v>0</v>
      </c>
      <c r="AR142" s="146" t="s">
        <v>97</v>
      </c>
      <c r="AT142" s="146" t="s">
        <v>284</v>
      </c>
      <c r="AU142" s="146" t="s">
        <v>80</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97</v>
      </c>
      <c r="BM142" s="146" t="s">
        <v>8</v>
      </c>
    </row>
    <row r="143" spans="2:65" s="1" customFormat="1" ht="33" customHeight="1">
      <c r="B143" s="133"/>
      <c r="C143" s="134" t="s">
        <v>311</v>
      </c>
      <c r="D143" s="134" t="s">
        <v>284</v>
      </c>
      <c r="E143" s="135" t="s">
        <v>2406</v>
      </c>
      <c r="F143" s="136" t="s">
        <v>2407</v>
      </c>
      <c r="G143" s="137" t="s">
        <v>506</v>
      </c>
      <c r="H143" s="156">
        <v>44.542999999999999</v>
      </c>
      <c r="I143" s="139"/>
      <c r="J143" s="140">
        <f>ROUND(I143*H143,2)</f>
        <v>0</v>
      </c>
      <c r="K143" s="141"/>
      <c r="L143" s="28"/>
      <c r="M143" s="142" t="s">
        <v>1</v>
      </c>
      <c r="N143" s="143" t="s">
        <v>38</v>
      </c>
      <c r="P143" s="144">
        <f>O143*H143</f>
        <v>0</v>
      </c>
      <c r="Q143" s="144">
        <v>0</v>
      </c>
      <c r="R143" s="144">
        <f>Q143*H143</f>
        <v>0</v>
      </c>
      <c r="S143" s="144">
        <v>0</v>
      </c>
      <c r="T143" s="145">
        <f>S143*H143</f>
        <v>0</v>
      </c>
      <c r="AR143" s="146" t="s">
        <v>97</v>
      </c>
      <c r="AT143" s="146" t="s">
        <v>284</v>
      </c>
      <c r="AU143" s="146" t="s">
        <v>80</v>
      </c>
      <c r="AY143" s="13" t="s">
        <v>281</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97</v>
      </c>
      <c r="BM143" s="146" t="s">
        <v>342</v>
      </c>
    </row>
    <row r="144" spans="2:65" s="11" customFormat="1" ht="25.9" customHeight="1">
      <c r="B144" s="121"/>
      <c r="D144" s="122" t="s">
        <v>72</v>
      </c>
      <c r="E144" s="123" t="s">
        <v>90</v>
      </c>
      <c r="F144" s="123" t="s">
        <v>759</v>
      </c>
      <c r="I144" s="124"/>
      <c r="J144" s="125">
        <f>BK144</f>
        <v>0</v>
      </c>
      <c r="L144" s="121"/>
      <c r="M144" s="126"/>
      <c r="P144" s="127">
        <f>SUM(P145:P152)</f>
        <v>0</v>
      </c>
      <c r="R144" s="127">
        <f>SUM(R145:R152)</f>
        <v>0</v>
      </c>
      <c r="T144" s="128">
        <f>SUM(T145:T152)</f>
        <v>0</v>
      </c>
      <c r="AR144" s="122" t="s">
        <v>80</v>
      </c>
      <c r="AT144" s="129" t="s">
        <v>72</v>
      </c>
      <c r="AU144" s="129" t="s">
        <v>73</v>
      </c>
      <c r="AY144" s="122" t="s">
        <v>281</v>
      </c>
      <c r="BK144" s="130">
        <f>SUM(BK145:BK152)</f>
        <v>0</v>
      </c>
    </row>
    <row r="145" spans="2:65" s="1" customFormat="1" ht="16.5" customHeight="1">
      <c r="B145" s="133"/>
      <c r="C145" s="134" t="s">
        <v>316</v>
      </c>
      <c r="D145" s="134" t="s">
        <v>284</v>
      </c>
      <c r="E145" s="135" t="s">
        <v>2408</v>
      </c>
      <c r="F145" s="136" t="s">
        <v>2409</v>
      </c>
      <c r="G145" s="137" t="s">
        <v>506</v>
      </c>
      <c r="H145" s="156">
        <v>1.8120000000000001</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352</v>
      </c>
    </row>
    <row r="146" spans="2:65" s="1" customFormat="1" ht="19.5">
      <c r="B146" s="28"/>
      <c r="D146" s="148" t="s">
        <v>290</v>
      </c>
      <c r="F146" s="149" t="s">
        <v>2410</v>
      </c>
      <c r="I146" s="150"/>
      <c r="L146" s="28"/>
      <c r="M146" s="151"/>
      <c r="T146" s="52"/>
      <c r="AT146" s="13" t="s">
        <v>290</v>
      </c>
      <c r="AU146" s="13" t="s">
        <v>80</v>
      </c>
    </row>
    <row r="147" spans="2:65" s="1" customFormat="1" ht="16.5" customHeight="1">
      <c r="B147" s="133"/>
      <c r="C147" s="134" t="s">
        <v>321</v>
      </c>
      <c r="D147" s="134" t="s">
        <v>284</v>
      </c>
      <c r="E147" s="135" t="s">
        <v>2411</v>
      </c>
      <c r="F147" s="136" t="s">
        <v>2412</v>
      </c>
      <c r="G147" s="137" t="s">
        <v>506</v>
      </c>
      <c r="H147" s="156">
        <v>5.91</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454</v>
      </c>
    </row>
    <row r="148" spans="2:65" s="1" customFormat="1" ht="24.2" customHeight="1">
      <c r="B148" s="133"/>
      <c r="C148" s="134" t="s">
        <v>326</v>
      </c>
      <c r="D148" s="134" t="s">
        <v>284</v>
      </c>
      <c r="E148" s="135" t="s">
        <v>2413</v>
      </c>
      <c r="F148" s="136" t="s">
        <v>2414</v>
      </c>
      <c r="G148" s="137" t="s">
        <v>402</v>
      </c>
      <c r="H148" s="156">
        <v>8.9619999999999997</v>
      </c>
      <c r="I148" s="139"/>
      <c r="J148" s="140">
        <f>ROUND(I148*H148,2)</f>
        <v>0</v>
      </c>
      <c r="K148" s="141"/>
      <c r="L148" s="28"/>
      <c r="M148" s="142" t="s">
        <v>1</v>
      </c>
      <c r="N148" s="143" t="s">
        <v>38</v>
      </c>
      <c r="P148" s="144">
        <f>O148*H148</f>
        <v>0</v>
      </c>
      <c r="Q148" s="144">
        <v>0</v>
      </c>
      <c r="R148" s="144">
        <f>Q148*H148</f>
        <v>0</v>
      </c>
      <c r="S148" s="144">
        <v>0</v>
      </c>
      <c r="T148" s="145">
        <f>S148*H148</f>
        <v>0</v>
      </c>
      <c r="AR148" s="146" t="s">
        <v>97</v>
      </c>
      <c r="AT148" s="146" t="s">
        <v>284</v>
      </c>
      <c r="AU148" s="146" t="s">
        <v>80</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97</v>
      </c>
      <c r="BM148" s="146" t="s">
        <v>371</v>
      </c>
    </row>
    <row r="149" spans="2:65" s="1" customFormat="1" ht="21.75" customHeight="1">
      <c r="B149" s="133"/>
      <c r="C149" s="134" t="s">
        <v>331</v>
      </c>
      <c r="D149" s="134" t="s">
        <v>284</v>
      </c>
      <c r="E149" s="135" t="s">
        <v>2264</v>
      </c>
      <c r="F149" s="136" t="s">
        <v>2415</v>
      </c>
      <c r="G149" s="137" t="s">
        <v>2312</v>
      </c>
      <c r="H149" s="156">
        <v>35</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379</v>
      </c>
    </row>
    <row r="150" spans="2:65" s="1" customFormat="1" ht="19.5">
      <c r="B150" s="28"/>
      <c r="D150" s="148" t="s">
        <v>290</v>
      </c>
      <c r="F150" s="149" t="s">
        <v>2416</v>
      </c>
      <c r="I150" s="150"/>
      <c r="L150" s="28"/>
      <c r="M150" s="151"/>
      <c r="T150" s="52"/>
      <c r="AT150" s="13" t="s">
        <v>290</v>
      </c>
      <c r="AU150" s="13" t="s">
        <v>80</v>
      </c>
    </row>
    <row r="151" spans="2:65" s="1" customFormat="1" ht="24.2" customHeight="1">
      <c r="B151" s="133"/>
      <c r="C151" s="134" t="s">
        <v>8</v>
      </c>
      <c r="D151" s="134" t="s">
        <v>284</v>
      </c>
      <c r="E151" s="135" t="s">
        <v>2417</v>
      </c>
      <c r="F151" s="136" t="s">
        <v>2418</v>
      </c>
      <c r="G151" s="137" t="s">
        <v>409</v>
      </c>
      <c r="H151" s="156">
        <v>35</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389</v>
      </c>
    </row>
    <row r="152" spans="2:65" s="1" customFormat="1" ht="24.2" customHeight="1">
      <c r="B152" s="133"/>
      <c r="C152" s="134" t="s">
        <v>438</v>
      </c>
      <c r="D152" s="134" t="s">
        <v>284</v>
      </c>
      <c r="E152" s="135" t="s">
        <v>2259</v>
      </c>
      <c r="F152" s="136" t="s">
        <v>2419</v>
      </c>
      <c r="G152" s="137" t="s">
        <v>2312</v>
      </c>
      <c r="H152" s="156">
        <v>806</v>
      </c>
      <c r="I152" s="139"/>
      <c r="J152" s="140">
        <f>ROUND(I152*H152,2)</f>
        <v>0</v>
      </c>
      <c r="K152" s="141"/>
      <c r="L152" s="28"/>
      <c r="M152" s="142" t="s">
        <v>1</v>
      </c>
      <c r="N152" s="143" t="s">
        <v>38</v>
      </c>
      <c r="P152" s="144">
        <f>O152*H152</f>
        <v>0</v>
      </c>
      <c r="Q152" s="144">
        <v>0</v>
      </c>
      <c r="R152" s="144">
        <f>Q152*H152</f>
        <v>0</v>
      </c>
      <c r="S152" s="144">
        <v>0</v>
      </c>
      <c r="T152" s="145">
        <f>S152*H152</f>
        <v>0</v>
      </c>
      <c r="AR152" s="146" t="s">
        <v>97</v>
      </c>
      <c r="AT152" s="146" t="s">
        <v>284</v>
      </c>
      <c r="AU152" s="146" t="s">
        <v>80</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97</v>
      </c>
      <c r="BM152" s="146" t="s">
        <v>754</v>
      </c>
    </row>
    <row r="153" spans="2:65" s="11" customFormat="1" ht="25.9" customHeight="1">
      <c r="B153" s="121"/>
      <c r="D153" s="122" t="s">
        <v>72</v>
      </c>
      <c r="E153" s="123" t="s">
        <v>1093</v>
      </c>
      <c r="F153" s="123" t="s">
        <v>2420</v>
      </c>
      <c r="I153" s="124"/>
      <c r="J153" s="125">
        <f>BK153</f>
        <v>0</v>
      </c>
      <c r="L153" s="121"/>
      <c r="M153" s="126"/>
      <c r="P153" s="127">
        <f>SUM(P154:P155)</f>
        <v>0</v>
      </c>
      <c r="R153" s="127">
        <f>SUM(R154:R155)</f>
        <v>0</v>
      </c>
      <c r="T153" s="128">
        <f>SUM(T154:T155)</f>
        <v>0</v>
      </c>
      <c r="AR153" s="122" t="s">
        <v>80</v>
      </c>
      <c r="AT153" s="129" t="s">
        <v>72</v>
      </c>
      <c r="AU153" s="129" t="s">
        <v>73</v>
      </c>
      <c r="AY153" s="122" t="s">
        <v>281</v>
      </c>
      <c r="BK153" s="130">
        <f>SUM(BK154:BK155)</f>
        <v>0</v>
      </c>
    </row>
    <row r="154" spans="2:65" s="1" customFormat="1" ht="24.2" customHeight="1">
      <c r="B154" s="133"/>
      <c r="C154" s="134" t="s">
        <v>342</v>
      </c>
      <c r="D154" s="134" t="s">
        <v>284</v>
      </c>
      <c r="E154" s="135" t="s">
        <v>2421</v>
      </c>
      <c r="F154" s="136" t="s">
        <v>2422</v>
      </c>
      <c r="G154" s="137" t="s">
        <v>402</v>
      </c>
      <c r="H154" s="156">
        <v>84.79</v>
      </c>
      <c r="I154" s="139"/>
      <c r="J154" s="140">
        <f>ROUND(I154*H154,2)</f>
        <v>0</v>
      </c>
      <c r="K154" s="141"/>
      <c r="L154" s="28"/>
      <c r="M154" s="142" t="s">
        <v>1</v>
      </c>
      <c r="N154" s="143" t="s">
        <v>38</v>
      </c>
      <c r="P154" s="144">
        <f>O154*H154</f>
        <v>0</v>
      </c>
      <c r="Q154" s="144">
        <v>0</v>
      </c>
      <c r="R154" s="144">
        <f>Q154*H154</f>
        <v>0</v>
      </c>
      <c r="S154" s="144">
        <v>0</v>
      </c>
      <c r="T154" s="145">
        <f>S154*H154</f>
        <v>0</v>
      </c>
      <c r="AR154" s="146" t="s">
        <v>97</v>
      </c>
      <c r="AT154" s="146" t="s">
        <v>284</v>
      </c>
      <c r="AU154" s="146" t="s">
        <v>80</v>
      </c>
      <c r="AY154" s="13" t="s">
        <v>281</v>
      </c>
      <c r="BE154" s="147">
        <f>IF(N154="základní",J154,0)</f>
        <v>0</v>
      </c>
      <c r="BF154" s="147">
        <f>IF(N154="snížená",J154,0)</f>
        <v>0</v>
      </c>
      <c r="BG154" s="147">
        <f>IF(N154="zákl. přenesená",J154,0)</f>
        <v>0</v>
      </c>
      <c r="BH154" s="147">
        <f>IF(N154="sníž. přenesená",J154,0)</f>
        <v>0</v>
      </c>
      <c r="BI154" s="147">
        <f>IF(N154="nulová",J154,0)</f>
        <v>0</v>
      </c>
      <c r="BJ154" s="13" t="s">
        <v>80</v>
      </c>
      <c r="BK154" s="147">
        <f>ROUND(I154*H154,2)</f>
        <v>0</v>
      </c>
      <c r="BL154" s="13" t="s">
        <v>97</v>
      </c>
      <c r="BM154" s="146" t="s">
        <v>482</v>
      </c>
    </row>
    <row r="155" spans="2:65" s="1" customFormat="1" ht="21.75" customHeight="1">
      <c r="B155" s="133"/>
      <c r="C155" s="134" t="s">
        <v>347</v>
      </c>
      <c r="D155" s="134" t="s">
        <v>284</v>
      </c>
      <c r="E155" s="135" t="s">
        <v>2423</v>
      </c>
      <c r="F155" s="136" t="s">
        <v>2424</v>
      </c>
      <c r="G155" s="137" t="s">
        <v>402</v>
      </c>
      <c r="H155" s="156">
        <v>53.633000000000003</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490</v>
      </c>
    </row>
    <row r="156" spans="2:65" s="11" customFormat="1" ht="25.9" customHeight="1">
      <c r="B156" s="121"/>
      <c r="D156" s="122" t="s">
        <v>72</v>
      </c>
      <c r="E156" s="123" t="s">
        <v>480</v>
      </c>
      <c r="F156" s="123" t="s">
        <v>481</v>
      </c>
      <c r="I156" s="124"/>
      <c r="J156" s="125">
        <f>BK156</f>
        <v>0</v>
      </c>
      <c r="L156" s="121"/>
      <c r="M156" s="126"/>
      <c r="P156" s="127">
        <f>SUM(P157:P159)</f>
        <v>0</v>
      </c>
      <c r="R156" s="127">
        <f>SUM(R157:R159)</f>
        <v>0</v>
      </c>
      <c r="T156" s="128">
        <f>SUM(T157:T159)</f>
        <v>0</v>
      </c>
      <c r="AR156" s="122" t="s">
        <v>80</v>
      </c>
      <c r="AT156" s="129" t="s">
        <v>72</v>
      </c>
      <c r="AU156" s="129" t="s">
        <v>73</v>
      </c>
      <c r="AY156" s="122" t="s">
        <v>281</v>
      </c>
      <c r="BK156" s="130">
        <f>SUM(BK157:BK159)</f>
        <v>0</v>
      </c>
    </row>
    <row r="157" spans="2:65" s="1" customFormat="1" ht="33" customHeight="1">
      <c r="B157" s="133"/>
      <c r="C157" s="134" t="s">
        <v>352</v>
      </c>
      <c r="D157" s="134" t="s">
        <v>284</v>
      </c>
      <c r="E157" s="135" t="s">
        <v>2425</v>
      </c>
      <c r="F157" s="136" t="s">
        <v>2426</v>
      </c>
      <c r="G157" s="137" t="s">
        <v>506</v>
      </c>
      <c r="H157" s="156">
        <v>1.073</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498</v>
      </c>
    </row>
    <row r="158" spans="2:65" s="1" customFormat="1" ht="19.5">
      <c r="B158" s="28"/>
      <c r="D158" s="148" t="s">
        <v>290</v>
      </c>
      <c r="F158" s="149" t="s">
        <v>2427</v>
      </c>
      <c r="I158" s="150"/>
      <c r="L158" s="28"/>
      <c r="M158" s="151"/>
      <c r="T158" s="52"/>
      <c r="AT158" s="13" t="s">
        <v>290</v>
      </c>
      <c r="AU158" s="13" t="s">
        <v>80</v>
      </c>
    </row>
    <row r="159" spans="2:65" s="1" customFormat="1" ht="24.2" customHeight="1">
      <c r="B159" s="133"/>
      <c r="C159" s="134" t="s">
        <v>359</v>
      </c>
      <c r="D159" s="134" t="s">
        <v>284</v>
      </c>
      <c r="E159" s="135" t="s">
        <v>2428</v>
      </c>
      <c r="F159" s="136" t="s">
        <v>2429</v>
      </c>
      <c r="G159" s="137" t="s">
        <v>511</v>
      </c>
      <c r="H159" s="156">
        <v>2.4670000000000001</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789</v>
      </c>
    </row>
    <row r="160" spans="2:65" s="11" customFormat="1" ht="25.9" customHeight="1">
      <c r="B160" s="121"/>
      <c r="D160" s="122" t="s">
        <v>72</v>
      </c>
      <c r="E160" s="123" t="s">
        <v>643</v>
      </c>
      <c r="F160" s="123" t="s">
        <v>644</v>
      </c>
      <c r="I160" s="124"/>
      <c r="J160" s="125">
        <f>BK160</f>
        <v>0</v>
      </c>
      <c r="L160" s="121"/>
      <c r="M160" s="126"/>
      <c r="P160" s="127">
        <f>P161</f>
        <v>0</v>
      </c>
      <c r="R160" s="127">
        <f>R161</f>
        <v>0</v>
      </c>
      <c r="T160" s="128">
        <f>T161</f>
        <v>0</v>
      </c>
      <c r="AR160" s="122" t="s">
        <v>80</v>
      </c>
      <c r="AT160" s="129" t="s">
        <v>72</v>
      </c>
      <c r="AU160" s="129" t="s">
        <v>73</v>
      </c>
      <c r="AY160" s="122" t="s">
        <v>281</v>
      </c>
      <c r="BK160" s="130">
        <f>BK161</f>
        <v>0</v>
      </c>
    </row>
    <row r="161" spans="2:65" s="1" customFormat="1" ht="21.75" customHeight="1">
      <c r="B161" s="133"/>
      <c r="C161" s="134" t="s">
        <v>454</v>
      </c>
      <c r="D161" s="134" t="s">
        <v>284</v>
      </c>
      <c r="E161" s="135" t="s">
        <v>2430</v>
      </c>
      <c r="F161" s="136" t="s">
        <v>2431</v>
      </c>
      <c r="G161" s="137" t="s">
        <v>511</v>
      </c>
      <c r="H161" s="156">
        <v>30.212</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799</v>
      </c>
    </row>
    <row r="162" spans="2:65" s="11" customFormat="1" ht="25.9" customHeight="1">
      <c r="B162" s="121"/>
      <c r="D162" s="122" t="s">
        <v>72</v>
      </c>
      <c r="E162" s="123" t="s">
        <v>882</v>
      </c>
      <c r="F162" s="123" t="s">
        <v>883</v>
      </c>
      <c r="I162" s="124"/>
      <c r="J162" s="125">
        <f>BK162</f>
        <v>0</v>
      </c>
      <c r="L162" s="121"/>
      <c r="M162" s="126"/>
      <c r="P162" s="127">
        <f>SUM(P163:P167)</f>
        <v>0</v>
      </c>
      <c r="R162" s="127">
        <f>SUM(R163:R167)</f>
        <v>0</v>
      </c>
      <c r="T162" s="128">
        <f>SUM(T163:T167)</f>
        <v>0</v>
      </c>
      <c r="AR162" s="122" t="s">
        <v>82</v>
      </c>
      <c r="AT162" s="129" t="s">
        <v>72</v>
      </c>
      <c r="AU162" s="129" t="s">
        <v>73</v>
      </c>
      <c r="AY162" s="122" t="s">
        <v>281</v>
      </c>
      <c r="BK162" s="130">
        <f>SUM(BK163:BK167)</f>
        <v>0</v>
      </c>
    </row>
    <row r="163" spans="2:65" s="1" customFormat="1" ht="16.5" customHeight="1">
      <c r="B163" s="133"/>
      <c r="C163" s="134" t="s">
        <v>366</v>
      </c>
      <c r="D163" s="134" t="s">
        <v>284</v>
      </c>
      <c r="E163" s="135" t="s">
        <v>2432</v>
      </c>
      <c r="F163" s="136" t="s">
        <v>2433</v>
      </c>
      <c r="G163" s="137" t="s">
        <v>501</v>
      </c>
      <c r="H163" s="156">
        <v>71.510000000000005</v>
      </c>
      <c r="I163" s="139"/>
      <c r="J163" s="140">
        <f>ROUND(I163*H163,2)</f>
        <v>0</v>
      </c>
      <c r="K163" s="141"/>
      <c r="L163" s="28"/>
      <c r="M163" s="142" t="s">
        <v>1</v>
      </c>
      <c r="N163" s="143" t="s">
        <v>38</v>
      </c>
      <c r="P163" s="144">
        <f>O163*H163</f>
        <v>0</v>
      </c>
      <c r="Q163" s="144">
        <v>0</v>
      </c>
      <c r="R163" s="144">
        <f>Q163*H163</f>
        <v>0</v>
      </c>
      <c r="S163" s="144">
        <v>0</v>
      </c>
      <c r="T163" s="145">
        <f>S163*H163</f>
        <v>0</v>
      </c>
      <c r="AR163" s="146" t="s">
        <v>352</v>
      </c>
      <c r="AT163" s="146" t="s">
        <v>284</v>
      </c>
      <c r="AU163" s="146" t="s">
        <v>80</v>
      </c>
      <c r="AY163" s="13" t="s">
        <v>281</v>
      </c>
      <c r="BE163" s="147">
        <f>IF(N163="základní",J163,0)</f>
        <v>0</v>
      </c>
      <c r="BF163" s="147">
        <f>IF(N163="snížená",J163,0)</f>
        <v>0</v>
      </c>
      <c r="BG163" s="147">
        <f>IF(N163="zákl. přenesená",J163,0)</f>
        <v>0</v>
      </c>
      <c r="BH163" s="147">
        <f>IF(N163="sníž. přenesená",J163,0)</f>
        <v>0</v>
      </c>
      <c r="BI163" s="147">
        <f>IF(N163="nulová",J163,0)</f>
        <v>0</v>
      </c>
      <c r="BJ163" s="13" t="s">
        <v>80</v>
      </c>
      <c r="BK163" s="147">
        <f>ROUND(I163*H163,2)</f>
        <v>0</v>
      </c>
      <c r="BL163" s="13" t="s">
        <v>352</v>
      </c>
      <c r="BM163" s="146" t="s">
        <v>508</v>
      </c>
    </row>
    <row r="164" spans="2:65" s="1" customFormat="1" ht="21.75" customHeight="1">
      <c r="B164" s="133"/>
      <c r="C164" s="134" t="s">
        <v>371</v>
      </c>
      <c r="D164" s="134" t="s">
        <v>284</v>
      </c>
      <c r="E164" s="135" t="s">
        <v>2434</v>
      </c>
      <c r="F164" s="136" t="s">
        <v>2435</v>
      </c>
      <c r="G164" s="137" t="s">
        <v>501</v>
      </c>
      <c r="H164" s="156">
        <v>71.510000000000005</v>
      </c>
      <c r="I164" s="139"/>
      <c r="J164" s="140">
        <f>ROUND(I164*H164,2)</f>
        <v>0</v>
      </c>
      <c r="K164" s="141"/>
      <c r="L164" s="28"/>
      <c r="M164" s="142" t="s">
        <v>1</v>
      </c>
      <c r="N164" s="143" t="s">
        <v>38</v>
      </c>
      <c r="P164" s="144">
        <f>O164*H164</f>
        <v>0</v>
      </c>
      <c r="Q164" s="144">
        <v>0</v>
      </c>
      <c r="R164" s="144">
        <f>Q164*H164</f>
        <v>0</v>
      </c>
      <c r="S164" s="144">
        <v>0</v>
      </c>
      <c r="T164" s="145">
        <f>S164*H164</f>
        <v>0</v>
      </c>
      <c r="AR164" s="146" t="s">
        <v>352</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352</v>
      </c>
      <c r="BM164" s="146" t="s">
        <v>517</v>
      </c>
    </row>
    <row r="165" spans="2:65" s="1" customFormat="1" ht="16.5" customHeight="1">
      <c r="B165" s="133"/>
      <c r="C165" s="134" t="s">
        <v>7</v>
      </c>
      <c r="D165" s="134" t="s">
        <v>284</v>
      </c>
      <c r="E165" s="135" t="s">
        <v>2436</v>
      </c>
      <c r="F165" s="136" t="s">
        <v>2437</v>
      </c>
      <c r="G165" s="137" t="s">
        <v>501</v>
      </c>
      <c r="H165" s="156">
        <v>71.510000000000005</v>
      </c>
      <c r="I165" s="139"/>
      <c r="J165" s="140">
        <f>ROUND(I165*H165,2)</f>
        <v>0</v>
      </c>
      <c r="K165" s="141"/>
      <c r="L165" s="28"/>
      <c r="M165" s="142" t="s">
        <v>1</v>
      </c>
      <c r="N165" s="143" t="s">
        <v>38</v>
      </c>
      <c r="P165" s="144">
        <f>O165*H165</f>
        <v>0</v>
      </c>
      <c r="Q165" s="144">
        <v>0</v>
      </c>
      <c r="R165" s="144">
        <f>Q165*H165</f>
        <v>0</v>
      </c>
      <c r="S165" s="144">
        <v>0</v>
      </c>
      <c r="T165" s="145">
        <f>S165*H165</f>
        <v>0</v>
      </c>
      <c r="AR165" s="146" t="s">
        <v>352</v>
      </c>
      <c r="AT165" s="146" t="s">
        <v>284</v>
      </c>
      <c r="AU165" s="146" t="s">
        <v>80</v>
      </c>
      <c r="AY165" s="13" t="s">
        <v>281</v>
      </c>
      <c r="BE165" s="147">
        <f>IF(N165="základní",J165,0)</f>
        <v>0</v>
      </c>
      <c r="BF165" s="147">
        <f>IF(N165="snížená",J165,0)</f>
        <v>0</v>
      </c>
      <c r="BG165" s="147">
        <f>IF(N165="zákl. přenesená",J165,0)</f>
        <v>0</v>
      </c>
      <c r="BH165" s="147">
        <f>IF(N165="sníž. přenesená",J165,0)</f>
        <v>0</v>
      </c>
      <c r="BI165" s="147">
        <f>IF(N165="nulová",J165,0)</f>
        <v>0</v>
      </c>
      <c r="BJ165" s="13" t="s">
        <v>80</v>
      </c>
      <c r="BK165" s="147">
        <f>ROUND(I165*H165,2)</f>
        <v>0</v>
      </c>
      <c r="BL165" s="13" t="s">
        <v>352</v>
      </c>
      <c r="BM165" s="146" t="s">
        <v>828</v>
      </c>
    </row>
    <row r="166" spans="2:65" s="1" customFormat="1" ht="21.75" customHeight="1">
      <c r="B166" s="133"/>
      <c r="C166" s="134" t="s">
        <v>379</v>
      </c>
      <c r="D166" s="134" t="s">
        <v>284</v>
      </c>
      <c r="E166" s="135" t="s">
        <v>2310</v>
      </c>
      <c r="F166" s="136" t="s">
        <v>2438</v>
      </c>
      <c r="G166" s="137" t="s">
        <v>2197</v>
      </c>
      <c r="H166" s="156">
        <v>1</v>
      </c>
      <c r="I166" s="139"/>
      <c r="J166" s="140">
        <f>ROUND(I166*H166,2)</f>
        <v>0</v>
      </c>
      <c r="K166" s="141"/>
      <c r="L166" s="28"/>
      <c r="M166" s="142" t="s">
        <v>1</v>
      </c>
      <c r="N166" s="143" t="s">
        <v>38</v>
      </c>
      <c r="P166" s="144">
        <f>O166*H166</f>
        <v>0</v>
      </c>
      <c r="Q166" s="144">
        <v>0</v>
      </c>
      <c r="R166" s="144">
        <f>Q166*H166</f>
        <v>0</v>
      </c>
      <c r="S166" s="144">
        <v>0</v>
      </c>
      <c r="T166" s="145">
        <f>S166*H166</f>
        <v>0</v>
      </c>
      <c r="AR166" s="146" t="s">
        <v>352</v>
      </c>
      <c r="AT166" s="146" t="s">
        <v>284</v>
      </c>
      <c r="AU166" s="146" t="s">
        <v>80</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352</v>
      </c>
      <c r="BM166" s="146" t="s">
        <v>531</v>
      </c>
    </row>
    <row r="167" spans="2:65" s="1" customFormat="1" ht="253.5">
      <c r="B167" s="28"/>
      <c r="D167" s="148" t="s">
        <v>290</v>
      </c>
      <c r="F167" s="149" t="s">
        <v>2439</v>
      </c>
      <c r="I167" s="150"/>
      <c r="L167" s="28"/>
      <c r="M167" s="151"/>
      <c r="T167" s="52"/>
      <c r="AT167" s="13" t="s">
        <v>290</v>
      </c>
      <c r="AU167" s="13" t="s">
        <v>80</v>
      </c>
    </row>
    <row r="168" spans="2:65" s="11" customFormat="1" ht="25.9" customHeight="1">
      <c r="B168" s="121"/>
      <c r="D168" s="122" t="s">
        <v>72</v>
      </c>
      <c r="E168" s="123" t="s">
        <v>2440</v>
      </c>
      <c r="F168" s="123" t="s">
        <v>2441</v>
      </c>
      <c r="I168" s="124"/>
      <c r="J168" s="125">
        <f>BK168</f>
        <v>0</v>
      </c>
      <c r="L168" s="121"/>
      <c r="M168" s="126"/>
      <c r="P168" s="127">
        <f>SUM(P169:P171)</f>
        <v>0</v>
      </c>
      <c r="R168" s="127">
        <f>SUM(R169:R171)</f>
        <v>0</v>
      </c>
      <c r="T168" s="128">
        <f>SUM(T169:T171)</f>
        <v>0</v>
      </c>
      <c r="AR168" s="122" t="s">
        <v>82</v>
      </c>
      <c r="AT168" s="129" t="s">
        <v>72</v>
      </c>
      <c r="AU168" s="129" t="s">
        <v>73</v>
      </c>
      <c r="AY168" s="122" t="s">
        <v>281</v>
      </c>
      <c r="BK168" s="130">
        <f>SUM(BK169:BK171)</f>
        <v>0</v>
      </c>
    </row>
    <row r="169" spans="2:65" s="1" customFormat="1" ht="16.5" customHeight="1">
      <c r="B169" s="133"/>
      <c r="C169" s="134" t="s">
        <v>384</v>
      </c>
      <c r="D169" s="134" t="s">
        <v>284</v>
      </c>
      <c r="E169" s="135" t="s">
        <v>2442</v>
      </c>
      <c r="F169" s="136" t="s">
        <v>2443</v>
      </c>
      <c r="G169" s="137" t="s">
        <v>402</v>
      </c>
      <c r="H169" s="156">
        <v>128.88</v>
      </c>
      <c r="I169" s="139"/>
      <c r="J169" s="140">
        <f>ROUND(I169*H169,2)</f>
        <v>0</v>
      </c>
      <c r="K169" s="141"/>
      <c r="L169" s="28"/>
      <c r="M169" s="142" t="s">
        <v>1</v>
      </c>
      <c r="N169" s="143" t="s">
        <v>38</v>
      </c>
      <c r="P169" s="144">
        <f>O169*H169</f>
        <v>0</v>
      </c>
      <c r="Q169" s="144">
        <v>0</v>
      </c>
      <c r="R169" s="144">
        <f>Q169*H169</f>
        <v>0</v>
      </c>
      <c r="S169" s="144">
        <v>0</v>
      </c>
      <c r="T169" s="145">
        <f>S169*H169</f>
        <v>0</v>
      </c>
      <c r="AR169" s="146" t="s">
        <v>352</v>
      </c>
      <c r="AT169" s="146" t="s">
        <v>284</v>
      </c>
      <c r="AU169" s="146" t="s">
        <v>80</v>
      </c>
      <c r="AY169" s="13" t="s">
        <v>281</v>
      </c>
      <c r="BE169" s="147">
        <f>IF(N169="základní",J169,0)</f>
        <v>0</v>
      </c>
      <c r="BF169" s="147">
        <f>IF(N169="snížená",J169,0)</f>
        <v>0</v>
      </c>
      <c r="BG169" s="147">
        <f>IF(N169="zákl. přenesená",J169,0)</f>
        <v>0</v>
      </c>
      <c r="BH169" s="147">
        <f>IF(N169="sníž. přenesená",J169,0)</f>
        <v>0</v>
      </c>
      <c r="BI169" s="147">
        <f>IF(N169="nulová",J169,0)</f>
        <v>0</v>
      </c>
      <c r="BJ169" s="13" t="s">
        <v>80</v>
      </c>
      <c r="BK169" s="147">
        <f>ROUND(I169*H169,2)</f>
        <v>0</v>
      </c>
      <c r="BL169" s="13" t="s">
        <v>352</v>
      </c>
      <c r="BM169" s="146" t="s">
        <v>539</v>
      </c>
    </row>
    <row r="170" spans="2:65" s="1" customFormat="1" ht="16.5" customHeight="1">
      <c r="B170" s="133"/>
      <c r="C170" s="134" t="s">
        <v>389</v>
      </c>
      <c r="D170" s="134" t="s">
        <v>284</v>
      </c>
      <c r="E170" s="135" t="s">
        <v>2444</v>
      </c>
      <c r="F170" s="136" t="s">
        <v>2445</v>
      </c>
      <c r="G170" s="137" t="s">
        <v>402</v>
      </c>
      <c r="H170" s="156">
        <v>0.16800000000000001</v>
      </c>
      <c r="I170" s="139"/>
      <c r="J170" s="140">
        <f>ROUND(I170*H170,2)</f>
        <v>0</v>
      </c>
      <c r="K170" s="141"/>
      <c r="L170" s="28"/>
      <c r="M170" s="142" t="s">
        <v>1</v>
      </c>
      <c r="N170" s="143" t="s">
        <v>38</v>
      </c>
      <c r="P170" s="144">
        <f>O170*H170</f>
        <v>0</v>
      </c>
      <c r="Q170" s="144">
        <v>0</v>
      </c>
      <c r="R170" s="144">
        <f>Q170*H170</f>
        <v>0</v>
      </c>
      <c r="S170" s="144">
        <v>0</v>
      </c>
      <c r="T170" s="145">
        <f>S170*H170</f>
        <v>0</v>
      </c>
      <c r="AR170" s="146" t="s">
        <v>352</v>
      </c>
      <c r="AT170" s="146" t="s">
        <v>284</v>
      </c>
      <c r="AU170" s="146" t="s">
        <v>80</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352</v>
      </c>
      <c r="BM170" s="146" t="s">
        <v>855</v>
      </c>
    </row>
    <row r="171" spans="2:65" s="1" customFormat="1" ht="24.2" customHeight="1">
      <c r="B171" s="133"/>
      <c r="C171" s="134" t="s">
        <v>476</v>
      </c>
      <c r="D171" s="134" t="s">
        <v>284</v>
      </c>
      <c r="E171" s="135" t="s">
        <v>2446</v>
      </c>
      <c r="F171" s="136" t="s">
        <v>2447</v>
      </c>
      <c r="G171" s="137" t="s">
        <v>402</v>
      </c>
      <c r="H171" s="156">
        <v>0.16800000000000001</v>
      </c>
      <c r="I171" s="139"/>
      <c r="J171" s="140">
        <f>ROUND(I171*H171,2)</f>
        <v>0</v>
      </c>
      <c r="K171" s="141"/>
      <c r="L171" s="28"/>
      <c r="M171" s="142" t="s">
        <v>1</v>
      </c>
      <c r="N171" s="143" t="s">
        <v>38</v>
      </c>
      <c r="P171" s="144">
        <f>O171*H171</f>
        <v>0</v>
      </c>
      <c r="Q171" s="144">
        <v>0</v>
      </c>
      <c r="R171" s="144">
        <f>Q171*H171</f>
        <v>0</v>
      </c>
      <c r="S171" s="144">
        <v>0</v>
      </c>
      <c r="T171" s="145">
        <f>S171*H171</f>
        <v>0</v>
      </c>
      <c r="AR171" s="146" t="s">
        <v>352</v>
      </c>
      <c r="AT171" s="146" t="s">
        <v>284</v>
      </c>
      <c r="AU171" s="146" t="s">
        <v>80</v>
      </c>
      <c r="AY171" s="13" t="s">
        <v>281</v>
      </c>
      <c r="BE171" s="147">
        <f>IF(N171="základní",J171,0)</f>
        <v>0</v>
      </c>
      <c r="BF171" s="147">
        <f>IF(N171="snížená",J171,0)</f>
        <v>0</v>
      </c>
      <c r="BG171" s="147">
        <f>IF(N171="zákl. přenesená",J171,0)</f>
        <v>0</v>
      </c>
      <c r="BH171" s="147">
        <f>IF(N171="sníž. přenesená",J171,0)</f>
        <v>0</v>
      </c>
      <c r="BI171" s="147">
        <f>IF(N171="nulová",J171,0)</f>
        <v>0</v>
      </c>
      <c r="BJ171" s="13" t="s">
        <v>80</v>
      </c>
      <c r="BK171" s="147">
        <f>ROUND(I171*H171,2)</f>
        <v>0</v>
      </c>
      <c r="BL171" s="13" t="s">
        <v>352</v>
      </c>
      <c r="BM171" s="146" t="s">
        <v>867</v>
      </c>
    </row>
    <row r="172" spans="2:65" s="11" customFormat="1" ht="25.9" customHeight="1">
      <c r="B172" s="121"/>
      <c r="D172" s="122" t="s">
        <v>72</v>
      </c>
      <c r="E172" s="123" t="s">
        <v>2448</v>
      </c>
      <c r="F172" s="123" t="s">
        <v>2449</v>
      </c>
      <c r="I172" s="124"/>
      <c r="J172" s="125">
        <f>BK172</f>
        <v>0</v>
      </c>
      <c r="L172" s="121"/>
      <c r="M172" s="126"/>
      <c r="P172" s="127">
        <f>SUM(P173:P174)</f>
        <v>0</v>
      </c>
      <c r="R172" s="127">
        <f>SUM(R173:R174)</f>
        <v>0</v>
      </c>
      <c r="T172" s="128">
        <f>SUM(T173:T174)</f>
        <v>0</v>
      </c>
      <c r="AR172" s="122" t="s">
        <v>80</v>
      </c>
      <c r="AT172" s="129" t="s">
        <v>72</v>
      </c>
      <c r="AU172" s="129" t="s">
        <v>73</v>
      </c>
      <c r="AY172" s="122" t="s">
        <v>281</v>
      </c>
      <c r="BK172" s="130">
        <f>SUM(BK173:BK174)</f>
        <v>0</v>
      </c>
    </row>
    <row r="173" spans="2:65" s="1" customFormat="1" ht="16.5" customHeight="1">
      <c r="B173" s="133"/>
      <c r="C173" s="134" t="s">
        <v>754</v>
      </c>
      <c r="D173" s="134" t="s">
        <v>284</v>
      </c>
      <c r="E173" s="135" t="s">
        <v>2450</v>
      </c>
      <c r="F173" s="136" t="s">
        <v>2451</v>
      </c>
      <c r="G173" s="137" t="s">
        <v>511</v>
      </c>
      <c r="H173" s="156">
        <v>12.851000000000001</v>
      </c>
      <c r="I173" s="139"/>
      <c r="J173" s="140">
        <f>ROUND(I173*H173,2)</f>
        <v>0</v>
      </c>
      <c r="K173" s="141"/>
      <c r="L173" s="28"/>
      <c r="M173" s="142" t="s">
        <v>1</v>
      </c>
      <c r="N173" s="143" t="s">
        <v>38</v>
      </c>
      <c r="P173" s="144">
        <f>O173*H173</f>
        <v>0</v>
      </c>
      <c r="Q173" s="144">
        <v>0</v>
      </c>
      <c r="R173" s="144">
        <f>Q173*H173</f>
        <v>0</v>
      </c>
      <c r="S173" s="144">
        <v>0</v>
      </c>
      <c r="T173" s="145">
        <f>S173*H173</f>
        <v>0</v>
      </c>
      <c r="AR173" s="146" t="s">
        <v>97</v>
      </c>
      <c r="AT173" s="146" t="s">
        <v>284</v>
      </c>
      <c r="AU173" s="146" t="s">
        <v>80</v>
      </c>
      <c r="AY173" s="13" t="s">
        <v>281</v>
      </c>
      <c r="BE173" s="147">
        <f>IF(N173="základní",J173,0)</f>
        <v>0</v>
      </c>
      <c r="BF173" s="147">
        <f>IF(N173="snížená",J173,0)</f>
        <v>0</v>
      </c>
      <c r="BG173" s="147">
        <f>IF(N173="zákl. přenesená",J173,0)</f>
        <v>0</v>
      </c>
      <c r="BH173" s="147">
        <f>IF(N173="sníž. přenesená",J173,0)</f>
        <v>0</v>
      </c>
      <c r="BI173" s="147">
        <f>IF(N173="nulová",J173,0)</f>
        <v>0</v>
      </c>
      <c r="BJ173" s="13" t="s">
        <v>80</v>
      </c>
      <c r="BK173" s="147">
        <f>ROUND(I173*H173,2)</f>
        <v>0</v>
      </c>
      <c r="BL173" s="13" t="s">
        <v>97</v>
      </c>
      <c r="BM173" s="146" t="s">
        <v>877</v>
      </c>
    </row>
    <row r="174" spans="2:65" s="1" customFormat="1" ht="24.2" customHeight="1">
      <c r="B174" s="133"/>
      <c r="C174" s="134" t="s">
        <v>760</v>
      </c>
      <c r="D174" s="134" t="s">
        <v>284</v>
      </c>
      <c r="E174" s="135" t="s">
        <v>2452</v>
      </c>
      <c r="F174" s="136" t="s">
        <v>2453</v>
      </c>
      <c r="G174" s="137" t="s">
        <v>511</v>
      </c>
      <c r="H174" s="156">
        <v>12.851000000000001</v>
      </c>
      <c r="I174" s="139"/>
      <c r="J174" s="140">
        <f>ROUND(I174*H174,2)</f>
        <v>0</v>
      </c>
      <c r="K174" s="141"/>
      <c r="L174" s="28"/>
      <c r="M174" s="157" t="s">
        <v>1</v>
      </c>
      <c r="N174" s="158" t="s">
        <v>38</v>
      </c>
      <c r="O174" s="154"/>
      <c r="P174" s="159">
        <f>O174*H174</f>
        <v>0</v>
      </c>
      <c r="Q174" s="159">
        <v>0</v>
      </c>
      <c r="R174" s="159">
        <f>Q174*H174</f>
        <v>0</v>
      </c>
      <c r="S174" s="159">
        <v>0</v>
      </c>
      <c r="T174" s="160">
        <f>S174*H174</f>
        <v>0</v>
      </c>
      <c r="AR174" s="146" t="s">
        <v>97</v>
      </c>
      <c r="AT174" s="146" t="s">
        <v>284</v>
      </c>
      <c r="AU174" s="146" t="s">
        <v>80</v>
      </c>
      <c r="AY174" s="13" t="s">
        <v>281</v>
      </c>
      <c r="BE174" s="147">
        <f>IF(N174="základní",J174,0)</f>
        <v>0</v>
      </c>
      <c r="BF174" s="147">
        <f>IF(N174="snížená",J174,0)</f>
        <v>0</v>
      </c>
      <c r="BG174" s="147">
        <f>IF(N174="zákl. přenesená",J174,0)</f>
        <v>0</v>
      </c>
      <c r="BH174" s="147">
        <f>IF(N174="sníž. přenesená",J174,0)</f>
        <v>0</v>
      </c>
      <c r="BI174" s="147">
        <f>IF(N174="nulová",J174,0)</f>
        <v>0</v>
      </c>
      <c r="BJ174" s="13" t="s">
        <v>80</v>
      </c>
      <c r="BK174" s="147">
        <f>ROUND(I174*H174,2)</f>
        <v>0</v>
      </c>
      <c r="BL174" s="13" t="s">
        <v>97</v>
      </c>
      <c r="BM174" s="146" t="s">
        <v>889</v>
      </c>
    </row>
    <row r="175" spans="2:65" s="1" customFormat="1" ht="6.95" customHeight="1">
      <c r="B175" s="40"/>
      <c r="C175" s="41"/>
      <c r="D175" s="41"/>
      <c r="E175" s="41"/>
      <c r="F175" s="41"/>
      <c r="G175" s="41"/>
      <c r="H175" s="41"/>
      <c r="I175" s="41"/>
      <c r="J175" s="41"/>
      <c r="K175" s="41"/>
      <c r="L175" s="28"/>
    </row>
  </sheetData>
  <autoFilter ref="C132:K174" xr:uid="{00000000-0009-0000-0000-000016000000}"/>
  <mergeCells count="15">
    <mergeCell ref="E119:H119"/>
    <mergeCell ref="E123:H123"/>
    <mergeCell ref="E121:H121"/>
    <mergeCell ref="E125:H125"/>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BM268"/>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172</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253</v>
      </c>
      <c r="L12" s="28"/>
    </row>
    <row r="13" spans="2:46" s="1" customFormat="1" ht="16.5" customHeight="1">
      <c r="B13" s="28"/>
      <c r="E13" s="205" t="s">
        <v>2454</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ROUND(J143,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ROUND((SUM(BE143:BE267)),  2)</f>
        <v>0</v>
      </c>
      <c r="I37" s="92">
        <v>0.21</v>
      </c>
      <c r="J37" s="81">
        <f>ROUND(((SUM(BE143:BE267))*I37),  2)</f>
        <v>0</v>
      </c>
      <c r="L37" s="28"/>
    </row>
    <row r="38" spans="2:12" s="1" customFormat="1" ht="14.45" customHeight="1">
      <c r="B38" s="28"/>
      <c r="E38" s="23" t="s">
        <v>39</v>
      </c>
      <c r="F38" s="81">
        <f>ROUND((SUM(BF143:BF267)),  2)</f>
        <v>0</v>
      </c>
      <c r="I38" s="92">
        <v>0.12</v>
      </c>
      <c r="J38" s="81">
        <f>ROUND(((SUM(BF143:BF267))*I38),  2)</f>
        <v>0</v>
      </c>
      <c r="L38" s="28"/>
    </row>
    <row r="39" spans="2:12" s="1" customFormat="1" ht="14.45" hidden="1" customHeight="1">
      <c r="B39" s="28"/>
      <c r="E39" s="23" t="s">
        <v>40</v>
      </c>
      <c r="F39" s="81">
        <f>ROUND((SUM(BG143:BG267)),  2)</f>
        <v>0</v>
      </c>
      <c r="I39" s="92">
        <v>0.21</v>
      </c>
      <c r="J39" s="81">
        <f>0</f>
        <v>0</v>
      </c>
      <c r="L39" s="28"/>
    </row>
    <row r="40" spans="2:12" s="1" customFormat="1" ht="14.45" hidden="1" customHeight="1">
      <c r="B40" s="28"/>
      <c r="E40" s="23" t="s">
        <v>41</v>
      </c>
      <c r="F40" s="81">
        <f>ROUND((SUM(BH143:BH267)),  2)</f>
        <v>0</v>
      </c>
      <c r="I40" s="92">
        <v>0.12</v>
      </c>
      <c r="J40" s="81">
        <f>0</f>
        <v>0</v>
      </c>
      <c r="L40" s="28"/>
    </row>
    <row r="41" spans="2:12" s="1" customFormat="1" ht="14.45" hidden="1" customHeight="1">
      <c r="B41" s="28"/>
      <c r="E41" s="23" t="s">
        <v>42</v>
      </c>
      <c r="F41" s="81">
        <f>ROUND((SUM(BI143:BI267)),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253</v>
      </c>
      <c r="L90" s="28"/>
    </row>
    <row r="91" spans="2:12" s="1" customFormat="1" ht="16.5" customHeight="1">
      <c r="B91" s="28"/>
      <c r="E91" s="205" t="str">
        <f>E13</f>
        <v>D.6.3 - Elektroinstalace</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J143</f>
        <v>0</v>
      </c>
      <c r="L100" s="28"/>
      <c r="AU100" s="13" t="s">
        <v>259</v>
      </c>
    </row>
    <row r="101" spans="2:47" s="8" customFormat="1" ht="24.95" customHeight="1">
      <c r="B101" s="104"/>
      <c r="D101" s="105" t="s">
        <v>2455</v>
      </c>
      <c r="E101" s="106"/>
      <c r="F101" s="106"/>
      <c r="G101" s="106"/>
      <c r="H101" s="106"/>
      <c r="I101" s="106"/>
      <c r="J101" s="107">
        <f>J144</f>
        <v>0</v>
      </c>
      <c r="L101" s="104"/>
    </row>
    <row r="102" spans="2:47" s="9" customFormat="1" ht="19.899999999999999" customHeight="1">
      <c r="B102" s="108"/>
      <c r="D102" s="109" t="s">
        <v>2456</v>
      </c>
      <c r="E102" s="110"/>
      <c r="F102" s="110"/>
      <c r="G102" s="110"/>
      <c r="H102" s="110"/>
      <c r="I102" s="110"/>
      <c r="J102" s="111">
        <f>J145</f>
        <v>0</v>
      </c>
      <c r="L102" s="108"/>
    </row>
    <row r="103" spans="2:47" s="9" customFormat="1" ht="19.899999999999999" customHeight="1">
      <c r="B103" s="108"/>
      <c r="D103" s="109" t="s">
        <v>2457</v>
      </c>
      <c r="E103" s="110"/>
      <c r="F103" s="110"/>
      <c r="G103" s="110"/>
      <c r="H103" s="110"/>
      <c r="I103" s="110"/>
      <c r="J103" s="111">
        <f>J153</f>
        <v>0</v>
      </c>
      <c r="L103" s="108"/>
    </row>
    <row r="104" spans="2:47" s="9" customFormat="1" ht="19.899999999999999" customHeight="1">
      <c r="B104" s="108"/>
      <c r="D104" s="109" t="s">
        <v>2458</v>
      </c>
      <c r="E104" s="110"/>
      <c r="F104" s="110"/>
      <c r="G104" s="110"/>
      <c r="H104" s="110"/>
      <c r="I104" s="110"/>
      <c r="J104" s="111">
        <f>J159</f>
        <v>0</v>
      </c>
      <c r="L104" s="108"/>
    </row>
    <row r="105" spans="2:47" s="9" customFormat="1" ht="19.899999999999999" customHeight="1">
      <c r="B105" s="108"/>
      <c r="D105" s="109" t="s">
        <v>2459</v>
      </c>
      <c r="E105" s="110"/>
      <c r="F105" s="110"/>
      <c r="G105" s="110"/>
      <c r="H105" s="110"/>
      <c r="I105" s="110"/>
      <c r="J105" s="111">
        <f>J162</f>
        <v>0</v>
      </c>
      <c r="L105" s="108"/>
    </row>
    <row r="106" spans="2:47" s="9" customFormat="1" ht="19.899999999999999" customHeight="1">
      <c r="B106" s="108"/>
      <c r="D106" s="109" t="s">
        <v>2460</v>
      </c>
      <c r="E106" s="110"/>
      <c r="F106" s="110"/>
      <c r="G106" s="110"/>
      <c r="H106" s="110"/>
      <c r="I106" s="110"/>
      <c r="J106" s="111">
        <f>J167</f>
        <v>0</v>
      </c>
      <c r="L106" s="108"/>
    </row>
    <row r="107" spans="2:47" s="9" customFormat="1" ht="19.899999999999999" customHeight="1">
      <c r="B107" s="108"/>
      <c r="D107" s="109" t="s">
        <v>2461</v>
      </c>
      <c r="E107" s="110"/>
      <c r="F107" s="110"/>
      <c r="G107" s="110"/>
      <c r="H107" s="110"/>
      <c r="I107" s="110"/>
      <c r="J107" s="111">
        <f>J173</f>
        <v>0</v>
      </c>
      <c r="L107" s="108"/>
    </row>
    <row r="108" spans="2:47" s="9" customFormat="1" ht="19.899999999999999" customHeight="1">
      <c r="B108" s="108"/>
      <c r="D108" s="109" t="s">
        <v>2462</v>
      </c>
      <c r="E108" s="110"/>
      <c r="F108" s="110"/>
      <c r="G108" s="110"/>
      <c r="H108" s="110"/>
      <c r="I108" s="110"/>
      <c r="J108" s="111">
        <f>J184</f>
        <v>0</v>
      </c>
      <c r="L108" s="108"/>
    </row>
    <row r="109" spans="2:47" s="9" customFormat="1" ht="19.899999999999999" customHeight="1">
      <c r="B109" s="108"/>
      <c r="D109" s="109" t="s">
        <v>2463</v>
      </c>
      <c r="E109" s="110"/>
      <c r="F109" s="110"/>
      <c r="G109" s="110"/>
      <c r="H109" s="110"/>
      <c r="I109" s="110"/>
      <c r="J109" s="111">
        <f>J195</f>
        <v>0</v>
      </c>
      <c r="L109" s="108"/>
    </row>
    <row r="110" spans="2:47" s="9" customFormat="1" ht="19.899999999999999" customHeight="1">
      <c r="B110" s="108"/>
      <c r="D110" s="109" t="s">
        <v>2464</v>
      </c>
      <c r="E110" s="110"/>
      <c r="F110" s="110"/>
      <c r="G110" s="110"/>
      <c r="H110" s="110"/>
      <c r="I110" s="110"/>
      <c r="J110" s="111">
        <f>J200</f>
        <v>0</v>
      </c>
      <c r="L110" s="108"/>
    </row>
    <row r="111" spans="2:47" s="8" customFormat="1" ht="24.95" customHeight="1">
      <c r="B111" s="104"/>
      <c r="D111" s="105" t="s">
        <v>2465</v>
      </c>
      <c r="E111" s="106"/>
      <c r="F111" s="106"/>
      <c r="G111" s="106"/>
      <c r="H111" s="106"/>
      <c r="I111" s="106"/>
      <c r="J111" s="107">
        <f>J214</f>
        <v>0</v>
      </c>
      <c r="L111" s="104"/>
    </row>
    <row r="112" spans="2:47" s="9" customFormat="1" ht="19.899999999999999" customHeight="1">
      <c r="B112" s="108"/>
      <c r="D112" s="109" t="s">
        <v>2456</v>
      </c>
      <c r="E112" s="110"/>
      <c r="F112" s="110"/>
      <c r="G112" s="110"/>
      <c r="H112" s="110"/>
      <c r="I112" s="110"/>
      <c r="J112" s="111">
        <f>J215</f>
        <v>0</v>
      </c>
      <c r="L112" s="108"/>
    </row>
    <row r="113" spans="2:12" s="9" customFormat="1" ht="19.899999999999999" customHeight="1">
      <c r="B113" s="108"/>
      <c r="D113" s="109" t="s">
        <v>2457</v>
      </c>
      <c r="E113" s="110"/>
      <c r="F113" s="110"/>
      <c r="G113" s="110"/>
      <c r="H113" s="110"/>
      <c r="I113" s="110"/>
      <c r="J113" s="111">
        <f>J224</f>
        <v>0</v>
      </c>
      <c r="L113" s="108"/>
    </row>
    <row r="114" spans="2:12" s="9" customFormat="1" ht="19.899999999999999" customHeight="1">
      <c r="B114" s="108"/>
      <c r="D114" s="109" t="s">
        <v>2458</v>
      </c>
      <c r="E114" s="110"/>
      <c r="F114" s="110"/>
      <c r="G114" s="110"/>
      <c r="H114" s="110"/>
      <c r="I114" s="110"/>
      <c r="J114" s="111">
        <f>J231</f>
        <v>0</v>
      </c>
      <c r="L114" s="108"/>
    </row>
    <row r="115" spans="2:12" s="9" customFormat="1" ht="19.899999999999999" customHeight="1">
      <c r="B115" s="108"/>
      <c r="D115" s="109" t="s">
        <v>2459</v>
      </c>
      <c r="E115" s="110"/>
      <c r="F115" s="110"/>
      <c r="G115" s="110"/>
      <c r="H115" s="110"/>
      <c r="I115" s="110"/>
      <c r="J115" s="111">
        <f>J235</f>
        <v>0</v>
      </c>
      <c r="L115" s="108"/>
    </row>
    <row r="116" spans="2:12" s="9" customFormat="1" ht="19.899999999999999" customHeight="1">
      <c r="B116" s="108"/>
      <c r="D116" s="109" t="s">
        <v>2460</v>
      </c>
      <c r="E116" s="110"/>
      <c r="F116" s="110"/>
      <c r="G116" s="110"/>
      <c r="H116" s="110"/>
      <c r="I116" s="110"/>
      <c r="J116" s="111">
        <f>J241</f>
        <v>0</v>
      </c>
      <c r="L116" s="108"/>
    </row>
    <row r="117" spans="2:12" s="9" customFormat="1" ht="19.899999999999999" customHeight="1">
      <c r="B117" s="108"/>
      <c r="D117" s="109" t="s">
        <v>2461</v>
      </c>
      <c r="E117" s="110"/>
      <c r="F117" s="110"/>
      <c r="G117" s="110"/>
      <c r="H117" s="110"/>
      <c r="I117" s="110"/>
      <c r="J117" s="111">
        <f>J248</f>
        <v>0</v>
      </c>
      <c r="L117" s="108"/>
    </row>
    <row r="118" spans="2:12" s="9" customFormat="1" ht="19.899999999999999" customHeight="1">
      <c r="B118" s="108"/>
      <c r="D118" s="109" t="s">
        <v>2462</v>
      </c>
      <c r="E118" s="110"/>
      <c r="F118" s="110"/>
      <c r="G118" s="110"/>
      <c r="H118" s="110"/>
      <c r="I118" s="110"/>
      <c r="J118" s="111">
        <f>J260</f>
        <v>0</v>
      </c>
      <c r="L118" s="108"/>
    </row>
    <row r="119" spans="2:12" s="9" customFormat="1" ht="19.899999999999999" customHeight="1">
      <c r="B119" s="108"/>
      <c r="D119" s="109" t="s">
        <v>2463</v>
      </c>
      <c r="E119" s="110"/>
      <c r="F119" s="110"/>
      <c r="G119" s="110"/>
      <c r="H119" s="110"/>
      <c r="I119" s="110"/>
      <c r="J119" s="111">
        <f>J263</f>
        <v>0</v>
      </c>
      <c r="L119" s="108"/>
    </row>
    <row r="120" spans="2:12" s="1" customFormat="1" ht="21.75" customHeight="1">
      <c r="B120" s="28"/>
      <c r="L120" s="28"/>
    </row>
    <row r="121" spans="2:12" s="1" customFormat="1" ht="6.95" customHeight="1">
      <c r="B121" s="40"/>
      <c r="C121" s="41"/>
      <c r="D121" s="41"/>
      <c r="E121" s="41"/>
      <c r="F121" s="41"/>
      <c r="G121" s="41"/>
      <c r="H121" s="41"/>
      <c r="I121" s="41"/>
      <c r="J121" s="41"/>
      <c r="K121" s="41"/>
      <c r="L121" s="28"/>
    </row>
    <row r="125" spans="2:12" s="1" customFormat="1" ht="6.95" customHeight="1">
      <c r="B125" s="42"/>
      <c r="C125" s="43"/>
      <c r="D125" s="43"/>
      <c r="E125" s="43"/>
      <c r="F125" s="43"/>
      <c r="G125" s="43"/>
      <c r="H125" s="43"/>
      <c r="I125" s="43"/>
      <c r="J125" s="43"/>
      <c r="K125" s="43"/>
      <c r="L125" s="28"/>
    </row>
    <row r="126" spans="2:12" s="1" customFormat="1" ht="24.95" customHeight="1">
      <c r="B126" s="28"/>
      <c r="C126" s="17" t="s">
        <v>266</v>
      </c>
      <c r="L126" s="28"/>
    </row>
    <row r="127" spans="2:12" s="1" customFormat="1" ht="6.95" customHeight="1">
      <c r="B127" s="28"/>
      <c r="L127" s="28"/>
    </row>
    <row r="128" spans="2:12" s="1" customFormat="1" ht="12" customHeight="1">
      <c r="B128" s="28"/>
      <c r="C128" s="23" t="s">
        <v>16</v>
      </c>
      <c r="L128" s="28"/>
    </row>
    <row r="129" spans="2:63" s="1" customFormat="1" ht="16.5" customHeight="1">
      <c r="B129" s="28"/>
      <c r="E129" s="223" t="str">
        <f>E7</f>
        <v>Městský park -Děkanská zahrada Pelhřimov - kompletní provedení</v>
      </c>
      <c r="F129" s="224"/>
      <c r="G129" s="224"/>
      <c r="H129" s="224"/>
      <c r="L129" s="28"/>
    </row>
    <row r="130" spans="2:63" ht="12" customHeight="1">
      <c r="B130" s="16"/>
      <c r="C130" s="23" t="s">
        <v>249</v>
      </c>
      <c r="L130" s="16"/>
    </row>
    <row r="131" spans="2:63" ht="16.5" customHeight="1">
      <c r="B131" s="16"/>
      <c r="E131" s="223" t="s">
        <v>250</v>
      </c>
      <c r="F131" s="183"/>
      <c r="G131" s="183"/>
      <c r="H131" s="183"/>
      <c r="L131" s="16"/>
    </row>
    <row r="132" spans="2:63" ht="12" customHeight="1">
      <c r="B132" s="16"/>
      <c r="C132" s="23" t="s">
        <v>251</v>
      </c>
      <c r="L132" s="16"/>
    </row>
    <row r="133" spans="2:63" s="1" customFormat="1" ht="16.5" customHeight="1">
      <c r="B133" s="28"/>
      <c r="E133" s="218" t="s">
        <v>252</v>
      </c>
      <c r="F133" s="225"/>
      <c r="G133" s="225"/>
      <c r="H133" s="225"/>
      <c r="L133" s="28"/>
    </row>
    <row r="134" spans="2:63" s="1" customFormat="1" ht="12" customHeight="1">
      <c r="B134" s="28"/>
      <c r="C134" s="23" t="s">
        <v>253</v>
      </c>
      <c r="L134" s="28"/>
    </row>
    <row r="135" spans="2:63" s="1" customFormat="1" ht="16.5" customHeight="1">
      <c r="B135" s="28"/>
      <c r="E135" s="205" t="str">
        <f>E13</f>
        <v>D.6.3 - Elektroinstalace</v>
      </c>
      <c r="F135" s="225"/>
      <c r="G135" s="225"/>
      <c r="H135" s="225"/>
      <c r="L135" s="28"/>
    </row>
    <row r="136" spans="2:63" s="1" customFormat="1" ht="6.95" customHeight="1">
      <c r="B136" s="28"/>
      <c r="L136" s="28"/>
    </row>
    <row r="137" spans="2:63" s="1" customFormat="1" ht="12" customHeight="1">
      <c r="B137" s="28"/>
      <c r="C137" s="23" t="s">
        <v>20</v>
      </c>
      <c r="F137" s="21" t="str">
        <f>F16</f>
        <v xml:space="preserve"> </v>
      </c>
      <c r="I137" s="23" t="s">
        <v>22</v>
      </c>
      <c r="J137" s="48" t="str">
        <f>IF(J16="","",J16)</f>
        <v>5. 12. 2024</v>
      </c>
      <c r="L137" s="28"/>
    </row>
    <row r="138" spans="2:63" s="1" customFormat="1" ht="6.95" customHeight="1">
      <c r="B138" s="28"/>
      <c r="L138" s="28"/>
    </row>
    <row r="139" spans="2:63" s="1" customFormat="1" ht="15.2" customHeight="1">
      <c r="B139" s="28"/>
      <c r="C139" s="23" t="s">
        <v>24</v>
      </c>
      <c r="F139" s="21" t="str">
        <f>E19</f>
        <v xml:space="preserve"> </v>
      </c>
      <c r="I139" s="23" t="s">
        <v>29</v>
      </c>
      <c r="J139" s="26" t="str">
        <f>E25</f>
        <v xml:space="preserve"> </v>
      </c>
      <c r="L139" s="28"/>
    </row>
    <row r="140" spans="2:63" s="1" customFormat="1" ht="15.2" customHeight="1">
      <c r="B140" s="28"/>
      <c r="C140" s="23" t="s">
        <v>27</v>
      </c>
      <c r="F140" s="21" t="str">
        <f>IF(E22="","",E22)</f>
        <v>Vyplň údaj</v>
      </c>
      <c r="I140" s="23" t="s">
        <v>31</v>
      </c>
      <c r="J140" s="26" t="str">
        <f>E28</f>
        <v xml:space="preserve"> </v>
      </c>
      <c r="L140" s="28"/>
    </row>
    <row r="141" spans="2:63" s="1" customFormat="1" ht="10.35" customHeight="1">
      <c r="B141" s="28"/>
      <c r="L141" s="28"/>
    </row>
    <row r="142" spans="2:63" s="10" customFormat="1" ht="29.25" customHeight="1">
      <c r="B142" s="112"/>
      <c r="C142" s="113" t="s">
        <v>267</v>
      </c>
      <c r="D142" s="114" t="s">
        <v>58</v>
      </c>
      <c r="E142" s="114" t="s">
        <v>54</v>
      </c>
      <c r="F142" s="114" t="s">
        <v>55</v>
      </c>
      <c r="G142" s="114" t="s">
        <v>268</v>
      </c>
      <c r="H142" s="114" t="s">
        <v>269</v>
      </c>
      <c r="I142" s="114" t="s">
        <v>270</v>
      </c>
      <c r="J142" s="115" t="s">
        <v>257</v>
      </c>
      <c r="K142" s="116" t="s">
        <v>271</v>
      </c>
      <c r="L142" s="112"/>
      <c r="M142" s="55" t="s">
        <v>1</v>
      </c>
      <c r="N142" s="56" t="s">
        <v>37</v>
      </c>
      <c r="O142" s="56" t="s">
        <v>272</v>
      </c>
      <c r="P142" s="56" t="s">
        <v>273</v>
      </c>
      <c r="Q142" s="56" t="s">
        <v>274</v>
      </c>
      <c r="R142" s="56" t="s">
        <v>275</v>
      </c>
      <c r="S142" s="56" t="s">
        <v>276</v>
      </c>
      <c r="T142" s="57" t="s">
        <v>277</v>
      </c>
    </row>
    <row r="143" spans="2:63" s="1" customFormat="1" ht="22.9" customHeight="1">
      <c r="B143" s="28"/>
      <c r="C143" s="60" t="s">
        <v>278</v>
      </c>
      <c r="J143" s="117">
        <f>BK143</f>
        <v>0</v>
      </c>
      <c r="L143" s="28"/>
      <c r="M143" s="58"/>
      <c r="N143" s="49"/>
      <c r="O143" s="49"/>
      <c r="P143" s="118">
        <f>P144+P214</f>
        <v>0</v>
      </c>
      <c r="Q143" s="49"/>
      <c r="R143" s="118">
        <f>R144+R214</f>
        <v>0</v>
      </c>
      <c r="S143" s="49"/>
      <c r="T143" s="119">
        <f>T144+T214</f>
        <v>0</v>
      </c>
      <c r="AT143" s="13" t="s">
        <v>72</v>
      </c>
      <c r="AU143" s="13" t="s">
        <v>259</v>
      </c>
      <c r="BK143" s="120">
        <f>BK144+BK214</f>
        <v>0</v>
      </c>
    </row>
    <row r="144" spans="2:63" s="11" customFormat="1" ht="25.9" customHeight="1">
      <c r="B144" s="121"/>
      <c r="D144" s="122" t="s">
        <v>72</v>
      </c>
      <c r="E144" s="123" t="s">
        <v>2466</v>
      </c>
      <c r="F144" s="123" t="s">
        <v>2467</v>
      </c>
      <c r="I144" s="124"/>
      <c r="J144" s="125">
        <f>BK144</f>
        <v>0</v>
      </c>
      <c r="L144" s="121"/>
      <c r="M144" s="126"/>
      <c r="P144" s="127">
        <f>P145+P153+P159+P162+P167+P173+P184+P195+P200</f>
        <v>0</v>
      </c>
      <c r="R144" s="127">
        <f>R145+R153+R159+R162+R167+R173+R184+R195+R200</f>
        <v>0</v>
      </c>
      <c r="T144" s="128">
        <f>T145+T153+T159+T162+T167+T173+T184+T195+T200</f>
        <v>0</v>
      </c>
      <c r="AR144" s="122" t="s">
        <v>80</v>
      </c>
      <c r="AT144" s="129" t="s">
        <v>72</v>
      </c>
      <c r="AU144" s="129" t="s">
        <v>73</v>
      </c>
      <c r="AY144" s="122" t="s">
        <v>281</v>
      </c>
      <c r="BK144" s="130">
        <f>BK145+BK153+BK159+BK162+BK167+BK173+BK184+BK195+BK200</f>
        <v>0</v>
      </c>
    </row>
    <row r="145" spans="2:65" s="11" customFormat="1" ht="22.9" customHeight="1">
      <c r="B145" s="121"/>
      <c r="D145" s="122" t="s">
        <v>72</v>
      </c>
      <c r="E145" s="131" t="s">
        <v>2468</v>
      </c>
      <c r="F145" s="131" t="s">
        <v>2469</v>
      </c>
      <c r="I145" s="124"/>
      <c r="J145" s="132">
        <f>BK145</f>
        <v>0</v>
      </c>
      <c r="L145" s="121"/>
      <c r="M145" s="126"/>
      <c r="P145" s="127">
        <f>SUM(P146:P152)</f>
        <v>0</v>
      </c>
      <c r="R145" s="127">
        <f>SUM(R146:R152)</f>
        <v>0</v>
      </c>
      <c r="T145" s="128">
        <f>SUM(T146:T152)</f>
        <v>0</v>
      </c>
      <c r="AR145" s="122" t="s">
        <v>80</v>
      </c>
      <c r="AT145" s="129" t="s">
        <v>72</v>
      </c>
      <c r="AU145" s="129" t="s">
        <v>80</v>
      </c>
      <c r="AY145" s="122" t="s">
        <v>281</v>
      </c>
      <c r="BK145" s="130">
        <f>SUM(BK146:BK152)</f>
        <v>0</v>
      </c>
    </row>
    <row r="146" spans="2:65" s="1" customFormat="1" ht="16.5" customHeight="1">
      <c r="B146" s="133"/>
      <c r="C146" s="134" t="s">
        <v>80</v>
      </c>
      <c r="D146" s="134" t="s">
        <v>284</v>
      </c>
      <c r="E146" s="135" t="s">
        <v>80</v>
      </c>
      <c r="F146" s="136" t="s">
        <v>2470</v>
      </c>
      <c r="G146" s="137" t="s">
        <v>501</v>
      </c>
      <c r="H146" s="156">
        <v>2</v>
      </c>
      <c r="I146" s="139"/>
      <c r="J146" s="140">
        <f t="shared" ref="J146:J152" si="0">ROUND(I146*H146,2)</f>
        <v>0</v>
      </c>
      <c r="K146" s="141"/>
      <c r="L146" s="28"/>
      <c r="M146" s="142" t="s">
        <v>1</v>
      </c>
      <c r="N146" s="143" t="s">
        <v>38</v>
      </c>
      <c r="P146" s="144">
        <f t="shared" ref="P146:P152" si="1">O146*H146</f>
        <v>0</v>
      </c>
      <c r="Q146" s="144">
        <v>0</v>
      </c>
      <c r="R146" s="144">
        <f t="shared" ref="R146:R152" si="2">Q146*H146</f>
        <v>0</v>
      </c>
      <c r="S146" s="144">
        <v>0</v>
      </c>
      <c r="T146" s="145">
        <f t="shared" ref="T146:T152" si="3">S146*H146</f>
        <v>0</v>
      </c>
      <c r="AR146" s="146" t="s">
        <v>97</v>
      </c>
      <c r="AT146" s="146" t="s">
        <v>284</v>
      </c>
      <c r="AU146" s="146" t="s">
        <v>82</v>
      </c>
      <c r="AY146" s="13" t="s">
        <v>281</v>
      </c>
      <c r="BE146" s="147">
        <f t="shared" ref="BE146:BE152" si="4">IF(N146="základní",J146,0)</f>
        <v>0</v>
      </c>
      <c r="BF146" s="147">
        <f t="shared" ref="BF146:BF152" si="5">IF(N146="snížená",J146,0)</f>
        <v>0</v>
      </c>
      <c r="BG146" s="147">
        <f t="shared" ref="BG146:BG152" si="6">IF(N146="zákl. přenesená",J146,0)</f>
        <v>0</v>
      </c>
      <c r="BH146" s="147">
        <f t="shared" ref="BH146:BH152" si="7">IF(N146="sníž. přenesená",J146,0)</f>
        <v>0</v>
      </c>
      <c r="BI146" s="147">
        <f t="shared" ref="BI146:BI152" si="8">IF(N146="nulová",J146,0)</f>
        <v>0</v>
      </c>
      <c r="BJ146" s="13" t="s">
        <v>80</v>
      </c>
      <c r="BK146" s="147">
        <f t="shared" ref="BK146:BK152" si="9">ROUND(I146*H146,2)</f>
        <v>0</v>
      </c>
      <c r="BL146" s="13" t="s">
        <v>97</v>
      </c>
      <c r="BM146" s="146" t="s">
        <v>2471</v>
      </c>
    </row>
    <row r="147" spans="2:65" s="1" customFormat="1" ht="16.5" customHeight="1">
      <c r="B147" s="133"/>
      <c r="C147" s="134" t="s">
        <v>82</v>
      </c>
      <c r="D147" s="134" t="s">
        <v>284</v>
      </c>
      <c r="E147" s="135" t="s">
        <v>82</v>
      </c>
      <c r="F147" s="136" t="s">
        <v>2472</v>
      </c>
      <c r="G147" s="137" t="s">
        <v>501</v>
      </c>
      <c r="H147" s="156">
        <v>160</v>
      </c>
      <c r="I147" s="139"/>
      <c r="J147" s="140">
        <f t="shared" si="0"/>
        <v>0</v>
      </c>
      <c r="K147" s="141"/>
      <c r="L147" s="28"/>
      <c r="M147" s="142" t="s">
        <v>1</v>
      </c>
      <c r="N147" s="143" t="s">
        <v>38</v>
      </c>
      <c r="P147" s="144">
        <f t="shared" si="1"/>
        <v>0</v>
      </c>
      <c r="Q147" s="144">
        <v>0</v>
      </c>
      <c r="R147" s="144">
        <f t="shared" si="2"/>
        <v>0</v>
      </c>
      <c r="S147" s="144">
        <v>0</v>
      </c>
      <c r="T147" s="145">
        <f t="shared" si="3"/>
        <v>0</v>
      </c>
      <c r="AR147" s="146" t="s">
        <v>97</v>
      </c>
      <c r="AT147" s="146" t="s">
        <v>284</v>
      </c>
      <c r="AU147" s="146" t="s">
        <v>82</v>
      </c>
      <c r="AY147" s="13" t="s">
        <v>281</v>
      </c>
      <c r="BE147" s="147">
        <f t="shared" si="4"/>
        <v>0</v>
      </c>
      <c r="BF147" s="147">
        <f t="shared" si="5"/>
        <v>0</v>
      </c>
      <c r="BG147" s="147">
        <f t="shared" si="6"/>
        <v>0</v>
      </c>
      <c r="BH147" s="147">
        <f t="shared" si="7"/>
        <v>0</v>
      </c>
      <c r="BI147" s="147">
        <f t="shared" si="8"/>
        <v>0</v>
      </c>
      <c r="BJ147" s="13" t="s">
        <v>80</v>
      </c>
      <c r="BK147" s="147">
        <f t="shared" si="9"/>
        <v>0</v>
      </c>
      <c r="BL147" s="13" t="s">
        <v>97</v>
      </c>
      <c r="BM147" s="146" t="s">
        <v>2473</v>
      </c>
    </row>
    <row r="148" spans="2:65" s="1" customFormat="1" ht="16.5" customHeight="1">
      <c r="B148" s="133"/>
      <c r="C148" s="134" t="s">
        <v>90</v>
      </c>
      <c r="D148" s="134" t="s">
        <v>284</v>
      </c>
      <c r="E148" s="135" t="s">
        <v>90</v>
      </c>
      <c r="F148" s="136" t="s">
        <v>2474</v>
      </c>
      <c r="G148" s="137" t="s">
        <v>501</v>
      </c>
      <c r="H148" s="156">
        <v>280</v>
      </c>
      <c r="I148" s="139"/>
      <c r="J148" s="140">
        <f t="shared" si="0"/>
        <v>0</v>
      </c>
      <c r="K148" s="141"/>
      <c r="L148" s="28"/>
      <c r="M148" s="142" t="s">
        <v>1</v>
      </c>
      <c r="N148" s="143" t="s">
        <v>38</v>
      </c>
      <c r="P148" s="144">
        <f t="shared" si="1"/>
        <v>0</v>
      </c>
      <c r="Q148" s="144">
        <v>0</v>
      </c>
      <c r="R148" s="144">
        <f t="shared" si="2"/>
        <v>0</v>
      </c>
      <c r="S148" s="144">
        <v>0</v>
      </c>
      <c r="T148" s="145">
        <f t="shared" si="3"/>
        <v>0</v>
      </c>
      <c r="AR148" s="146" t="s">
        <v>97</v>
      </c>
      <c r="AT148" s="146" t="s">
        <v>284</v>
      </c>
      <c r="AU148" s="146" t="s">
        <v>82</v>
      </c>
      <c r="AY148" s="13" t="s">
        <v>281</v>
      </c>
      <c r="BE148" s="147">
        <f t="shared" si="4"/>
        <v>0</v>
      </c>
      <c r="BF148" s="147">
        <f t="shared" si="5"/>
        <v>0</v>
      </c>
      <c r="BG148" s="147">
        <f t="shared" si="6"/>
        <v>0</v>
      </c>
      <c r="BH148" s="147">
        <f t="shared" si="7"/>
        <v>0</v>
      </c>
      <c r="BI148" s="147">
        <f t="shared" si="8"/>
        <v>0</v>
      </c>
      <c r="BJ148" s="13" t="s">
        <v>80</v>
      </c>
      <c r="BK148" s="147">
        <f t="shared" si="9"/>
        <v>0</v>
      </c>
      <c r="BL148" s="13" t="s">
        <v>97</v>
      </c>
      <c r="BM148" s="146" t="s">
        <v>2475</v>
      </c>
    </row>
    <row r="149" spans="2:65" s="1" customFormat="1" ht="16.5" customHeight="1">
      <c r="B149" s="133"/>
      <c r="C149" s="134" t="s">
        <v>97</v>
      </c>
      <c r="D149" s="134" t="s">
        <v>284</v>
      </c>
      <c r="E149" s="135" t="s">
        <v>97</v>
      </c>
      <c r="F149" s="136" t="s">
        <v>2476</v>
      </c>
      <c r="G149" s="137" t="s">
        <v>501</v>
      </c>
      <c r="H149" s="156">
        <v>2</v>
      </c>
      <c r="I149" s="139"/>
      <c r="J149" s="140">
        <f t="shared" si="0"/>
        <v>0</v>
      </c>
      <c r="K149" s="141"/>
      <c r="L149" s="28"/>
      <c r="M149" s="142" t="s">
        <v>1</v>
      </c>
      <c r="N149" s="143" t="s">
        <v>38</v>
      </c>
      <c r="P149" s="144">
        <f t="shared" si="1"/>
        <v>0</v>
      </c>
      <c r="Q149" s="144">
        <v>0</v>
      </c>
      <c r="R149" s="144">
        <f t="shared" si="2"/>
        <v>0</v>
      </c>
      <c r="S149" s="144">
        <v>0</v>
      </c>
      <c r="T149" s="145">
        <f t="shared" si="3"/>
        <v>0</v>
      </c>
      <c r="AR149" s="146" t="s">
        <v>97</v>
      </c>
      <c r="AT149" s="146" t="s">
        <v>284</v>
      </c>
      <c r="AU149" s="146" t="s">
        <v>82</v>
      </c>
      <c r="AY149" s="13" t="s">
        <v>281</v>
      </c>
      <c r="BE149" s="147">
        <f t="shared" si="4"/>
        <v>0</v>
      </c>
      <c r="BF149" s="147">
        <f t="shared" si="5"/>
        <v>0</v>
      </c>
      <c r="BG149" s="147">
        <f t="shared" si="6"/>
        <v>0</v>
      </c>
      <c r="BH149" s="147">
        <f t="shared" si="7"/>
        <v>0</v>
      </c>
      <c r="BI149" s="147">
        <f t="shared" si="8"/>
        <v>0</v>
      </c>
      <c r="BJ149" s="13" t="s">
        <v>80</v>
      </c>
      <c r="BK149" s="147">
        <f t="shared" si="9"/>
        <v>0</v>
      </c>
      <c r="BL149" s="13" t="s">
        <v>97</v>
      </c>
      <c r="BM149" s="146" t="s">
        <v>2477</v>
      </c>
    </row>
    <row r="150" spans="2:65" s="1" customFormat="1" ht="16.5" customHeight="1">
      <c r="B150" s="133"/>
      <c r="C150" s="134" t="s">
        <v>280</v>
      </c>
      <c r="D150" s="134" t="s">
        <v>284</v>
      </c>
      <c r="E150" s="135" t="s">
        <v>280</v>
      </c>
      <c r="F150" s="136" t="s">
        <v>2478</v>
      </c>
      <c r="G150" s="137" t="s">
        <v>501</v>
      </c>
      <c r="H150" s="156">
        <v>2</v>
      </c>
      <c r="I150" s="139"/>
      <c r="J150" s="140">
        <f t="shared" si="0"/>
        <v>0</v>
      </c>
      <c r="K150" s="141"/>
      <c r="L150" s="28"/>
      <c r="M150" s="142" t="s">
        <v>1</v>
      </c>
      <c r="N150" s="143" t="s">
        <v>38</v>
      </c>
      <c r="P150" s="144">
        <f t="shared" si="1"/>
        <v>0</v>
      </c>
      <c r="Q150" s="144">
        <v>0</v>
      </c>
      <c r="R150" s="144">
        <f t="shared" si="2"/>
        <v>0</v>
      </c>
      <c r="S150" s="144">
        <v>0</v>
      </c>
      <c r="T150" s="145">
        <f t="shared" si="3"/>
        <v>0</v>
      </c>
      <c r="AR150" s="146" t="s">
        <v>97</v>
      </c>
      <c r="AT150" s="146" t="s">
        <v>284</v>
      </c>
      <c r="AU150" s="146" t="s">
        <v>82</v>
      </c>
      <c r="AY150" s="13" t="s">
        <v>281</v>
      </c>
      <c r="BE150" s="147">
        <f t="shared" si="4"/>
        <v>0</v>
      </c>
      <c r="BF150" s="147">
        <f t="shared" si="5"/>
        <v>0</v>
      </c>
      <c r="BG150" s="147">
        <f t="shared" si="6"/>
        <v>0</v>
      </c>
      <c r="BH150" s="147">
        <f t="shared" si="7"/>
        <v>0</v>
      </c>
      <c r="BI150" s="147">
        <f t="shared" si="8"/>
        <v>0</v>
      </c>
      <c r="BJ150" s="13" t="s">
        <v>80</v>
      </c>
      <c r="BK150" s="147">
        <f t="shared" si="9"/>
        <v>0</v>
      </c>
      <c r="BL150" s="13" t="s">
        <v>97</v>
      </c>
      <c r="BM150" s="146" t="s">
        <v>2479</v>
      </c>
    </row>
    <row r="151" spans="2:65" s="1" customFormat="1" ht="16.5" customHeight="1">
      <c r="B151" s="133"/>
      <c r="C151" s="134" t="s">
        <v>306</v>
      </c>
      <c r="D151" s="134" t="s">
        <v>284</v>
      </c>
      <c r="E151" s="135" t="s">
        <v>306</v>
      </c>
      <c r="F151" s="136" t="s">
        <v>2480</v>
      </c>
      <c r="G151" s="137" t="s">
        <v>2312</v>
      </c>
      <c r="H151" s="156">
        <v>22</v>
      </c>
      <c r="I151" s="139"/>
      <c r="J151" s="140">
        <f t="shared" si="0"/>
        <v>0</v>
      </c>
      <c r="K151" s="141"/>
      <c r="L151" s="28"/>
      <c r="M151" s="142" t="s">
        <v>1</v>
      </c>
      <c r="N151" s="143" t="s">
        <v>38</v>
      </c>
      <c r="P151" s="144">
        <f t="shared" si="1"/>
        <v>0</v>
      </c>
      <c r="Q151" s="144">
        <v>0</v>
      </c>
      <c r="R151" s="144">
        <f t="shared" si="2"/>
        <v>0</v>
      </c>
      <c r="S151" s="144">
        <v>0</v>
      </c>
      <c r="T151" s="145">
        <f t="shared" si="3"/>
        <v>0</v>
      </c>
      <c r="AR151" s="146" t="s">
        <v>97</v>
      </c>
      <c r="AT151" s="146" t="s">
        <v>284</v>
      </c>
      <c r="AU151" s="146" t="s">
        <v>82</v>
      </c>
      <c r="AY151" s="13" t="s">
        <v>281</v>
      </c>
      <c r="BE151" s="147">
        <f t="shared" si="4"/>
        <v>0</v>
      </c>
      <c r="BF151" s="147">
        <f t="shared" si="5"/>
        <v>0</v>
      </c>
      <c r="BG151" s="147">
        <f t="shared" si="6"/>
        <v>0</v>
      </c>
      <c r="BH151" s="147">
        <f t="shared" si="7"/>
        <v>0</v>
      </c>
      <c r="BI151" s="147">
        <f t="shared" si="8"/>
        <v>0</v>
      </c>
      <c r="BJ151" s="13" t="s">
        <v>80</v>
      </c>
      <c r="BK151" s="147">
        <f t="shared" si="9"/>
        <v>0</v>
      </c>
      <c r="BL151" s="13" t="s">
        <v>97</v>
      </c>
      <c r="BM151" s="146" t="s">
        <v>2481</v>
      </c>
    </row>
    <row r="152" spans="2:65" s="1" customFormat="1" ht="16.5" customHeight="1">
      <c r="B152" s="133"/>
      <c r="C152" s="134" t="s">
        <v>311</v>
      </c>
      <c r="D152" s="134" t="s">
        <v>284</v>
      </c>
      <c r="E152" s="135" t="s">
        <v>311</v>
      </c>
      <c r="F152" s="136" t="s">
        <v>2482</v>
      </c>
      <c r="G152" s="137" t="s">
        <v>501</v>
      </c>
      <c r="H152" s="156">
        <v>280</v>
      </c>
      <c r="I152" s="139"/>
      <c r="J152" s="140">
        <f t="shared" si="0"/>
        <v>0</v>
      </c>
      <c r="K152" s="141"/>
      <c r="L152" s="28"/>
      <c r="M152" s="142" t="s">
        <v>1</v>
      </c>
      <c r="N152" s="143" t="s">
        <v>38</v>
      </c>
      <c r="P152" s="144">
        <f t="shared" si="1"/>
        <v>0</v>
      </c>
      <c r="Q152" s="144">
        <v>0</v>
      </c>
      <c r="R152" s="144">
        <f t="shared" si="2"/>
        <v>0</v>
      </c>
      <c r="S152" s="144">
        <v>0</v>
      </c>
      <c r="T152" s="145">
        <f t="shared" si="3"/>
        <v>0</v>
      </c>
      <c r="AR152" s="146" t="s">
        <v>97</v>
      </c>
      <c r="AT152" s="146" t="s">
        <v>284</v>
      </c>
      <c r="AU152" s="146" t="s">
        <v>82</v>
      </c>
      <c r="AY152" s="13" t="s">
        <v>281</v>
      </c>
      <c r="BE152" s="147">
        <f t="shared" si="4"/>
        <v>0</v>
      </c>
      <c r="BF152" s="147">
        <f t="shared" si="5"/>
        <v>0</v>
      </c>
      <c r="BG152" s="147">
        <f t="shared" si="6"/>
        <v>0</v>
      </c>
      <c r="BH152" s="147">
        <f t="shared" si="7"/>
        <v>0</v>
      </c>
      <c r="BI152" s="147">
        <f t="shared" si="8"/>
        <v>0</v>
      </c>
      <c r="BJ152" s="13" t="s">
        <v>80</v>
      </c>
      <c r="BK152" s="147">
        <f t="shared" si="9"/>
        <v>0</v>
      </c>
      <c r="BL152" s="13" t="s">
        <v>97</v>
      </c>
      <c r="BM152" s="146" t="s">
        <v>2483</v>
      </c>
    </row>
    <row r="153" spans="2:65" s="11" customFormat="1" ht="22.9" customHeight="1">
      <c r="B153" s="121"/>
      <c r="D153" s="122" t="s">
        <v>72</v>
      </c>
      <c r="E153" s="131" t="s">
        <v>2484</v>
      </c>
      <c r="F153" s="131" t="s">
        <v>2485</v>
      </c>
      <c r="I153" s="124"/>
      <c r="J153" s="132">
        <f>BK153</f>
        <v>0</v>
      </c>
      <c r="L153" s="121"/>
      <c r="M153" s="126"/>
      <c r="P153" s="127">
        <f>SUM(P154:P158)</f>
        <v>0</v>
      </c>
      <c r="R153" s="127">
        <f>SUM(R154:R158)</f>
        <v>0</v>
      </c>
      <c r="T153" s="128">
        <f>SUM(T154:T158)</f>
        <v>0</v>
      </c>
      <c r="AR153" s="122" t="s">
        <v>80</v>
      </c>
      <c r="AT153" s="129" t="s">
        <v>72</v>
      </c>
      <c r="AU153" s="129" t="s">
        <v>80</v>
      </c>
      <c r="AY153" s="122" t="s">
        <v>281</v>
      </c>
      <c r="BK153" s="130">
        <f>SUM(BK154:BK158)</f>
        <v>0</v>
      </c>
    </row>
    <row r="154" spans="2:65" s="1" customFormat="1" ht="24.2" customHeight="1">
      <c r="B154" s="133"/>
      <c r="C154" s="134" t="s">
        <v>316</v>
      </c>
      <c r="D154" s="134" t="s">
        <v>284</v>
      </c>
      <c r="E154" s="135" t="s">
        <v>316</v>
      </c>
      <c r="F154" s="136" t="s">
        <v>2486</v>
      </c>
      <c r="G154" s="137" t="s">
        <v>2312</v>
      </c>
      <c r="H154" s="156">
        <v>1</v>
      </c>
      <c r="I154" s="139"/>
      <c r="J154" s="140">
        <f>ROUND(I154*H154,2)</f>
        <v>0</v>
      </c>
      <c r="K154" s="141"/>
      <c r="L154" s="28"/>
      <c r="M154" s="142" t="s">
        <v>1</v>
      </c>
      <c r="N154" s="143" t="s">
        <v>38</v>
      </c>
      <c r="P154" s="144">
        <f>O154*H154</f>
        <v>0</v>
      </c>
      <c r="Q154" s="144">
        <v>0</v>
      </c>
      <c r="R154" s="144">
        <f>Q154*H154</f>
        <v>0</v>
      </c>
      <c r="S154" s="144">
        <v>0</v>
      </c>
      <c r="T154" s="145">
        <f>S154*H154</f>
        <v>0</v>
      </c>
      <c r="AR154" s="146" t="s">
        <v>97</v>
      </c>
      <c r="AT154" s="146" t="s">
        <v>284</v>
      </c>
      <c r="AU154" s="146" t="s">
        <v>82</v>
      </c>
      <c r="AY154" s="13" t="s">
        <v>281</v>
      </c>
      <c r="BE154" s="147">
        <f>IF(N154="základní",J154,0)</f>
        <v>0</v>
      </c>
      <c r="BF154" s="147">
        <f>IF(N154="snížená",J154,0)</f>
        <v>0</v>
      </c>
      <c r="BG154" s="147">
        <f>IF(N154="zákl. přenesená",J154,0)</f>
        <v>0</v>
      </c>
      <c r="BH154" s="147">
        <f>IF(N154="sníž. přenesená",J154,0)</f>
        <v>0</v>
      </c>
      <c r="BI154" s="147">
        <f>IF(N154="nulová",J154,0)</f>
        <v>0</v>
      </c>
      <c r="BJ154" s="13" t="s">
        <v>80</v>
      </c>
      <c r="BK154" s="147">
        <f>ROUND(I154*H154,2)</f>
        <v>0</v>
      </c>
      <c r="BL154" s="13" t="s">
        <v>97</v>
      </c>
      <c r="BM154" s="146" t="s">
        <v>2487</v>
      </c>
    </row>
    <row r="155" spans="2:65" s="1" customFormat="1" ht="16.5" customHeight="1">
      <c r="B155" s="133"/>
      <c r="C155" s="134" t="s">
        <v>321</v>
      </c>
      <c r="D155" s="134" t="s">
        <v>284</v>
      </c>
      <c r="E155" s="135" t="s">
        <v>321</v>
      </c>
      <c r="F155" s="136" t="s">
        <v>2488</v>
      </c>
      <c r="G155" s="137" t="s">
        <v>2312</v>
      </c>
      <c r="H155" s="156">
        <v>1</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82</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2489</v>
      </c>
    </row>
    <row r="156" spans="2:65" s="1" customFormat="1" ht="16.5" customHeight="1">
      <c r="B156" s="133"/>
      <c r="C156" s="134" t="s">
        <v>326</v>
      </c>
      <c r="D156" s="134" t="s">
        <v>284</v>
      </c>
      <c r="E156" s="135" t="s">
        <v>326</v>
      </c>
      <c r="F156" s="136" t="s">
        <v>2490</v>
      </c>
      <c r="G156" s="137" t="s">
        <v>2312</v>
      </c>
      <c r="H156" s="156">
        <v>1</v>
      </c>
      <c r="I156" s="139"/>
      <c r="J156" s="140">
        <f>ROUND(I156*H156,2)</f>
        <v>0</v>
      </c>
      <c r="K156" s="141"/>
      <c r="L156" s="28"/>
      <c r="M156" s="142" t="s">
        <v>1</v>
      </c>
      <c r="N156" s="143" t="s">
        <v>38</v>
      </c>
      <c r="P156" s="144">
        <f>O156*H156</f>
        <v>0</v>
      </c>
      <c r="Q156" s="144">
        <v>0</v>
      </c>
      <c r="R156" s="144">
        <f>Q156*H156</f>
        <v>0</v>
      </c>
      <c r="S156" s="144">
        <v>0</v>
      </c>
      <c r="T156" s="145">
        <f>S156*H156</f>
        <v>0</v>
      </c>
      <c r="AR156" s="146" t="s">
        <v>97</v>
      </c>
      <c r="AT156" s="146" t="s">
        <v>284</v>
      </c>
      <c r="AU156" s="146" t="s">
        <v>82</v>
      </c>
      <c r="AY156" s="13" t="s">
        <v>281</v>
      </c>
      <c r="BE156" s="147">
        <f>IF(N156="základní",J156,0)</f>
        <v>0</v>
      </c>
      <c r="BF156" s="147">
        <f>IF(N156="snížená",J156,0)</f>
        <v>0</v>
      </c>
      <c r="BG156" s="147">
        <f>IF(N156="zákl. přenesená",J156,0)</f>
        <v>0</v>
      </c>
      <c r="BH156" s="147">
        <f>IF(N156="sníž. přenesená",J156,0)</f>
        <v>0</v>
      </c>
      <c r="BI156" s="147">
        <f>IF(N156="nulová",J156,0)</f>
        <v>0</v>
      </c>
      <c r="BJ156" s="13" t="s">
        <v>80</v>
      </c>
      <c r="BK156" s="147">
        <f>ROUND(I156*H156,2)</f>
        <v>0</v>
      </c>
      <c r="BL156" s="13" t="s">
        <v>97</v>
      </c>
      <c r="BM156" s="146" t="s">
        <v>2491</v>
      </c>
    </row>
    <row r="157" spans="2:65" s="1" customFormat="1" ht="16.5" customHeight="1">
      <c r="B157" s="133"/>
      <c r="C157" s="134" t="s">
        <v>331</v>
      </c>
      <c r="D157" s="134" t="s">
        <v>284</v>
      </c>
      <c r="E157" s="135" t="s">
        <v>331</v>
      </c>
      <c r="F157" s="136" t="s">
        <v>2492</v>
      </c>
      <c r="G157" s="137" t="s">
        <v>2312</v>
      </c>
      <c r="H157" s="156">
        <v>1</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82</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2493</v>
      </c>
    </row>
    <row r="158" spans="2:65" s="1" customFormat="1" ht="16.5" customHeight="1">
      <c r="B158" s="133"/>
      <c r="C158" s="134" t="s">
        <v>8</v>
      </c>
      <c r="D158" s="134" t="s">
        <v>284</v>
      </c>
      <c r="E158" s="135" t="s">
        <v>8</v>
      </c>
      <c r="F158" s="136" t="s">
        <v>2494</v>
      </c>
      <c r="G158" s="137" t="s">
        <v>2312</v>
      </c>
      <c r="H158" s="156">
        <v>2</v>
      </c>
      <c r="I158" s="139"/>
      <c r="J158" s="140">
        <f>ROUND(I158*H158,2)</f>
        <v>0</v>
      </c>
      <c r="K158" s="141"/>
      <c r="L158" s="28"/>
      <c r="M158" s="142" t="s">
        <v>1</v>
      </c>
      <c r="N158" s="143" t="s">
        <v>38</v>
      </c>
      <c r="P158" s="144">
        <f>O158*H158</f>
        <v>0</v>
      </c>
      <c r="Q158" s="144">
        <v>0</v>
      </c>
      <c r="R158" s="144">
        <f>Q158*H158</f>
        <v>0</v>
      </c>
      <c r="S158" s="144">
        <v>0</v>
      </c>
      <c r="T158" s="145">
        <f>S158*H158</f>
        <v>0</v>
      </c>
      <c r="AR158" s="146" t="s">
        <v>97</v>
      </c>
      <c r="AT158" s="146" t="s">
        <v>284</v>
      </c>
      <c r="AU158" s="146" t="s">
        <v>82</v>
      </c>
      <c r="AY158" s="13" t="s">
        <v>281</v>
      </c>
      <c r="BE158" s="147">
        <f>IF(N158="základní",J158,0)</f>
        <v>0</v>
      </c>
      <c r="BF158" s="147">
        <f>IF(N158="snížená",J158,0)</f>
        <v>0</v>
      </c>
      <c r="BG158" s="147">
        <f>IF(N158="zákl. přenesená",J158,0)</f>
        <v>0</v>
      </c>
      <c r="BH158" s="147">
        <f>IF(N158="sníž. přenesená",J158,0)</f>
        <v>0</v>
      </c>
      <c r="BI158" s="147">
        <f>IF(N158="nulová",J158,0)</f>
        <v>0</v>
      </c>
      <c r="BJ158" s="13" t="s">
        <v>80</v>
      </c>
      <c r="BK158" s="147">
        <f>ROUND(I158*H158,2)</f>
        <v>0</v>
      </c>
      <c r="BL158" s="13" t="s">
        <v>97</v>
      </c>
      <c r="BM158" s="146" t="s">
        <v>2495</v>
      </c>
    </row>
    <row r="159" spans="2:65" s="11" customFormat="1" ht="22.9" customHeight="1">
      <c r="B159" s="121"/>
      <c r="D159" s="122" t="s">
        <v>72</v>
      </c>
      <c r="E159" s="131" t="s">
        <v>2496</v>
      </c>
      <c r="F159" s="131" t="s">
        <v>2497</v>
      </c>
      <c r="I159" s="124"/>
      <c r="J159" s="132">
        <f>BK159</f>
        <v>0</v>
      </c>
      <c r="L159" s="121"/>
      <c r="M159" s="126"/>
      <c r="P159" s="127">
        <f>SUM(P160:P161)</f>
        <v>0</v>
      </c>
      <c r="R159" s="127">
        <f>SUM(R160:R161)</f>
        <v>0</v>
      </c>
      <c r="T159" s="128">
        <f>SUM(T160:T161)</f>
        <v>0</v>
      </c>
      <c r="AR159" s="122" t="s">
        <v>80</v>
      </c>
      <c r="AT159" s="129" t="s">
        <v>72</v>
      </c>
      <c r="AU159" s="129" t="s">
        <v>80</v>
      </c>
      <c r="AY159" s="122" t="s">
        <v>281</v>
      </c>
      <c r="BK159" s="130">
        <f>SUM(BK160:BK161)</f>
        <v>0</v>
      </c>
    </row>
    <row r="160" spans="2:65" s="1" customFormat="1" ht="16.5" customHeight="1">
      <c r="B160" s="133"/>
      <c r="C160" s="134" t="s">
        <v>438</v>
      </c>
      <c r="D160" s="134" t="s">
        <v>284</v>
      </c>
      <c r="E160" s="135" t="s">
        <v>438</v>
      </c>
      <c r="F160" s="136" t="s">
        <v>2498</v>
      </c>
      <c r="G160" s="137" t="s">
        <v>2312</v>
      </c>
      <c r="H160" s="156">
        <v>6</v>
      </c>
      <c r="I160" s="139"/>
      <c r="J160" s="140">
        <f>ROUND(I160*H160,2)</f>
        <v>0</v>
      </c>
      <c r="K160" s="141"/>
      <c r="L160" s="28"/>
      <c r="M160" s="142" t="s">
        <v>1</v>
      </c>
      <c r="N160" s="143" t="s">
        <v>38</v>
      </c>
      <c r="P160" s="144">
        <f>O160*H160</f>
        <v>0</v>
      </c>
      <c r="Q160" s="144">
        <v>0</v>
      </c>
      <c r="R160" s="144">
        <f>Q160*H160</f>
        <v>0</v>
      </c>
      <c r="S160" s="144">
        <v>0</v>
      </c>
      <c r="T160" s="145">
        <f>S160*H160</f>
        <v>0</v>
      </c>
      <c r="AR160" s="146" t="s">
        <v>97</v>
      </c>
      <c r="AT160" s="146" t="s">
        <v>284</v>
      </c>
      <c r="AU160" s="146" t="s">
        <v>82</v>
      </c>
      <c r="AY160" s="13" t="s">
        <v>281</v>
      </c>
      <c r="BE160" s="147">
        <f>IF(N160="základní",J160,0)</f>
        <v>0</v>
      </c>
      <c r="BF160" s="147">
        <f>IF(N160="snížená",J160,0)</f>
        <v>0</v>
      </c>
      <c r="BG160" s="147">
        <f>IF(N160="zákl. přenesená",J160,0)</f>
        <v>0</v>
      </c>
      <c r="BH160" s="147">
        <f>IF(N160="sníž. přenesená",J160,0)</f>
        <v>0</v>
      </c>
      <c r="BI160" s="147">
        <f>IF(N160="nulová",J160,0)</f>
        <v>0</v>
      </c>
      <c r="BJ160" s="13" t="s">
        <v>80</v>
      </c>
      <c r="BK160" s="147">
        <f>ROUND(I160*H160,2)</f>
        <v>0</v>
      </c>
      <c r="BL160" s="13" t="s">
        <v>97</v>
      </c>
      <c r="BM160" s="146" t="s">
        <v>2499</v>
      </c>
    </row>
    <row r="161" spans="2:65" s="1" customFormat="1" ht="16.5" customHeight="1">
      <c r="B161" s="133"/>
      <c r="C161" s="134" t="s">
        <v>342</v>
      </c>
      <c r="D161" s="134" t="s">
        <v>284</v>
      </c>
      <c r="E161" s="135" t="s">
        <v>342</v>
      </c>
      <c r="F161" s="136" t="s">
        <v>2500</v>
      </c>
      <c r="G161" s="137" t="s">
        <v>2312</v>
      </c>
      <c r="H161" s="156">
        <v>1</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82</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2501</v>
      </c>
    </row>
    <row r="162" spans="2:65" s="11" customFormat="1" ht="22.9" customHeight="1">
      <c r="B162" s="121"/>
      <c r="D162" s="122" t="s">
        <v>72</v>
      </c>
      <c r="E162" s="131" t="s">
        <v>2502</v>
      </c>
      <c r="F162" s="131" t="s">
        <v>2503</v>
      </c>
      <c r="I162" s="124"/>
      <c r="J162" s="132">
        <f>BK162</f>
        <v>0</v>
      </c>
      <c r="L162" s="121"/>
      <c r="M162" s="126"/>
      <c r="P162" s="127">
        <f>SUM(P163:P166)</f>
        <v>0</v>
      </c>
      <c r="R162" s="127">
        <f>SUM(R163:R166)</f>
        <v>0</v>
      </c>
      <c r="T162" s="128">
        <f>SUM(T163:T166)</f>
        <v>0</v>
      </c>
      <c r="AR162" s="122" t="s">
        <v>80</v>
      </c>
      <c r="AT162" s="129" t="s">
        <v>72</v>
      </c>
      <c r="AU162" s="129" t="s">
        <v>80</v>
      </c>
      <c r="AY162" s="122" t="s">
        <v>281</v>
      </c>
      <c r="BK162" s="130">
        <f>SUM(BK163:BK166)</f>
        <v>0</v>
      </c>
    </row>
    <row r="163" spans="2:65" s="1" customFormat="1" ht="16.5" customHeight="1">
      <c r="B163" s="133"/>
      <c r="C163" s="134" t="s">
        <v>347</v>
      </c>
      <c r="D163" s="134" t="s">
        <v>284</v>
      </c>
      <c r="E163" s="135" t="s">
        <v>347</v>
      </c>
      <c r="F163" s="136" t="s">
        <v>2504</v>
      </c>
      <c r="G163" s="137" t="s">
        <v>501</v>
      </c>
      <c r="H163" s="156">
        <v>840</v>
      </c>
      <c r="I163" s="139"/>
      <c r="J163" s="140">
        <f>ROUND(I163*H163,2)</f>
        <v>0</v>
      </c>
      <c r="K163" s="141"/>
      <c r="L163" s="28"/>
      <c r="M163" s="142" t="s">
        <v>1</v>
      </c>
      <c r="N163" s="143" t="s">
        <v>38</v>
      </c>
      <c r="P163" s="144">
        <f>O163*H163</f>
        <v>0</v>
      </c>
      <c r="Q163" s="144">
        <v>0</v>
      </c>
      <c r="R163" s="144">
        <f>Q163*H163</f>
        <v>0</v>
      </c>
      <c r="S163" s="144">
        <v>0</v>
      </c>
      <c r="T163" s="145">
        <f>S163*H163</f>
        <v>0</v>
      </c>
      <c r="AR163" s="146" t="s">
        <v>97</v>
      </c>
      <c r="AT163" s="146" t="s">
        <v>284</v>
      </c>
      <c r="AU163" s="146" t="s">
        <v>82</v>
      </c>
      <c r="AY163" s="13" t="s">
        <v>281</v>
      </c>
      <c r="BE163" s="147">
        <f>IF(N163="základní",J163,0)</f>
        <v>0</v>
      </c>
      <c r="BF163" s="147">
        <f>IF(N163="snížená",J163,0)</f>
        <v>0</v>
      </c>
      <c r="BG163" s="147">
        <f>IF(N163="zákl. přenesená",J163,0)</f>
        <v>0</v>
      </c>
      <c r="BH163" s="147">
        <f>IF(N163="sníž. přenesená",J163,0)</f>
        <v>0</v>
      </c>
      <c r="BI163" s="147">
        <f>IF(N163="nulová",J163,0)</f>
        <v>0</v>
      </c>
      <c r="BJ163" s="13" t="s">
        <v>80</v>
      </c>
      <c r="BK163" s="147">
        <f>ROUND(I163*H163,2)</f>
        <v>0</v>
      </c>
      <c r="BL163" s="13" t="s">
        <v>97</v>
      </c>
      <c r="BM163" s="146" t="s">
        <v>2505</v>
      </c>
    </row>
    <row r="164" spans="2:65" s="1" customFormat="1" ht="16.5" customHeight="1">
      <c r="B164" s="133"/>
      <c r="C164" s="134" t="s">
        <v>352</v>
      </c>
      <c r="D164" s="134" t="s">
        <v>284</v>
      </c>
      <c r="E164" s="135" t="s">
        <v>352</v>
      </c>
      <c r="F164" s="136" t="s">
        <v>2506</v>
      </c>
      <c r="G164" s="137" t="s">
        <v>2312</v>
      </c>
      <c r="H164" s="156">
        <v>62</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82</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2507</v>
      </c>
    </row>
    <row r="165" spans="2:65" s="1" customFormat="1" ht="16.5" customHeight="1">
      <c r="B165" s="133"/>
      <c r="C165" s="134" t="s">
        <v>359</v>
      </c>
      <c r="D165" s="134" t="s">
        <v>284</v>
      </c>
      <c r="E165" s="135" t="s">
        <v>359</v>
      </c>
      <c r="F165" s="136" t="s">
        <v>2508</v>
      </c>
      <c r="G165" s="137" t="s">
        <v>2312</v>
      </c>
      <c r="H165" s="156">
        <v>32</v>
      </c>
      <c r="I165" s="139"/>
      <c r="J165" s="140">
        <f>ROUND(I165*H165,2)</f>
        <v>0</v>
      </c>
      <c r="K165" s="141"/>
      <c r="L165" s="28"/>
      <c r="M165" s="142" t="s">
        <v>1</v>
      </c>
      <c r="N165" s="143" t="s">
        <v>38</v>
      </c>
      <c r="P165" s="144">
        <f>O165*H165</f>
        <v>0</v>
      </c>
      <c r="Q165" s="144">
        <v>0</v>
      </c>
      <c r="R165" s="144">
        <f>Q165*H165</f>
        <v>0</v>
      </c>
      <c r="S165" s="144">
        <v>0</v>
      </c>
      <c r="T165" s="145">
        <f>S165*H165</f>
        <v>0</v>
      </c>
      <c r="AR165" s="146" t="s">
        <v>97</v>
      </c>
      <c r="AT165" s="146" t="s">
        <v>284</v>
      </c>
      <c r="AU165" s="146" t="s">
        <v>82</v>
      </c>
      <c r="AY165" s="13" t="s">
        <v>281</v>
      </c>
      <c r="BE165" s="147">
        <f>IF(N165="základní",J165,0)</f>
        <v>0</v>
      </c>
      <c r="BF165" s="147">
        <f>IF(N165="snížená",J165,0)</f>
        <v>0</v>
      </c>
      <c r="BG165" s="147">
        <f>IF(N165="zákl. přenesená",J165,0)</f>
        <v>0</v>
      </c>
      <c r="BH165" s="147">
        <f>IF(N165="sníž. přenesená",J165,0)</f>
        <v>0</v>
      </c>
      <c r="BI165" s="147">
        <f>IF(N165="nulová",J165,0)</f>
        <v>0</v>
      </c>
      <c r="BJ165" s="13" t="s">
        <v>80</v>
      </c>
      <c r="BK165" s="147">
        <f>ROUND(I165*H165,2)</f>
        <v>0</v>
      </c>
      <c r="BL165" s="13" t="s">
        <v>97</v>
      </c>
      <c r="BM165" s="146" t="s">
        <v>2509</v>
      </c>
    </row>
    <row r="166" spans="2:65" s="1" customFormat="1" ht="16.5" customHeight="1">
      <c r="B166" s="133"/>
      <c r="C166" s="134" t="s">
        <v>454</v>
      </c>
      <c r="D166" s="134" t="s">
        <v>284</v>
      </c>
      <c r="E166" s="135" t="s">
        <v>454</v>
      </c>
      <c r="F166" s="136" t="s">
        <v>2510</v>
      </c>
      <c r="G166" s="137" t="s">
        <v>2312</v>
      </c>
      <c r="H166" s="156">
        <v>80</v>
      </c>
      <c r="I166" s="139"/>
      <c r="J166" s="140">
        <f>ROUND(I166*H166,2)</f>
        <v>0</v>
      </c>
      <c r="K166" s="141"/>
      <c r="L166" s="28"/>
      <c r="M166" s="142" t="s">
        <v>1</v>
      </c>
      <c r="N166" s="143" t="s">
        <v>38</v>
      </c>
      <c r="P166" s="144">
        <f>O166*H166</f>
        <v>0</v>
      </c>
      <c r="Q166" s="144">
        <v>0</v>
      </c>
      <c r="R166" s="144">
        <f>Q166*H166</f>
        <v>0</v>
      </c>
      <c r="S166" s="144">
        <v>0</v>
      </c>
      <c r="T166" s="145">
        <f>S166*H166</f>
        <v>0</v>
      </c>
      <c r="AR166" s="146" t="s">
        <v>97</v>
      </c>
      <c r="AT166" s="146" t="s">
        <v>284</v>
      </c>
      <c r="AU166" s="146" t="s">
        <v>82</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97</v>
      </c>
      <c r="BM166" s="146" t="s">
        <v>2511</v>
      </c>
    </row>
    <row r="167" spans="2:65" s="11" customFormat="1" ht="22.9" customHeight="1">
      <c r="B167" s="121"/>
      <c r="D167" s="122" t="s">
        <v>72</v>
      </c>
      <c r="E167" s="131" t="s">
        <v>2512</v>
      </c>
      <c r="F167" s="131" t="s">
        <v>2513</v>
      </c>
      <c r="I167" s="124"/>
      <c r="J167" s="132">
        <f>BK167</f>
        <v>0</v>
      </c>
      <c r="L167" s="121"/>
      <c r="M167" s="126"/>
      <c r="P167" s="127">
        <f>SUM(P168:P172)</f>
        <v>0</v>
      </c>
      <c r="R167" s="127">
        <f>SUM(R168:R172)</f>
        <v>0</v>
      </c>
      <c r="T167" s="128">
        <f>SUM(T168:T172)</f>
        <v>0</v>
      </c>
      <c r="AR167" s="122" t="s">
        <v>80</v>
      </c>
      <c r="AT167" s="129" t="s">
        <v>72</v>
      </c>
      <c r="AU167" s="129" t="s">
        <v>80</v>
      </c>
      <c r="AY167" s="122" t="s">
        <v>281</v>
      </c>
      <c r="BK167" s="130">
        <f>SUM(BK168:BK172)</f>
        <v>0</v>
      </c>
    </row>
    <row r="168" spans="2:65" s="1" customFormat="1" ht="44.25" customHeight="1">
      <c r="B168" s="133"/>
      <c r="C168" s="134" t="s">
        <v>366</v>
      </c>
      <c r="D168" s="134" t="s">
        <v>284</v>
      </c>
      <c r="E168" s="135" t="s">
        <v>366</v>
      </c>
      <c r="F168" s="136" t="s">
        <v>2514</v>
      </c>
      <c r="G168" s="137" t="s">
        <v>2312</v>
      </c>
      <c r="H168" s="156">
        <v>25</v>
      </c>
      <c r="I168" s="139"/>
      <c r="J168" s="140">
        <f>ROUND(I168*H168,2)</f>
        <v>0</v>
      </c>
      <c r="K168" s="141"/>
      <c r="L168" s="28"/>
      <c r="M168" s="142" t="s">
        <v>1</v>
      </c>
      <c r="N168" s="143" t="s">
        <v>38</v>
      </c>
      <c r="P168" s="144">
        <f>O168*H168</f>
        <v>0</v>
      </c>
      <c r="Q168" s="144">
        <v>0</v>
      </c>
      <c r="R168" s="144">
        <f>Q168*H168</f>
        <v>0</v>
      </c>
      <c r="S168" s="144">
        <v>0</v>
      </c>
      <c r="T168" s="145">
        <f>S168*H168</f>
        <v>0</v>
      </c>
      <c r="AR168" s="146" t="s">
        <v>97</v>
      </c>
      <c r="AT168" s="146" t="s">
        <v>284</v>
      </c>
      <c r="AU168" s="146" t="s">
        <v>82</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2515</v>
      </c>
    </row>
    <row r="169" spans="2:65" s="1" customFormat="1" ht="44.25" customHeight="1">
      <c r="B169" s="133"/>
      <c r="C169" s="134" t="s">
        <v>371</v>
      </c>
      <c r="D169" s="134" t="s">
        <v>284</v>
      </c>
      <c r="E169" s="135" t="s">
        <v>371</v>
      </c>
      <c r="F169" s="136" t="s">
        <v>2516</v>
      </c>
      <c r="G169" s="137" t="s">
        <v>2312</v>
      </c>
      <c r="H169" s="156">
        <v>2</v>
      </c>
      <c r="I169" s="139"/>
      <c r="J169" s="140">
        <f>ROUND(I169*H169,2)</f>
        <v>0</v>
      </c>
      <c r="K169" s="141"/>
      <c r="L169" s="28"/>
      <c r="M169" s="142" t="s">
        <v>1</v>
      </c>
      <c r="N169" s="143" t="s">
        <v>38</v>
      </c>
      <c r="P169" s="144">
        <f>O169*H169</f>
        <v>0</v>
      </c>
      <c r="Q169" s="144">
        <v>0</v>
      </c>
      <c r="R169" s="144">
        <f>Q169*H169</f>
        <v>0</v>
      </c>
      <c r="S169" s="144">
        <v>0</v>
      </c>
      <c r="T169" s="145">
        <f>S169*H169</f>
        <v>0</v>
      </c>
      <c r="AR169" s="146" t="s">
        <v>97</v>
      </c>
      <c r="AT169" s="146" t="s">
        <v>284</v>
      </c>
      <c r="AU169" s="146" t="s">
        <v>82</v>
      </c>
      <c r="AY169" s="13" t="s">
        <v>281</v>
      </c>
      <c r="BE169" s="147">
        <f>IF(N169="základní",J169,0)</f>
        <v>0</v>
      </c>
      <c r="BF169" s="147">
        <f>IF(N169="snížená",J169,0)</f>
        <v>0</v>
      </c>
      <c r="BG169" s="147">
        <f>IF(N169="zákl. přenesená",J169,0)</f>
        <v>0</v>
      </c>
      <c r="BH169" s="147">
        <f>IF(N169="sníž. přenesená",J169,0)</f>
        <v>0</v>
      </c>
      <c r="BI169" s="147">
        <f>IF(N169="nulová",J169,0)</f>
        <v>0</v>
      </c>
      <c r="BJ169" s="13" t="s">
        <v>80</v>
      </c>
      <c r="BK169" s="147">
        <f>ROUND(I169*H169,2)</f>
        <v>0</v>
      </c>
      <c r="BL169" s="13" t="s">
        <v>97</v>
      </c>
      <c r="BM169" s="146" t="s">
        <v>2517</v>
      </c>
    </row>
    <row r="170" spans="2:65" s="1" customFormat="1" ht="44.25" customHeight="1">
      <c r="B170" s="133"/>
      <c r="C170" s="134" t="s">
        <v>7</v>
      </c>
      <c r="D170" s="134" t="s">
        <v>284</v>
      </c>
      <c r="E170" s="135" t="s">
        <v>7</v>
      </c>
      <c r="F170" s="136" t="s">
        <v>2518</v>
      </c>
      <c r="G170" s="137" t="s">
        <v>2312</v>
      </c>
      <c r="H170" s="156">
        <v>1</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82</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2519</v>
      </c>
    </row>
    <row r="171" spans="2:65" s="1" customFormat="1" ht="33" customHeight="1">
      <c r="B171" s="133"/>
      <c r="C171" s="134" t="s">
        <v>379</v>
      </c>
      <c r="D171" s="134" t="s">
        <v>284</v>
      </c>
      <c r="E171" s="135" t="s">
        <v>379</v>
      </c>
      <c r="F171" s="136" t="s">
        <v>2520</v>
      </c>
      <c r="G171" s="137" t="s">
        <v>2312</v>
      </c>
      <c r="H171" s="156">
        <v>3</v>
      </c>
      <c r="I171" s="139"/>
      <c r="J171" s="140">
        <f>ROUND(I171*H171,2)</f>
        <v>0</v>
      </c>
      <c r="K171" s="141"/>
      <c r="L171" s="28"/>
      <c r="M171" s="142" t="s">
        <v>1</v>
      </c>
      <c r="N171" s="143" t="s">
        <v>38</v>
      </c>
      <c r="P171" s="144">
        <f>O171*H171</f>
        <v>0</v>
      </c>
      <c r="Q171" s="144">
        <v>0</v>
      </c>
      <c r="R171" s="144">
        <f>Q171*H171</f>
        <v>0</v>
      </c>
      <c r="S171" s="144">
        <v>0</v>
      </c>
      <c r="T171" s="145">
        <f>S171*H171</f>
        <v>0</v>
      </c>
      <c r="AR171" s="146" t="s">
        <v>97</v>
      </c>
      <c r="AT171" s="146" t="s">
        <v>284</v>
      </c>
      <c r="AU171" s="146" t="s">
        <v>82</v>
      </c>
      <c r="AY171" s="13" t="s">
        <v>281</v>
      </c>
      <c r="BE171" s="147">
        <f>IF(N171="základní",J171,0)</f>
        <v>0</v>
      </c>
      <c r="BF171" s="147">
        <f>IF(N171="snížená",J171,0)</f>
        <v>0</v>
      </c>
      <c r="BG171" s="147">
        <f>IF(N171="zákl. přenesená",J171,0)</f>
        <v>0</v>
      </c>
      <c r="BH171" s="147">
        <f>IF(N171="sníž. přenesená",J171,0)</f>
        <v>0</v>
      </c>
      <c r="BI171" s="147">
        <f>IF(N171="nulová",J171,0)</f>
        <v>0</v>
      </c>
      <c r="BJ171" s="13" t="s">
        <v>80</v>
      </c>
      <c r="BK171" s="147">
        <f>ROUND(I171*H171,2)</f>
        <v>0</v>
      </c>
      <c r="BL171" s="13" t="s">
        <v>97</v>
      </c>
      <c r="BM171" s="146" t="s">
        <v>2521</v>
      </c>
    </row>
    <row r="172" spans="2:65" s="1" customFormat="1" ht="33" customHeight="1">
      <c r="B172" s="133"/>
      <c r="C172" s="134" t="s">
        <v>384</v>
      </c>
      <c r="D172" s="134" t="s">
        <v>284</v>
      </c>
      <c r="E172" s="135" t="s">
        <v>384</v>
      </c>
      <c r="F172" s="136" t="s">
        <v>2522</v>
      </c>
      <c r="G172" s="137" t="s">
        <v>2312</v>
      </c>
      <c r="H172" s="156">
        <v>18</v>
      </c>
      <c r="I172" s="139"/>
      <c r="J172" s="140">
        <f>ROUND(I172*H172,2)</f>
        <v>0</v>
      </c>
      <c r="K172" s="141"/>
      <c r="L172" s="28"/>
      <c r="M172" s="142" t="s">
        <v>1</v>
      </c>
      <c r="N172" s="143" t="s">
        <v>38</v>
      </c>
      <c r="P172" s="144">
        <f>O172*H172</f>
        <v>0</v>
      </c>
      <c r="Q172" s="144">
        <v>0</v>
      </c>
      <c r="R172" s="144">
        <f>Q172*H172</f>
        <v>0</v>
      </c>
      <c r="S172" s="144">
        <v>0</v>
      </c>
      <c r="T172" s="145">
        <f>S172*H172</f>
        <v>0</v>
      </c>
      <c r="AR172" s="146" t="s">
        <v>97</v>
      </c>
      <c r="AT172" s="146" t="s">
        <v>284</v>
      </c>
      <c r="AU172" s="146" t="s">
        <v>82</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97</v>
      </c>
      <c r="BM172" s="146" t="s">
        <v>2523</v>
      </c>
    </row>
    <row r="173" spans="2:65" s="11" customFormat="1" ht="22.9" customHeight="1">
      <c r="B173" s="121"/>
      <c r="D173" s="122" t="s">
        <v>72</v>
      </c>
      <c r="E173" s="131" t="s">
        <v>2524</v>
      </c>
      <c r="F173" s="131" t="s">
        <v>2525</v>
      </c>
      <c r="I173" s="124"/>
      <c r="J173" s="132">
        <f>BK173</f>
        <v>0</v>
      </c>
      <c r="L173" s="121"/>
      <c r="M173" s="126"/>
      <c r="P173" s="127">
        <f>SUM(P174:P183)</f>
        <v>0</v>
      </c>
      <c r="R173" s="127">
        <f>SUM(R174:R183)</f>
        <v>0</v>
      </c>
      <c r="T173" s="128">
        <f>SUM(T174:T183)</f>
        <v>0</v>
      </c>
      <c r="AR173" s="122" t="s">
        <v>80</v>
      </c>
      <c r="AT173" s="129" t="s">
        <v>72</v>
      </c>
      <c r="AU173" s="129" t="s">
        <v>80</v>
      </c>
      <c r="AY173" s="122" t="s">
        <v>281</v>
      </c>
      <c r="BK173" s="130">
        <f>SUM(BK174:BK183)</f>
        <v>0</v>
      </c>
    </row>
    <row r="174" spans="2:65" s="1" customFormat="1" ht="16.5" customHeight="1">
      <c r="B174" s="133"/>
      <c r="C174" s="134" t="s">
        <v>389</v>
      </c>
      <c r="D174" s="134" t="s">
        <v>284</v>
      </c>
      <c r="E174" s="135" t="s">
        <v>389</v>
      </c>
      <c r="F174" s="136" t="s">
        <v>2526</v>
      </c>
      <c r="G174" s="137" t="s">
        <v>501</v>
      </c>
      <c r="H174" s="156">
        <v>670</v>
      </c>
      <c r="I174" s="139"/>
      <c r="J174" s="140">
        <f t="shared" ref="J174:J183" si="10">ROUND(I174*H174,2)</f>
        <v>0</v>
      </c>
      <c r="K174" s="141"/>
      <c r="L174" s="28"/>
      <c r="M174" s="142" t="s">
        <v>1</v>
      </c>
      <c r="N174" s="143" t="s">
        <v>38</v>
      </c>
      <c r="P174" s="144">
        <f t="shared" ref="P174:P183" si="11">O174*H174</f>
        <v>0</v>
      </c>
      <c r="Q174" s="144">
        <v>0</v>
      </c>
      <c r="R174" s="144">
        <f t="shared" ref="R174:R183" si="12">Q174*H174</f>
        <v>0</v>
      </c>
      <c r="S174" s="144">
        <v>0</v>
      </c>
      <c r="T174" s="145">
        <f t="shared" ref="T174:T183" si="13">S174*H174</f>
        <v>0</v>
      </c>
      <c r="AR174" s="146" t="s">
        <v>97</v>
      </c>
      <c r="AT174" s="146" t="s">
        <v>284</v>
      </c>
      <c r="AU174" s="146" t="s">
        <v>82</v>
      </c>
      <c r="AY174" s="13" t="s">
        <v>281</v>
      </c>
      <c r="BE174" s="147">
        <f t="shared" ref="BE174:BE183" si="14">IF(N174="základní",J174,0)</f>
        <v>0</v>
      </c>
      <c r="BF174" s="147">
        <f t="shared" ref="BF174:BF183" si="15">IF(N174="snížená",J174,0)</f>
        <v>0</v>
      </c>
      <c r="BG174" s="147">
        <f t="shared" ref="BG174:BG183" si="16">IF(N174="zákl. přenesená",J174,0)</f>
        <v>0</v>
      </c>
      <c r="BH174" s="147">
        <f t="shared" ref="BH174:BH183" si="17">IF(N174="sníž. přenesená",J174,0)</f>
        <v>0</v>
      </c>
      <c r="BI174" s="147">
        <f t="shared" ref="BI174:BI183" si="18">IF(N174="nulová",J174,0)</f>
        <v>0</v>
      </c>
      <c r="BJ174" s="13" t="s">
        <v>80</v>
      </c>
      <c r="BK174" s="147">
        <f t="shared" ref="BK174:BK183" si="19">ROUND(I174*H174,2)</f>
        <v>0</v>
      </c>
      <c r="BL174" s="13" t="s">
        <v>97</v>
      </c>
      <c r="BM174" s="146" t="s">
        <v>2527</v>
      </c>
    </row>
    <row r="175" spans="2:65" s="1" customFormat="1" ht="16.5" customHeight="1">
      <c r="B175" s="133"/>
      <c r="C175" s="134" t="s">
        <v>476</v>
      </c>
      <c r="D175" s="134" t="s">
        <v>284</v>
      </c>
      <c r="E175" s="135" t="s">
        <v>476</v>
      </c>
      <c r="F175" s="136" t="s">
        <v>2528</v>
      </c>
      <c r="G175" s="137" t="s">
        <v>501</v>
      </c>
      <c r="H175" s="156">
        <v>140</v>
      </c>
      <c r="I175" s="139"/>
      <c r="J175" s="140">
        <f t="shared" si="10"/>
        <v>0</v>
      </c>
      <c r="K175" s="141"/>
      <c r="L175" s="28"/>
      <c r="M175" s="142" t="s">
        <v>1</v>
      </c>
      <c r="N175" s="143" t="s">
        <v>38</v>
      </c>
      <c r="P175" s="144">
        <f t="shared" si="11"/>
        <v>0</v>
      </c>
      <c r="Q175" s="144">
        <v>0</v>
      </c>
      <c r="R175" s="144">
        <f t="shared" si="12"/>
        <v>0</v>
      </c>
      <c r="S175" s="144">
        <v>0</v>
      </c>
      <c r="T175" s="145">
        <f t="shared" si="13"/>
        <v>0</v>
      </c>
      <c r="AR175" s="146" t="s">
        <v>97</v>
      </c>
      <c r="AT175" s="146" t="s">
        <v>284</v>
      </c>
      <c r="AU175" s="146" t="s">
        <v>82</v>
      </c>
      <c r="AY175" s="13" t="s">
        <v>281</v>
      </c>
      <c r="BE175" s="147">
        <f t="shared" si="14"/>
        <v>0</v>
      </c>
      <c r="BF175" s="147">
        <f t="shared" si="15"/>
        <v>0</v>
      </c>
      <c r="BG175" s="147">
        <f t="shared" si="16"/>
        <v>0</v>
      </c>
      <c r="BH175" s="147">
        <f t="shared" si="17"/>
        <v>0</v>
      </c>
      <c r="BI175" s="147">
        <f t="shared" si="18"/>
        <v>0</v>
      </c>
      <c r="BJ175" s="13" t="s">
        <v>80</v>
      </c>
      <c r="BK175" s="147">
        <f t="shared" si="19"/>
        <v>0</v>
      </c>
      <c r="BL175" s="13" t="s">
        <v>97</v>
      </c>
      <c r="BM175" s="146" t="s">
        <v>2529</v>
      </c>
    </row>
    <row r="176" spans="2:65" s="1" customFormat="1" ht="16.5" customHeight="1">
      <c r="B176" s="133"/>
      <c r="C176" s="134" t="s">
        <v>754</v>
      </c>
      <c r="D176" s="134" t="s">
        <v>284</v>
      </c>
      <c r="E176" s="135" t="s">
        <v>754</v>
      </c>
      <c r="F176" s="136" t="s">
        <v>2530</v>
      </c>
      <c r="G176" s="137" t="s">
        <v>2312</v>
      </c>
      <c r="H176" s="156">
        <v>2</v>
      </c>
      <c r="I176" s="139"/>
      <c r="J176" s="140">
        <f t="shared" si="10"/>
        <v>0</v>
      </c>
      <c r="K176" s="141"/>
      <c r="L176" s="28"/>
      <c r="M176" s="142" t="s">
        <v>1</v>
      </c>
      <c r="N176" s="143" t="s">
        <v>38</v>
      </c>
      <c r="P176" s="144">
        <f t="shared" si="11"/>
        <v>0</v>
      </c>
      <c r="Q176" s="144">
        <v>0</v>
      </c>
      <c r="R176" s="144">
        <f t="shared" si="12"/>
        <v>0</v>
      </c>
      <c r="S176" s="144">
        <v>0</v>
      </c>
      <c r="T176" s="145">
        <f t="shared" si="13"/>
        <v>0</v>
      </c>
      <c r="AR176" s="146" t="s">
        <v>97</v>
      </c>
      <c r="AT176" s="146" t="s">
        <v>284</v>
      </c>
      <c r="AU176" s="146" t="s">
        <v>82</v>
      </c>
      <c r="AY176" s="13" t="s">
        <v>281</v>
      </c>
      <c r="BE176" s="147">
        <f t="shared" si="14"/>
        <v>0</v>
      </c>
      <c r="BF176" s="147">
        <f t="shared" si="15"/>
        <v>0</v>
      </c>
      <c r="BG176" s="147">
        <f t="shared" si="16"/>
        <v>0</v>
      </c>
      <c r="BH176" s="147">
        <f t="shared" si="17"/>
        <v>0</v>
      </c>
      <c r="BI176" s="147">
        <f t="shared" si="18"/>
        <v>0</v>
      </c>
      <c r="BJ176" s="13" t="s">
        <v>80</v>
      </c>
      <c r="BK176" s="147">
        <f t="shared" si="19"/>
        <v>0</v>
      </c>
      <c r="BL176" s="13" t="s">
        <v>97</v>
      </c>
      <c r="BM176" s="146" t="s">
        <v>2531</v>
      </c>
    </row>
    <row r="177" spans="2:65" s="1" customFormat="1" ht="16.5" customHeight="1">
      <c r="B177" s="133"/>
      <c r="C177" s="134" t="s">
        <v>760</v>
      </c>
      <c r="D177" s="134" t="s">
        <v>284</v>
      </c>
      <c r="E177" s="135" t="s">
        <v>760</v>
      </c>
      <c r="F177" s="136" t="s">
        <v>2532</v>
      </c>
      <c r="G177" s="137" t="s">
        <v>2312</v>
      </c>
      <c r="H177" s="156">
        <v>2</v>
      </c>
      <c r="I177" s="139"/>
      <c r="J177" s="140">
        <f t="shared" si="10"/>
        <v>0</v>
      </c>
      <c r="K177" s="141"/>
      <c r="L177" s="28"/>
      <c r="M177" s="142" t="s">
        <v>1</v>
      </c>
      <c r="N177" s="143" t="s">
        <v>38</v>
      </c>
      <c r="P177" s="144">
        <f t="shared" si="11"/>
        <v>0</v>
      </c>
      <c r="Q177" s="144">
        <v>0</v>
      </c>
      <c r="R177" s="144">
        <f t="shared" si="12"/>
        <v>0</v>
      </c>
      <c r="S177" s="144">
        <v>0</v>
      </c>
      <c r="T177" s="145">
        <f t="shared" si="13"/>
        <v>0</v>
      </c>
      <c r="AR177" s="146" t="s">
        <v>97</v>
      </c>
      <c r="AT177" s="146" t="s">
        <v>284</v>
      </c>
      <c r="AU177" s="146" t="s">
        <v>82</v>
      </c>
      <c r="AY177" s="13" t="s">
        <v>281</v>
      </c>
      <c r="BE177" s="147">
        <f t="shared" si="14"/>
        <v>0</v>
      </c>
      <c r="BF177" s="147">
        <f t="shared" si="15"/>
        <v>0</v>
      </c>
      <c r="BG177" s="147">
        <f t="shared" si="16"/>
        <v>0</v>
      </c>
      <c r="BH177" s="147">
        <f t="shared" si="17"/>
        <v>0</v>
      </c>
      <c r="BI177" s="147">
        <f t="shared" si="18"/>
        <v>0</v>
      </c>
      <c r="BJ177" s="13" t="s">
        <v>80</v>
      </c>
      <c r="BK177" s="147">
        <f t="shared" si="19"/>
        <v>0</v>
      </c>
      <c r="BL177" s="13" t="s">
        <v>97</v>
      </c>
      <c r="BM177" s="146" t="s">
        <v>2533</v>
      </c>
    </row>
    <row r="178" spans="2:65" s="1" customFormat="1" ht="16.5" customHeight="1">
      <c r="B178" s="133"/>
      <c r="C178" s="134" t="s">
        <v>482</v>
      </c>
      <c r="D178" s="134" t="s">
        <v>284</v>
      </c>
      <c r="E178" s="135" t="s">
        <v>482</v>
      </c>
      <c r="F178" s="136" t="s">
        <v>2534</v>
      </c>
      <c r="G178" s="137" t="s">
        <v>501</v>
      </c>
      <c r="H178" s="156">
        <v>650</v>
      </c>
      <c r="I178" s="139"/>
      <c r="J178" s="140">
        <f t="shared" si="10"/>
        <v>0</v>
      </c>
      <c r="K178" s="141"/>
      <c r="L178" s="28"/>
      <c r="M178" s="142" t="s">
        <v>1</v>
      </c>
      <c r="N178" s="143" t="s">
        <v>38</v>
      </c>
      <c r="P178" s="144">
        <f t="shared" si="11"/>
        <v>0</v>
      </c>
      <c r="Q178" s="144">
        <v>0</v>
      </c>
      <c r="R178" s="144">
        <f t="shared" si="12"/>
        <v>0</v>
      </c>
      <c r="S178" s="144">
        <v>0</v>
      </c>
      <c r="T178" s="145">
        <f t="shared" si="13"/>
        <v>0</v>
      </c>
      <c r="AR178" s="146" t="s">
        <v>97</v>
      </c>
      <c r="AT178" s="146" t="s">
        <v>284</v>
      </c>
      <c r="AU178" s="146" t="s">
        <v>82</v>
      </c>
      <c r="AY178" s="13" t="s">
        <v>281</v>
      </c>
      <c r="BE178" s="147">
        <f t="shared" si="14"/>
        <v>0</v>
      </c>
      <c r="BF178" s="147">
        <f t="shared" si="15"/>
        <v>0</v>
      </c>
      <c r="BG178" s="147">
        <f t="shared" si="16"/>
        <v>0</v>
      </c>
      <c r="BH178" s="147">
        <f t="shared" si="17"/>
        <v>0</v>
      </c>
      <c r="BI178" s="147">
        <f t="shared" si="18"/>
        <v>0</v>
      </c>
      <c r="BJ178" s="13" t="s">
        <v>80</v>
      </c>
      <c r="BK178" s="147">
        <f t="shared" si="19"/>
        <v>0</v>
      </c>
      <c r="BL178" s="13" t="s">
        <v>97</v>
      </c>
      <c r="BM178" s="146" t="s">
        <v>2535</v>
      </c>
    </row>
    <row r="179" spans="2:65" s="1" customFormat="1" ht="16.5" customHeight="1">
      <c r="B179" s="133"/>
      <c r="C179" s="134" t="s">
        <v>486</v>
      </c>
      <c r="D179" s="134" t="s">
        <v>284</v>
      </c>
      <c r="E179" s="135" t="s">
        <v>486</v>
      </c>
      <c r="F179" s="136" t="s">
        <v>2536</v>
      </c>
      <c r="G179" s="137" t="s">
        <v>2312</v>
      </c>
      <c r="H179" s="156">
        <v>28</v>
      </c>
      <c r="I179" s="139"/>
      <c r="J179" s="140">
        <f t="shared" si="10"/>
        <v>0</v>
      </c>
      <c r="K179" s="141"/>
      <c r="L179" s="28"/>
      <c r="M179" s="142" t="s">
        <v>1</v>
      </c>
      <c r="N179" s="143" t="s">
        <v>38</v>
      </c>
      <c r="P179" s="144">
        <f t="shared" si="11"/>
        <v>0</v>
      </c>
      <c r="Q179" s="144">
        <v>0</v>
      </c>
      <c r="R179" s="144">
        <f t="shared" si="12"/>
        <v>0</v>
      </c>
      <c r="S179" s="144">
        <v>0</v>
      </c>
      <c r="T179" s="145">
        <f t="shared" si="13"/>
        <v>0</v>
      </c>
      <c r="AR179" s="146" t="s">
        <v>97</v>
      </c>
      <c r="AT179" s="146" t="s">
        <v>284</v>
      </c>
      <c r="AU179" s="146" t="s">
        <v>82</v>
      </c>
      <c r="AY179" s="13" t="s">
        <v>281</v>
      </c>
      <c r="BE179" s="147">
        <f t="shared" si="14"/>
        <v>0</v>
      </c>
      <c r="BF179" s="147">
        <f t="shared" si="15"/>
        <v>0</v>
      </c>
      <c r="BG179" s="147">
        <f t="shared" si="16"/>
        <v>0</v>
      </c>
      <c r="BH179" s="147">
        <f t="shared" si="17"/>
        <v>0</v>
      </c>
      <c r="BI179" s="147">
        <f t="shared" si="18"/>
        <v>0</v>
      </c>
      <c r="BJ179" s="13" t="s">
        <v>80</v>
      </c>
      <c r="BK179" s="147">
        <f t="shared" si="19"/>
        <v>0</v>
      </c>
      <c r="BL179" s="13" t="s">
        <v>97</v>
      </c>
      <c r="BM179" s="146" t="s">
        <v>2537</v>
      </c>
    </row>
    <row r="180" spans="2:65" s="1" customFormat="1" ht="24.2" customHeight="1">
      <c r="B180" s="133"/>
      <c r="C180" s="134" t="s">
        <v>490</v>
      </c>
      <c r="D180" s="134" t="s">
        <v>284</v>
      </c>
      <c r="E180" s="135" t="s">
        <v>490</v>
      </c>
      <c r="F180" s="136" t="s">
        <v>2538</v>
      </c>
      <c r="G180" s="137" t="s">
        <v>2312</v>
      </c>
      <c r="H180" s="156">
        <v>28</v>
      </c>
      <c r="I180" s="139"/>
      <c r="J180" s="140">
        <f t="shared" si="10"/>
        <v>0</v>
      </c>
      <c r="K180" s="141"/>
      <c r="L180" s="28"/>
      <c r="M180" s="142" t="s">
        <v>1</v>
      </c>
      <c r="N180" s="143" t="s">
        <v>38</v>
      </c>
      <c r="P180" s="144">
        <f t="shared" si="11"/>
        <v>0</v>
      </c>
      <c r="Q180" s="144">
        <v>0</v>
      </c>
      <c r="R180" s="144">
        <f t="shared" si="12"/>
        <v>0</v>
      </c>
      <c r="S180" s="144">
        <v>0</v>
      </c>
      <c r="T180" s="145">
        <f t="shared" si="13"/>
        <v>0</v>
      </c>
      <c r="AR180" s="146" t="s">
        <v>97</v>
      </c>
      <c r="AT180" s="146" t="s">
        <v>284</v>
      </c>
      <c r="AU180" s="146" t="s">
        <v>82</v>
      </c>
      <c r="AY180" s="13" t="s">
        <v>281</v>
      </c>
      <c r="BE180" s="147">
        <f t="shared" si="14"/>
        <v>0</v>
      </c>
      <c r="BF180" s="147">
        <f t="shared" si="15"/>
        <v>0</v>
      </c>
      <c r="BG180" s="147">
        <f t="shared" si="16"/>
        <v>0</v>
      </c>
      <c r="BH180" s="147">
        <f t="shared" si="17"/>
        <v>0</v>
      </c>
      <c r="BI180" s="147">
        <f t="shared" si="18"/>
        <v>0</v>
      </c>
      <c r="BJ180" s="13" t="s">
        <v>80</v>
      </c>
      <c r="BK180" s="147">
        <f t="shared" si="19"/>
        <v>0</v>
      </c>
      <c r="BL180" s="13" t="s">
        <v>97</v>
      </c>
      <c r="BM180" s="146" t="s">
        <v>2539</v>
      </c>
    </row>
    <row r="181" spans="2:65" s="1" customFormat="1" ht="16.5" customHeight="1">
      <c r="B181" s="133"/>
      <c r="C181" s="134" t="s">
        <v>494</v>
      </c>
      <c r="D181" s="134" t="s">
        <v>284</v>
      </c>
      <c r="E181" s="135" t="s">
        <v>494</v>
      </c>
      <c r="F181" s="136" t="s">
        <v>2540</v>
      </c>
      <c r="G181" s="137" t="s">
        <v>2312</v>
      </c>
      <c r="H181" s="156">
        <v>28</v>
      </c>
      <c r="I181" s="139"/>
      <c r="J181" s="140">
        <f t="shared" si="10"/>
        <v>0</v>
      </c>
      <c r="K181" s="141"/>
      <c r="L181" s="28"/>
      <c r="M181" s="142" t="s">
        <v>1</v>
      </c>
      <c r="N181" s="143" t="s">
        <v>38</v>
      </c>
      <c r="P181" s="144">
        <f t="shared" si="11"/>
        <v>0</v>
      </c>
      <c r="Q181" s="144">
        <v>0</v>
      </c>
      <c r="R181" s="144">
        <f t="shared" si="12"/>
        <v>0</v>
      </c>
      <c r="S181" s="144">
        <v>0</v>
      </c>
      <c r="T181" s="145">
        <f t="shared" si="13"/>
        <v>0</v>
      </c>
      <c r="AR181" s="146" t="s">
        <v>97</v>
      </c>
      <c r="AT181" s="146" t="s">
        <v>284</v>
      </c>
      <c r="AU181" s="146" t="s">
        <v>82</v>
      </c>
      <c r="AY181" s="13" t="s">
        <v>281</v>
      </c>
      <c r="BE181" s="147">
        <f t="shared" si="14"/>
        <v>0</v>
      </c>
      <c r="BF181" s="147">
        <f t="shared" si="15"/>
        <v>0</v>
      </c>
      <c r="BG181" s="147">
        <f t="shared" si="16"/>
        <v>0</v>
      </c>
      <c r="BH181" s="147">
        <f t="shared" si="17"/>
        <v>0</v>
      </c>
      <c r="BI181" s="147">
        <f t="shared" si="18"/>
        <v>0</v>
      </c>
      <c r="BJ181" s="13" t="s">
        <v>80</v>
      </c>
      <c r="BK181" s="147">
        <f t="shared" si="19"/>
        <v>0</v>
      </c>
      <c r="BL181" s="13" t="s">
        <v>97</v>
      </c>
      <c r="BM181" s="146" t="s">
        <v>2541</v>
      </c>
    </row>
    <row r="182" spans="2:65" s="1" customFormat="1" ht="16.5" customHeight="1">
      <c r="B182" s="133"/>
      <c r="C182" s="134" t="s">
        <v>498</v>
      </c>
      <c r="D182" s="134" t="s">
        <v>284</v>
      </c>
      <c r="E182" s="135" t="s">
        <v>498</v>
      </c>
      <c r="F182" s="136" t="s">
        <v>2542</v>
      </c>
      <c r="G182" s="137" t="s">
        <v>2312</v>
      </c>
      <c r="H182" s="156">
        <v>3</v>
      </c>
      <c r="I182" s="139"/>
      <c r="J182" s="140">
        <f t="shared" si="10"/>
        <v>0</v>
      </c>
      <c r="K182" s="141"/>
      <c r="L182" s="28"/>
      <c r="M182" s="142" t="s">
        <v>1</v>
      </c>
      <c r="N182" s="143" t="s">
        <v>38</v>
      </c>
      <c r="P182" s="144">
        <f t="shared" si="11"/>
        <v>0</v>
      </c>
      <c r="Q182" s="144">
        <v>0</v>
      </c>
      <c r="R182" s="144">
        <f t="shared" si="12"/>
        <v>0</v>
      </c>
      <c r="S182" s="144">
        <v>0</v>
      </c>
      <c r="T182" s="145">
        <f t="shared" si="13"/>
        <v>0</v>
      </c>
      <c r="AR182" s="146" t="s">
        <v>97</v>
      </c>
      <c r="AT182" s="146" t="s">
        <v>284</v>
      </c>
      <c r="AU182" s="146" t="s">
        <v>82</v>
      </c>
      <c r="AY182" s="13" t="s">
        <v>281</v>
      </c>
      <c r="BE182" s="147">
        <f t="shared" si="14"/>
        <v>0</v>
      </c>
      <c r="BF182" s="147">
        <f t="shared" si="15"/>
        <v>0</v>
      </c>
      <c r="BG182" s="147">
        <f t="shared" si="16"/>
        <v>0</v>
      </c>
      <c r="BH182" s="147">
        <f t="shared" si="17"/>
        <v>0</v>
      </c>
      <c r="BI182" s="147">
        <f t="shared" si="18"/>
        <v>0</v>
      </c>
      <c r="BJ182" s="13" t="s">
        <v>80</v>
      </c>
      <c r="BK182" s="147">
        <f t="shared" si="19"/>
        <v>0</v>
      </c>
      <c r="BL182" s="13" t="s">
        <v>97</v>
      </c>
      <c r="BM182" s="146" t="s">
        <v>2543</v>
      </c>
    </row>
    <row r="183" spans="2:65" s="1" customFormat="1" ht="16.5" customHeight="1">
      <c r="B183" s="133"/>
      <c r="C183" s="134" t="s">
        <v>503</v>
      </c>
      <c r="D183" s="134" t="s">
        <v>284</v>
      </c>
      <c r="E183" s="135" t="s">
        <v>503</v>
      </c>
      <c r="F183" s="136" t="s">
        <v>2544</v>
      </c>
      <c r="G183" s="137" t="s">
        <v>501</v>
      </c>
      <c r="H183" s="156">
        <v>56</v>
      </c>
      <c r="I183" s="139"/>
      <c r="J183" s="140">
        <f t="shared" si="10"/>
        <v>0</v>
      </c>
      <c r="K183" s="141"/>
      <c r="L183" s="28"/>
      <c r="M183" s="142" t="s">
        <v>1</v>
      </c>
      <c r="N183" s="143" t="s">
        <v>38</v>
      </c>
      <c r="P183" s="144">
        <f t="shared" si="11"/>
        <v>0</v>
      </c>
      <c r="Q183" s="144">
        <v>0</v>
      </c>
      <c r="R183" s="144">
        <f t="shared" si="12"/>
        <v>0</v>
      </c>
      <c r="S183" s="144">
        <v>0</v>
      </c>
      <c r="T183" s="145">
        <f t="shared" si="13"/>
        <v>0</v>
      </c>
      <c r="AR183" s="146" t="s">
        <v>97</v>
      </c>
      <c r="AT183" s="146" t="s">
        <v>284</v>
      </c>
      <c r="AU183" s="146" t="s">
        <v>82</v>
      </c>
      <c r="AY183" s="13" t="s">
        <v>281</v>
      </c>
      <c r="BE183" s="147">
        <f t="shared" si="14"/>
        <v>0</v>
      </c>
      <c r="BF183" s="147">
        <f t="shared" si="15"/>
        <v>0</v>
      </c>
      <c r="BG183" s="147">
        <f t="shared" si="16"/>
        <v>0</v>
      </c>
      <c r="BH183" s="147">
        <f t="shared" si="17"/>
        <v>0</v>
      </c>
      <c r="BI183" s="147">
        <f t="shared" si="18"/>
        <v>0</v>
      </c>
      <c r="BJ183" s="13" t="s">
        <v>80</v>
      </c>
      <c r="BK183" s="147">
        <f t="shared" si="19"/>
        <v>0</v>
      </c>
      <c r="BL183" s="13" t="s">
        <v>97</v>
      </c>
      <c r="BM183" s="146" t="s">
        <v>2545</v>
      </c>
    </row>
    <row r="184" spans="2:65" s="11" customFormat="1" ht="22.9" customHeight="1">
      <c r="B184" s="121"/>
      <c r="D184" s="122" t="s">
        <v>72</v>
      </c>
      <c r="E184" s="131" t="s">
        <v>2546</v>
      </c>
      <c r="F184" s="131" t="s">
        <v>2547</v>
      </c>
      <c r="I184" s="124"/>
      <c r="J184" s="132">
        <f>BK184</f>
        <v>0</v>
      </c>
      <c r="L184" s="121"/>
      <c r="M184" s="126"/>
      <c r="P184" s="127">
        <f>SUM(P185:P194)</f>
        <v>0</v>
      </c>
      <c r="R184" s="127">
        <f>SUM(R185:R194)</f>
        <v>0</v>
      </c>
      <c r="T184" s="128">
        <f>SUM(T185:T194)</f>
        <v>0</v>
      </c>
      <c r="AR184" s="122" t="s">
        <v>80</v>
      </c>
      <c r="AT184" s="129" t="s">
        <v>72</v>
      </c>
      <c r="AU184" s="129" t="s">
        <v>80</v>
      </c>
      <c r="AY184" s="122" t="s">
        <v>281</v>
      </c>
      <c r="BK184" s="130">
        <f>SUM(BK185:BK194)</f>
        <v>0</v>
      </c>
    </row>
    <row r="185" spans="2:65" s="1" customFormat="1" ht="16.5" customHeight="1">
      <c r="B185" s="133"/>
      <c r="C185" s="134" t="s">
        <v>789</v>
      </c>
      <c r="D185" s="134" t="s">
        <v>284</v>
      </c>
      <c r="E185" s="135" t="s">
        <v>789</v>
      </c>
      <c r="F185" s="136" t="s">
        <v>2548</v>
      </c>
      <c r="G185" s="137" t="s">
        <v>2312</v>
      </c>
      <c r="H185" s="156">
        <v>28</v>
      </c>
      <c r="I185" s="139"/>
      <c r="J185" s="140">
        <f t="shared" ref="J185:J194" si="20">ROUND(I185*H185,2)</f>
        <v>0</v>
      </c>
      <c r="K185" s="141"/>
      <c r="L185" s="28"/>
      <c r="M185" s="142" t="s">
        <v>1</v>
      </c>
      <c r="N185" s="143" t="s">
        <v>38</v>
      </c>
      <c r="P185" s="144">
        <f t="shared" ref="P185:P194" si="21">O185*H185</f>
        <v>0</v>
      </c>
      <c r="Q185" s="144">
        <v>0</v>
      </c>
      <c r="R185" s="144">
        <f t="shared" ref="R185:R194" si="22">Q185*H185</f>
        <v>0</v>
      </c>
      <c r="S185" s="144">
        <v>0</v>
      </c>
      <c r="T185" s="145">
        <f t="shared" ref="T185:T194" si="23">S185*H185</f>
        <v>0</v>
      </c>
      <c r="AR185" s="146" t="s">
        <v>97</v>
      </c>
      <c r="AT185" s="146" t="s">
        <v>284</v>
      </c>
      <c r="AU185" s="146" t="s">
        <v>82</v>
      </c>
      <c r="AY185" s="13" t="s">
        <v>281</v>
      </c>
      <c r="BE185" s="147">
        <f t="shared" ref="BE185:BE194" si="24">IF(N185="základní",J185,0)</f>
        <v>0</v>
      </c>
      <c r="BF185" s="147">
        <f t="shared" ref="BF185:BF194" si="25">IF(N185="snížená",J185,0)</f>
        <v>0</v>
      </c>
      <c r="BG185" s="147">
        <f t="shared" ref="BG185:BG194" si="26">IF(N185="zákl. přenesená",J185,0)</f>
        <v>0</v>
      </c>
      <c r="BH185" s="147">
        <f t="shared" ref="BH185:BH194" si="27">IF(N185="sníž. přenesená",J185,0)</f>
        <v>0</v>
      </c>
      <c r="BI185" s="147">
        <f t="shared" ref="BI185:BI194" si="28">IF(N185="nulová",J185,0)</f>
        <v>0</v>
      </c>
      <c r="BJ185" s="13" t="s">
        <v>80</v>
      </c>
      <c r="BK185" s="147">
        <f t="shared" ref="BK185:BK194" si="29">ROUND(I185*H185,2)</f>
        <v>0</v>
      </c>
      <c r="BL185" s="13" t="s">
        <v>97</v>
      </c>
      <c r="BM185" s="146" t="s">
        <v>2549</v>
      </c>
    </row>
    <row r="186" spans="2:65" s="1" customFormat="1" ht="21.75" customHeight="1">
      <c r="B186" s="133"/>
      <c r="C186" s="134" t="s">
        <v>794</v>
      </c>
      <c r="D186" s="134" t="s">
        <v>284</v>
      </c>
      <c r="E186" s="135" t="s">
        <v>794</v>
      </c>
      <c r="F186" s="136" t="s">
        <v>2550</v>
      </c>
      <c r="G186" s="137" t="s">
        <v>2312</v>
      </c>
      <c r="H186" s="156">
        <v>28</v>
      </c>
      <c r="I186" s="139"/>
      <c r="J186" s="140">
        <f t="shared" si="20"/>
        <v>0</v>
      </c>
      <c r="K186" s="141"/>
      <c r="L186" s="28"/>
      <c r="M186" s="142" t="s">
        <v>1</v>
      </c>
      <c r="N186" s="143" t="s">
        <v>38</v>
      </c>
      <c r="P186" s="144">
        <f t="shared" si="21"/>
        <v>0</v>
      </c>
      <c r="Q186" s="144">
        <v>0</v>
      </c>
      <c r="R186" s="144">
        <f t="shared" si="22"/>
        <v>0</v>
      </c>
      <c r="S186" s="144">
        <v>0</v>
      </c>
      <c r="T186" s="145">
        <f t="shared" si="23"/>
        <v>0</v>
      </c>
      <c r="AR186" s="146" t="s">
        <v>97</v>
      </c>
      <c r="AT186" s="146" t="s">
        <v>284</v>
      </c>
      <c r="AU186" s="146" t="s">
        <v>82</v>
      </c>
      <c r="AY186" s="13" t="s">
        <v>281</v>
      </c>
      <c r="BE186" s="147">
        <f t="shared" si="24"/>
        <v>0</v>
      </c>
      <c r="BF186" s="147">
        <f t="shared" si="25"/>
        <v>0</v>
      </c>
      <c r="BG186" s="147">
        <f t="shared" si="26"/>
        <v>0</v>
      </c>
      <c r="BH186" s="147">
        <f t="shared" si="27"/>
        <v>0</v>
      </c>
      <c r="BI186" s="147">
        <f t="shared" si="28"/>
        <v>0</v>
      </c>
      <c r="BJ186" s="13" t="s">
        <v>80</v>
      </c>
      <c r="BK186" s="147">
        <f t="shared" si="29"/>
        <v>0</v>
      </c>
      <c r="BL186" s="13" t="s">
        <v>97</v>
      </c>
      <c r="BM186" s="146" t="s">
        <v>2551</v>
      </c>
    </row>
    <row r="187" spans="2:65" s="1" customFormat="1" ht="24.2" customHeight="1">
      <c r="B187" s="133"/>
      <c r="C187" s="134" t="s">
        <v>799</v>
      </c>
      <c r="D187" s="134" t="s">
        <v>284</v>
      </c>
      <c r="E187" s="135" t="s">
        <v>799</v>
      </c>
      <c r="F187" s="136" t="s">
        <v>2552</v>
      </c>
      <c r="G187" s="137" t="s">
        <v>501</v>
      </c>
      <c r="H187" s="156">
        <v>690</v>
      </c>
      <c r="I187" s="139"/>
      <c r="J187" s="140">
        <f t="shared" si="20"/>
        <v>0</v>
      </c>
      <c r="K187" s="141"/>
      <c r="L187" s="28"/>
      <c r="M187" s="142" t="s">
        <v>1</v>
      </c>
      <c r="N187" s="143" t="s">
        <v>38</v>
      </c>
      <c r="P187" s="144">
        <f t="shared" si="21"/>
        <v>0</v>
      </c>
      <c r="Q187" s="144">
        <v>0</v>
      </c>
      <c r="R187" s="144">
        <f t="shared" si="22"/>
        <v>0</v>
      </c>
      <c r="S187" s="144">
        <v>0</v>
      </c>
      <c r="T187" s="145">
        <f t="shared" si="23"/>
        <v>0</v>
      </c>
      <c r="AR187" s="146" t="s">
        <v>97</v>
      </c>
      <c r="AT187" s="146" t="s">
        <v>284</v>
      </c>
      <c r="AU187" s="146" t="s">
        <v>82</v>
      </c>
      <c r="AY187" s="13" t="s">
        <v>281</v>
      </c>
      <c r="BE187" s="147">
        <f t="shared" si="24"/>
        <v>0</v>
      </c>
      <c r="BF187" s="147">
        <f t="shared" si="25"/>
        <v>0</v>
      </c>
      <c r="BG187" s="147">
        <f t="shared" si="26"/>
        <v>0</v>
      </c>
      <c r="BH187" s="147">
        <f t="shared" si="27"/>
        <v>0</v>
      </c>
      <c r="BI187" s="147">
        <f t="shared" si="28"/>
        <v>0</v>
      </c>
      <c r="BJ187" s="13" t="s">
        <v>80</v>
      </c>
      <c r="BK187" s="147">
        <f t="shared" si="29"/>
        <v>0</v>
      </c>
      <c r="BL187" s="13" t="s">
        <v>97</v>
      </c>
      <c r="BM187" s="146" t="s">
        <v>2553</v>
      </c>
    </row>
    <row r="188" spans="2:65" s="1" customFormat="1" ht="16.5" customHeight="1">
      <c r="B188" s="133"/>
      <c r="C188" s="134" t="s">
        <v>805</v>
      </c>
      <c r="D188" s="134" t="s">
        <v>284</v>
      </c>
      <c r="E188" s="135" t="s">
        <v>805</v>
      </c>
      <c r="F188" s="136" t="s">
        <v>2554</v>
      </c>
      <c r="G188" s="137" t="s">
        <v>501</v>
      </c>
      <c r="H188" s="156">
        <v>690</v>
      </c>
      <c r="I188" s="139"/>
      <c r="J188" s="140">
        <f t="shared" si="20"/>
        <v>0</v>
      </c>
      <c r="K188" s="141"/>
      <c r="L188" s="28"/>
      <c r="M188" s="142" t="s">
        <v>1</v>
      </c>
      <c r="N188" s="143" t="s">
        <v>38</v>
      </c>
      <c r="P188" s="144">
        <f t="shared" si="21"/>
        <v>0</v>
      </c>
      <c r="Q188" s="144">
        <v>0</v>
      </c>
      <c r="R188" s="144">
        <f t="shared" si="22"/>
        <v>0</v>
      </c>
      <c r="S188" s="144">
        <v>0</v>
      </c>
      <c r="T188" s="145">
        <f t="shared" si="23"/>
        <v>0</v>
      </c>
      <c r="AR188" s="146" t="s">
        <v>97</v>
      </c>
      <c r="AT188" s="146" t="s">
        <v>284</v>
      </c>
      <c r="AU188" s="146" t="s">
        <v>82</v>
      </c>
      <c r="AY188" s="13" t="s">
        <v>281</v>
      </c>
      <c r="BE188" s="147">
        <f t="shared" si="24"/>
        <v>0</v>
      </c>
      <c r="BF188" s="147">
        <f t="shared" si="25"/>
        <v>0</v>
      </c>
      <c r="BG188" s="147">
        <f t="shared" si="26"/>
        <v>0</v>
      </c>
      <c r="BH188" s="147">
        <f t="shared" si="27"/>
        <v>0</v>
      </c>
      <c r="BI188" s="147">
        <f t="shared" si="28"/>
        <v>0</v>
      </c>
      <c r="BJ188" s="13" t="s">
        <v>80</v>
      </c>
      <c r="BK188" s="147">
        <f t="shared" si="29"/>
        <v>0</v>
      </c>
      <c r="BL188" s="13" t="s">
        <v>97</v>
      </c>
      <c r="BM188" s="146" t="s">
        <v>2555</v>
      </c>
    </row>
    <row r="189" spans="2:65" s="1" customFormat="1" ht="16.5" customHeight="1">
      <c r="B189" s="133"/>
      <c r="C189" s="134" t="s">
        <v>508</v>
      </c>
      <c r="D189" s="134" t="s">
        <v>284</v>
      </c>
      <c r="E189" s="135" t="s">
        <v>508</v>
      </c>
      <c r="F189" s="136" t="s">
        <v>2556</v>
      </c>
      <c r="G189" s="137" t="s">
        <v>2312</v>
      </c>
      <c r="H189" s="156">
        <v>28</v>
      </c>
      <c r="I189" s="139"/>
      <c r="J189" s="140">
        <f t="shared" si="20"/>
        <v>0</v>
      </c>
      <c r="K189" s="141"/>
      <c r="L189" s="28"/>
      <c r="M189" s="142" t="s">
        <v>1</v>
      </c>
      <c r="N189" s="143" t="s">
        <v>38</v>
      </c>
      <c r="P189" s="144">
        <f t="shared" si="21"/>
        <v>0</v>
      </c>
      <c r="Q189" s="144">
        <v>0</v>
      </c>
      <c r="R189" s="144">
        <f t="shared" si="22"/>
        <v>0</v>
      </c>
      <c r="S189" s="144">
        <v>0</v>
      </c>
      <c r="T189" s="145">
        <f t="shared" si="23"/>
        <v>0</v>
      </c>
      <c r="AR189" s="146" t="s">
        <v>97</v>
      </c>
      <c r="AT189" s="146" t="s">
        <v>284</v>
      </c>
      <c r="AU189" s="146" t="s">
        <v>82</v>
      </c>
      <c r="AY189" s="13" t="s">
        <v>281</v>
      </c>
      <c r="BE189" s="147">
        <f t="shared" si="24"/>
        <v>0</v>
      </c>
      <c r="BF189" s="147">
        <f t="shared" si="25"/>
        <v>0</v>
      </c>
      <c r="BG189" s="147">
        <f t="shared" si="26"/>
        <v>0</v>
      </c>
      <c r="BH189" s="147">
        <f t="shared" si="27"/>
        <v>0</v>
      </c>
      <c r="BI189" s="147">
        <f t="shared" si="28"/>
        <v>0</v>
      </c>
      <c r="BJ189" s="13" t="s">
        <v>80</v>
      </c>
      <c r="BK189" s="147">
        <f t="shared" si="29"/>
        <v>0</v>
      </c>
      <c r="BL189" s="13" t="s">
        <v>97</v>
      </c>
      <c r="BM189" s="146" t="s">
        <v>2557</v>
      </c>
    </row>
    <row r="190" spans="2:65" s="1" customFormat="1" ht="16.5" customHeight="1">
      <c r="B190" s="133"/>
      <c r="C190" s="134" t="s">
        <v>513</v>
      </c>
      <c r="D190" s="134" t="s">
        <v>284</v>
      </c>
      <c r="E190" s="135" t="s">
        <v>513</v>
      </c>
      <c r="F190" s="136" t="s">
        <v>2558</v>
      </c>
      <c r="G190" s="137" t="s">
        <v>2559</v>
      </c>
      <c r="H190" s="156">
        <v>0.7</v>
      </c>
      <c r="I190" s="139"/>
      <c r="J190" s="140">
        <f t="shared" si="20"/>
        <v>0</v>
      </c>
      <c r="K190" s="141"/>
      <c r="L190" s="28"/>
      <c r="M190" s="142" t="s">
        <v>1</v>
      </c>
      <c r="N190" s="143" t="s">
        <v>38</v>
      </c>
      <c r="P190" s="144">
        <f t="shared" si="21"/>
        <v>0</v>
      </c>
      <c r="Q190" s="144">
        <v>0</v>
      </c>
      <c r="R190" s="144">
        <f t="shared" si="22"/>
        <v>0</v>
      </c>
      <c r="S190" s="144">
        <v>0</v>
      </c>
      <c r="T190" s="145">
        <f t="shared" si="23"/>
        <v>0</v>
      </c>
      <c r="AR190" s="146" t="s">
        <v>97</v>
      </c>
      <c r="AT190" s="146" t="s">
        <v>284</v>
      </c>
      <c r="AU190" s="146" t="s">
        <v>82</v>
      </c>
      <c r="AY190" s="13" t="s">
        <v>281</v>
      </c>
      <c r="BE190" s="147">
        <f t="shared" si="24"/>
        <v>0</v>
      </c>
      <c r="BF190" s="147">
        <f t="shared" si="25"/>
        <v>0</v>
      </c>
      <c r="BG190" s="147">
        <f t="shared" si="26"/>
        <v>0</v>
      </c>
      <c r="BH190" s="147">
        <f t="shared" si="27"/>
        <v>0</v>
      </c>
      <c r="BI190" s="147">
        <f t="shared" si="28"/>
        <v>0</v>
      </c>
      <c r="BJ190" s="13" t="s">
        <v>80</v>
      </c>
      <c r="BK190" s="147">
        <f t="shared" si="29"/>
        <v>0</v>
      </c>
      <c r="BL190" s="13" t="s">
        <v>97</v>
      </c>
      <c r="BM190" s="146" t="s">
        <v>2560</v>
      </c>
    </row>
    <row r="191" spans="2:65" s="1" customFormat="1" ht="16.5" customHeight="1">
      <c r="B191" s="133"/>
      <c r="C191" s="134" t="s">
        <v>517</v>
      </c>
      <c r="D191" s="134" t="s">
        <v>284</v>
      </c>
      <c r="E191" s="135" t="s">
        <v>517</v>
      </c>
      <c r="F191" s="136" t="s">
        <v>2561</v>
      </c>
      <c r="G191" s="137" t="s">
        <v>506</v>
      </c>
      <c r="H191" s="156">
        <v>21</v>
      </c>
      <c r="I191" s="139"/>
      <c r="J191" s="140">
        <f t="shared" si="20"/>
        <v>0</v>
      </c>
      <c r="K191" s="141"/>
      <c r="L191" s="28"/>
      <c r="M191" s="142" t="s">
        <v>1</v>
      </c>
      <c r="N191" s="143" t="s">
        <v>38</v>
      </c>
      <c r="P191" s="144">
        <f t="shared" si="21"/>
        <v>0</v>
      </c>
      <c r="Q191" s="144">
        <v>0</v>
      </c>
      <c r="R191" s="144">
        <f t="shared" si="22"/>
        <v>0</v>
      </c>
      <c r="S191" s="144">
        <v>0</v>
      </c>
      <c r="T191" s="145">
        <f t="shared" si="23"/>
        <v>0</v>
      </c>
      <c r="AR191" s="146" t="s">
        <v>97</v>
      </c>
      <c r="AT191" s="146" t="s">
        <v>284</v>
      </c>
      <c r="AU191" s="146" t="s">
        <v>82</v>
      </c>
      <c r="AY191" s="13" t="s">
        <v>281</v>
      </c>
      <c r="BE191" s="147">
        <f t="shared" si="24"/>
        <v>0</v>
      </c>
      <c r="BF191" s="147">
        <f t="shared" si="25"/>
        <v>0</v>
      </c>
      <c r="BG191" s="147">
        <f t="shared" si="26"/>
        <v>0</v>
      </c>
      <c r="BH191" s="147">
        <f t="shared" si="27"/>
        <v>0</v>
      </c>
      <c r="BI191" s="147">
        <f t="shared" si="28"/>
        <v>0</v>
      </c>
      <c r="BJ191" s="13" t="s">
        <v>80</v>
      </c>
      <c r="BK191" s="147">
        <f t="shared" si="29"/>
        <v>0</v>
      </c>
      <c r="BL191" s="13" t="s">
        <v>97</v>
      </c>
      <c r="BM191" s="146" t="s">
        <v>2562</v>
      </c>
    </row>
    <row r="192" spans="2:65" s="1" customFormat="1" ht="16.5" customHeight="1">
      <c r="B192" s="133"/>
      <c r="C192" s="134" t="s">
        <v>521</v>
      </c>
      <c r="D192" s="134" t="s">
        <v>284</v>
      </c>
      <c r="E192" s="135" t="s">
        <v>521</v>
      </c>
      <c r="F192" s="136" t="s">
        <v>2563</v>
      </c>
      <c r="G192" s="137" t="s">
        <v>402</v>
      </c>
      <c r="H192" s="156">
        <v>350</v>
      </c>
      <c r="I192" s="139"/>
      <c r="J192" s="140">
        <f t="shared" si="20"/>
        <v>0</v>
      </c>
      <c r="K192" s="141"/>
      <c r="L192" s="28"/>
      <c r="M192" s="142" t="s">
        <v>1</v>
      </c>
      <c r="N192" s="143" t="s">
        <v>38</v>
      </c>
      <c r="P192" s="144">
        <f t="shared" si="21"/>
        <v>0</v>
      </c>
      <c r="Q192" s="144">
        <v>0</v>
      </c>
      <c r="R192" s="144">
        <f t="shared" si="22"/>
        <v>0</v>
      </c>
      <c r="S192" s="144">
        <v>0</v>
      </c>
      <c r="T192" s="145">
        <f t="shared" si="23"/>
        <v>0</v>
      </c>
      <c r="AR192" s="146" t="s">
        <v>97</v>
      </c>
      <c r="AT192" s="146" t="s">
        <v>284</v>
      </c>
      <c r="AU192" s="146" t="s">
        <v>82</v>
      </c>
      <c r="AY192" s="13" t="s">
        <v>281</v>
      </c>
      <c r="BE192" s="147">
        <f t="shared" si="24"/>
        <v>0</v>
      </c>
      <c r="BF192" s="147">
        <f t="shared" si="25"/>
        <v>0</v>
      </c>
      <c r="BG192" s="147">
        <f t="shared" si="26"/>
        <v>0</v>
      </c>
      <c r="BH192" s="147">
        <f t="shared" si="27"/>
        <v>0</v>
      </c>
      <c r="BI192" s="147">
        <f t="shared" si="28"/>
        <v>0</v>
      </c>
      <c r="BJ192" s="13" t="s">
        <v>80</v>
      </c>
      <c r="BK192" s="147">
        <f t="shared" si="29"/>
        <v>0</v>
      </c>
      <c r="BL192" s="13" t="s">
        <v>97</v>
      </c>
      <c r="BM192" s="146" t="s">
        <v>2564</v>
      </c>
    </row>
    <row r="193" spans="2:65" s="1" customFormat="1" ht="16.5" customHeight="1">
      <c r="B193" s="133"/>
      <c r="C193" s="134" t="s">
        <v>828</v>
      </c>
      <c r="D193" s="134" t="s">
        <v>284</v>
      </c>
      <c r="E193" s="135" t="s">
        <v>828</v>
      </c>
      <c r="F193" s="136" t="s">
        <v>2565</v>
      </c>
      <c r="G193" s="137" t="s">
        <v>506</v>
      </c>
      <c r="H193" s="156">
        <v>1</v>
      </c>
      <c r="I193" s="139"/>
      <c r="J193" s="140">
        <f t="shared" si="20"/>
        <v>0</v>
      </c>
      <c r="K193" s="141"/>
      <c r="L193" s="28"/>
      <c r="M193" s="142" t="s">
        <v>1</v>
      </c>
      <c r="N193" s="143" t="s">
        <v>38</v>
      </c>
      <c r="P193" s="144">
        <f t="shared" si="21"/>
        <v>0</v>
      </c>
      <c r="Q193" s="144">
        <v>0</v>
      </c>
      <c r="R193" s="144">
        <f t="shared" si="22"/>
        <v>0</v>
      </c>
      <c r="S193" s="144">
        <v>0</v>
      </c>
      <c r="T193" s="145">
        <f t="shared" si="23"/>
        <v>0</v>
      </c>
      <c r="AR193" s="146" t="s">
        <v>97</v>
      </c>
      <c r="AT193" s="146" t="s">
        <v>284</v>
      </c>
      <c r="AU193" s="146" t="s">
        <v>82</v>
      </c>
      <c r="AY193" s="13" t="s">
        <v>281</v>
      </c>
      <c r="BE193" s="147">
        <f t="shared" si="24"/>
        <v>0</v>
      </c>
      <c r="BF193" s="147">
        <f t="shared" si="25"/>
        <v>0</v>
      </c>
      <c r="BG193" s="147">
        <f t="shared" si="26"/>
        <v>0</v>
      </c>
      <c r="BH193" s="147">
        <f t="shared" si="27"/>
        <v>0</v>
      </c>
      <c r="BI193" s="147">
        <f t="shared" si="28"/>
        <v>0</v>
      </c>
      <c r="BJ193" s="13" t="s">
        <v>80</v>
      </c>
      <c r="BK193" s="147">
        <f t="shared" si="29"/>
        <v>0</v>
      </c>
      <c r="BL193" s="13" t="s">
        <v>97</v>
      </c>
      <c r="BM193" s="146" t="s">
        <v>2566</v>
      </c>
    </row>
    <row r="194" spans="2:65" s="1" customFormat="1" ht="16.5" customHeight="1">
      <c r="B194" s="133"/>
      <c r="C194" s="134" t="s">
        <v>833</v>
      </c>
      <c r="D194" s="134" t="s">
        <v>284</v>
      </c>
      <c r="E194" s="135" t="s">
        <v>833</v>
      </c>
      <c r="F194" s="136" t="s">
        <v>2567</v>
      </c>
      <c r="G194" s="137" t="s">
        <v>2312</v>
      </c>
      <c r="H194" s="156">
        <v>4</v>
      </c>
      <c r="I194" s="139"/>
      <c r="J194" s="140">
        <f t="shared" si="20"/>
        <v>0</v>
      </c>
      <c r="K194" s="141"/>
      <c r="L194" s="28"/>
      <c r="M194" s="142" t="s">
        <v>1</v>
      </c>
      <c r="N194" s="143" t="s">
        <v>38</v>
      </c>
      <c r="P194" s="144">
        <f t="shared" si="21"/>
        <v>0</v>
      </c>
      <c r="Q194" s="144">
        <v>0</v>
      </c>
      <c r="R194" s="144">
        <f t="shared" si="22"/>
        <v>0</v>
      </c>
      <c r="S194" s="144">
        <v>0</v>
      </c>
      <c r="T194" s="145">
        <f t="shared" si="23"/>
        <v>0</v>
      </c>
      <c r="AR194" s="146" t="s">
        <v>97</v>
      </c>
      <c r="AT194" s="146" t="s">
        <v>284</v>
      </c>
      <c r="AU194" s="146" t="s">
        <v>82</v>
      </c>
      <c r="AY194" s="13" t="s">
        <v>281</v>
      </c>
      <c r="BE194" s="147">
        <f t="shared" si="24"/>
        <v>0</v>
      </c>
      <c r="BF194" s="147">
        <f t="shared" si="25"/>
        <v>0</v>
      </c>
      <c r="BG194" s="147">
        <f t="shared" si="26"/>
        <v>0</v>
      </c>
      <c r="BH194" s="147">
        <f t="shared" si="27"/>
        <v>0</v>
      </c>
      <c r="BI194" s="147">
        <f t="shared" si="28"/>
        <v>0</v>
      </c>
      <c r="BJ194" s="13" t="s">
        <v>80</v>
      </c>
      <c r="BK194" s="147">
        <f t="shared" si="29"/>
        <v>0</v>
      </c>
      <c r="BL194" s="13" t="s">
        <v>97</v>
      </c>
      <c r="BM194" s="146" t="s">
        <v>2568</v>
      </c>
    </row>
    <row r="195" spans="2:65" s="11" customFormat="1" ht="22.9" customHeight="1">
      <c r="B195" s="121"/>
      <c r="D195" s="122" t="s">
        <v>72</v>
      </c>
      <c r="E195" s="131" t="s">
        <v>2569</v>
      </c>
      <c r="F195" s="131" t="s">
        <v>2570</v>
      </c>
      <c r="I195" s="124"/>
      <c r="J195" s="132">
        <f>BK195</f>
        <v>0</v>
      </c>
      <c r="L195" s="121"/>
      <c r="M195" s="126"/>
      <c r="P195" s="127">
        <f>SUM(P196:P199)</f>
        <v>0</v>
      </c>
      <c r="R195" s="127">
        <f>SUM(R196:R199)</f>
        <v>0</v>
      </c>
      <c r="T195" s="128">
        <f>SUM(T196:T199)</f>
        <v>0</v>
      </c>
      <c r="AR195" s="122" t="s">
        <v>80</v>
      </c>
      <c r="AT195" s="129" t="s">
        <v>72</v>
      </c>
      <c r="AU195" s="129" t="s">
        <v>80</v>
      </c>
      <c r="AY195" s="122" t="s">
        <v>281</v>
      </c>
      <c r="BK195" s="130">
        <f>SUM(BK196:BK199)</f>
        <v>0</v>
      </c>
    </row>
    <row r="196" spans="2:65" s="1" customFormat="1" ht="16.5" customHeight="1">
      <c r="B196" s="133"/>
      <c r="C196" s="134" t="s">
        <v>531</v>
      </c>
      <c r="D196" s="134" t="s">
        <v>284</v>
      </c>
      <c r="E196" s="135" t="s">
        <v>531</v>
      </c>
      <c r="F196" s="136" t="s">
        <v>2571</v>
      </c>
      <c r="G196" s="137" t="s">
        <v>501</v>
      </c>
      <c r="H196" s="156">
        <v>740</v>
      </c>
      <c r="I196" s="139"/>
      <c r="J196" s="140">
        <f>ROUND(I196*H196,2)</f>
        <v>0</v>
      </c>
      <c r="K196" s="141"/>
      <c r="L196" s="28"/>
      <c r="M196" s="142" t="s">
        <v>1</v>
      </c>
      <c r="N196" s="143" t="s">
        <v>38</v>
      </c>
      <c r="P196" s="144">
        <f>O196*H196</f>
        <v>0</v>
      </c>
      <c r="Q196" s="144">
        <v>0</v>
      </c>
      <c r="R196" s="144">
        <f>Q196*H196</f>
        <v>0</v>
      </c>
      <c r="S196" s="144">
        <v>0</v>
      </c>
      <c r="T196" s="145">
        <f>S196*H196</f>
        <v>0</v>
      </c>
      <c r="AR196" s="146" t="s">
        <v>97</v>
      </c>
      <c r="AT196" s="146" t="s">
        <v>284</v>
      </c>
      <c r="AU196" s="146" t="s">
        <v>82</v>
      </c>
      <c r="AY196" s="13" t="s">
        <v>281</v>
      </c>
      <c r="BE196" s="147">
        <f>IF(N196="základní",J196,0)</f>
        <v>0</v>
      </c>
      <c r="BF196" s="147">
        <f>IF(N196="snížená",J196,0)</f>
        <v>0</v>
      </c>
      <c r="BG196" s="147">
        <f>IF(N196="zákl. přenesená",J196,0)</f>
        <v>0</v>
      </c>
      <c r="BH196" s="147">
        <f>IF(N196="sníž. přenesená",J196,0)</f>
        <v>0</v>
      </c>
      <c r="BI196" s="147">
        <f>IF(N196="nulová",J196,0)</f>
        <v>0</v>
      </c>
      <c r="BJ196" s="13" t="s">
        <v>80</v>
      </c>
      <c r="BK196" s="147">
        <f>ROUND(I196*H196,2)</f>
        <v>0</v>
      </c>
      <c r="BL196" s="13" t="s">
        <v>97</v>
      </c>
      <c r="BM196" s="146" t="s">
        <v>2572</v>
      </c>
    </row>
    <row r="197" spans="2:65" s="1" customFormat="1" ht="24.2" customHeight="1">
      <c r="B197" s="133"/>
      <c r="C197" s="134" t="s">
        <v>535</v>
      </c>
      <c r="D197" s="134" t="s">
        <v>284</v>
      </c>
      <c r="E197" s="135" t="s">
        <v>535</v>
      </c>
      <c r="F197" s="136" t="s">
        <v>2573</v>
      </c>
      <c r="G197" s="137" t="s">
        <v>2312</v>
      </c>
      <c r="H197" s="156">
        <v>1</v>
      </c>
      <c r="I197" s="139"/>
      <c r="J197" s="140">
        <f>ROUND(I197*H197,2)</f>
        <v>0</v>
      </c>
      <c r="K197" s="141"/>
      <c r="L197" s="28"/>
      <c r="M197" s="142" t="s">
        <v>1</v>
      </c>
      <c r="N197" s="143" t="s">
        <v>38</v>
      </c>
      <c r="P197" s="144">
        <f>O197*H197</f>
        <v>0</v>
      </c>
      <c r="Q197" s="144">
        <v>0</v>
      </c>
      <c r="R197" s="144">
        <f>Q197*H197</f>
        <v>0</v>
      </c>
      <c r="S197" s="144">
        <v>0</v>
      </c>
      <c r="T197" s="145">
        <f>S197*H197</f>
        <v>0</v>
      </c>
      <c r="AR197" s="146" t="s">
        <v>97</v>
      </c>
      <c r="AT197" s="146" t="s">
        <v>284</v>
      </c>
      <c r="AU197" s="146" t="s">
        <v>82</v>
      </c>
      <c r="AY197" s="13" t="s">
        <v>281</v>
      </c>
      <c r="BE197" s="147">
        <f>IF(N197="základní",J197,0)</f>
        <v>0</v>
      </c>
      <c r="BF197" s="147">
        <f>IF(N197="snížená",J197,0)</f>
        <v>0</v>
      </c>
      <c r="BG197" s="147">
        <f>IF(N197="zákl. přenesená",J197,0)</f>
        <v>0</v>
      </c>
      <c r="BH197" s="147">
        <f>IF(N197="sníž. přenesená",J197,0)</f>
        <v>0</v>
      </c>
      <c r="BI197" s="147">
        <f>IF(N197="nulová",J197,0)</f>
        <v>0</v>
      </c>
      <c r="BJ197" s="13" t="s">
        <v>80</v>
      </c>
      <c r="BK197" s="147">
        <f>ROUND(I197*H197,2)</f>
        <v>0</v>
      </c>
      <c r="BL197" s="13" t="s">
        <v>97</v>
      </c>
      <c r="BM197" s="146" t="s">
        <v>2574</v>
      </c>
    </row>
    <row r="198" spans="2:65" s="1" customFormat="1" ht="16.5" customHeight="1">
      <c r="B198" s="133"/>
      <c r="C198" s="134" t="s">
        <v>539</v>
      </c>
      <c r="D198" s="134" t="s">
        <v>284</v>
      </c>
      <c r="E198" s="135" t="s">
        <v>539</v>
      </c>
      <c r="F198" s="136" t="s">
        <v>2575</v>
      </c>
      <c r="G198" s="137" t="s">
        <v>2312</v>
      </c>
      <c r="H198" s="156">
        <v>36</v>
      </c>
      <c r="I198" s="139"/>
      <c r="J198" s="140">
        <f>ROUND(I198*H198,2)</f>
        <v>0</v>
      </c>
      <c r="K198" s="141"/>
      <c r="L198" s="28"/>
      <c r="M198" s="142" t="s">
        <v>1</v>
      </c>
      <c r="N198" s="143" t="s">
        <v>38</v>
      </c>
      <c r="P198" s="144">
        <f>O198*H198</f>
        <v>0</v>
      </c>
      <c r="Q198" s="144">
        <v>0</v>
      </c>
      <c r="R198" s="144">
        <f>Q198*H198</f>
        <v>0</v>
      </c>
      <c r="S198" s="144">
        <v>0</v>
      </c>
      <c r="T198" s="145">
        <f>S198*H198</f>
        <v>0</v>
      </c>
      <c r="AR198" s="146" t="s">
        <v>97</v>
      </c>
      <c r="AT198" s="146" t="s">
        <v>284</v>
      </c>
      <c r="AU198" s="146" t="s">
        <v>82</v>
      </c>
      <c r="AY198" s="13" t="s">
        <v>281</v>
      </c>
      <c r="BE198" s="147">
        <f>IF(N198="základní",J198,0)</f>
        <v>0</v>
      </c>
      <c r="BF198" s="147">
        <f>IF(N198="snížená",J198,0)</f>
        <v>0</v>
      </c>
      <c r="BG198" s="147">
        <f>IF(N198="zákl. přenesená",J198,0)</f>
        <v>0</v>
      </c>
      <c r="BH198" s="147">
        <f>IF(N198="sníž. přenesená",J198,0)</f>
        <v>0</v>
      </c>
      <c r="BI198" s="147">
        <f>IF(N198="nulová",J198,0)</f>
        <v>0</v>
      </c>
      <c r="BJ198" s="13" t="s">
        <v>80</v>
      </c>
      <c r="BK198" s="147">
        <f>ROUND(I198*H198,2)</f>
        <v>0</v>
      </c>
      <c r="BL198" s="13" t="s">
        <v>97</v>
      </c>
      <c r="BM198" s="146" t="s">
        <v>2576</v>
      </c>
    </row>
    <row r="199" spans="2:65" s="1" customFormat="1" ht="16.5" customHeight="1">
      <c r="B199" s="133"/>
      <c r="C199" s="134" t="s">
        <v>851</v>
      </c>
      <c r="D199" s="134" t="s">
        <v>284</v>
      </c>
      <c r="E199" s="135" t="s">
        <v>851</v>
      </c>
      <c r="F199" s="136" t="s">
        <v>2577</v>
      </c>
      <c r="G199" s="137" t="s">
        <v>2312</v>
      </c>
      <c r="H199" s="156">
        <v>36</v>
      </c>
      <c r="I199" s="139"/>
      <c r="J199" s="140">
        <f>ROUND(I199*H199,2)</f>
        <v>0</v>
      </c>
      <c r="K199" s="141"/>
      <c r="L199" s="28"/>
      <c r="M199" s="142" t="s">
        <v>1</v>
      </c>
      <c r="N199" s="143" t="s">
        <v>38</v>
      </c>
      <c r="P199" s="144">
        <f>O199*H199</f>
        <v>0</v>
      </c>
      <c r="Q199" s="144">
        <v>0</v>
      </c>
      <c r="R199" s="144">
        <f>Q199*H199</f>
        <v>0</v>
      </c>
      <c r="S199" s="144">
        <v>0</v>
      </c>
      <c r="T199" s="145">
        <f>S199*H199</f>
        <v>0</v>
      </c>
      <c r="AR199" s="146" t="s">
        <v>97</v>
      </c>
      <c r="AT199" s="146" t="s">
        <v>284</v>
      </c>
      <c r="AU199" s="146" t="s">
        <v>82</v>
      </c>
      <c r="AY199" s="13" t="s">
        <v>281</v>
      </c>
      <c r="BE199" s="147">
        <f>IF(N199="základní",J199,0)</f>
        <v>0</v>
      </c>
      <c r="BF199" s="147">
        <f>IF(N199="snížená",J199,0)</f>
        <v>0</v>
      </c>
      <c r="BG199" s="147">
        <f>IF(N199="zákl. přenesená",J199,0)</f>
        <v>0</v>
      </c>
      <c r="BH199" s="147">
        <f>IF(N199="sníž. přenesená",J199,0)</f>
        <v>0</v>
      </c>
      <c r="BI199" s="147">
        <f>IF(N199="nulová",J199,0)</f>
        <v>0</v>
      </c>
      <c r="BJ199" s="13" t="s">
        <v>80</v>
      </c>
      <c r="BK199" s="147">
        <f>ROUND(I199*H199,2)</f>
        <v>0</v>
      </c>
      <c r="BL199" s="13" t="s">
        <v>97</v>
      </c>
      <c r="BM199" s="146" t="s">
        <v>2578</v>
      </c>
    </row>
    <row r="200" spans="2:65" s="11" customFormat="1" ht="22.9" customHeight="1">
      <c r="B200" s="121"/>
      <c r="D200" s="122" t="s">
        <v>72</v>
      </c>
      <c r="E200" s="131" t="s">
        <v>2579</v>
      </c>
      <c r="F200" s="131" t="s">
        <v>2580</v>
      </c>
      <c r="I200" s="124"/>
      <c r="J200" s="132">
        <f>BK200</f>
        <v>0</v>
      </c>
      <c r="L200" s="121"/>
      <c r="M200" s="126"/>
      <c r="P200" s="127">
        <f>SUM(P201:P213)</f>
        <v>0</v>
      </c>
      <c r="R200" s="127">
        <f>SUM(R201:R213)</f>
        <v>0</v>
      </c>
      <c r="T200" s="128">
        <f>SUM(T201:T213)</f>
        <v>0</v>
      </c>
      <c r="AR200" s="122" t="s">
        <v>80</v>
      </c>
      <c r="AT200" s="129" t="s">
        <v>72</v>
      </c>
      <c r="AU200" s="129" t="s">
        <v>80</v>
      </c>
      <c r="AY200" s="122" t="s">
        <v>281</v>
      </c>
      <c r="BK200" s="130">
        <f>SUM(BK201:BK213)</f>
        <v>0</v>
      </c>
    </row>
    <row r="201" spans="2:65" s="1" customFormat="1" ht="16.5" customHeight="1">
      <c r="B201" s="133"/>
      <c r="C201" s="134" t="s">
        <v>855</v>
      </c>
      <c r="D201" s="134" t="s">
        <v>284</v>
      </c>
      <c r="E201" s="135" t="s">
        <v>855</v>
      </c>
      <c r="F201" s="136" t="s">
        <v>2581</v>
      </c>
      <c r="G201" s="137" t="s">
        <v>618</v>
      </c>
      <c r="H201" s="156">
        <v>20</v>
      </c>
      <c r="I201" s="139"/>
      <c r="J201" s="140">
        <f t="shared" ref="J201:J213" si="30">ROUND(I201*H201,2)</f>
        <v>0</v>
      </c>
      <c r="K201" s="141"/>
      <c r="L201" s="28"/>
      <c r="M201" s="142" t="s">
        <v>1</v>
      </c>
      <c r="N201" s="143" t="s">
        <v>38</v>
      </c>
      <c r="P201" s="144">
        <f t="shared" ref="P201:P213" si="31">O201*H201</f>
        <v>0</v>
      </c>
      <c r="Q201" s="144">
        <v>0</v>
      </c>
      <c r="R201" s="144">
        <f t="shared" ref="R201:R213" si="32">Q201*H201</f>
        <v>0</v>
      </c>
      <c r="S201" s="144">
        <v>0</v>
      </c>
      <c r="T201" s="145">
        <f t="shared" ref="T201:T213" si="33">S201*H201</f>
        <v>0</v>
      </c>
      <c r="AR201" s="146" t="s">
        <v>97</v>
      </c>
      <c r="AT201" s="146" t="s">
        <v>284</v>
      </c>
      <c r="AU201" s="146" t="s">
        <v>82</v>
      </c>
      <c r="AY201" s="13" t="s">
        <v>281</v>
      </c>
      <c r="BE201" s="147">
        <f t="shared" ref="BE201:BE213" si="34">IF(N201="základní",J201,0)</f>
        <v>0</v>
      </c>
      <c r="BF201" s="147">
        <f t="shared" ref="BF201:BF213" si="35">IF(N201="snížená",J201,0)</f>
        <v>0</v>
      </c>
      <c r="BG201" s="147">
        <f t="shared" ref="BG201:BG213" si="36">IF(N201="zákl. přenesená",J201,0)</f>
        <v>0</v>
      </c>
      <c r="BH201" s="147">
        <f t="shared" ref="BH201:BH213" si="37">IF(N201="sníž. přenesená",J201,0)</f>
        <v>0</v>
      </c>
      <c r="BI201" s="147">
        <f t="shared" ref="BI201:BI213" si="38">IF(N201="nulová",J201,0)</f>
        <v>0</v>
      </c>
      <c r="BJ201" s="13" t="s">
        <v>80</v>
      </c>
      <c r="BK201" s="147">
        <f t="shared" ref="BK201:BK213" si="39">ROUND(I201*H201,2)</f>
        <v>0</v>
      </c>
      <c r="BL201" s="13" t="s">
        <v>97</v>
      </c>
      <c r="BM201" s="146" t="s">
        <v>2582</v>
      </c>
    </row>
    <row r="202" spans="2:65" s="1" customFormat="1" ht="16.5" customHeight="1">
      <c r="B202" s="133"/>
      <c r="C202" s="134" t="s">
        <v>860</v>
      </c>
      <c r="D202" s="134" t="s">
        <v>284</v>
      </c>
      <c r="E202" s="135" t="s">
        <v>860</v>
      </c>
      <c r="F202" s="136" t="s">
        <v>2583</v>
      </c>
      <c r="G202" s="137" t="s">
        <v>618</v>
      </c>
      <c r="H202" s="156">
        <v>140</v>
      </c>
      <c r="I202" s="139"/>
      <c r="J202" s="140">
        <f t="shared" si="30"/>
        <v>0</v>
      </c>
      <c r="K202" s="141"/>
      <c r="L202" s="28"/>
      <c r="M202" s="142" t="s">
        <v>1</v>
      </c>
      <c r="N202" s="143" t="s">
        <v>38</v>
      </c>
      <c r="P202" s="144">
        <f t="shared" si="31"/>
        <v>0</v>
      </c>
      <c r="Q202" s="144">
        <v>0</v>
      </c>
      <c r="R202" s="144">
        <f t="shared" si="32"/>
        <v>0</v>
      </c>
      <c r="S202" s="144">
        <v>0</v>
      </c>
      <c r="T202" s="145">
        <f t="shared" si="33"/>
        <v>0</v>
      </c>
      <c r="AR202" s="146" t="s">
        <v>97</v>
      </c>
      <c r="AT202" s="146" t="s">
        <v>284</v>
      </c>
      <c r="AU202" s="146" t="s">
        <v>82</v>
      </c>
      <c r="AY202" s="13" t="s">
        <v>281</v>
      </c>
      <c r="BE202" s="147">
        <f t="shared" si="34"/>
        <v>0</v>
      </c>
      <c r="BF202" s="147">
        <f t="shared" si="35"/>
        <v>0</v>
      </c>
      <c r="BG202" s="147">
        <f t="shared" si="36"/>
        <v>0</v>
      </c>
      <c r="BH202" s="147">
        <f t="shared" si="37"/>
        <v>0</v>
      </c>
      <c r="BI202" s="147">
        <f t="shared" si="38"/>
        <v>0</v>
      </c>
      <c r="BJ202" s="13" t="s">
        <v>80</v>
      </c>
      <c r="BK202" s="147">
        <f t="shared" si="39"/>
        <v>0</v>
      </c>
      <c r="BL202" s="13" t="s">
        <v>97</v>
      </c>
      <c r="BM202" s="146" t="s">
        <v>2584</v>
      </c>
    </row>
    <row r="203" spans="2:65" s="1" customFormat="1" ht="33" customHeight="1">
      <c r="B203" s="133"/>
      <c r="C203" s="134" t="s">
        <v>867</v>
      </c>
      <c r="D203" s="134" t="s">
        <v>284</v>
      </c>
      <c r="E203" s="135" t="s">
        <v>867</v>
      </c>
      <c r="F203" s="136" t="s">
        <v>2585</v>
      </c>
      <c r="G203" s="137" t="s">
        <v>618</v>
      </c>
      <c r="H203" s="156">
        <v>10</v>
      </c>
      <c r="I203" s="139"/>
      <c r="J203" s="140">
        <f t="shared" si="30"/>
        <v>0</v>
      </c>
      <c r="K203" s="141"/>
      <c r="L203" s="28"/>
      <c r="M203" s="142" t="s">
        <v>1</v>
      </c>
      <c r="N203" s="143" t="s">
        <v>38</v>
      </c>
      <c r="P203" s="144">
        <f t="shared" si="31"/>
        <v>0</v>
      </c>
      <c r="Q203" s="144">
        <v>0</v>
      </c>
      <c r="R203" s="144">
        <f t="shared" si="32"/>
        <v>0</v>
      </c>
      <c r="S203" s="144">
        <v>0</v>
      </c>
      <c r="T203" s="145">
        <f t="shared" si="33"/>
        <v>0</v>
      </c>
      <c r="AR203" s="146" t="s">
        <v>97</v>
      </c>
      <c r="AT203" s="146" t="s">
        <v>284</v>
      </c>
      <c r="AU203" s="146" t="s">
        <v>82</v>
      </c>
      <c r="AY203" s="13" t="s">
        <v>281</v>
      </c>
      <c r="BE203" s="147">
        <f t="shared" si="34"/>
        <v>0</v>
      </c>
      <c r="BF203" s="147">
        <f t="shared" si="35"/>
        <v>0</v>
      </c>
      <c r="BG203" s="147">
        <f t="shared" si="36"/>
        <v>0</v>
      </c>
      <c r="BH203" s="147">
        <f t="shared" si="37"/>
        <v>0</v>
      </c>
      <c r="BI203" s="147">
        <f t="shared" si="38"/>
        <v>0</v>
      </c>
      <c r="BJ203" s="13" t="s">
        <v>80</v>
      </c>
      <c r="BK203" s="147">
        <f t="shared" si="39"/>
        <v>0</v>
      </c>
      <c r="BL203" s="13" t="s">
        <v>97</v>
      </c>
      <c r="BM203" s="146" t="s">
        <v>2586</v>
      </c>
    </row>
    <row r="204" spans="2:65" s="1" customFormat="1" ht="16.5" customHeight="1">
      <c r="B204" s="133"/>
      <c r="C204" s="134" t="s">
        <v>872</v>
      </c>
      <c r="D204" s="134" t="s">
        <v>284</v>
      </c>
      <c r="E204" s="135" t="s">
        <v>872</v>
      </c>
      <c r="F204" s="136" t="s">
        <v>2587</v>
      </c>
      <c r="G204" s="137" t="s">
        <v>618</v>
      </c>
      <c r="H204" s="156">
        <v>35</v>
      </c>
      <c r="I204" s="139"/>
      <c r="J204" s="140">
        <f t="shared" si="30"/>
        <v>0</v>
      </c>
      <c r="K204" s="141"/>
      <c r="L204" s="28"/>
      <c r="M204" s="142" t="s">
        <v>1</v>
      </c>
      <c r="N204" s="143" t="s">
        <v>38</v>
      </c>
      <c r="P204" s="144">
        <f t="shared" si="31"/>
        <v>0</v>
      </c>
      <c r="Q204" s="144">
        <v>0</v>
      </c>
      <c r="R204" s="144">
        <f t="shared" si="32"/>
        <v>0</v>
      </c>
      <c r="S204" s="144">
        <v>0</v>
      </c>
      <c r="T204" s="145">
        <f t="shared" si="33"/>
        <v>0</v>
      </c>
      <c r="AR204" s="146" t="s">
        <v>97</v>
      </c>
      <c r="AT204" s="146" t="s">
        <v>284</v>
      </c>
      <c r="AU204" s="146" t="s">
        <v>82</v>
      </c>
      <c r="AY204" s="13" t="s">
        <v>281</v>
      </c>
      <c r="BE204" s="147">
        <f t="shared" si="34"/>
        <v>0</v>
      </c>
      <c r="BF204" s="147">
        <f t="shared" si="35"/>
        <v>0</v>
      </c>
      <c r="BG204" s="147">
        <f t="shared" si="36"/>
        <v>0</v>
      </c>
      <c r="BH204" s="147">
        <f t="shared" si="37"/>
        <v>0</v>
      </c>
      <c r="BI204" s="147">
        <f t="shared" si="38"/>
        <v>0</v>
      </c>
      <c r="BJ204" s="13" t="s">
        <v>80</v>
      </c>
      <c r="BK204" s="147">
        <f t="shared" si="39"/>
        <v>0</v>
      </c>
      <c r="BL204" s="13" t="s">
        <v>97</v>
      </c>
      <c r="BM204" s="146" t="s">
        <v>2588</v>
      </c>
    </row>
    <row r="205" spans="2:65" s="1" customFormat="1" ht="16.5" customHeight="1">
      <c r="B205" s="133"/>
      <c r="C205" s="134" t="s">
        <v>877</v>
      </c>
      <c r="D205" s="134" t="s">
        <v>284</v>
      </c>
      <c r="E205" s="135" t="s">
        <v>877</v>
      </c>
      <c r="F205" s="136" t="s">
        <v>2589</v>
      </c>
      <c r="G205" s="137" t="s">
        <v>618</v>
      </c>
      <c r="H205" s="156">
        <v>56</v>
      </c>
      <c r="I205" s="139"/>
      <c r="J205" s="140">
        <f t="shared" si="30"/>
        <v>0</v>
      </c>
      <c r="K205" s="141"/>
      <c r="L205" s="28"/>
      <c r="M205" s="142" t="s">
        <v>1</v>
      </c>
      <c r="N205" s="143" t="s">
        <v>38</v>
      </c>
      <c r="P205" s="144">
        <f t="shared" si="31"/>
        <v>0</v>
      </c>
      <c r="Q205" s="144">
        <v>0</v>
      </c>
      <c r="R205" s="144">
        <f t="shared" si="32"/>
        <v>0</v>
      </c>
      <c r="S205" s="144">
        <v>0</v>
      </c>
      <c r="T205" s="145">
        <f t="shared" si="33"/>
        <v>0</v>
      </c>
      <c r="AR205" s="146" t="s">
        <v>97</v>
      </c>
      <c r="AT205" s="146" t="s">
        <v>284</v>
      </c>
      <c r="AU205" s="146" t="s">
        <v>82</v>
      </c>
      <c r="AY205" s="13" t="s">
        <v>281</v>
      </c>
      <c r="BE205" s="147">
        <f t="shared" si="34"/>
        <v>0</v>
      </c>
      <c r="BF205" s="147">
        <f t="shared" si="35"/>
        <v>0</v>
      </c>
      <c r="BG205" s="147">
        <f t="shared" si="36"/>
        <v>0</v>
      </c>
      <c r="BH205" s="147">
        <f t="shared" si="37"/>
        <v>0</v>
      </c>
      <c r="BI205" s="147">
        <f t="shared" si="38"/>
        <v>0</v>
      </c>
      <c r="BJ205" s="13" t="s">
        <v>80</v>
      </c>
      <c r="BK205" s="147">
        <f t="shared" si="39"/>
        <v>0</v>
      </c>
      <c r="BL205" s="13" t="s">
        <v>97</v>
      </c>
      <c r="BM205" s="146" t="s">
        <v>2590</v>
      </c>
    </row>
    <row r="206" spans="2:65" s="1" customFormat="1" ht="16.5" customHeight="1">
      <c r="B206" s="133"/>
      <c r="C206" s="134" t="s">
        <v>884</v>
      </c>
      <c r="D206" s="134" t="s">
        <v>284</v>
      </c>
      <c r="E206" s="135" t="s">
        <v>884</v>
      </c>
      <c r="F206" s="136" t="s">
        <v>2591</v>
      </c>
      <c r="G206" s="137" t="s">
        <v>618</v>
      </c>
      <c r="H206" s="156">
        <v>10</v>
      </c>
      <c r="I206" s="139"/>
      <c r="J206" s="140">
        <f t="shared" si="30"/>
        <v>0</v>
      </c>
      <c r="K206" s="141"/>
      <c r="L206" s="28"/>
      <c r="M206" s="142" t="s">
        <v>1</v>
      </c>
      <c r="N206" s="143" t="s">
        <v>38</v>
      </c>
      <c r="P206" s="144">
        <f t="shared" si="31"/>
        <v>0</v>
      </c>
      <c r="Q206" s="144">
        <v>0</v>
      </c>
      <c r="R206" s="144">
        <f t="shared" si="32"/>
        <v>0</v>
      </c>
      <c r="S206" s="144">
        <v>0</v>
      </c>
      <c r="T206" s="145">
        <f t="shared" si="33"/>
        <v>0</v>
      </c>
      <c r="AR206" s="146" t="s">
        <v>97</v>
      </c>
      <c r="AT206" s="146" t="s">
        <v>284</v>
      </c>
      <c r="AU206" s="146" t="s">
        <v>82</v>
      </c>
      <c r="AY206" s="13" t="s">
        <v>281</v>
      </c>
      <c r="BE206" s="147">
        <f t="shared" si="34"/>
        <v>0</v>
      </c>
      <c r="BF206" s="147">
        <f t="shared" si="35"/>
        <v>0</v>
      </c>
      <c r="BG206" s="147">
        <f t="shared" si="36"/>
        <v>0</v>
      </c>
      <c r="BH206" s="147">
        <f t="shared" si="37"/>
        <v>0</v>
      </c>
      <c r="BI206" s="147">
        <f t="shared" si="38"/>
        <v>0</v>
      </c>
      <c r="BJ206" s="13" t="s">
        <v>80</v>
      </c>
      <c r="BK206" s="147">
        <f t="shared" si="39"/>
        <v>0</v>
      </c>
      <c r="BL206" s="13" t="s">
        <v>97</v>
      </c>
      <c r="BM206" s="146" t="s">
        <v>2592</v>
      </c>
    </row>
    <row r="207" spans="2:65" s="1" customFormat="1" ht="16.5" customHeight="1">
      <c r="B207" s="133"/>
      <c r="C207" s="134" t="s">
        <v>889</v>
      </c>
      <c r="D207" s="134" t="s">
        <v>284</v>
      </c>
      <c r="E207" s="135" t="s">
        <v>889</v>
      </c>
      <c r="F207" s="136" t="s">
        <v>2593</v>
      </c>
      <c r="G207" s="137" t="s">
        <v>618</v>
      </c>
      <c r="H207" s="156">
        <v>20</v>
      </c>
      <c r="I207" s="139"/>
      <c r="J207" s="140">
        <f t="shared" si="30"/>
        <v>0</v>
      </c>
      <c r="K207" s="141"/>
      <c r="L207" s="28"/>
      <c r="M207" s="142" t="s">
        <v>1</v>
      </c>
      <c r="N207" s="143" t="s">
        <v>38</v>
      </c>
      <c r="P207" s="144">
        <f t="shared" si="31"/>
        <v>0</v>
      </c>
      <c r="Q207" s="144">
        <v>0</v>
      </c>
      <c r="R207" s="144">
        <f t="shared" si="32"/>
        <v>0</v>
      </c>
      <c r="S207" s="144">
        <v>0</v>
      </c>
      <c r="T207" s="145">
        <f t="shared" si="33"/>
        <v>0</v>
      </c>
      <c r="AR207" s="146" t="s">
        <v>97</v>
      </c>
      <c r="AT207" s="146" t="s">
        <v>284</v>
      </c>
      <c r="AU207" s="146" t="s">
        <v>82</v>
      </c>
      <c r="AY207" s="13" t="s">
        <v>281</v>
      </c>
      <c r="BE207" s="147">
        <f t="shared" si="34"/>
        <v>0</v>
      </c>
      <c r="BF207" s="147">
        <f t="shared" si="35"/>
        <v>0</v>
      </c>
      <c r="BG207" s="147">
        <f t="shared" si="36"/>
        <v>0</v>
      </c>
      <c r="BH207" s="147">
        <f t="shared" si="37"/>
        <v>0</v>
      </c>
      <c r="BI207" s="147">
        <f t="shared" si="38"/>
        <v>0</v>
      </c>
      <c r="BJ207" s="13" t="s">
        <v>80</v>
      </c>
      <c r="BK207" s="147">
        <f t="shared" si="39"/>
        <v>0</v>
      </c>
      <c r="BL207" s="13" t="s">
        <v>97</v>
      </c>
      <c r="BM207" s="146" t="s">
        <v>2594</v>
      </c>
    </row>
    <row r="208" spans="2:65" s="1" customFormat="1" ht="16.5" customHeight="1">
      <c r="B208" s="133"/>
      <c r="C208" s="134" t="s">
        <v>895</v>
      </c>
      <c r="D208" s="134" t="s">
        <v>284</v>
      </c>
      <c r="E208" s="135" t="s">
        <v>895</v>
      </c>
      <c r="F208" s="136" t="s">
        <v>2595</v>
      </c>
      <c r="G208" s="137" t="s">
        <v>618</v>
      </c>
      <c r="H208" s="156">
        <v>10</v>
      </c>
      <c r="I208" s="139"/>
      <c r="J208" s="140">
        <f t="shared" si="30"/>
        <v>0</v>
      </c>
      <c r="K208" s="141"/>
      <c r="L208" s="28"/>
      <c r="M208" s="142" t="s">
        <v>1</v>
      </c>
      <c r="N208" s="143" t="s">
        <v>38</v>
      </c>
      <c r="P208" s="144">
        <f t="shared" si="31"/>
        <v>0</v>
      </c>
      <c r="Q208" s="144">
        <v>0</v>
      </c>
      <c r="R208" s="144">
        <f t="shared" si="32"/>
        <v>0</v>
      </c>
      <c r="S208" s="144">
        <v>0</v>
      </c>
      <c r="T208" s="145">
        <f t="shared" si="33"/>
        <v>0</v>
      </c>
      <c r="AR208" s="146" t="s">
        <v>97</v>
      </c>
      <c r="AT208" s="146" t="s">
        <v>284</v>
      </c>
      <c r="AU208" s="146" t="s">
        <v>82</v>
      </c>
      <c r="AY208" s="13" t="s">
        <v>281</v>
      </c>
      <c r="BE208" s="147">
        <f t="shared" si="34"/>
        <v>0</v>
      </c>
      <c r="BF208" s="147">
        <f t="shared" si="35"/>
        <v>0</v>
      </c>
      <c r="BG208" s="147">
        <f t="shared" si="36"/>
        <v>0</v>
      </c>
      <c r="BH208" s="147">
        <f t="shared" si="37"/>
        <v>0</v>
      </c>
      <c r="BI208" s="147">
        <f t="shared" si="38"/>
        <v>0</v>
      </c>
      <c r="BJ208" s="13" t="s">
        <v>80</v>
      </c>
      <c r="BK208" s="147">
        <f t="shared" si="39"/>
        <v>0</v>
      </c>
      <c r="BL208" s="13" t="s">
        <v>97</v>
      </c>
      <c r="BM208" s="146" t="s">
        <v>2596</v>
      </c>
    </row>
    <row r="209" spans="2:65" s="1" customFormat="1" ht="44.25" customHeight="1">
      <c r="B209" s="133"/>
      <c r="C209" s="134" t="s">
        <v>900</v>
      </c>
      <c r="D209" s="134" t="s">
        <v>284</v>
      </c>
      <c r="E209" s="135" t="s">
        <v>900</v>
      </c>
      <c r="F209" s="136" t="s">
        <v>2597</v>
      </c>
      <c r="G209" s="137" t="s">
        <v>618</v>
      </c>
      <c r="H209" s="156">
        <v>60</v>
      </c>
      <c r="I209" s="139"/>
      <c r="J209" s="140">
        <f t="shared" si="30"/>
        <v>0</v>
      </c>
      <c r="K209" s="141"/>
      <c r="L209" s="28"/>
      <c r="M209" s="142" t="s">
        <v>1</v>
      </c>
      <c r="N209" s="143" t="s">
        <v>38</v>
      </c>
      <c r="P209" s="144">
        <f t="shared" si="31"/>
        <v>0</v>
      </c>
      <c r="Q209" s="144">
        <v>0</v>
      </c>
      <c r="R209" s="144">
        <f t="shared" si="32"/>
        <v>0</v>
      </c>
      <c r="S209" s="144">
        <v>0</v>
      </c>
      <c r="T209" s="145">
        <f t="shared" si="33"/>
        <v>0</v>
      </c>
      <c r="AR209" s="146" t="s">
        <v>97</v>
      </c>
      <c r="AT209" s="146" t="s">
        <v>284</v>
      </c>
      <c r="AU209" s="146" t="s">
        <v>82</v>
      </c>
      <c r="AY209" s="13" t="s">
        <v>281</v>
      </c>
      <c r="BE209" s="147">
        <f t="shared" si="34"/>
        <v>0</v>
      </c>
      <c r="BF209" s="147">
        <f t="shared" si="35"/>
        <v>0</v>
      </c>
      <c r="BG209" s="147">
        <f t="shared" si="36"/>
        <v>0</v>
      </c>
      <c r="BH209" s="147">
        <f t="shared" si="37"/>
        <v>0</v>
      </c>
      <c r="BI209" s="147">
        <f t="shared" si="38"/>
        <v>0</v>
      </c>
      <c r="BJ209" s="13" t="s">
        <v>80</v>
      </c>
      <c r="BK209" s="147">
        <f t="shared" si="39"/>
        <v>0</v>
      </c>
      <c r="BL209" s="13" t="s">
        <v>97</v>
      </c>
      <c r="BM209" s="146" t="s">
        <v>2598</v>
      </c>
    </row>
    <row r="210" spans="2:65" s="1" customFormat="1" ht="16.5" customHeight="1">
      <c r="B210" s="133"/>
      <c r="C210" s="134" t="s">
        <v>1069</v>
      </c>
      <c r="D210" s="134" t="s">
        <v>284</v>
      </c>
      <c r="E210" s="135" t="s">
        <v>1069</v>
      </c>
      <c r="F210" s="136" t="s">
        <v>2599</v>
      </c>
      <c r="G210" s="137" t="s">
        <v>618</v>
      </c>
      <c r="H210" s="156">
        <v>20</v>
      </c>
      <c r="I210" s="139"/>
      <c r="J210" s="140">
        <f t="shared" si="30"/>
        <v>0</v>
      </c>
      <c r="K210" s="141"/>
      <c r="L210" s="28"/>
      <c r="M210" s="142" t="s">
        <v>1</v>
      </c>
      <c r="N210" s="143" t="s">
        <v>38</v>
      </c>
      <c r="P210" s="144">
        <f t="shared" si="31"/>
        <v>0</v>
      </c>
      <c r="Q210" s="144">
        <v>0</v>
      </c>
      <c r="R210" s="144">
        <f t="shared" si="32"/>
        <v>0</v>
      </c>
      <c r="S210" s="144">
        <v>0</v>
      </c>
      <c r="T210" s="145">
        <f t="shared" si="33"/>
        <v>0</v>
      </c>
      <c r="AR210" s="146" t="s">
        <v>97</v>
      </c>
      <c r="AT210" s="146" t="s">
        <v>284</v>
      </c>
      <c r="AU210" s="146" t="s">
        <v>82</v>
      </c>
      <c r="AY210" s="13" t="s">
        <v>281</v>
      </c>
      <c r="BE210" s="147">
        <f t="shared" si="34"/>
        <v>0</v>
      </c>
      <c r="BF210" s="147">
        <f t="shared" si="35"/>
        <v>0</v>
      </c>
      <c r="BG210" s="147">
        <f t="shared" si="36"/>
        <v>0</v>
      </c>
      <c r="BH210" s="147">
        <f t="shared" si="37"/>
        <v>0</v>
      </c>
      <c r="BI210" s="147">
        <f t="shared" si="38"/>
        <v>0</v>
      </c>
      <c r="BJ210" s="13" t="s">
        <v>80</v>
      </c>
      <c r="BK210" s="147">
        <f t="shared" si="39"/>
        <v>0</v>
      </c>
      <c r="BL210" s="13" t="s">
        <v>97</v>
      </c>
      <c r="BM210" s="146" t="s">
        <v>2600</v>
      </c>
    </row>
    <row r="211" spans="2:65" s="1" customFormat="1" ht="16.5" customHeight="1">
      <c r="B211" s="133"/>
      <c r="C211" s="134" t="s">
        <v>1074</v>
      </c>
      <c r="D211" s="134" t="s">
        <v>284</v>
      </c>
      <c r="E211" s="135" t="s">
        <v>1074</v>
      </c>
      <c r="F211" s="136" t="s">
        <v>2601</v>
      </c>
      <c r="G211" s="137" t="s">
        <v>618</v>
      </c>
      <c r="H211" s="156">
        <v>50</v>
      </c>
      <c r="I211" s="139"/>
      <c r="J211" s="140">
        <f t="shared" si="30"/>
        <v>0</v>
      </c>
      <c r="K211" s="141"/>
      <c r="L211" s="28"/>
      <c r="M211" s="142" t="s">
        <v>1</v>
      </c>
      <c r="N211" s="143" t="s">
        <v>38</v>
      </c>
      <c r="P211" s="144">
        <f t="shared" si="31"/>
        <v>0</v>
      </c>
      <c r="Q211" s="144">
        <v>0</v>
      </c>
      <c r="R211" s="144">
        <f t="shared" si="32"/>
        <v>0</v>
      </c>
      <c r="S211" s="144">
        <v>0</v>
      </c>
      <c r="T211" s="145">
        <f t="shared" si="33"/>
        <v>0</v>
      </c>
      <c r="AR211" s="146" t="s">
        <v>97</v>
      </c>
      <c r="AT211" s="146" t="s">
        <v>284</v>
      </c>
      <c r="AU211" s="146" t="s">
        <v>82</v>
      </c>
      <c r="AY211" s="13" t="s">
        <v>281</v>
      </c>
      <c r="BE211" s="147">
        <f t="shared" si="34"/>
        <v>0</v>
      </c>
      <c r="BF211" s="147">
        <f t="shared" si="35"/>
        <v>0</v>
      </c>
      <c r="BG211" s="147">
        <f t="shared" si="36"/>
        <v>0</v>
      </c>
      <c r="BH211" s="147">
        <f t="shared" si="37"/>
        <v>0</v>
      </c>
      <c r="BI211" s="147">
        <f t="shared" si="38"/>
        <v>0</v>
      </c>
      <c r="BJ211" s="13" t="s">
        <v>80</v>
      </c>
      <c r="BK211" s="147">
        <f t="shared" si="39"/>
        <v>0</v>
      </c>
      <c r="BL211" s="13" t="s">
        <v>97</v>
      </c>
      <c r="BM211" s="146" t="s">
        <v>2602</v>
      </c>
    </row>
    <row r="212" spans="2:65" s="1" customFormat="1" ht="24.2" customHeight="1">
      <c r="B212" s="133"/>
      <c r="C212" s="134" t="s">
        <v>1079</v>
      </c>
      <c r="D212" s="134" t="s">
        <v>284</v>
      </c>
      <c r="E212" s="135" t="s">
        <v>1079</v>
      </c>
      <c r="F212" s="136" t="s">
        <v>2603</v>
      </c>
      <c r="G212" s="137" t="s">
        <v>618</v>
      </c>
      <c r="H212" s="156">
        <v>60</v>
      </c>
      <c r="I212" s="139"/>
      <c r="J212" s="140">
        <f t="shared" si="30"/>
        <v>0</v>
      </c>
      <c r="K212" s="141"/>
      <c r="L212" s="28"/>
      <c r="M212" s="142" t="s">
        <v>1</v>
      </c>
      <c r="N212" s="143" t="s">
        <v>38</v>
      </c>
      <c r="P212" s="144">
        <f t="shared" si="31"/>
        <v>0</v>
      </c>
      <c r="Q212" s="144">
        <v>0</v>
      </c>
      <c r="R212" s="144">
        <f t="shared" si="32"/>
        <v>0</v>
      </c>
      <c r="S212" s="144">
        <v>0</v>
      </c>
      <c r="T212" s="145">
        <f t="shared" si="33"/>
        <v>0</v>
      </c>
      <c r="AR212" s="146" t="s">
        <v>97</v>
      </c>
      <c r="AT212" s="146" t="s">
        <v>284</v>
      </c>
      <c r="AU212" s="146" t="s">
        <v>82</v>
      </c>
      <c r="AY212" s="13" t="s">
        <v>281</v>
      </c>
      <c r="BE212" s="147">
        <f t="shared" si="34"/>
        <v>0</v>
      </c>
      <c r="BF212" s="147">
        <f t="shared" si="35"/>
        <v>0</v>
      </c>
      <c r="BG212" s="147">
        <f t="shared" si="36"/>
        <v>0</v>
      </c>
      <c r="BH212" s="147">
        <f t="shared" si="37"/>
        <v>0</v>
      </c>
      <c r="BI212" s="147">
        <f t="shared" si="38"/>
        <v>0</v>
      </c>
      <c r="BJ212" s="13" t="s">
        <v>80</v>
      </c>
      <c r="BK212" s="147">
        <f t="shared" si="39"/>
        <v>0</v>
      </c>
      <c r="BL212" s="13" t="s">
        <v>97</v>
      </c>
      <c r="BM212" s="146" t="s">
        <v>2604</v>
      </c>
    </row>
    <row r="213" spans="2:65" s="1" customFormat="1" ht="16.5" customHeight="1">
      <c r="B213" s="133"/>
      <c r="C213" s="134" t="s">
        <v>1084</v>
      </c>
      <c r="D213" s="134" t="s">
        <v>284</v>
      </c>
      <c r="E213" s="135" t="s">
        <v>1084</v>
      </c>
      <c r="F213" s="136" t="s">
        <v>2605</v>
      </c>
      <c r="G213" s="137" t="s">
        <v>618</v>
      </c>
      <c r="H213" s="156">
        <v>56</v>
      </c>
      <c r="I213" s="139"/>
      <c r="J213" s="140">
        <f t="shared" si="30"/>
        <v>0</v>
      </c>
      <c r="K213" s="141"/>
      <c r="L213" s="28"/>
      <c r="M213" s="142" t="s">
        <v>1</v>
      </c>
      <c r="N213" s="143" t="s">
        <v>38</v>
      </c>
      <c r="P213" s="144">
        <f t="shared" si="31"/>
        <v>0</v>
      </c>
      <c r="Q213" s="144">
        <v>0</v>
      </c>
      <c r="R213" s="144">
        <f t="shared" si="32"/>
        <v>0</v>
      </c>
      <c r="S213" s="144">
        <v>0</v>
      </c>
      <c r="T213" s="145">
        <f t="shared" si="33"/>
        <v>0</v>
      </c>
      <c r="AR213" s="146" t="s">
        <v>97</v>
      </c>
      <c r="AT213" s="146" t="s">
        <v>284</v>
      </c>
      <c r="AU213" s="146" t="s">
        <v>82</v>
      </c>
      <c r="AY213" s="13" t="s">
        <v>281</v>
      </c>
      <c r="BE213" s="147">
        <f t="shared" si="34"/>
        <v>0</v>
      </c>
      <c r="BF213" s="147">
        <f t="shared" si="35"/>
        <v>0</v>
      </c>
      <c r="BG213" s="147">
        <f t="shared" si="36"/>
        <v>0</v>
      </c>
      <c r="BH213" s="147">
        <f t="shared" si="37"/>
        <v>0</v>
      </c>
      <c r="BI213" s="147">
        <f t="shared" si="38"/>
        <v>0</v>
      </c>
      <c r="BJ213" s="13" t="s">
        <v>80</v>
      </c>
      <c r="BK213" s="147">
        <f t="shared" si="39"/>
        <v>0</v>
      </c>
      <c r="BL213" s="13" t="s">
        <v>97</v>
      </c>
      <c r="BM213" s="146" t="s">
        <v>2606</v>
      </c>
    </row>
    <row r="214" spans="2:65" s="11" customFormat="1" ht="25.9" customHeight="1">
      <c r="B214" s="121"/>
      <c r="D214" s="122" t="s">
        <v>72</v>
      </c>
      <c r="E214" s="123" t="s">
        <v>2607</v>
      </c>
      <c r="F214" s="123" t="s">
        <v>2608</v>
      </c>
      <c r="I214" s="124"/>
      <c r="J214" s="125">
        <f>BK214</f>
        <v>0</v>
      </c>
      <c r="L214" s="121"/>
      <c r="M214" s="126"/>
      <c r="P214" s="127">
        <f>P215+P224+P231+P235+P241+P248+P260+P263</f>
        <v>0</v>
      </c>
      <c r="R214" s="127">
        <f>R215+R224+R231+R235+R241+R248+R260+R263</f>
        <v>0</v>
      </c>
      <c r="T214" s="128">
        <f>T215+T224+T231+T235+T241+T248+T260+T263</f>
        <v>0</v>
      </c>
      <c r="AR214" s="122" t="s">
        <v>80</v>
      </c>
      <c r="AT214" s="129" t="s">
        <v>72</v>
      </c>
      <c r="AU214" s="129" t="s">
        <v>73</v>
      </c>
      <c r="AY214" s="122" t="s">
        <v>281</v>
      </c>
      <c r="BK214" s="130">
        <f>BK215+BK224+BK231+BK235+BK241+BK248+BK260+BK263</f>
        <v>0</v>
      </c>
    </row>
    <row r="215" spans="2:65" s="11" customFormat="1" ht="22.9" customHeight="1">
      <c r="B215" s="121"/>
      <c r="D215" s="122" t="s">
        <v>72</v>
      </c>
      <c r="E215" s="131" t="s">
        <v>2468</v>
      </c>
      <c r="F215" s="131" t="s">
        <v>2469</v>
      </c>
      <c r="I215" s="124"/>
      <c r="J215" s="132">
        <f>BK215</f>
        <v>0</v>
      </c>
      <c r="L215" s="121"/>
      <c r="M215" s="126"/>
      <c r="P215" s="127">
        <f>SUM(P216:P223)</f>
        <v>0</v>
      </c>
      <c r="R215" s="127">
        <f>SUM(R216:R223)</f>
        <v>0</v>
      </c>
      <c r="T215" s="128">
        <f>SUM(T216:T223)</f>
        <v>0</v>
      </c>
      <c r="AR215" s="122" t="s">
        <v>80</v>
      </c>
      <c r="AT215" s="129" t="s">
        <v>72</v>
      </c>
      <c r="AU215" s="129" t="s">
        <v>80</v>
      </c>
      <c r="AY215" s="122" t="s">
        <v>281</v>
      </c>
      <c r="BK215" s="130">
        <f>SUM(BK216:BK223)</f>
        <v>0</v>
      </c>
    </row>
    <row r="216" spans="2:65" s="1" customFormat="1" ht="16.5" customHeight="1">
      <c r="B216" s="133"/>
      <c r="C216" s="165" t="s">
        <v>73</v>
      </c>
      <c r="D216" s="165" t="s">
        <v>2259</v>
      </c>
      <c r="E216" s="166" t="s">
        <v>2609</v>
      </c>
      <c r="F216" s="167" t="s">
        <v>2470</v>
      </c>
      <c r="G216" s="168" t="s">
        <v>501</v>
      </c>
      <c r="H216" s="169">
        <v>2</v>
      </c>
      <c r="I216" s="170"/>
      <c r="J216" s="171">
        <f t="shared" ref="J216:J223" si="40">ROUND(I216*H216,2)</f>
        <v>0</v>
      </c>
      <c r="K216" s="172"/>
      <c r="L216" s="173"/>
      <c r="M216" s="174" t="s">
        <v>1</v>
      </c>
      <c r="N216" s="175" t="s">
        <v>38</v>
      </c>
      <c r="P216" s="144">
        <f t="shared" ref="P216:P223" si="41">O216*H216</f>
        <v>0</v>
      </c>
      <c r="Q216" s="144">
        <v>0</v>
      </c>
      <c r="R216" s="144">
        <f t="shared" ref="R216:R223" si="42">Q216*H216</f>
        <v>0</v>
      </c>
      <c r="S216" s="144">
        <v>0</v>
      </c>
      <c r="T216" s="145">
        <f t="shared" ref="T216:T223" si="43">S216*H216</f>
        <v>0</v>
      </c>
      <c r="AR216" s="146" t="s">
        <v>316</v>
      </c>
      <c r="AT216" s="146" t="s">
        <v>2259</v>
      </c>
      <c r="AU216" s="146" t="s">
        <v>82</v>
      </c>
      <c r="AY216" s="13" t="s">
        <v>281</v>
      </c>
      <c r="BE216" s="147">
        <f t="shared" ref="BE216:BE223" si="44">IF(N216="základní",J216,0)</f>
        <v>0</v>
      </c>
      <c r="BF216" s="147">
        <f t="shared" ref="BF216:BF223" si="45">IF(N216="snížená",J216,0)</f>
        <v>0</v>
      </c>
      <c r="BG216" s="147">
        <f t="shared" ref="BG216:BG223" si="46">IF(N216="zákl. přenesená",J216,0)</f>
        <v>0</v>
      </c>
      <c r="BH216" s="147">
        <f t="shared" ref="BH216:BH223" si="47">IF(N216="sníž. přenesená",J216,0)</f>
        <v>0</v>
      </c>
      <c r="BI216" s="147">
        <f t="shared" ref="BI216:BI223" si="48">IF(N216="nulová",J216,0)</f>
        <v>0</v>
      </c>
      <c r="BJ216" s="13" t="s">
        <v>80</v>
      </c>
      <c r="BK216" s="147">
        <f t="shared" ref="BK216:BK223" si="49">ROUND(I216*H216,2)</f>
        <v>0</v>
      </c>
      <c r="BL216" s="13" t="s">
        <v>97</v>
      </c>
      <c r="BM216" s="146" t="s">
        <v>2610</v>
      </c>
    </row>
    <row r="217" spans="2:65" s="1" customFormat="1" ht="16.5" customHeight="1">
      <c r="B217" s="133"/>
      <c r="C217" s="165" t="s">
        <v>73</v>
      </c>
      <c r="D217" s="165" t="s">
        <v>2259</v>
      </c>
      <c r="E217" s="166" t="s">
        <v>2611</v>
      </c>
      <c r="F217" s="167" t="s">
        <v>2472</v>
      </c>
      <c r="G217" s="168" t="s">
        <v>501</v>
      </c>
      <c r="H217" s="169">
        <v>160</v>
      </c>
      <c r="I217" s="170"/>
      <c r="J217" s="171">
        <f t="shared" si="40"/>
        <v>0</v>
      </c>
      <c r="K217" s="172"/>
      <c r="L217" s="173"/>
      <c r="M217" s="174" t="s">
        <v>1</v>
      </c>
      <c r="N217" s="175" t="s">
        <v>38</v>
      </c>
      <c r="P217" s="144">
        <f t="shared" si="41"/>
        <v>0</v>
      </c>
      <c r="Q217" s="144">
        <v>0</v>
      </c>
      <c r="R217" s="144">
        <f t="shared" si="42"/>
        <v>0</v>
      </c>
      <c r="S217" s="144">
        <v>0</v>
      </c>
      <c r="T217" s="145">
        <f t="shared" si="43"/>
        <v>0</v>
      </c>
      <c r="AR217" s="146" t="s">
        <v>316</v>
      </c>
      <c r="AT217" s="146" t="s">
        <v>2259</v>
      </c>
      <c r="AU217" s="146" t="s">
        <v>82</v>
      </c>
      <c r="AY217" s="13" t="s">
        <v>281</v>
      </c>
      <c r="BE217" s="147">
        <f t="shared" si="44"/>
        <v>0</v>
      </c>
      <c r="BF217" s="147">
        <f t="shared" si="45"/>
        <v>0</v>
      </c>
      <c r="BG217" s="147">
        <f t="shared" si="46"/>
        <v>0</v>
      </c>
      <c r="BH217" s="147">
        <f t="shared" si="47"/>
        <v>0</v>
      </c>
      <c r="BI217" s="147">
        <f t="shared" si="48"/>
        <v>0</v>
      </c>
      <c r="BJ217" s="13" t="s">
        <v>80</v>
      </c>
      <c r="BK217" s="147">
        <f t="shared" si="49"/>
        <v>0</v>
      </c>
      <c r="BL217" s="13" t="s">
        <v>97</v>
      </c>
      <c r="BM217" s="146" t="s">
        <v>2612</v>
      </c>
    </row>
    <row r="218" spans="2:65" s="1" customFormat="1" ht="16.5" customHeight="1">
      <c r="B218" s="133"/>
      <c r="C218" s="165" t="s">
        <v>73</v>
      </c>
      <c r="D218" s="165" t="s">
        <v>2259</v>
      </c>
      <c r="E218" s="166" t="s">
        <v>2613</v>
      </c>
      <c r="F218" s="167" t="s">
        <v>2474</v>
      </c>
      <c r="G218" s="168" t="s">
        <v>501</v>
      </c>
      <c r="H218" s="169">
        <v>280</v>
      </c>
      <c r="I218" s="170"/>
      <c r="J218" s="171">
        <f t="shared" si="40"/>
        <v>0</v>
      </c>
      <c r="K218" s="172"/>
      <c r="L218" s="173"/>
      <c r="M218" s="174" t="s">
        <v>1</v>
      </c>
      <c r="N218" s="175" t="s">
        <v>38</v>
      </c>
      <c r="P218" s="144">
        <f t="shared" si="41"/>
        <v>0</v>
      </c>
      <c r="Q218" s="144">
        <v>0</v>
      </c>
      <c r="R218" s="144">
        <f t="shared" si="42"/>
        <v>0</v>
      </c>
      <c r="S218" s="144">
        <v>0</v>
      </c>
      <c r="T218" s="145">
        <f t="shared" si="43"/>
        <v>0</v>
      </c>
      <c r="AR218" s="146" t="s">
        <v>316</v>
      </c>
      <c r="AT218" s="146" t="s">
        <v>2259</v>
      </c>
      <c r="AU218" s="146" t="s">
        <v>82</v>
      </c>
      <c r="AY218" s="13" t="s">
        <v>281</v>
      </c>
      <c r="BE218" s="147">
        <f t="shared" si="44"/>
        <v>0</v>
      </c>
      <c r="BF218" s="147">
        <f t="shared" si="45"/>
        <v>0</v>
      </c>
      <c r="BG218" s="147">
        <f t="shared" si="46"/>
        <v>0</v>
      </c>
      <c r="BH218" s="147">
        <f t="shared" si="47"/>
        <v>0</v>
      </c>
      <c r="BI218" s="147">
        <f t="shared" si="48"/>
        <v>0</v>
      </c>
      <c r="BJ218" s="13" t="s">
        <v>80</v>
      </c>
      <c r="BK218" s="147">
        <f t="shared" si="49"/>
        <v>0</v>
      </c>
      <c r="BL218" s="13" t="s">
        <v>97</v>
      </c>
      <c r="BM218" s="146" t="s">
        <v>2614</v>
      </c>
    </row>
    <row r="219" spans="2:65" s="1" customFormat="1" ht="16.5" customHeight="1">
      <c r="B219" s="133"/>
      <c r="C219" s="165" t="s">
        <v>73</v>
      </c>
      <c r="D219" s="165" t="s">
        <v>2259</v>
      </c>
      <c r="E219" s="166" t="s">
        <v>2615</v>
      </c>
      <c r="F219" s="167" t="s">
        <v>2476</v>
      </c>
      <c r="G219" s="168" t="s">
        <v>501</v>
      </c>
      <c r="H219" s="169">
        <v>2</v>
      </c>
      <c r="I219" s="170"/>
      <c r="J219" s="171">
        <f t="shared" si="40"/>
        <v>0</v>
      </c>
      <c r="K219" s="172"/>
      <c r="L219" s="173"/>
      <c r="M219" s="174" t="s">
        <v>1</v>
      </c>
      <c r="N219" s="175" t="s">
        <v>38</v>
      </c>
      <c r="P219" s="144">
        <f t="shared" si="41"/>
        <v>0</v>
      </c>
      <c r="Q219" s="144">
        <v>0</v>
      </c>
      <c r="R219" s="144">
        <f t="shared" si="42"/>
        <v>0</v>
      </c>
      <c r="S219" s="144">
        <v>0</v>
      </c>
      <c r="T219" s="145">
        <f t="shared" si="43"/>
        <v>0</v>
      </c>
      <c r="AR219" s="146" t="s">
        <v>316</v>
      </c>
      <c r="AT219" s="146" t="s">
        <v>2259</v>
      </c>
      <c r="AU219" s="146" t="s">
        <v>82</v>
      </c>
      <c r="AY219" s="13" t="s">
        <v>281</v>
      </c>
      <c r="BE219" s="147">
        <f t="shared" si="44"/>
        <v>0</v>
      </c>
      <c r="BF219" s="147">
        <f t="shared" si="45"/>
        <v>0</v>
      </c>
      <c r="BG219" s="147">
        <f t="shared" si="46"/>
        <v>0</v>
      </c>
      <c r="BH219" s="147">
        <f t="shared" si="47"/>
        <v>0</v>
      </c>
      <c r="BI219" s="147">
        <f t="shared" si="48"/>
        <v>0</v>
      </c>
      <c r="BJ219" s="13" t="s">
        <v>80</v>
      </c>
      <c r="BK219" s="147">
        <f t="shared" si="49"/>
        <v>0</v>
      </c>
      <c r="BL219" s="13" t="s">
        <v>97</v>
      </c>
      <c r="BM219" s="146" t="s">
        <v>2616</v>
      </c>
    </row>
    <row r="220" spans="2:65" s="1" customFormat="1" ht="16.5" customHeight="1">
      <c r="B220" s="133"/>
      <c r="C220" s="165" t="s">
        <v>73</v>
      </c>
      <c r="D220" s="165" t="s">
        <v>2259</v>
      </c>
      <c r="E220" s="166" t="s">
        <v>2617</v>
      </c>
      <c r="F220" s="167" t="s">
        <v>2478</v>
      </c>
      <c r="G220" s="168" t="s">
        <v>501</v>
      </c>
      <c r="H220" s="169">
        <v>2</v>
      </c>
      <c r="I220" s="170"/>
      <c r="J220" s="171">
        <f t="shared" si="40"/>
        <v>0</v>
      </c>
      <c r="K220" s="172"/>
      <c r="L220" s="173"/>
      <c r="M220" s="174" t="s">
        <v>1</v>
      </c>
      <c r="N220" s="175" t="s">
        <v>38</v>
      </c>
      <c r="P220" s="144">
        <f t="shared" si="41"/>
        <v>0</v>
      </c>
      <c r="Q220" s="144">
        <v>0</v>
      </c>
      <c r="R220" s="144">
        <f t="shared" si="42"/>
        <v>0</v>
      </c>
      <c r="S220" s="144">
        <v>0</v>
      </c>
      <c r="T220" s="145">
        <f t="shared" si="43"/>
        <v>0</v>
      </c>
      <c r="AR220" s="146" t="s">
        <v>316</v>
      </c>
      <c r="AT220" s="146" t="s">
        <v>2259</v>
      </c>
      <c r="AU220" s="146" t="s">
        <v>82</v>
      </c>
      <c r="AY220" s="13" t="s">
        <v>281</v>
      </c>
      <c r="BE220" s="147">
        <f t="shared" si="44"/>
        <v>0</v>
      </c>
      <c r="BF220" s="147">
        <f t="shared" si="45"/>
        <v>0</v>
      </c>
      <c r="BG220" s="147">
        <f t="shared" si="46"/>
        <v>0</v>
      </c>
      <c r="BH220" s="147">
        <f t="shared" si="47"/>
        <v>0</v>
      </c>
      <c r="BI220" s="147">
        <f t="shared" si="48"/>
        <v>0</v>
      </c>
      <c r="BJ220" s="13" t="s">
        <v>80</v>
      </c>
      <c r="BK220" s="147">
        <f t="shared" si="49"/>
        <v>0</v>
      </c>
      <c r="BL220" s="13" t="s">
        <v>97</v>
      </c>
      <c r="BM220" s="146" t="s">
        <v>2618</v>
      </c>
    </row>
    <row r="221" spans="2:65" s="1" customFormat="1" ht="16.5" customHeight="1">
      <c r="B221" s="133"/>
      <c r="C221" s="165" t="s">
        <v>73</v>
      </c>
      <c r="D221" s="165" t="s">
        <v>2259</v>
      </c>
      <c r="E221" s="166" t="s">
        <v>2619</v>
      </c>
      <c r="F221" s="167" t="s">
        <v>2480</v>
      </c>
      <c r="G221" s="168" t="s">
        <v>2312</v>
      </c>
      <c r="H221" s="169">
        <v>22</v>
      </c>
      <c r="I221" s="170"/>
      <c r="J221" s="171">
        <f t="shared" si="40"/>
        <v>0</v>
      </c>
      <c r="K221" s="172"/>
      <c r="L221" s="173"/>
      <c r="M221" s="174" t="s">
        <v>1</v>
      </c>
      <c r="N221" s="175" t="s">
        <v>38</v>
      </c>
      <c r="P221" s="144">
        <f t="shared" si="41"/>
        <v>0</v>
      </c>
      <c r="Q221" s="144">
        <v>0</v>
      </c>
      <c r="R221" s="144">
        <f t="shared" si="42"/>
        <v>0</v>
      </c>
      <c r="S221" s="144">
        <v>0</v>
      </c>
      <c r="T221" s="145">
        <f t="shared" si="43"/>
        <v>0</v>
      </c>
      <c r="AR221" s="146" t="s">
        <v>316</v>
      </c>
      <c r="AT221" s="146" t="s">
        <v>2259</v>
      </c>
      <c r="AU221" s="146" t="s">
        <v>82</v>
      </c>
      <c r="AY221" s="13" t="s">
        <v>281</v>
      </c>
      <c r="BE221" s="147">
        <f t="shared" si="44"/>
        <v>0</v>
      </c>
      <c r="BF221" s="147">
        <f t="shared" si="45"/>
        <v>0</v>
      </c>
      <c r="BG221" s="147">
        <f t="shared" si="46"/>
        <v>0</v>
      </c>
      <c r="BH221" s="147">
        <f t="shared" si="47"/>
        <v>0</v>
      </c>
      <c r="BI221" s="147">
        <f t="shared" si="48"/>
        <v>0</v>
      </c>
      <c r="BJ221" s="13" t="s">
        <v>80</v>
      </c>
      <c r="BK221" s="147">
        <f t="shared" si="49"/>
        <v>0</v>
      </c>
      <c r="BL221" s="13" t="s">
        <v>97</v>
      </c>
      <c r="BM221" s="146" t="s">
        <v>2620</v>
      </c>
    </row>
    <row r="222" spans="2:65" s="1" customFormat="1" ht="16.5" customHeight="1">
      <c r="B222" s="133"/>
      <c r="C222" s="165" t="s">
        <v>73</v>
      </c>
      <c r="D222" s="165" t="s">
        <v>2259</v>
      </c>
      <c r="E222" s="166" t="s">
        <v>2621</v>
      </c>
      <c r="F222" s="167" t="s">
        <v>2482</v>
      </c>
      <c r="G222" s="168" t="s">
        <v>501</v>
      </c>
      <c r="H222" s="169">
        <v>280</v>
      </c>
      <c r="I222" s="170"/>
      <c r="J222" s="171">
        <f t="shared" si="40"/>
        <v>0</v>
      </c>
      <c r="K222" s="172"/>
      <c r="L222" s="173"/>
      <c r="M222" s="174" t="s">
        <v>1</v>
      </c>
      <c r="N222" s="175" t="s">
        <v>38</v>
      </c>
      <c r="P222" s="144">
        <f t="shared" si="41"/>
        <v>0</v>
      </c>
      <c r="Q222" s="144">
        <v>0</v>
      </c>
      <c r="R222" s="144">
        <f t="shared" si="42"/>
        <v>0</v>
      </c>
      <c r="S222" s="144">
        <v>0</v>
      </c>
      <c r="T222" s="145">
        <f t="shared" si="43"/>
        <v>0</v>
      </c>
      <c r="AR222" s="146" t="s">
        <v>316</v>
      </c>
      <c r="AT222" s="146" t="s">
        <v>2259</v>
      </c>
      <c r="AU222" s="146" t="s">
        <v>82</v>
      </c>
      <c r="AY222" s="13" t="s">
        <v>281</v>
      </c>
      <c r="BE222" s="147">
        <f t="shared" si="44"/>
        <v>0</v>
      </c>
      <c r="BF222" s="147">
        <f t="shared" si="45"/>
        <v>0</v>
      </c>
      <c r="BG222" s="147">
        <f t="shared" si="46"/>
        <v>0</v>
      </c>
      <c r="BH222" s="147">
        <f t="shared" si="47"/>
        <v>0</v>
      </c>
      <c r="BI222" s="147">
        <f t="shared" si="48"/>
        <v>0</v>
      </c>
      <c r="BJ222" s="13" t="s">
        <v>80</v>
      </c>
      <c r="BK222" s="147">
        <f t="shared" si="49"/>
        <v>0</v>
      </c>
      <c r="BL222" s="13" t="s">
        <v>97</v>
      </c>
      <c r="BM222" s="146" t="s">
        <v>2622</v>
      </c>
    </row>
    <row r="223" spans="2:65" s="1" customFormat="1" ht="16.5" customHeight="1">
      <c r="B223" s="133"/>
      <c r="C223" s="165" t="s">
        <v>73</v>
      </c>
      <c r="D223" s="165" t="s">
        <v>2259</v>
      </c>
      <c r="E223" s="166" t="s">
        <v>1297</v>
      </c>
      <c r="F223" s="167" t="s">
        <v>2623</v>
      </c>
      <c r="G223" s="168" t="s">
        <v>287</v>
      </c>
      <c r="H223" s="176"/>
      <c r="I223" s="170"/>
      <c r="J223" s="171">
        <f t="shared" si="40"/>
        <v>0</v>
      </c>
      <c r="K223" s="172"/>
      <c r="L223" s="173"/>
      <c r="M223" s="174" t="s">
        <v>1</v>
      </c>
      <c r="N223" s="175" t="s">
        <v>38</v>
      </c>
      <c r="P223" s="144">
        <f t="shared" si="41"/>
        <v>0</v>
      </c>
      <c r="Q223" s="144">
        <v>0</v>
      </c>
      <c r="R223" s="144">
        <f t="shared" si="42"/>
        <v>0</v>
      </c>
      <c r="S223" s="144">
        <v>0</v>
      </c>
      <c r="T223" s="145">
        <f t="shared" si="43"/>
        <v>0</v>
      </c>
      <c r="AR223" s="146" t="s">
        <v>316</v>
      </c>
      <c r="AT223" s="146" t="s">
        <v>2259</v>
      </c>
      <c r="AU223" s="146" t="s">
        <v>82</v>
      </c>
      <c r="AY223" s="13" t="s">
        <v>281</v>
      </c>
      <c r="BE223" s="147">
        <f t="shared" si="44"/>
        <v>0</v>
      </c>
      <c r="BF223" s="147">
        <f t="shared" si="45"/>
        <v>0</v>
      </c>
      <c r="BG223" s="147">
        <f t="shared" si="46"/>
        <v>0</v>
      </c>
      <c r="BH223" s="147">
        <f t="shared" si="47"/>
        <v>0</v>
      </c>
      <c r="BI223" s="147">
        <f t="shared" si="48"/>
        <v>0</v>
      </c>
      <c r="BJ223" s="13" t="s">
        <v>80</v>
      </c>
      <c r="BK223" s="147">
        <f t="shared" si="49"/>
        <v>0</v>
      </c>
      <c r="BL223" s="13" t="s">
        <v>97</v>
      </c>
      <c r="BM223" s="146" t="s">
        <v>2624</v>
      </c>
    </row>
    <row r="224" spans="2:65" s="11" customFormat="1" ht="22.9" customHeight="1">
      <c r="B224" s="121"/>
      <c r="D224" s="122" t="s">
        <v>72</v>
      </c>
      <c r="E224" s="131" t="s">
        <v>2484</v>
      </c>
      <c r="F224" s="131" t="s">
        <v>2485</v>
      </c>
      <c r="I224" s="124"/>
      <c r="J224" s="132">
        <f>BK224</f>
        <v>0</v>
      </c>
      <c r="L224" s="121"/>
      <c r="M224" s="126"/>
      <c r="P224" s="127">
        <f>SUM(P225:P230)</f>
        <v>0</v>
      </c>
      <c r="R224" s="127">
        <f>SUM(R225:R230)</f>
        <v>0</v>
      </c>
      <c r="T224" s="128">
        <f>SUM(T225:T230)</f>
        <v>0</v>
      </c>
      <c r="AR224" s="122" t="s">
        <v>80</v>
      </c>
      <c r="AT224" s="129" t="s">
        <v>72</v>
      </c>
      <c r="AU224" s="129" t="s">
        <v>80</v>
      </c>
      <c r="AY224" s="122" t="s">
        <v>281</v>
      </c>
      <c r="BK224" s="130">
        <f>SUM(BK225:BK230)</f>
        <v>0</v>
      </c>
    </row>
    <row r="225" spans="2:65" s="1" customFormat="1" ht="24.2" customHeight="1">
      <c r="B225" s="133"/>
      <c r="C225" s="165" t="s">
        <v>73</v>
      </c>
      <c r="D225" s="165" t="s">
        <v>2259</v>
      </c>
      <c r="E225" s="166" t="s">
        <v>2625</v>
      </c>
      <c r="F225" s="167" t="s">
        <v>2486</v>
      </c>
      <c r="G225" s="168" t="s">
        <v>2312</v>
      </c>
      <c r="H225" s="169">
        <v>1</v>
      </c>
      <c r="I225" s="170"/>
      <c r="J225" s="171">
        <f t="shared" ref="J225:J230" si="50">ROUND(I225*H225,2)</f>
        <v>0</v>
      </c>
      <c r="K225" s="172"/>
      <c r="L225" s="173"/>
      <c r="M225" s="174" t="s">
        <v>1</v>
      </c>
      <c r="N225" s="175" t="s">
        <v>38</v>
      </c>
      <c r="P225" s="144">
        <f t="shared" ref="P225:P230" si="51">O225*H225</f>
        <v>0</v>
      </c>
      <c r="Q225" s="144">
        <v>0</v>
      </c>
      <c r="R225" s="144">
        <f t="shared" ref="R225:R230" si="52">Q225*H225</f>
        <v>0</v>
      </c>
      <c r="S225" s="144">
        <v>0</v>
      </c>
      <c r="T225" s="145">
        <f t="shared" ref="T225:T230" si="53">S225*H225</f>
        <v>0</v>
      </c>
      <c r="AR225" s="146" t="s">
        <v>316</v>
      </c>
      <c r="AT225" s="146" t="s">
        <v>2259</v>
      </c>
      <c r="AU225" s="146" t="s">
        <v>82</v>
      </c>
      <c r="AY225" s="13" t="s">
        <v>281</v>
      </c>
      <c r="BE225" s="147">
        <f t="shared" ref="BE225:BE230" si="54">IF(N225="základní",J225,0)</f>
        <v>0</v>
      </c>
      <c r="BF225" s="147">
        <f t="shared" ref="BF225:BF230" si="55">IF(N225="snížená",J225,0)</f>
        <v>0</v>
      </c>
      <c r="BG225" s="147">
        <f t="shared" ref="BG225:BG230" si="56">IF(N225="zákl. přenesená",J225,0)</f>
        <v>0</v>
      </c>
      <c r="BH225" s="147">
        <f t="shared" ref="BH225:BH230" si="57">IF(N225="sníž. přenesená",J225,0)</f>
        <v>0</v>
      </c>
      <c r="BI225" s="147">
        <f t="shared" ref="BI225:BI230" si="58">IF(N225="nulová",J225,0)</f>
        <v>0</v>
      </c>
      <c r="BJ225" s="13" t="s">
        <v>80</v>
      </c>
      <c r="BK225" s="147">
        <f t="shared" ref="BK225:BK230" si="59">ROUND(I225*H225,2)</f>
        <v>0</v>
      </c>
      <c r="BL225" s="13" t="s">
        <v>97</v>
      </c>
      <c r="BM225" s="146" t="s">
        <v>2626</v>
      </c>
    </row>
    <row r="226" spans="2:65" s="1" customFormat="1" ht="16.5" customHeight="1">
      <c r="B226" s="133"/>
      <c r="C226" s="165" t="s">
        <v>73</v>
      </c>
      <c r="D226" s="165" t="s">
        <v>2259</v>
      </c>
      <c r="E226" s="166" t="s">
        <v>2627</v>
      </c>
      <c r="F226" s="167" t="s">
        <v>2488</v>
      </c>
      <c r="G226" s="168" t="s">
        <v>2312</v>
      </c>
      <c r="H226" s="169">
        <v>1</v>
      </c>
      <c r="I226" s="170"/>
      <c r="J226" s="171">
        <f t="shared" si="50"/>
        <v>0</v>
      </c>
      <c r="K226" s="172"/>
      <c r="L226" s="173"/>
      <c r="M226" s="174" t="s">
        <v>1</v>
      </c>
      <c r="N226" s="175" t="s">
        <v>38</v>
      </c>
      <c r="P226" s="144">
        <f t="shared" si="51"/>
        <v>0</v>
      </c>
      <c r="Q226" s="144">
        <v>0</v>
      </c>
      <c r="R226" s="144">
        <f t="shared" si="52"/>
        <v>0</v>
      </c>
      <c r="S226" s="144">
        <v>0</v>
      </c>
      <c r="T226" s="145">
        <f t="shared" si="53"/>
        <v>0</v>
      </c>
      <c r="AR226" s="146" t="s">
        <v>316</v>
      </c>
      <c r="AT226" s="146" t="s">
        <v>2259</v>
      </c>
      <c r="AU226" s="146" t="s">
        <v>82</v>
      </c>
      <c r="AY226" s="13" t="s">
        <v>281</v>
      </c>
      <c r="BE226" s="147">
        <f t="shared" si="54"/>
        <v>0</v>
      </c>
      <c r="BF226" s="147">
        <f t="shared" si="55"/>
        <v>0</v>
      </c>
      <c r="BG226" s="147">
        <f t="shared" si="56"/>
        <v>0</v>
      </c>
      <c r="BH226" s="147">
        <f t="shared" si="57"/>
        <v>0</v>
      </c>
      <c r="BI226" s="147">
        <f t="shared" si="58"/>
        <v>0</v>
      </c>
      <c r="BJ226" s="13" t="s">
        <v>80</v>
      </c>
      <c r="BK226" s="147">
        <f t="shared" si="59"/>
        <v>0</v>
      </c>
      <c r="BL226" s="13" t="s">
        <v>97</v>
      </c>
      <c r="BM226" s="146" t="s">
        <v>2628</v>
      </c>
    </row>
    <row r="227" spans="2:65" s="1" customFormat="1" ht="16.5" customHeight="1">
      <c r="B227" s="133"/>
      <c r="C227" s="165" t="s">
        <v>73</v>
      </c>
      <c r="D227" s="165" t="s">
        <v>2259</v>
      </c>
      <c r="E227" s="166" t="s">
        <v>2629</v>
      </c>
      <c r="F227" s="167" t="s">
        <v>2490</v>
      </c>
      <c r="G227" s="168" t="s">
        <v>2312</v>
      </c>
      <c r="H227" s="169">
        <v>1</v>
      </c>
      <c r="I227" s="170"/>
      <c r="J227" s="171">
        <f t="shared" si="50"/>
        <v>0</v>
      </c>
      <c r="K227" s="172"/>
      <c r="L227" s="173"/>
      <c r="M227" s="174" t="s">
        <v>1</v>
      </c>
      <c r="N227" s="175" t="s">
        <v>38</v>
      </c>
      <c r="P227" s="144">
        <f t="shared" si="51"/>
        <v>0</v>
      </c>
      <c r="Q227" s="144">
        <v>0</v>
      </c>
      <c r="R227" s="144">
        <f t="shared" si="52"/>
        <v>0</v>
      </c>
      <c r="S227" s="144">
        <v>0</v>
      </c>
      <c r="T227" s="145">
        <f t="shared" si="53"/>
        <v>0</v>
      </c>
      <c r="AR227" s="146" t="s">
        <v>316</v>
      </c>
      <c r="AT227" s="146" t="s">
        <v>2259</v>
      </c>
      <c r="AU227" s="146" t="s">
        <v>82</v>
      </c>
      <c r="AY227" s="13" t="s">
        <v>281</v>
      </c>
      <c r="BE227" s="147">
        <f t="shared" si="54"/>
        <v>0</v>
      </c>
      <c r="BF227" s="147">
        <f t="shared" si="55"/>
        <v>0</v>
      </c>
      <c r="BG227" s="147">
        <f t="shared" si="56"/>
        <v>0</v>
      </c>
      <c r="BH227" s="147">
        <f t="shared" si="57"/>
        <v>0</v>
      </c>
      <c r="BI227" s="147">
        <f t="shared" si="58"/>
        <v>0</v>
      </c>
      <c r="BJ227" s="13" t="s">
        <v>80</v>
      </c>
      <c r="BK227" s="147">
        <f t="shared" si="59"/>
        <v>0</v>
      </c>
      <c r="BL227" s="13" t="s">
        <v>97</v>
      </c>
      <c r="BM227" s="146" t="s">
        <v>2630</v>
      </c>
    </row>
    <row r="228" spans="2:65" s="1" customFormat="1" ht="16.5" customHeight="1">
      <c r="B228" s="133"/>
      <c r="C228" s="165" t="s">
        <v>73</v>
      </c>
      <c r="D228" s="165" t="s">
        <v>2259</v>
      </c>
      <c r="E228" s="166" t="s">
        <v>2631</v>
      </c>
      <c r="F228" s="167" t="s">
        <v>2492</v>
      </c>
      <c r="G228" s="168" t="s">
        <v>2312</v>
      </c>
      <c r="H228" s="169">
        <v>1</v>
      </c>
      <c r="I228" s="170"/>
      <c r="J228" s="171">
        <f t="shared" si="50"/>
        <v>0</v>
      </c>
      <c r="K228" s="172"/>
      <c r="L228" s="173"/>
      <c r="M228" s="174" t="s">
        <v>1</v>
      </c>
      <c r="N228" s="175" t="s">
        <v>38</v>
      </c>
      <c r="P228" s="144">
        <f t="shared" si="51"/>
        <v>0</v>
      </c>
      <c r="Q228" s="144">
        <v>0</v>
      </c>
      <c r="R228" s="144">
        <f t="shared" si="52"/>
        <v>0</v>
      </c>
      <c r="S228" s="144">
        <v>0</v>
      </c>
      <c r="T228" s="145">
        <f t="shared" si="53"/>
        <v>0</v>
      </c>
      <c r="AR228" s="146" t="s">
        <v>316</v>
      </c>
      <c r="AT228" s="146" t="s">
        <v>2259</v>
      </c>
      <c r="AU228" s="146" t="s">
        <v>82</v>
      </c>
      <c r="AY228" s="13" t="s">
        <v>281</v>
      </c>
      <c r="BE228" s="147">
        <f t="shared" si="54"/>
        <v>0</v>
      </c>
      <c r="BF228" s="147">
        <f t="shared" si="55"/>
        <v>0</v>
      </c>
      <c r="BG228" s="147">
        <f t="shared" si="56"/>
        <v>0</v>
      </c>
      <c r="BH228" s="147">
        <f t="shared" si="57"/>
        <v>0</v>
      </c>
      <c r="BI228" s="147">
        <f t="shared" si="58"/>
        <v>0</v>
      </c>
      <c r="BJ228" s="13" t="s">
        <v>80</v>
      </c>
      <c r="BK228" s="147">
        <f t="shared" si="59"/>
        <v>0</v>
      </c>
      <c r="BL228" s="13" t="s">
        <v>97</v>
      </c>
      <c r="BM228" s="146" t="s">
        <v>2632</v>
      </c>
    </row>
    <row r="229" spans="2:65" s="1" customFormat="1" ht="16.5" customHeight="1">
      <c r="B229" s="133"/>
      <c r="C229" s="165" t="s">
        <v>73</v>
      </c>
      <c r="D229" s="165" t="s">
        <v>2259</v>
      </c>
      <c r="E229" s="166" t="s">
        <v>2633</v>
      </c>
      <c r="F229" s="167" t="s">
        <v>2494</v>
      </c>
      <c r="G229" s="168" t="s">
        <v>2312</v>
      </c>
      <c r="H229" s="169">
        <v>2</v>
      </c>
      <c r="I229" s="170"/>
      <c r="J229" s="171">
        <f t="shared" si="50"/>
        <v>0</v>
      </c>
      <c r="K229" s="172"/>
      <c r="L229" s="173"/>
      <c r="M229" s="174" t="s">
        <v>1</v>
      </c>
      <c r="N229" s="175" t="s">
        <v>38</v>
      </c>
      <c r="P229" s="144">
        <f t="shared" si="51"/>
        <v>0</v>
      </c>
      <c r="Q229" s="144">
        <v>0</v>
      </c>
      <c r="R229" s="144">
        <f t="shared" si="52"/>
        <v>0</v>
      </c>
      <c r="S229" s="144">
        <v>0</v>
      </c>
      <c r="T229" s="145">
        <f t="shared" si="53"/>
        <v>0</v>
      </c>
      <c r="AR229" s="146" t="s">
        <v>316</v>
      </c>
      <c r="AT229" s="146" t="s">
        <v>2259</v>
      </c>
      <c r="AU229" s="146" t="s">
        <v>82</v>
      </c>
      <c r="AY229" s="13" t="s">
        <v>281</v>
      </c>
      <c r="BE229" s="147">
        <f t="shared" si="54"/>
        <v>0</v>
      </c>
      <c r="BF229" s="147">
        <f t="shared" si="55"/>
        <v>0</v>
      </c>
      <c r="BG229" s="147">
        <f t="shared" si="56"/>
        <v>0</v>
      </c>
      <c r="BH229" s="147">
        <f t="shared" si="57"/>
        <v>0</v>
      </c>
      <c r="BI229" s="147">
        <f t="shared" si="58"/>
        <v>0</v>
      </c>
      <c r="BJ229" s="13" t="s">
        <v>80</v>
      </c>
      <c r="BK229" s="147">
        <f t="shared" si="59"/>
        <v>0</v>
      </c>
      <c r="BL229" s="13" t="s">
        <v>97</v>
      </c>
      <c r="BM229" s="146" t="s">
        <v>2634</v>
      </c>
    </row>
    <row r="230" spans="2:65" s="1" customFormat="1" ht="16.5" customHeight="1">
      <c r="B230" s="133"/>
      <c r="C230" s="165" t="s">
        <v>73</v>
      </c>
      <c r="D230" s="165" t="s">
        <v>2259</v>
      </c>
      <c r="E230" s="166" t="s">
        <v>1301</v>
      </c>
      <c r="F230" s="167" t="s">
        <v>2623</v>
      </c>
      <c r="G230" s="168" t="s">
        <v>287</v>
      </c>
      <c r="H230" s="176"/>
      <c r="I230" s="170"/>
      <c r="J230" s="171">
        <f t="shared" si="50"/>
        <v>0</v>
      </c>
      <c r="K230" s="172"/>
      <c r="L230" s="173"/>
      <c r="M230" s="174" t="s">
        <v>1</v>
      </c>
      <c r="N230" s="175" t="s">
        <v>38</v>
      </c>
      <c r="P230" s="144">
        <f t="shared" si="51"/>
        <v>0</v>
      </c>
      <c r="Q230" s="144">
        <v>0</v>
      </c>
      <c r="R230" s="144">
        <f t="shared" si="52"/>
        <v>0</v>
      </c>
      <c r="S230" s="144">
        <v>0</v>
      </c>
      <c r="T230" s="145">
        <f t="shared" si="53"/>
        <v>0</v>
      </c>
      <c r="AR230" s="146" t="s">
        <v>316</v>
      </c>
      <c r="AT230" s="146" t="s">
        <v>2259</v>
      </c>
      <c r="AU230" s="146" t="s">
        <v>82</v>
      </c>
      <c r="AY230" s="13" t="s">
        <v>281</v>
      </c>
      <c r="BE230" s="147">
        <f t="shared" si="54"/>
        <v>0</v>
      </c>
      <c r="BF230" s="147">
        <f t="shared" si="55"/>
        <v>0</v>
      </c>
      <c r="BG230" s="147">
        <f t="shared" si="56"/>
        <v>0</v>
      </c>
      <c r="BH230" s="147">
        <f t="shared" si="57"/>
        <v>0</v>
      </c>
      <c r="BI230" s="147">
        <f t="shared" si="58"/>
        <v>0</v>
      </c>
      <c r="BJ230" s="13" t="s">
        <v>80</v>
      </c>
      <c r="BK230" s="147">
        <f t="shared" si="59"/>
        <v>0</v>
      </c>
      <c r="BL230" s="13" t="s">
        <v>97</v>
      </c>
      <c r="BM230" s="146" t="s">
        <v>2635</v>
      </c>
    </row>
    <row r="231" spans="2:65" s="11" customFormat="1" ht="22.9" customHeight="1">
      <c r="B231" s="121"/>
      <c r="D231" s="122" t="s">
        <v>72</v>
      </c>
      <c r="E231" s="131" t="s">
        <v>2496</v>
      </c>
      <c r="F231" s="131" t="s">
        <v>2497</v>
      </c>
      <c r="I231" s="124"/>
      <c r="J231" s="132">
        <f>BK231</f>
        <v>0</v>
      </c>
      <c r="L231" s="121"/>
      <c r="M231" s="126"/>
      <c r="P231" s="127">
        <f>SUM(P232:P234)</f>
        <v>0</v>
      </c>
      <c r="R231" s="127">
        <f>SUM(R232:R234)</f>
        <v>0</v>
      </c>
      <c r="T231" s="128">
        <f>SUM(T232:T234)</f>
        <v>0</v>
      </c>
      <c r="AR231" s="122" t="s">
        <v>80</v>
      </c>
      <c r="AT231" s="129" t="s">
        <v>72</v>
      </c>
      <c r="AU231" s="129" t="s">
        <v>80</v>
      </c>
      <c r="AY231" s="122" t="s">
        <v>281</v>
      </c>
      <c r="BK231" s="130">
        <f>SUM(BK232:BK234)</f>
        <v>0</v>
      </c>
    </row>
    <row r="232" spans="2:65" s="1" customFormat="1" ht="16.5" customHeight="1">
      <c r="B232" s="133"/>
      <c r="C232" s="165" t="s">
        <v>73</v>
      </c>
      <c r="D232" s="165" t="s">
        <v>2259</v>
      </c>
      <c r="E232" s="166" t="s">
        <v>2636</v>
      </c>
      <c r="F232" s="167" t="s">
        <v>2498</v>
      </c>
      <c r="G232" s="168" t="s">
        <v>2312</v>
      </c>
      <c r="H232" s="169">
        <v>6</v>
      </c>
      <c r="I232" s="170"/>
      <c r="J232" s="171">
        <f>ROUND(I232*H232,2)</f>
        <v>0</v>
      </c>
      <c r="K232" s="172"/>
      <c r="L232" s="173"/>
      <c r="M232" s="174" t="s">
        <v>1</v>
      </c>
      <c r="N232" s="175" t="s">
        <v>38</v>
      </c>
      <c r="P232" s="144">
        <f>O232*H232</f>
        <v>0</v>
      </c>
      <c r="Q232" s="144">
        <v>0</v>
      </c>
      <c r="R232" s="144">
        <f>Q232*H232</f>
        <v>0</v>
      </c>
      <c r="S232" s="144">
        <v>0</v>
      </c>
      <c r="T232" s="145">
        <f>S232*H232</f>
        <v>0</v>
      </c>
      <c r="AR232" s="146" t="s">
        <v>316</v>
      </c>
      <c r="AT232" s="146" t="s">
        <v>2259</v>
      </c>
      <c r="AU232" s="146" t="s">
        <v>82</v>
      </c>
      <c r="AY232" s="13" t="s">
        <v>281</v>
      </c>
      <c r="BE232" s="147">
        <f>IF(N232="základní",J232,0)</f>
        <v>0</v>
      </c>
      <c r="BF232" s="147">
        <f>IF(N232="snížená",J232,0)</f>
        <v>0</v>
      </c>
      <c r="BG232" s="147">
        <f>IF(N232="zákl. přenesená",J232,0)</f>
        <v>0</v>
      </c>
      <c r="BH232" s="147">
        <f>IF(N232="sníž. přenesená",J232,0)</f>
        <v>0</v>
      </c>
      <c r="BI232" s="147">
        <f>IF(N232="nulová",J232,0)</f>
        <v>0</v>
      </c>
      <c r="BJ232" s="13" t="s">
        <v>80</v>
      </c>
      <c r="BK232" s="147">
        <f>ROUND(I232*H232,2)</f>
        <v>0</v>
      </c>
      <c r="BL232" s="13" t="s">
        <v>97</v>
      </c>
      <c r="BM232" s="146" t="s">
        <v>2637</v>
      </c>
    </row>
    <row r="233" spans="2:65" s="1" customFormat="1" ht="16.5" customHeight="1">
      <c r="B233" s="133"/>
      <c r="C233" s="165" t="s">
        <v>73</v>
      </c>
      <c r="D233" s="165" t="s">
        <v>2259</v>
      </c>
      <c r="E233" s="166" t="s">
        <v>2638</v>
      </c>
      <c r="F233" s="167" t="s">
        <v>2500</v>
      </c>
      <c r="G233" s="168" t="s">
        <v>2312</v>
      </c>
      <c r="H233" s="169">
        <v>1</v>
      </c>
      <c r="I233" s="170"/>
      <c r="J233" s="171">
        <f>ROUND(I233*H233,2)</f>
        <v>0</v>
      </c>
      <c r="K233" s="172"/>
      <c r="L233" s="173"/>
      <c r="M233" s="174" t="s">
        <v>1</v>
      </c>
      <c r="N233" s="175" t="s">
        <v>38</v>
      </c>
      <c r="P233" s="144">
        <f>O233*H233</f>
        <v>0</v>
      </c>
      <c r="Q233" s="144">
        <v>0</v>
      </c>
      <c r="R233" s="144">
        <f>Q233*H233</f>
        <v>0</v>
      </c>
      <c r="S233" s="144">
        <v>0</v>
      </c>
      <c r="T233" s="145">
        <f>S233*H233</f>
        <v>0</v>
      </c>
      <c r="AR233" s="146" t="s">
        <v>316</v>
      </c>
      <c r="AT233" s="146" t="s">
        <v>2259</v>
      </c>
      <c r="AU233" s="146" t="s">
        <v>82</v>
      </c>
      <c r="AY233" s="13" t="s">
        <v>281</v>
      </c>
      <c r="BE233" s="147">
        <f>IF(N233="základní",J233,0)</f>
        <v>0</v>
      </c>
      <c r="BF233" s="147">
        <f>IF(N233="snížená",J233,0)</f>
        <v>0</v>
      </c>
      <c r="BG233" s="147">
        <f>IF(N233="zákl. přenesená",J233,0)</f>
        <v>0</v>
      </c>
      <c r="BH233" s="147">
        <f>IF(N233="sníž. přenesená",J233,0)</f>
        <v>0</v>
      </c>
      <c r="BI233" s="147">
        <f>IF(N233="nulová",J233,0)</f>
        <v>0</v>
      </c>
      <c r="BJ233" s="13" t="s">
        <v>80</v>
      </c>
      <c r="BK233" s="147">
        <f>ROUND(I233*H233,2)</f>
        <v>0</v>
      </c>
      <c r="BL233" s="13" t="s">
        <v>97</v>
      </c>
      <c r="BM233" s="146" t="s">
        <v>2639</v>
      </c>
    </row>
    <row r="234" spans="2:65" s="1" customFormat="1" ht="16.5" customHeight="1">
      <c r="B234" s="133"/>
      <c r="C234" s="165" t="s">
        <v>73</v>
      </c>
      <c r="D234" s="165" t="s">
        <v>2259</v>
      </c>
      <c r="E234" s="166" t="s">
        <v>1305</v>
      </c>
      <c r="F234" s="167" t="s">
        <v>2623</v>
      </c>
      <c r="G234" s="168" t="s">
        <v>287</v>
      </c>
      <c r="H234" s="176"/>
      <c r="I234" s="170"/>
      <c r="J234" s="171">
        <f>ROUND(I234*H234,2)</f>
        <v>0</v>
      </c>
      <c r="K234" s="172"/>
      <c r="L234" s="173"/>
      <c r="M234" s="174" t="s">
        <v>1</v>
      </c>
      <c r="N234" s="175" t="s">
        <v>38</v>
      </c>
      <c r="P234" s="144">
        <f>O234*H234</f>
        <v>0</v>
      </c>
      <c r="Q234" s="144">
        <v>0</v>
      </c>
      <c r="R234" s="144">
        <f>Q234*H234</f>
        <v>0</v>
      </c>
      <c r="S234" s="144">
        <v>0</v>
      </c>
      <c r="T234" s="145">
        <f>S234*H234</f>
        <v>0</v>
      </c>
      <c r="AR234" s="146" t="s">
        <v>316</v>
      </c>
      <c r="AT234" s="146" t="s">
        <v>2259</v>
      </c>
      <c r="AU234" s="146" t="s">
        <v>82</v>
      </c>
      <c r="AY234" s="13" t="s">
        <v>281</v>
      </c>
      <c r="BE234" s="147">
        <f>IF(N234="základní",J234,0)</f>
        <v>0</v>
      </c>
      <c r="BF234" s="147">
        <f>IF(N234="snížená",J234,0)</f>
        <v>0</v>
      </c>
      <c r="BG234" s="147">
        <f>IF(N234="zákl. přenesená",J234,0)</f>
        <v>0</v>
      </c>
      <c r="BH234" s="147">
        <f>IF(N234="sníž. přenesená",J234,0)</f>
        <v>0</v>
      </c>
      <c r="BI234" s="147">
        <f>IF(N234="nulová",J234,0)</f>
        <v>0</v>
      </c>
      <c r="BJ234" s="13" t="s">
        <v>80</v>
      </c>
      <c r="BK234" s="147">
        <f>ROUND(I234*H234,2)</f>
        <v>0</v>
      </c>
      <c r="BL234" s="13" t="s">
        <v>97</v>
      </c>
      <c r="BM234" s="146" t="s">
        <v>2640</v>
      </c>
    </row>
    <row r="235" spans="2:65" s="11" customFormat="1" ht="22.9" customHeight="1">
      <c r="B235" s="121"/>
      <c r="D235" s="122" t="s">
        <v>72</v>
      </c>
      <c r="E235" s="131" t="s">
        <v>2502</v>
      </c>
      <c r="F235" s="131" t="s">
        <v>2503</v>
      </c>
      <c r="I235" s="124"/>
      <c r="J235" s="132">
        <f>BK235</f>
        <v>0</v>
      </c>
      <c r="L235" s="121"/>
      <c r="M235" s="126"/>
      <c r="P235" s="127">
        <f>SUM(P236:P240)</f>
        <v>0</v>
      </c>
      <c r="R235" s="127">
        <f>SUM(R236:R240)</f>
        <v>0</v>
      </c>
      <c r="T235" s="128">
        <f>SUM(T236:T240)</f>
        <v>0</v>
      </c>
      <c r="AR235" s="122" t="s">
        <v>80</v>
      </c>
      <c r="AT235" s="129" t="s">
        <v>72</v>
      </c>
      <c r="AU235" s="129" t="s">
        <v>80</v>
      </c>
      <c r="AY235" s="122" t="s">
        <v>281</v>
      </c>
      <c r="BK235" s="130">
        <f>SUM(BK236:BK240)</f>
        <v>0</v>
      </c>
    </row>
    <row r="236" spans="2:65" s="1" customFormat="1" ht="16.5" customHeight="1">
      <c r="B236" s="133"/>
      <c r="C236" s="165" t="s">
        <v>73</v>
      </c>
      <c r="D236" s="165" t="s">
        <v>2259</v>
      </c>
      <c r="E236" s="166" t="s">
        <v>2641</v>
      </c>
      <c r="F236" s="167" t="s">
        <v>2504</v>
      </c>
      <c r="G236" s="168" t="s">
        <v>501</v>
      </c>
      <c r="H236" s="169">
        <v>840</v>
      </c>
      <c r="I236" s="170"/>
      <c r="J236" s="171">
        <f>ROUND(I236*H236,2)</f>
        <v>0</v>
      </c>
      <c r="K236" s="172"/>
      <c r="L236" s="173"/>
      <c r="M236" s="174" t="s">
        <v>1</v>
      </c>
      <c r="N236" s="175" t="s">
        <v>38</v>
      </c>
      <c r="P236" s="144">
        <f>O236*H236</f>
        <v>0</v>
      </c>
      <c r="Q236" s="144">
        <v>0</v>
      </c>
      <c r="R236" s="144">
        <f>Q236*H236</f>
        <v>0</v>
      </c>
      <c r="S236" s="144">
        <v>0</v>
      </c>
      <c r="T236" s="145">
        <f>S236*H236</f>
        <v>0</v>
      </c>
      <c r="AR236" s="146" t="s">
        <v>316</v>
      </c>
      <c r="AT236" s="146" t="s">
        <v>2259</v>
      </c>
      <c r="AU236" s="146" t="s">
        <v>82</v>
      </c>
      <c r="AY236" s="13" t="s">
        <v>281</v>
      </c>
      <c r="BE236" s="147">
        <f>IF(N236="základní",J236,0)</f>
        <v>0</v>
      </c>
      <c r="BF236" s="147">
        <f>IF(N236="snížená",J236,0)</f>
        <v>0</v>
      </c>
      <c r="BG236" s="147">
        <f>IF(N236="zákl. přenesená",J236,0)</f>
        <v>0</v>
      </c>
      <c r="BH236" s="147">
        <f>IF(N236="sníž. přenesená",J236,0)</f>
        <v>0</v>
      </c>
      <c r="BI236" s="147">
        <f>IF(N236="nulová",J236,0)</f>
        <v>0</v>
      </c>
      <c r="BJ236" s="13" t="s">
        <v>80</v>
      </c>
      <c r="BK236" s="147">
        <f>ROUND(I236*H236,2)</f>
        <v>0</v>
      </c>
      <c r="BL236" s="13" t="s">
        <v>97</v>
      </c>
      <c r="BM236" s="146" t="s">
        <v>2642</v>
      </c>
    </row>
    <row r="237" spans="2:65" s="1" customFormat="1" ht="16.5" customHeight="1">
      <c r="B237" s="133"/>
      <c r="C237" s="165" t="s">
        <v>73</v>
      </c>
      <c r="D237" s="165" t="s">
        <v>2259</v>
      </c>
      <c r="E237" s="166" t="s">
        <v>2643</v>
      </c>
      <c r="F237" s="167" t="s">
        <v>2506</v>
      </c>
      <c r="G237" s="168" t="s">
        <v>2312</v>
      </c>
      <c r="H237" s="169">
        <v>62</v>
      </c>
      <c r="I237" s="170"/>
      <c r="J237" s="171">
        <f>ROUND(I237*H237,2)</f>
        <v>0</v>
      </c>
      <c r="K237" s="172"/>
      <c r="L237" s="173"/>
      <c r="M237" s="174" t="s">
        <v>1</v>
      </c>
      <c r="N237" s="175" t="s">
        <v>38</v>
      </c>
      <c r="P237" s="144">
        <f>O237*H237</f>
        <v>0</v>
      </c>
      <c r="Q237" s="144">
        <v>0</v>
      </c>
      <c r="R237" s="144">
        <f>Q237*H237</f>
        <v>0</v>
      </c>
      <c r="S237" s="144">
        <v>0</v>
      </c>
      <c r="T237" s="145">
        <f>S237*H237</f>
        <v>0</v>
      </c>
      <c r="AR237" s="146" t="s">
        <v>316</v>
      </c>
      <c r="AT237" s="146" t="s">
        <v>2259</v>
      </c>
      <c r="AU237" s="146" t="s">
        <v>82</v>
      </c>
      <c r="AY237" s="13" t="s">
        <v>281</v>
      </c>
      <c r="BE237" s="147">
        <f>IF(N237="základní",J237,0)</f>
        <v>0</v>
      </c>
      <c r="BF237" s="147">
        <f>IF(N237="snížená",J237,0)</f>
        <v>0</v>
      </c>
      <c r="BG237" s="147">
        <f>IF(N237="zákl. přenesená",J237,0)</f>
        <v>0</v>
      </c>
      <c r="BH237" s="147">
        <f>IF(N237="sníž. přenesená",J237,0)</f>
        <v>0</v>
      </c>
      <c r="BI237" s="147">
        <f>IF(N237="nulová",J237,0)</f>
        <v>0</v>
      </c>
      <c r="BJ237" s="13" t="s">
        <v>80</v>
      </c>
      <c r="BK237" s="147">
        <f>ROUND(I237*H237,2)</f>
        <v>0</v>
      </c>
      <c r="BL237" s="13" t="s">
        <v>97</v>
      </c>
      <c r="BM237" s="146" t="s">
        <v>2644</v>
      </c>
    </row>
    <row r="238" spans="2:65" s="1" customFormat="1" ht="16.5" customHeight="1">
      <c r="B238" s="133"/>
      <c r="C238" s="165" t="s">
        <v>73</v>
      </c>
      <c r="D238" s="165" t="s">
        <v>2259</v>
      </c>
      <c r="E238" s="166" t="s">
        <v>2645</v>
      </c>
      <c r="F238" s="167" t="s">
        <v>2508</v>
      </c>
      <c r="G238" s="168" t="s">
        <v>2312</v>
      </c>
      <c r="H238" s="169">
        <v>32</v>
      </c>
      <c r="I238" s="170"/>
      <c r="J238" s="171">
        <f>ROUND(I238*H238,2)</f>
        <v>0</v>
      </c>
      <c r="K238" s="172"/>
      <c r="L238" s="173"/>
      <c r="M238" s="174" t="s">
        <v>1</v>
      </c>
      <c r="N238" s="175" t="s">
        <v>38</v>
      </c>
      <c r="P238" s="144">
        <f>O238*H238</f>
        <v>0</v>
      </c>
      <c r="Q238" s="144">
        <v>0</v>
      </c>
      <c r="R238" s="144">
        <f>Q238*H238</f>
        <v>0</v>
      </c>
      <c r="S238" s="144">
        <v>0</v>
      </c>
      <c r="T238" s="145">
        <f>S238*H238</f>
        <v>0</v>
      </c>
      <c r="AR238" s="146" t="s">
        <v>316</v>
      </c>
      <c r="AT238" s="146" t="s">
        <v>2259</v>
      </c>
      <c r="AU238" s="146" t="s">
        <v>82</v>
      </c>
      <c r="AY238" s="13" t="s">
        <v>281</v>
      </c>
      <c r="BE238" s="147">
        <f>IF(N238="základní",J238,0)</f>
        <v>0</v>
      </c>
      <c r="BF238" s="147">
        <f>IF(N238="snížená",J238,0)</f>
        <v>0</v>
      </c>
      <c r="BG238" s="147">
        <f>IF(N238="zákl. přenesená",J238,0)</f>
        <v>0</v>
      </c>
      <c r="BH238" s="147">
        <f>IF(N238="sníž. přenesená",J238,0)</f>
        <v>0</v>
      </c>
      <c r="BI238" s="147">
        <f>IF(N238="nulová",J238,0)</f>
        <v>0</v>
      </c>
      <c r="BJ238" s="13" t="s">
        <v>80</v>
      </c>
      <c r="BK238" s="147">
        <f>ROUND(I238*H238,2)</f>
        <v>0</v>
      </c>
      <c r="BL238" s="13" t="s">
        <v>97</v>
      </c>
      <c r="BM238" s="146" t="s">
        <v>2646</v>
      </c>
    </row>
    <row r="239" spans="2:65" s="1" customFormat="1" ht="16.5" customHeight="1">
      <c r="B239" s="133"/>
      <c r="C239" s="165" t="s">
        <v>73</v>
      </c>
      <c r="D239" s="165" t="s">
        <v>2259</v>
      </c>
      <c r="E239" s="166" t="s">
        <v>2647</v>
      </c>
      <c r="F239" s="167" t="s">
        <v>2510</v>
      </c>
      <c r="G239" s="168" t="s">
        <v>2312</v>
      </c>
      <c r="H239" s="169">
        <v>80</v>
      </c>
      <c r="I239" s="170"/>
      <c r="J239" s="171">
        <f>ROUND(I239*H239,2)</f>
        <v>0</v>
      </c>
      <c r="K239" s="172"/>
      <c r="L239" s="173"/>
      <c r="M239" s="174" t="s">
        <v>1</v>
      </c>
      <c r="N239" s="175" t="s">
        <v>38</v>
      </c>
      <c r="P239" s="144">
        <f>O239*H239</f>
        <v>0</v>
      </c>
      <c r="Q239" s="144">
        <v>0</v>
      </c>
      <c r="R239" s="144">
        <f>Q239*H239</f>
        <v>0</v>
      </c>
      <c r="S239" s="144">
        <v>0</v>
      </c>
      <c r="T239" s="145">
        <f>S239*H239</f>
        <v>0</v>
      </c>
      <c r="AR239" s="146" t="s">
        <v>316</v>
      </c>
      <c r="AT239" s="146" t="s">
        <v>2259</v>
      </c>
      <c r="AU239" s="146" t="s">
        <v>82</v>
      </c>
      <c r="AY239" s="13" t="s">
        <v>281</v>
      </c>
      <c r="BE239" s="147">
        <f>IF(N239="základní",J239,0)</f>
        <v>0</v>
      </c>
      <c r="BF239" s="147">
        <f>IF(N239="snížená",J239,0)</f>
        <v>0</v>
      </c>
      <c r="BG239" s="147">
        <f>IF(N239="zákl. přenesená",J239,0)</f>
        <v>0</v>
      </c>
      <c r="BH239" s="147">
        <f>IF(N239="sníž. přenesená",J239,0)</f>
        <v>0</v>
      </c>
      <c r="BI239" s="147">
        <f>IF(N239="nulová",J239,0)</f>
        <v>0</v>
      </c>
      <c r="BJ239" s="13" t="s">
        <v>80</v>
      </c>
      <c r="BK239" s="147">
        <f>ROUND(I239*H239,2)</f>
        <v>0</v>
      </c>
      <c r="BL239" s="13" t="s">
        <v>97</v>
      </c>
      <c r="BM239" s="146" t="s">
        <v>2648</v>
      </c>
    </row>
    <row r="240" spans="2:65" s="1" customFormat="1" ht="16.5" customHeight="1">
      <c r="B240" s="133"/>
      <c r="C240" s="165" t="s">
        <v>73</v>
      </c>
      <c r="D240" s="165" t="s">
        <v>2259</v>
      </c>
      <c r="E240" s="166" t="s">
        <v>1309</v>
      </c>
      <c r="F240" s="167" t="s">
        <v>2623</v>
      </c>
      <c r="G240" s="168" t="s">
        <v>287</v>
      </c>
      <c r="H240" s="176"/>
      <c r="I240" s="170"/>
      <c r="J240" s="171">
        <f>ROUND(I240*H240,2)</f>
        <v>0</v>
      </c>
      <c r="K240" s="172"/>
      <c r="L240" s="173"/>
      <c r="M240" s="174" t="s">
        <v>1</v>
      </c>
      <c r="N240" s="175" t="s">
        <v>38</v>
      </c>
      <c r="P240" s="144">
        <f>O240*H240</f>
        <v>0</v>
      </c>
      <c r="Q240" s="144">
        <v>0</v>
      </c>
      <c r="R240" s="144">
        <f>Q240*H240</f>
        <v>0</v>
      </c>
      <c r="S240" s="144">
        <v>0</v>
      </c>
      <c r="T240" s="145">
        <f>S240*H240</f>
        <v>0</v>
      </c>
      <c r="AR240" s="146" t="s">
        <v>316</v>
      </c>
      <c r="AT240" s="146" t="s">
        <v>2259</v>
      </c>
      <c r="AU240" s="146" t="s">
        <v>82</v>
      </c>
      <c r="AY240" s="13" t="s">
        <v>281</v>
      </c>
      <c r="BE240" s="147">
        <f>IF(N240="základní",J240,0)</f>
        <v>0</v>
      </c>
      <c r="BF240" s="147">
        <f>IF(N240="snížená",J240,0)</f>
        <v>0</v>
      </c>
      <c r="BG240" s="147">
        <f>IF(N240="zákl. přenesená",J240,0)</f>
        <v>0</v>
      </c>
      <c r="BH240" s="147">
        <f>IF(N240="sníž. přenesená",J240,0)</f>
        <v>0</v>
      </c>
      <c r="BI240" s="147">
        <f>IF(N240="nulová",J240,0)</f>
        <v>0</v>
      </c>
      <c r="BJ240" s="13" t="s">
        <v>80</v>
      </c>
      <c r="BK240" s="147">
        <f>ROUND(I240*H240,2)</f>
        <v>0</v>
      </c>
      <c r="BL240" s="13" t="s">
        <v>97</v>
      </c>
      <c r="BM240" s="146" t="s">
        <v>2649</v>
      </c>
    </row>
    <row r="241" spans="2:65" s="11" customFormat="1" ht="22.9" customHeight="1">
      <c r="B241" s="121"/>
      <c r="D241" s="122" t="s">
        <v>72</v>
      </c>
      <c r="E241" s="131" t="s">
        <v>2512</v>
      </c>
      <c r="F241" s="131" t="s">
        <v>2513</v>
      </c>
      <c r="I241" s="124"/>
      <c r="J241" s="132">
        <f>BK241</f>
        <v>0</v>
      </c>
      <c r="L241" s="121"/>
      <c r="M241" s="126"/>
      <c r="P241" s="127">
        <f>SUM(P242:P247)</f>
        <v>0</v>
      </c>
      <c r="R241" s="127">
        <f>SUM(R242:R247)</f>
        <v>0</v>
      </c>
      <c r="T241" s="128">
        <f>SUM(T242:T247)</f>
        <v>0</v>
      </c>
      <c r="AR241" s="122" t="s">
        <v>80</v>
      </c>
      <c r="AT241" s="129" t="s">
        <v>72</v>
      </c>
      <c r="AU241" s="129" t="s">
        <v>80</v>
      </c>
      <c r="AY241" s="122" t="s">
        <v>281</v>
      </c>
      <c r="BK241" s="130">
        <f>SUM(BK242:BK247)</f>
        <v>0</v>
      </c>
    </row>
    <row r="242" spans="2:65" s="1" customFormat="1" ht="44.25" customHeight="1">
      <c r="B242" s="133"/>
      <c r="C242" s="165" t="s">
        <v>73</v>
      </c>
      <c r="D242" s="165" t="s">
        <v>2259</v>
      </c>
      <c r="E242" s="166" t="s">
        <v>2650</v>
      </c>
      <c r="F242" s="167" t="s">
        <v>2514</v>
      </c>
      <c r="G242" s="168" t="s">
        <v>2312</v>
      </c>
      <c r="H242" s="169">
        <v>25</v>
      </c>
      <c r="I242" s="170"/>
      <c r="J242" s="171">
        <f t="shared" ref="J242:J247" si="60">ROUND(I242*H242,2)</f>
        <v>0</v>
      </c>
      <c r="K242" s="172"/>
      <c r="L242" s="173"/>
      <c r="M242" s="174" t="s">
        <v>1</v>
      </c>
      <c r="N242" s="175" t="s">
        <v>38</v>
      </c>
      <c r="P242" s="144">
        <f t="shared" ref="P242:P247" si="61">O242*H242</f>
        <v>0</v>
      </c>
      <c r="Q242" s="144">
        <v>0</v>
      </c>
      <c r="R242" s="144">
        <f t="shared" ref="R242:R247" si="62">Q242*H242</f>
        <v>0</v>
      </c>
      <c r="S242" s="144">
        <v>0</v>
      </c>
      <c r="T242" s="145">
        <f t="shared" ref="T242:T247" si="63">S242*H242</f>
        <v>0</v>
      </c>
      <c r="AR242" s="146" t="s">
        <v>316</v>
      </c>
      <c r="AT242" s="146" t="s">
        <v>2259</v>
      </c>
      <c r="AU242" s="146" t="s">
        <v>82</v>
      </c>
      <c r="AY242" s="13" t="s">
        <v>281</v>
      </c>
      <c r="BE242" s="147">
        <f t="shared" ref="BE242:BE247" si="64">IF(N242="základní",J242,0)</f>
        <v>0</v>
      </c>
      <c r="BF242" s="147">
        <f t="shared" ref="BF242:BF247" si="65">IF(N242="snížená",J242,0)</f>
        <v>0</v>
      </c>
      <c r="BG242" s="147">
        <f t="shared" ref="BG242:BG247" si="66">IF(N242="zákl. přenesená",J242,0)</f>
        <v>0</v>
      </c>
      <c r="BH242" s="147">
        <f t="shared" ref="BH242:BH247" si="67">IF(N242="sníž. přenesená",J242,0)</f>
        <v>0</v>
      </c>
      <c r="BI242" s="147">
        <f t="shared" ref="BI242:BI247" si="68">IF(N242="nulová",J242,0)</f>
        <v>0</v>
      </c>
      <c r="BJ242" s="13" t="s">
        <v>80</v>
      </c>
      <c r="BK242" s="147">
        <f t="shared" ref="BK242:BK247" si="69">ROUND(I242*H242,2)</f>
        <v>0</v>
      </c>
      <c r="BL242" s="13" t="s">
        <v>97</v>
      </c>
      <c r="BM242" s="146" t="s">
        <v>2651</v>
      </c>
    </row>
    <row r="243" spans="2:65" s="1" customFormat="1" ht="44.25" customHeight="1">
      <c r="B243" s="133"/>
      <c r="C243" s="165" t="s">
        <v>73</v>
      </c>
      <c r="D243" s="165" t="s">
        <v>2259</v>
      </c>
      <c r="E243" s="166" t="s">
        <v>2652</v>
      </c>
      <c r="F243" s="167" t="s">
        <v>2516</v>
      </c>
      <c r="G243" s="168" t="s">
        <v>2312</v>
      </c>
      <c r="H243" s="169">
        <v>2</v>
      </c>
      <c r="I243" s="170"/>
      <c r="J243" s="171">
        <f t="shared" si="60"/>
        <v>0</v>
      </c>
      <c r="K243" s="172"/>
      <c r="L243" s="173"/>
      <c r="M243" s="174" t="s">
        <v>1</v>
      </c>
      <c r="N243" s="175" t="s">
        <v>38</v>
      </c>
      <c r="P243" s="144">
        <f t="shared" si="61"/>
        <v>0</v>
      </c>
      <c r="Q243" s="144">
        <v>0</v>
      </c>
      <c r="R243" s="144">
        <f t="shared" si="62"/>
        <v>0</v>
      </c>
      <c r="S243" s="144">
        <v>0</v>
      </c>
      <c r="T243" s="145">
        <f t="shared" si="63"/>
        <v>0</v>
      </c>
      <c r="AR243" s="146" t="s">
        <v>316</v>
      </c>
      <c r="AT243" s="146" t="s">
        <v>2259</v>
      </c>
      <c r="AU243" s="146" t="s">
        <v>82</v>
      </c>
      <c r="AY243" s="13" t="s">
        <v>281</v>
      </c>
      <c r="BE243" s="147">
        <f t="shared" si="64"/>
        <v>0</v>
      </c>
      <c r="BF243" s="147">
        <f t="shared" si="65"/>
        <v>0</v>
      </c>
      <c r="BG243" s="147">
        <f t="shared" si="66"/>
        <v>0</v>
      </c>
      <c r="BH243" s="147">
        <f t="shared" si="67"/>
        <v>0</v>
      </c>
      <c r="BI243" s="147">
        <f t="shared" si="68"/>
        <v>0</v>
      </c>
      <c r="BJ243" s="13" t="s">
        <v>80</v>
      </c>
      <c r="BK243" s="147">
        <f t="shared" si="69"/>
        <v>0</v>
      </c>
      <c r="BL243" s="13" t="s">
        <v>97</v>
      </c>
      <c r="BM243" s="146" t="s">
        <v>2653</v>
      </c>
    </row>
    <row r="244" spans="2:65" s="1" customFormat="1" ht="44.25" customHeight="1">
      <c r="B244" s="133"/>
      <c r="C244" s="165" t="s">
        <v>73</v>
      </c>
      <c r="D244" s="165" t="s">
        <v>2259</v>
      </c>
      <c r="E244" s="166" t="s">
        <v>2654</v>
      </c>
      <c r="F244" s="167" t="s">
        <v>2518</v>
      </c>
      <c r="G244" s="168" t="s">
        <v>2312</v>
      </c>
      <c r="H244" s="169">
        <v>1</v>
      </c>
      <c r="I244" s="170"/>
      <c r="J244" s="171">
        <f t="shared" si="60"/>
        <v>0</v>
      </c>
      <c r="K244" s="172"/>
      <c r="L244" s="173"/>
      <c r="M244" s="174" t="s">
        <v>1</v>
      </c>
      <c r="N244" s="175" t="s">
        <v>38</v>
      </c>
      <c r="P244" s="144">
        <f t="shared" si="61"/>
        <v>0</v>
      </c>
      <c r="Q244" s="144">
        <v>0</v>
      </c>
      <c r="R244" s="144">
        <f t="shared" si="62"/>
        <v>0</v>
      </c>
      <c r="S244" s="144">
        <v>0</v>
      </c>
      <c r="T244" s="145">
        <f t="shared" si="63"/>
        <v>0</v>
      </c>
      <c r="AR244" s="146" t="s">
        <v>316</v>
      </c>
      <c r="AT244" s="146" t="s">
        <v>2259</v>
      </c>
      <c r="AU244" s="146" t="s">
        <v>82</v>
      </c>
      <c r="AY244" s="13" t="s">
        <v>281</v>
      </c>
      <c r="BE244" s="147">
        <f t="shared" si="64"/>
        <v>0</v>
      </c>
      <c r="BF244" s="147">
        <f t="shared" si="65"/>
        <v>0</v>
      </c>
      <c r="BG244" s="147">
        <f t="shared" si="66"/>
        <v>0</v>
      </c>
      <c r="BH244" s="147">
        <f t="shared" si="67"/>
        <v>0</v>
      </c>
      <c r="BI244" s="147">
        <f t="shared" si="68"/>
        <v>0</v>
      </c>
      <c r="BJ244" s="13" t="s">
        <v>80</v>
      </c>
      <c r="BK244" s="147">
        <f t="shared" si="69"/>
        <v>0</v>
      </c>
      <c r="BL244" s="13" t="s">
        <v>97</v>
      </c>
      <c r="BM244" s="146" t="s">
        <v>2655</v>
      </c>
    </row>
    <row r="245" spans="2:65" s="1" customFormat="1" ht="33" customHeight="1">
      <c r="B245" s="133"/>
      <c r="C245" s="165" t="s">
        <v>73</v>
      </c>
      <c r="D245" s="165" t="s">
        <v>2259</v>
      </c>
      <c r="E245" s="166" t="s">
        <v>2656</v>
      </c>
      <c r="F245" s="167" t="s">
        <v>2520</v>
      </c>
      <c r="G245" s="168" t="s">
        <v>2312</v>
      </c>
      <c r="H245" s="169">
        <v>3</v>
      </c>
      <c r="I245" s="170"/>
      <c r="J245" s="171">
        <f t="shared" si="60"/>
        <v>0</v>
      </c>
      <c r="K245" s="172"/>
      <c r="L245" s="173"/>
      <c r="M245" s="174" t="s">
        <v>1</v>
      </c>
      <c r="N245" s="175" t="s">
        <v>38</v>
      </c>
      <c r="P245" s="144">
        <f t="shared" si="61"/>
        <v>0</v>
      </c>
      <c r="Q245" s="144">
        <v>0</v>
      </c>
      <c r="R245" s="144">
        <f t="shared" si="62"/>
        <v>0</v>
      </c>
      <c r="S245" s="144">
        <v>0</v>
      </c>
      <c r="T245" s="145">
        <f t="shared" si="63"/>
        <v>0</v>
      </c>
      <c r="AR245" s="146" t="s">
        <v>316</v>
      </c>
      <c r="AT245" s="146" t="s">
        <v>2259</v>
      </c>
      <c r="AU245" s="146" t="s">
        <v>82</v>
      </c>
      <c r="AY245" s="13" t="s">
        <v>281</v>
      </c>
      <c r="BE245" s="147">
        <f t="shared" si="64"/>
        <v>0</v>
      </c>
      <c r="BF245" s="147">
        <f t="shared" si="65"/>
        <v>0</v>
      </c>
      <c r="BG245" s="147">
        <f t="shared" si="66"/>
        <v>0</v>
      </c>
      <c r="BH245" s="147">
        <f t="shared" si="67"/>
        <v>0</v>
      </c>
      <c r="BI245" s="147">
        <f t="shared" si="68"/>
        <v>0</v>
      </c>
      <c r="BJ245" s="13" t="s">
        <v>80</v>
      </c>
      <c r="BK245" s="147">
        <f t="shared" si="69"/>
        <v>0</v>
      </c>
      <c r="BL245" s="13" t="s">
        <v>97</v>
      </c>
      <c r="BM245" s="146" t="s">
        <v>2657</v>
      </c>
    </row>
    <row r="246" spans="2:65" s="1" customFormat="1" ht="33" customHeight="1">
      <c r="B246" s="133"/>
      <c r="C246" s="165" t="s">
        <v>73</v>
      </c>
      <c r="D246" s="165" t="s">
        <v>2259</v>
      </c>
      <c r="E246" s="166" t="s">
        <v>2658</v>
      </c>
      <c r="F246" s="167" t="s">
        <v>2522</v>
      </c>
      <c r="G246" s="168" t="s">
        <v>2312</v>
      </c>
      <c r="H246" s="169">
        <v>18</v>
      </c>
      <c r="I246" s="170"/>
      <c r="J246" s="171">
        <f t="shared" si="60"/>
        <v>0</v>
      </c>
      <c r="K246" s="172"/>
      <c r="L246" s="173"/>
      <c r="M246" s="174" t="s">
        <v>1</v>
      </c>
      <c r="N246" s="175" t="s">
        <v>38</v>
      </c>
      <c r="P246" s="144">
        <f t="shared" si="61"/>
        <v>0</v>
      </c>
      <c r="Q246" s="144">
        <v>0</v>
      </c>
      <c r="R246" s="144">
        <f t="shared" si="62"/>
        <v>0</v>
      </c>
      <c r="S246" s="144">
        <v>0</v>
      </c>
      <c r="T246" s="145">
        <f t="shared" si="63"/>
        <v>0</v>
      </c>
      <c r="AR246" s="146" t="s">
        <v>316</v>
      </c>
      <c r="AT246" s="146" t="s">
        <v>2259</v>
      </c>
      <c r="AU246" s="146" t="s">
        <v>82</v>
      </c>
      <c r="AY246" s="13" t="s">
        <v>281</v>
      </c>
      <c r="BE246" s="147">
        <f t="shared" si="64"/>
        <v>0</v>
      </c>
      <c r="BF246" s="147">
        <f t="shared" si="65"/>
        <v>0</v>
      </c>
      <c r="BG246" s="147">
        <f t="shared" si="66"/>
        <v>0</v>
      </c>
      <c r="BH246" s="147">
        <f t="shared" si="67"/>
        <v>0</v>
      </c>
      <c r="BI246" s="147">
        <f t="shared" si="68"/>
        <v>0</v>
      </c>
      <c r="BJ246" s="13" t="s">
        <v>80</v>
      </c>
      <c r="BK246" s="147">
        <f t="shared" si="69"/>
        <v>0</v>
      </c>
      <c r="BL246" s="13" t="s">
        <v>97</v>
      </c>
      <c r="BM246" s="146" t="s">
        <v>2659</v>
      </c>
    </row>
    <row r="247" spans="2:65" s="1" customFormat="1" ht="16.5" customHeight="1">
      <c r="B247" s="133"/>
      <c r="C247" s="165" t="s">
        <v>73</v>
      </c>
      <c r="D247" s="165" t="s">
        <v>2259</v>
      </c>
      <c r="E247" s="166" t="s">
        <v>1399</v>
      </c>
      <c r="F247" s="167" t="s">
        <v>2623</v>
      </c>
      <c r="G247" s="168" t="s">
        <v>287</v>
      </c>
      <c r="H247" s="176"/>
      <c r="I247" s="170"/>
      <c r="J247" s="171">
        <f t="shared" si="60"/>
        <v>0</v>
      </c>
      <c r="K247" s="172"/>
      <c r="L247" s="173"/>
      <c r="M247" s="174" t="s">
        <v>1</v>
      </c>
      <c r="N247" s="175" t="s">
        <v>38</v>
      </c>
      <c r="P247" s="144">
        <f t="shared" si="61"/>
        <v>0</v>
      </c>
      <c r="Q247" s="144">
        <v>0</v>
      </c>
      <c r="R247" s="144">
        <f t="shared" si="62"/>
        <v>0</v>
      </c>
      <c r="S247" s="144">
        <v>0</v>
      </c>
      <c r="T247" s="145">
        <f t="shared" si="63"/>
        <v>0</v>
      </c>
      <c r="AR247" s="146" t="s">
        <v>316</v>
      </c>
      <c r="AT247" s="146" t="s">
        <v>2259</v>
      </c>
      <c r="AU247" s="146" t="s">
        <v>82</v>
      </c>
      <c r="AY247" s="13" t="s">
        <v>281</v>
      </c>
      <c r="BE247" s="147">
        <f t="shared" si="64"/>
        <v>0</v>
      </c>
      <c r="BF247" s="147">
        <f t="shared" si="65"/>
        <v>0</v>
      </c>
      <c r="BG247" s="147">
        <f t="shared" si="66"/>
        <v>0</v>
      </c>
      <c r="BH247" s="147">
        <f t="shared" si="67"/>
        <v>0</v>
      </c>
      <c r="BI247" s="147">
        <f t="shared" si="68"/>
        <v>0</v>
      </c>
      <c r="BJ247" s="13" t="s">
        <v>80</v>
      </c>
      <c r="BK247" s="147">
        <f t="shared" si="69"/>
        <v>0</v>
      </c>
      <c r="BL247" s="13" t="s">
        <v>97</v>
      </c>
      <c r="BM247" s="146" t="s">
        <v>2660</v>
      </c>
    </row>
    <row r="248" spans="2:65" s="11" customFormat="1" ht="22.9" customHeight="1">
      <c r="B248" s="121"/>
      <c r="D248" s="122" t="s">
        <v>72</v>
      </c>
      <c r="E248" s="131" t="s">
        <v>2524</v>
      </c>
      <c r="F248" s="131" t="s">
        <v>2525</v>
      </c>
      <c r="I248" s="124"/>
      <c r="J248" s="132">
        <f>BK248</f>
        <v>0</v>
      </c>
      <c r="L248" s="121"/>
      <c r="M248" s="126"/>
      <c r="P248" s="127">
        <f>SUM(P249:P259)</f>
        <v>0</v>
      </c>
      <c r="R248" s="127">
        <f>SUM(R249:R259)</f>
        <v>0</v>
      </c>
      <c r="T248" s="128">
        <f>SUM(T249:T259)</f>
        <v>0</v>
      </c>
      <c r="AR248" s="122" t="s">
        <v>80</v>
      </c>
      <c r="AT248" s="129" t="s">
        <v>72</v>
      </c>
      <c r="AU248" s="129" t="s">
        <v>80</v>
      </c>
      <c r="AY248" s="122" t="s">
        <v>281</v>
      </c>
      <c r="BK248" s="130">
        <f>SUM(BK249:BK259)</f>
        <v>0</v>
      </c>
    </row>
    <row r="249" spans="2:65" s="1" customFormat="1" ht="16.5" customHeight="1">
      <c r="B249" s="133"/>
      <c r="C249" s="165" t="s">
        <v>73</v>
      </c>
      <c r="D249" s="165" t="s">
        <v>2259</v>
      </c>
      <c r="E249" s="166" t="s">
        <v>2661</v>
      </c>
      <c r="F249" s="167" t="s">
        <v>2526</v>
      </c>
      <c r="G249" s="168" t="s">
        <v>501</v>
      </c>
      <c r="H249" s="169">
        <v>670</v>
      </c>
      <c r="I249" s="170"/>
      <c r="J249" s="171">
        <f t="shared" ref="J249:J259" si="70">ROUND(I249*H249,2)</f>
        <v>0</v>
      </c>
      <c r="K249" s="172"/>
      <c r="L249" s="173"/>
      <c r="M249" s="174" t="s">
        <v>1</v>
      </c>
      <c r="N249" s="175" t="s">
        <v>38</v>
      </c>
      <c r="P249" s="144">
        <f t="shared" ref="P249:P259" si="71">O249*H249</f>
        <v>0</v>
      </c>
      <c r="Q249" s="144">
        <v>0</v>
      </c>
      <c r="R249" s="144">
        <f t="shared" ref="R249:R259" si="72">Q249*H249</f>
        <v>0</v>
      </c>
      <c r="S249" s="144">
        <v>0</v>
      </c>
      <c r="T249" s="145">
        <f t="shared" ref="T249:T259" si="73">S249*H249</f>
        <v>0</v>
      </c>
      <c r="AR249" s="146" t="s">
        <v>316</v>
      </c>
      <c r="AT249" s="146" t="s">
        <v>2259</v>
      </c>
      <c r="AU249" s="146" t="s">
        <v>82</v>
      </c>
      <c r="AY249" s="13" t="s">
        <v>281</v>
      </c>
      <c r="BE249" s="147">
        <f t="shared" ref="BE249:BE259" si="74">IF(N249="základní",J249,0)</f>
        <v>0</v>
      </c>
      <c r="BF249" s="147">
        <f t="shared" ref="BF249:BF259" si="75">IF(N249="snížená",J249,0)</f>
        <v>0</v>
      </c>
      <c r="BG249" s="147">
        <f t="shared" ref="BG249:BG259" si="76">IF(N249="zákl. přenesená",J249,0)</f>
        <v>0</v>
      </c>
      <c r="BH249" s="147">
        <f t="shared" ref="BH249:BH259" si="77">IF(N249="sníž. přenesená",J249,0)</f>
        <v>0</v>
      </c>
      <c r="BI249" s="147">
        <f t="shared" ref="BI249:BI259" si="78">IF(N249="nulová",J249,0)</f>
        <v>0</v>
      </c>
      <c r="BJ249" s="13" t="s">
        <v>80</v>
      </c>
      <c r="BK249" s="147">
        <f t="shared" ref="BK249:BK259" si="79">ROUND(I249*H249,2)</f>
        <v>0</v>
      </c>
      <c r="BL249" s="13" t="s">
        <v>97</v>
      </c>
      <c r="BM249" s="146" t="s">
        <v>2662</v>
      </c>
    </row>
    <row r="250" spans="2:65" s="1" customFormat="1" ht="16.5" customHeight="1">
      <c r="B250" s="133"/>
      <c r="C250" s="165" t="s">
        <v>73</v>
      </c>
      <c r="D250" s="165" t="s">
        <v>2259</v>
      </c>
      <c r="E250" s="166" t="s">
        <v>2663</v>
      </c>
      <c r="F250" s="167" t="s">
        <v>2528</v>
      </c>
      <c r="G250" s="168" t="s">
        <v>501</v>
      </c>
      <c r="H250" s="169">
        <v>140</v>
      </c>
      <c r="I250" s="170"/>
      <c r="J250" s="171">
        <f t="shared" si="70"/>
        <v>0</v>
      </c>
      <c r="K250" s="172"/>
      <c r="L250" s="173"/>
      <c r="M250" s="174" t="s">
        <v>1</v>
      </c>
      <c r="N250" s="175" t="s">
        <v>38</v>
      </c>
      <c r="P250" s="144">
        <f t="shared" si="71"/>
        <v>0</v>
      </c>
      <c r="Q250" s="144">
        <v>0</v>
      </c>
      <c r="R250" s="144">
        <f t="shared" si="72"/>
        <v>0</v>
      </c>
      <c r="S250" s="144">
        <v>0</v>
      </c>
      <c r="T250" s="145">
        <f t="shared" si="73"/>
        <v>0</v>
      </c>
      <c r="AR250" s="146" t="s">
        <v>316</v>
      </c>
      <c r="AT250" s="146" t="s">
        <v>2259</v>
      </c>
      <c r="AU250" s="146" t="s">
        <v>82</v>
      </c>
      <c r="AY250" s="13" t="s">
        <v>281</v>
      </c>
      <c r="BE250" s="147">
        <f t="shared" si="74"/>
        <v>0</v>
      </c>
      <c r="BF250" s="147">
        <f t="shared" si="75"/>
        <v>0</v>
      </c>
      <c r="BG250" s="147">
        <f t="shared" si="76"/>
        <v>0</v>
      </c>
      <c r="BH250" s="147">
        <f t="shared" si="77"/>
        <v>0</v>
      </c>
      <c r="BI250" s="147">
        <f t="shared" si="78"/>
        <v>0</v>
      </c>
      <c r="BJ250" s="13" t="s">
        <v>80</v>
      </c>
      <c r="BK250" s="147">
        <f t="shared" si="79"/>
        <v>0</v>
      </c>
      <c r="BL250" s="13" t="s">
        <v>97</v>
      </c>
      <c r="BM250" s="146" t="s">
        <v>2664</v>
      </c>
    </row>
    <row r="251" spans="2:65" s="1" customFormat="1" ht="16.5" customHeight="1">
      <c r="B251" s="133"/>
      <c r="C251" s="165" t="s">
        <v>73</v>
      </c>
      <c r="D251" s="165" t="s">
        <v>2259</v>
      </c>
      <c r="E251" s="166" t="s">
        <v>2665</v>
      </c>
      <c r="F251" s="167" t="s">
        <v>2530</v>
      </c>
      <c r="G251" s="168" t="s">
        <v>2312</v>
      </c>
      <c r="H251" s="169">
        <v>2</v>
      </c>
      <c r="I251" s="170"/>
      <c r="J251" s="171">
        <f t="shared" si="70"/>
        <v>0</v>
      </c>
      <c r="K251" s="172"/>
      <c r="L251" s="173"/>
      <c r="M251" s="174" t="s">
        <v>1</v>
      </c>
      <c r="N251" s="175" t="s">
        <v>38</v>
      </c>
      <c r="P251" s="144">
        <f t="shared" si="71"/>
        <v>0</v>
      </c>
      <c r="Q251" s="144">
        <v>0</v>
      </c>
      <c r="R251" s="144">
        <f t="shared" si="72"/>
        <v>0</v>
      </c>
      <c r="S251" s="144">
        <v>0</v>
      </c>
      <c r="T251" s="145">
        <f t="shared" si="73"/>
        <v>0</v>
      </c>
      <c r="AR251" s="146" t="s">
        <v>316</v>
      </c>
      <c r="AT251" s="146" t="s">
        <v>2259</v>
      </c>
      <c r="AU251" s="146" t="s">
        <v>82</v>
      </c>
      <c r="AY251" s="13" t="s">
        <v>281</v>
      </c>
      <c r="BE251" s="147">
        <f t="shared" si="74"/>
        <v>0</v>
      </c>
      <c r="BF251" s="147">
        <f t="shared" si="75"/>
        <v>0</v>
      </c>
      <c r="BG251" s="147">
        <f t="shared" si="76"/>
        <v>0</v>
      </c>
      <c r="BH251" s="147">
        <f t="shared" si="77"/>
        <v>0</v>
      </c>
      <c r="BI251" s="147">
        <f t="shared" si="78"/>
        <v>0</v>
      </c>
      <c r="BJ251" s="13" t="s">
        <v>80</v>
      </c>
      <c r="BK251" s="147">
        <f t="shared" si="79"/>
        <v>0</v>
      </c>
      <c r="BL251" s="13" t="s">
        <v>97</v>
      </c>
      <c r="BM251" s="146" t="s">
        <v>2666</v>
      </c>
    </row>
    <row r="252" spans="2:65" s="1" customFormat="1" ht="16.5" customHeight="1">
      <c r="B252" s="133"/>
      <c r="C252" s="165" t="s">
        <v>73</v>
      </c>
      <c r="D252" s="165" t="s">
        <v>2259</v>
      </c>
      <c r="E252" s="166" t="s">
        <v>2667</v>
      </c>
      <c r="F252" s="167" t="s">
        <v>2532</v>
      </c>
      <c r="G252" s="168" t="s">
        <v>2312</v>
      </c>
      <c r="H252" s="169">
        <v>2</v>
      </c>
      <c r="I252" s="170"/>
      <c r="J252" s="171">
        <f t="shared" si="70"/>
        <v>0</v>
      </c>
      <c r="K252" s="172"/>
      <c r="L252" s="173"/>
      <c r="M252" s="174" t="s">
        <v>1</v>
      </c>
      <c r="N252" s="175" t="s">
        <v>38</v>
      </c>
      <c r="P252" s="144">
        <f t="shared" si="71"/>
        <v>0</v>
      </c>
      <c r="Q252" s="144">
        <v>0</v>
      </c>
      <c r="R252" s="144">
        <f t="shared" si="72"/>
        <v>0</v>
      </c>
      <c r="S252" s="144">
        <v>0</v>
      </c>
      <c r="T252" s="145">
        <f t="shared" si="73"/>
        <v>0</v>
      </c>
      <c r="AR252" s="146" t="s">
        <v>316</v>
      </c>
      <c r="AT252" s="146" t="s">
        <v>2259</v>
      </c>
      <c r="AU252" s="146" t="s">
        <v>82</v>
      </c>
      <c r="AY252" s="13" t="s">
        <v>281</v>
      </c>
      <c r="BE252" s="147">
        <f t="shared" si="74"/>
        <v>0</v>
      </c>
      <c r="BF252" s="147">
        <f t="shared" si="75"/>
        <v>0</v>
      </c>
      <c r="BG252" s="147">
        <f t="shared" si="76"/>
        <v>0</v>
      </c>
      <c r="BH252" s="147">
        <f t="shared" si="77"/>
        <v>0</v>
      </c>
      <c r="BI252" s="147">
        <f t="shared" si="78"/>
        <v>0</v>
      </c>
      <c r="BJ252" s="13" t="s">
        <v>80</v>
      </c>
      <c r="BK252" s="147">
        <f t="shared" si="79"/>
        <v>0</v>
      </c>
      <c r="BL252" s="13" t="s">
        <v>97</v>
      </c>
      <c r="BM252" s="146" t="s">
        <v>2668</v>
      </c>
    </row>
    <row r="253" spans="2:65" s="1" customFormat="1" ht="16.5" customHeight="1">
      <c r="B253" s="133"/>
      <c r="C253" s="165" t="s">
        <v>73</v>
      </c>
      <c r="D253" s="165" t="s">
        <v>2259</v>
      </c>
      <c r="E253" s="166" t="s">
        <v>2669</v>
      </c>
      <c r="F253" s="167" t="s">
        <v>2534</v>
      </c>
      <c r="G253" s="168" t="s">
        <v>501</v>
      </c>
      <c r="H253" s="169">
        <v>650</v>
      </c>
      <c r="I253" s="170"/>
      <c r="J253" s="171">
        <f t="shared" si="70"/>
        <v>0</v>
      </c>
      <c r="K253" s="172"/>
      <c r="L253" s="173"/>
      <c r="M253" s="174" t="s">
        <v>1</v>
      </c>
      <c r="N253" s="175" t="s">
        <v>38</v>
      </c>
      <c r="P253" s="144">
        <f t="shared" si="71"/>
        <v>0</v>
      </c>
      <c r="Q253" s="144">
        <v>0</v>
      </c>
      <c r="R253" s="144">
        <f t="shared" si="72"/>
        <v>0</v>
      </c>
      <c r="S253" s="144">
        <v>0</v>
      </c>
      <c r="T253" s="145">
        <f t="shared" si="73"/>
        <v>0</v>
      </c>
      <c r="AR253" s="146" t="s">
        <v>316</v>
      </c>
      <c r="AT253" s="146" t="s">
        <v>2259</v>
      </c>
      <c r="AU253" s="146" t="s">
        <v>82</v>
      </c>
      <c r="AY253" s="13" t="s">
        <v>281</v>
      </c>
      <c r="BE253" s="147">
        <f t="shared" si="74"/>
        <v>0</v>
      </c>
      <c r="BF253" s="147">
        <f t="shared" si="75"/>
        <v>0</v>
      </c>
      <c r="BG253" s="147">
        <f t="shared" si="76"/>
        <v>0</v>
      </c>
      <c r="BH253" s="147">
        <f t="shared" si="77"/>
        <v>0</v>
      </c>
      <c r="BI253" s="147">
        <f t="shared" si="78"/>
        <v>0</v>
      </c>
      <c r="BJ253" s="13" t="s">
        <v>80</v>
      </c>
      <c r="BK253" s="147">
        <f t="shared" si="79"/>
        <v>0</v>
      </c>
      <c r="BL253" s="13" t="s">
        <v>97</v>
      </c>
      <c r="BM253" s="146" t="s">
        <v>2670</v>
      </c>
    </row>
    <row r="254" spans="2:65" s="1" customFormat="1" ht="16.5" customHeight="1">
      <c r="B254" s="133"/>
      <c r="C254" s="165" t="s">
        <v>73</v>
      </c>
      <c r="D254" s="165" t="s">
        <v>2259</v>
      </c>
      <c r="E254" s="166" t="s">
        <v>2671</v>
      </c>
      <c r="F254" s="167" t="s">
        <v>2536</v>
      </c>
      <c r="G254" s="168" t="s">
        <v>2312</v>
      </c>
      <c r="H254" s="169">
        <v>28</v>
      </c>
      <c r="I254" s="170"/>
      <c r="J254" s="171">
        <f t="shared" si="70"/>
        <v>0</v>
      </c>
      <c r="K254" s="172"/>
      <c r="L254" s="173"/>
      <c r="M254" s="174" t="s">
        <v>1</v>
      </c>
      <c r="N254" s="175" t="s">
        <v>38</v>
      </c>
      <c r="P254" s="144">
        <f t="shared" si="71"/>
        <v>0</v>
      </c>
      <c r="Q254" s="144">
        <v>0</v>
      </c>
      <c r="R254" s="144">
        <f t="shared" si="72"/>
        <v>0</v>
      </c>
      <c r="S254" s="144">
        <v>0</v>
      </c>
      <c r="T254" s="145">
        <f t="shared" si="73"/>
        <v>0</v>
      </c>
      <c r="AR254" s="146" t="s">
        <v>316</v>
      </c>
      <c r="AT254" s="146" t="s">
        <v>2259</v>
      </c>
      <c r="AU254" s="146" t="s">
        <v>82</v>
      </c>
      <c r="AY254" s="13" t="s">
        <v>281</v>
      </c>
      <c r="BE254" s="147">
        <f t="shared" si="74"/>
        <v>0</v>
      </c>
      <c r="BF254" s="147">
        <f t="shared" si="75"/>
        <v>0</v>
      </c>
      <c r="BG254" s="147">
        <f t="shared" si="76"/>
        <v>0</v>
      </c>
      <c r="BH254" s="147">
        <f t="shared" si="77"/>
        <v>0</v>
      </c>
      <c r="BI254" s="147">
        <f t="shared" si="78"/>
        <v>0</v>
      </c>
      <c r="BJ254" s="13" t="s">
        <v>80</v>
      </c>
      <c r="BK254" s="147">
        <f t="shared" si="79"/>
        <v>0</v>
      </c>
      <c r="BL254" s="13" t="s">
        <v>97</v>
      </c>
      <c r="BM254" s="146" t="s">
        <v>2672</v>
      </c>
    </row>
    <row r="255" spans="2:65" s="1" customFormat="1" ht="24.2" customHeight="1">
      <c r="B255" s="133"/>
      <c r="C255" s="165" t="s">
        <v>73</v>
      </c>
      <c r="D255" s="165" t="s">
        <v>2259</v>
      </c>
      <c r="E255" s="166" t="s">
        <v>2673</v>
      </c>
      <c r="F255" s="167" t="s">
        <v>2538</v>
      </c>
      <c r="G255" s="168" t="s">
        <v>2312</v>
      </c>
      <c r="H255" s="169">
        <v>28</v>
      </c>
      <c r="I255" s="170"/>
      <c r="J255" s="171">
        <f t="shared" si="70"/>
        <v>0</v>
      </c>
      <c r="K255" s="172"/>
      <c r="L255" s="173"/>
      <c r="M255" s="174" t="s">
        <v>1</v>
      </c>
      <c r="N255" s="175" t="s">
        <v>38</v>
      </c>
      <c r="P255" s="144">
        <f t="shared" si="71"/>
        <v>0</v>
      </c>
      <c r="Q255" s="144">
        <v>0</v>
      </c>
      <c r="R255" s="144">
        <f t="shared" si="72"/>
        <v>0</v>
      </c>
      <c r="S255" s="144">
        <v>0</v>
      </c>
      <c r="T255" s="145">
        <f t="shared" si="73"/>
        <v>0</v>
      </c>
      <c r="AR255" s="146" t="s">
        <v>316</v>
      </c>
      <c r="AT255" s="146" t="s">
        <v>2259</v>
      </c>
      <c r="AU255" s="146" t="s">
        <v>82</v>
      </c>
      <c r="AY255" s="13" t="s">
        <v>281</v>
      </c>
      <c r="BE255" s="147">
        <f t="shared" si="74"/>
        <v>0</v>
      </c>
      <c r="BF255" s="147">
        <f t="shared" si="75"/>
        <v>0</v>
      </c>
      <c r="BG255" s="147">
        <f t="shared" si="76"/>
        <v>0</v>
      </c>
      <c r="BH255" s="147">
        <f t="shared" si="77"/>
        <v>0</v>
      </c>
      <c r="BI255" s="147">
        <f t="shared" si="78"/>
        <v>0</v>
      </c>
      <c r="BJ255" s="13" t="s">
        <v>80</v>
      </c>
      <c r="BK255" s="147">
        <f t="shared" si="79"/>
        <v>0</v>
      </c>
      <c r="BL255" s="13" t="s">
        <v>97</v>
      </c>
      <c r="BM255" s="146" t="s">
        <v>2674</v>
      </c>
    </row>
    <row r="256" spans="2:65" s="1" customFormat="1" ht="16.5" customHeight="1">
      <c r="B256" s="133"/>
      <c r="C256" s="165" t="s">
        <v>73</v>
      </c>
      <c r="D256" s="165" t="s">
        <v>2259</v>
      </c>
      <c r="E256" s="166" t="s">
        <v>2675</v>
      </c>
      <c r="F256" s="167" t="s">
        <v>2540</v>
      </c>
      <c r="G256" s="168" t="s">
        <v>2312</v>
      </c>
      <c r="H256" s="169">
        <v>28</v>
      </c>
      <c r="I256" s="170"/>
      <c r="J256" s="171">
        <f t="shared" si="70"/>
        <v>0</v>
      </c>
      <c r="K256" s="172"/>
      <c r="L256" s="173"/>
      <c r="M256" s="174" t="s">
        <v>1</v>
      </c>
      <c r="N256" s="175" t="s">
        <v>38</v>
      </c>
      <c r="P256" s="144">
        <f t="shared" si="71"/>
        <v>0</v>
      </c>
      <c r="Q256" s="144">
        <v>0</v>
      </c>
      <c r="R256" s="144">
        <f t="shared" si="72"/>
        <v>0</v>
      </c>
      <c r="S256" s="144">
        <v>0</v>
      </c>
      <c r="T256" s="145">
        <f t="shared" si="73"/>
        <v>0</v>
      </c>
      <c r="AR256" s="146" t="s">
        <v>316</v>
      </c>
      <c r="AT256" s="146" t="s">
        <v>2259</v>
      </c>
      <c r="AU256" s="146" t="s">
        <v>82</v>
      </c>
      <c r="AY256" s="13" t="s">
        <v>281</v>
      </c>
      <c r="BE256" s="147">
        <f t="shared" si="74"/>
        <v>0</v>
      </c>
      <c r="BF256" s="147">
        <f t="shared" si="75"/>
        <v>0</v>
      </c>
      <c r="BG256" s="147">
        <f t="shared" si="76"/>
        <v>0</v>
      </c>
      <c r="BH256" s="147">
        <f t="shared" si="77"/>
        <v>0</v>
      </c>
      <c r="BI256" s="147">
        <f t="shared" si="78"/>
        <v>0</v>
      </c>
      <c r="BJ256" s="13" t="s">
        <v>80</v>
      </c>
      <c r="BK256" s="147">
        <f t="shared" si="79"/>
        <v>0</v>
      </c>
      <c r="BL256" s="13" t="s">
        <v>97</v>
      </c>
      <c r="BM256" s="146" t="s">
        <v>2676</v>
      </c>
    </row>
    <row r="257" spans="2:65" s="1" customFormat="1" ht="16.5" customHeight="1">
      <c r="B257" s="133"/>
      <c r="C257" s="165" t="s">
        <v>73</v>
      </c>
      <c r="D257" s="165" t="s">
        <v>2259</v>
      </c>
      <c r="E257" s="166" t="s">
        <v>2677</v>
      </c>
      <c r="F257" s="167" t="s">
        <v>2542</v>
      </c>
      <c r="G257" s="168" t="s">
        <v>2312</v>
      </c>
      <c r="H257" s="169">
        <v>3</v>
      </c>
      <c r="I257" s="170"/>
      <c r="J257" s="171">
        <f t="shared" si="70"/>
        <v>0</v>
      </c>
      <c r="K257" s="172"/>
      <c r="L257" s="173"/>
      <c r="M257" s="174" t="s">
        <v>1</v>
      </c>
      <c r="N257" s="175" t="s">
        <v>38</v>
      </c>
      <c r="P257" s="144">
        <f t="shared" si="71"/>
        <v>0</v>
      </c>
      <c r="Q257" s="144">
        <v>0</v>
      </c>
      <c r="R257" s="144">
        <f t="shared" si="72"/>
        <v>0</v>
      </c>
      <c r="S257" s="144">
        <v>0</v>
      </c>
      <c r="T257" s="145">
        <f t="shared" si="73"/>
        <v>0</v>
      </c>
      <c r="AR257" s="146" t="s">
        <v>316</v>
      </c>
      <c r="AT257" s="146" t="s">
        <v>2259</v>
      </c>
      <c r="AU257" s="146" t="s">
        <v>82</v>
      </c>
      <c r="AY257" s="13" t="s">
        <v>281</v>
      </c>
      <c r="BE257" s="147">
        <f t="shared" si="74"/>
        <v>0</v>
      </c>
      <c r="BF257" s="147">
        <f t="shared" si="75"/>
        <v>0</v>
      </c>
      <c r="BG257" s="147">
        <f t="shared" si="76"/>
        <v>0</v>
      </c>
      <c r="BH257" s="147">
        <f t="shared" si="77"/>
        <v>0</v>
      </c>
      <c r="BI257" s="147">
        <f t="shared" si="78"/>
        <v>0</v>
      </c>
      <c r="BJ257" s="13" t="s">
        <v>80</v>
      </c>
      <c r="BK257" s="147">
        <f t="shared" si="79"/>
        <v>0</v>
      </c>
      <c r="BL257" s="13" t="s">
        <v>97</v>
      </c>
      <c r="BM257" s="146" t="s">
        <v>2678</v>
      </c>
    </row>
    <row r="258" spans="2:65" s="1" customFormat="1" ht="16.5" customHeight="1">
      <c r="B258" s="133"/>
      <c r="C258" s="165" t="s">
        <v>73</v>
      </c>
      <c r="D258" s="165" t="s">
        <v>2259</v>
      </c>
      <c r="E258" s="166" t="s">
        <v>2679</v>
      </c>
      <c r="F258" s="167" t="s">
        <v>2544</v>
      </c>
      <c r="G258" s="168" t="s">
        <v>501</v>
      </c>
      <c r="H258" s="169">
        <v>56</v>
      </c>
      <c r="I258" s="170"/>
      <c r="J258" s="171">
        <f t="shared" si="70"/>
        <v>0</v>
      </c>
      <c r="K258" s="172"/>
      <c r="L258" s="173"/>
      <c r="M258" s="174" t="s">
        <v>1</v>
      </c>
      <c r="N258" s="175" t="s">
        <v>38</v>
      </c>
      <c r="P258" s="144">
        <f t="shared" si="71"/>
        <v>0</v>
      </c>
      <c r="Q258" s="144">
        <v>0</v>
      </c>
      <c r="R258" s="144">
        <f t="shared" si="72"/>
        <v>0</v>
      </c>
      <c r="S258" s="144">
        <v>0</v>
      </c>
      <c r="T258" s="145">
        <f t="shared" si="73"/>
        <v>0</v>
      </c>
      <c r="AR258" s="146" t="s">
        <v>316</v>
      </c>
      <c r="AT258" s="146" t="s">
        <v>2259</v>
      </c>
      <c r="AU258" s="146" t="s">
        <v>82</v>
      </c>
      <c r="AY258" s="13" t="s">
        <v>281</v>
      </c>
      <c r="BE258" s="147">
        <f t="shared" si="74"/>
        <v>0</v>
      </c>
      <c r="BF258" s="147">
        <f t="shared" si="75"/>
        <v>0</v>
      </c>
      <c r="BG258" s="147">
        <f t="shared" si="76"/>
        <v>0</v>
      </c>
      <c r="BH258" s="147">
        <f t="shared" si="77"/>
        <v>0</v>
      </c>
      <c r="BI258" s="147">
        <f t="shared" si="78"/>
        <v>0</v>
      </c>
      <c r="BJ258" s="13" t="s">
        <v>80</v>
      </c>
      <c r="BK258" s="147">
        <f t="shared" si="79"/>
        <v>0</v>
      </c>
      <c r="BL258" s="13" t="s">
        <v>97</v>
      </c>
      <c r="BM258" s="146" t="s">
        <v>2680</v>
      </c>
    </row>
    <row r="259" spans="2:65" s="1" customFormat="1" ht="16.5" customHeight="1">
      <c r="B259" s="133"/>
      <c r="C259" s="165" t="s">
        <v>73</v>
      </c>
      <c r="D259" s="165" t="s">
        <v>2259</v>
      </c>
      <c r="E259" s="166" t="s">
        <v>1402</v>
      </c>
      <c r="F259" s="167" t="s">
        <v>2623</v>
      </c>
      <c r="G259" s="168" t="s">
        <v>287</v>
      </c>
      <c r="H259" s="176"/>
      <c r="I259" s="170"/>
      <c r="J259" s="171">
        <f t="shared" si="70"/>
        <v>0</v>
      </c>
      <c r="K259" s="172"/>
      <c r="L259" s="173"/>
      <c r="M259" s="174" t="s">
        <v>1</v>
      </c>
      <c r="N259" s="175" t="s">
        <v>38</v>
      </c>
      <c r="P259" s="144">
        <f t="shared" si="71"/>
        <v>0</v>
      </c>
      <c r="Q259" s="144">
        <v>0</v>
      </c>
      <c r="R259" s="144">
        <f t="shared" si="72"/>
        <v>0</v>
      </c>
      <c r="S259" s="144">
        <v>0</v>
      </c>
      <c r="T259" s="145">
        <f t="shared" si="73"/>
        <v>0</v>
      </c>
      <c r="AR259" s="146" t="s">
        <v>316</v>
      </c>
      <c r="AT259" s="146" t="s">
        <v>2259</v>
      </c>
      <c r="AU259" s="146" t="s">
        <v>82</v>
      </c>
      <c r="AY259" s="13" t="s">
        <v>281</v>
      </c>
      <c r="BE259" s="147">
        <f t="shared" si="74"/>
        <v>0</v>
      </c>
      <c r="BF259" s="147">
        <f t="shared" si="75"/>
        <v>0</v>
      </c>
      <c r="BG259" s="147">
        <f t="shared" si="76"/>
        <v>0</v>
      </c>
      <c r="BH259" s="147">
        <f t="shared" si="77"/>
        <v>0</v>
      </c>
      <c r="BI259" s="147">
        <f t="shared" si="78"/>
        <v>0</v>
      </c>
      <c r="BJ259" s="13" t="s">
        <v>80</v>
      </c>
      <c r="BK259" s="147">
        <f t="shared" si="79"/>
        <v>0</v>
      </c>
      <c r="BL259" s="13" t="s">
        <v>97</v>
      </c>
      <c r="BM259" s="146" t="s">
        <v>2681</v>
      </c>
    </row>
    <row r="260" spans="2:65" s="11" customFormat="1" ht="22.9" customHeight="1">
      <c r="B260" s="121"/>
      <c r="D260" s="122" t="s">
        <v>72</v>
      </c>
      <c r="E260" s="131" t="s">
        <v>2546</v>
      </c>
      <c r="F260" s="131" t="s">
        <v>2547</v>
      </c>
      <c r="I260" s="124"/>
      <c r="J260" s="132">
        <f>BK260</f>
        <v>0</v>
      </c>
      <c r="L260" s="121"/>
      <c r="M260" s="126"/>
      <c r="P260" s="127">
        <f>SUM(P261:P262)</f>
        <v>0</v>
      </c>
      <c r="R260" s="127">
        <f>SUM(R261:R262)</f>
        <v>0</v>
      </c>
      <c r="T260" s="128">
        <f>SUM(T261:T262)</f>
        <v>0</v>
      </c>
      <c r="AR260" s="122" t="s">
        <v>80</v>
      </c>
      <c r="AT260" s="129" t="s">
        <v>72</v>
      </c>
      <c r="AU260" s="129" t="s">
        <v>80</v>
      </c>
      <c r="AY260" s="122" t="s">
        <v>281</v>
      </c>
      <c r="BK260" s="130">
        <f>SUM(BK261:BK262)</f>
        <v>0</v>
      </c>
    </row>
    <row r="261" spans="2:65" s="1" customFormat="1" ht="16.5" customHeight="1">
      <c r="B261" s="133"/>
      <c r="C261" s="165" t="s">
        <v>73</v>
      </c>
      <c r="D261" s="165" t="s">
        <v>2259</v>
      </c>
      <c r="E261" s="166" t="s">
        <v>2682</v>
      </c>
      <c r="F261" s="167" t="s">
        <v>2554</v>
      </c>
      <c r="G261" s="168" t="s">
        <v>501</v>
      </c>
      <c r="H261" s="169">
        <v>690</v>
      </c>
      <c r="I261" s="170"/>
      <c r="J261" s="171">
        <f>ROUND(I261*H261,2)</f>
        <v>0</v>
      </c>
      <c r="K261" s="172"/>
      <c r="L261" s="173"/>
      <c r="M261" s="174" t="s">
        <v>1</v>
      </c>
      <c r="N261" s="175" t="s">
        <v>38</v>
      </c>
      <c r="P261" s="144">
        <f>O261*H261</f>
        <v>0</v>
      </c>
      <c r="Q261" s="144">
        <v>0</v>
      </c>
      <c r="R261" s="144">
        <f>Q261*H261</f>
        <v>0</v>
      </c>
      <c r="S261" s="144">
        <v>0</v>
      </c>
      <c r="T261" s="145">
        <f>S261*H261</f>
        <v>0</v>
      </c>
      <c r="AR261" s="146" t="s">
        <v>316</v>
      </c>
      <c r="AT261" s="146" t="s">
        <v>2259</v>
      </c>
      <c r="AU261" s="146" t="s">
        <v>82</v>
      </c>
      <c r="AY261" s="13" t="s">
        <v>281</v>
      </c>
      <c r="BE261" s="147">
        <f>IF(N261="základní",J261,0)</f>
        <v>0</v>
      </c>
      <c r="BF261" s="147">
        <f>IF(N261="snížená",J261,0)</f>
        <v>0</v>
      </c>
      <c r="BG261" s="147">
        <f>IF(N261="zákl. přenesená",J261,0)</f>
        <v>0</v>
      </c>
      <c r="BH261" s="147">
        <f>IF(N261="sníž. přenesená",J261,0)</f>
        <v>0</v>
      </c>
      <c r="BI261" s="147">
        <f>IF(N261="nulová",J261,0)</f>
        <v>0</v>
      </c>
      <c r="BJ261" s="13" t="s">
        <v>80</v>
      </c>
      <c r="BK261" s="147">
        <f>ROUND(I261*H261,2)</f>
        <v>0</v>
      </c>
      <c r="BL261" s="13" t="s">
        <v>97</v>
      </c>
      <c r="BM261" s="146" t="s">
        <v>2683</v>
      </c>
    </row>
    <row r="262" spans="2:65" s="1" customFormat="1" ht="16.5" customHeight="1">
      <c r="B262" s="133"/>
      <c r="C262" s="165" t="s">
        <v>73</v>
      </c>
      <c r="D262" s="165" t="s">
        <v>2259</v>
      </c>
      <c r="E262" s="166" t="s">
        <v>1758</v>
      </c>
      <c r="F262" s="167" t="s">
        <v>2623</v>
      </c>
      <c r="G262" s="168" t="s">
        <v>287</v>
      </c>
      <c r="H262" s="176"/>
      <c r="I262" s="170"/>
      <c r="J262" s="171">
        <f>ROUND(I262*H262,2)</f>
        <v>0</v>
      </c>
      <c r="K262" s="172"/>
      <c r="L262" s="173"/>
      <c r="M262" s="174" t="s">
        <v>1</v>
      </c>
      <c r="N262" s="175" t="s">
        <v>38</v>
      </c>
      <c r="P262" s="144">
        <f>O262*H262</f>
        <v>0</v>
      </c>
      <c r="Q262" s="144">
        <v>0</v>
      </c>
      <c r="R262" s="144">
        <f>Q262*H262</f>
        <v>0</v>
      </c>
      <c r="S262" s="144">
        <v>0</v>
      </c>
      <c r="T262" s="145">
        <f>S262*H262</f>
        <v>0</v>
      </c>
      <c r="AR262" s="146" t="s">
        <v>316</v>
      </c>
      <c r="AT262" s="146" t="s">
        <v>2259</v>
      </c>
      <c r="AU262" s="146" t="s">
        <v>82</v>
      </c>
      <c r="AY262" s="13" t="s">
        <v>281</v>
      </c>
      <c r="BE262" s="147">
        <f>IF(N262="základní",J262,0)</f>
        <v>0</v>
      </c>
      <c r="BF262" s="147">
        <f>IF(N262="snížená",J262,0)</f>
        <v>0</v>
      </c>
      <c r="BG262" s="147">
        <f>IF(N262="zákl. přenesená",J262,0)</f>
        <v>0</v>
      </c>
      <c r="BH262" s="147">
        <f>IF(N262="sníž. přenesená",J262,0)</f>
        <v>0</v>
      </c>
      <c r="BI262" s="147">
        <f>IF(N262="nulová",J262,0)</f>
        <v>0</v>
      </c>
      <c r="BJ262" s="13" t="s">
        <v>80</v>
      </c>
      <c r="BK262" s="147">
        <f>ROUND(I262*H262,2)</f>
        <v>0</v>
      </c>
      <c r="BL262" s="13" t="s">
        <v>97</v>
      </c>
      <c r="BM262" s="146" t="s">
        <v>2684</v>
      </c>
    </row>
    <row r="263" spans="2:65" s="11" customFormat="1" ht="22.9" customHeight="1">
      <c r="B263" s="121"/>
      <c r="D263" s="122" t="s">
        <v>72</v>
      </c>
      <c r="E263" s="131" t="s">
        <v>2569</v>
      </c>
      <c r="F263" s="131" t="s">
        <v>2570</v>
      </c>
      <c r="I263" s="124"/>
      <c r="J263" s="132">
        <f>BK263</f>
        <v>0</v>
      </c>
      <c r="L263" s="121"/>
      <c r="M263" s="126"/>
      <c r="P263" s="127">
        <f>SUM(P264:P267)</f>
        <v>0</v>
      </c>
      <c r="R263" s="127">
        <f>SUM(R264:R267)</f>
        <v>0</v>
      </c>
      <c r="T263" s="128">
        <f>SUM(T264:T267)</f>
        <v>0</v>
      </c>
      <c r="AR263" s="122" t="s">
        <v>80</v>
      </c>
      <c r="AT263" s="129" t="s">
        <v>72</v>
      </c>
      <c r="AU263" s="129" t="s">
        <v>80</v>
      </c>
      <c r="AY263" s="122" t="s">
        <v>281</v>
      </c>
      <c r="BK263" s="130">
        <f>SUM(BK264:BK267)</f>
        <v>0</v>
      </c>
    </row>
    <row r="264" spans="2:65" s="1" customFormat="1" ht="16.5" customHeight="1">
      <c r="B264" s="133"/>
      <c r="C264" s="165" t="s">
        <v>73</v>
      </c>
      <c r="D264" s="165" t="s">
        <v>2259</v>
      </c>
      <c r="E264" s="166" t="s">
        <v>2685</v>
      </c>
      <c r="F264" s="167" t="s">
        <v>2571</v>
      </c>
      <c r="G264" s="168" t="s">
        <v>501</v>
      </c>
      <c r="H264" s="169">
        <v>740</v>
      </c>
      <c r="I264" s="170"/>
      <c r="J264" s="171">
        <f>ROUND(I264*H264,2)</f>
        <v>0</v>
      </c>
      <c r="K264" s="172"/>
      <c r="L264" s="173"/>
      <c r="M264" s="174" t="s">
        <v>1</v>
      </c>
      <c r="N264" s="175" t="s">
        <v>38</v>
      </c>
      <c r="P264" s="144">
        <f>O264*H264</f>
        <v>0</v>
      </c>
      <c r="Q264" s="144">
        <v>0</v>
      </c>
      <c r="R264" s="144">
        <f>Q264*H264</f>
        <v>0</v>
      </c>
      <c r="S264" s="144">
        <v>0</v>
      </c>
      <c r="T264" s="145">
        <f>S264*H264</f>
        <v>0</v>
      </c>
      <c r="AR264" s="146" t="s">
        <v>316</v>
      </c>
      <c r="AT264" s="146" t="s">
        <v>2259</v>
      </c>
      <c r="AU264" s="146" t="s">
        <v>82</v>
      </c>
      <c r="AY264" s="13" t="s">
        <v>281</v>
      </c>
      <c r="BE264" s="147">
        <f>IF(N264="základní",J264,0)</f>
        <v>0</v>
      </c>
      <c r="BF264" s="147">
        <f>IF(N264="snížená",J264,0)</f>
        <v>0</v>
      </c>
      <c r="BG264" s="147">
        <f>IF(N264="zákl. přenesená",J264,0)</f>
        <v>0</v>
      </c>
      <c r="BH264" s="147">
        <f>IF(N264="sníž. přenesená",J264,0)</f>
        <v>0</v>
      </c>
      <c r="BI264" s="147">
        <f>IF(N264="nulová",J264,0)</f>
        <v>0</v>
      </c>
      <c r="BJ264" s="13" t="s">
        <v>80</v>
      </c>
      <c r="BK264" s="147">
        <f>ROUND(I264*H264,2)</f>
        <v>0</v>
      </c>
      <c r="BL264" s="13" t="s">
        <v>97</v>
      </c>
      <c r="BM264" s="146" t="s">
        <v>2686</v>
      </c>
    </row>
    <row r="265" spans="2:65" s="1" customFormat="1" ht="24.2" customHeight="1">
      <c r="B265" s="133"/>
      <c r="C265" s="165" t="s">
        <v>73</v>
      </c>
      <c r="D265" s="165" t="s">
        <v>2259</v>
      </c>
      <c r="E265" s="166" t="s">
        <v>2687</v>
      </c>
      <c r="F265" s="167" t="s">
        <v>2573</v>
      </c>
      <c r="G265" s="168" t="s">
        <v>2312</v>
      </c>
      <c r="H265" s="169">
        <v>1</v>
      </c>
      <c r="I265" s="170"/>
      <c r="J265" s="171">
        <f>ROUND(I265*H265,2)</f>
        <v>0</v>
      </c>
      <c r="K265" s="172"/>
      <c r="L265" s="173"/>
      <c r="M265" s="174" t="s">
        <v>1</v>
      </c>
      <c r="N265" s="175" t="s">
        <v>38</v>
      </c>
      <c r="P265" s="144">
        <f>O265*H265</f>
        <v>0</v>
      </c>
      <c r="Q265" s="144">
        <v>0</v>
      </c>
      <c r="R265" s="144">
        <f>Q265*H265</f>
        <v>0</v>
      </c>
      <c r="S265" s="144">
        <v>0</v>
      </c>
      <c r="T265" s="145">
        <f>S265*H265</f>
        <v>0</v>
      </c>
      <c r="AR265" s="146" t="s">
        <v>316</v>
      </c>
      <c r="AT265" s="146" t="s">
        <v>2259</v>
      </c>
      <c r="AU265" s="146" t="s">
        <v>82</v>
      </c>
      <c r="AY265" s="13" t="s">
        <v>281</v>
      </c>
      <c r="BE265" s="147">
        <f>IF(N265="základní",J265,0)</f>
        <v>0</v>
      </c>
      <c r="BF265" s="147">
        <f>IF(N265="snížená",J265,0)</f>
        <v>0</v>
      </c>
      <c r="BG265" s="147">
        <f>IF(N265="zákl. přenesená",J265,0)</f>
        <v>0</v>
      </c>
      <c r="BH265" s="147">
        <f>IF(N265="sníž. přenesená",J265,0)</f>
        <v>0</v>
      </c>
      <c r="BI265" s="147">
        <f>IF(N265="nulová",J265,0)</f>
        <v>0</v>
      </c>
      <c r="BJ265" s="13" t="s">
        <v>80</v>
      </c>
      <c r="BK265" s="147">
        <f>ROUND(I265*H265,2)</f>
        <v>0</v>
      </c>
      <c r="BL265" s="13" t="s">
        <v>97</v>
      </c>
      <c r="BM265" s="146" t="s">
        <v>2688</v>
      </c>
    </row>
    <row r="266" spans="2:65" s="1" customFormat="1" ht="16.5" customHeight="1">
      <c r="B266" s="133"/>
      <c r="C266" s="165" t="s">
        <v>73</v>
      </c>
      <c r="D266" s="165" t="s">
        <v>2259</v>
      </c>
      <c r="E266" s="166" t="s">
        <v>2689</v>
      </c>
      <c r="F266" s="167" t="s">
        <v>2575</v>
      </c>
      <c r="G266" s="168" t="s">
        <v>2312</v>
      </c>
      <c r="H266" s="169">
        <v>36</v>
      </c>
      <c r="I266" s="170"/>
      <c r="J266" s="171">
        <f>ROUND(I266*H266,2)</f>
        <v>0</v>
      </c>
      <c r="K266" s="172"/>
      <c r="L266" s="173"/>
      <c r="M266" s="174" t="s">
        <v>1</v>
      </c>
      <c r="N266" s="175" t="s">
        <v>38</v>
      </c>
      <c r="P266" s="144">
        <f>O266*H266</f>
        <v>0</v>
      </c>
      <c r="Q266" s="144">
        <v>0</v>
      </c>
      <c r="R266" s="144">
        <f>Q266*H266</f>
        <v>0</v>
      </c>
      <c r="S266" s="144">
        <v>0</v>
      </c>
      <c r="T266" s="145">
        <f>S266*H266</f>
        <v>0</v>
      </c>
      <c r="AR266" s="146" t="s">
        <v>316</v>
      </c>
      <c r="AT266" s="146" t="s">
        <v>2259</v>
      </c>
      <c r="AU266" s="146" t="s">
        <v>82</v>
      </c>
      <c r="AY266" s="13" t="s">
        <v>281</v>
      </c>
      <c r="BE266" s="147">
        <f>IF(N266="základní",J266,0)</f>
        <v>0</v>
      </c>
      <c r="BF266" s="147">
        <f>IF(N266="snížená",J266,0)</f>
        <v>0</v>
      </c>
      <c r="BG266" s="147">
        <f>IF(N266="zákl. přenesená",J266,0)</f>
        <v>0</v>
      </c>
      <c r="BH266" s="147">
        <f>IF(N266="sníž. přenesená",J266,0)</f>
        <v>0</v>
      </c>
      <c r="BI266" s="147">
        <f>IF(N266="nulová",J266,0)</f>
        <v>0</v>
      </c>
      <c r="BJ266" s="13" t="s">
        <v>80</v>
      </c>
      <c r="BK266" s="147">
        <f>ROUND(I266*H266,2)</f>
        <v>0</v>
      </c>
      <c r="BL266" s="13" t="s">
        <v>97</v>
      </c>
      <c r="BM266" s="146" t="s">
        <v>2690</v>
      </c>
    </row>
    <row r="267" spans="2:65" s="1" customFormat="1" ht="16.5" customHeight="1">
      <c r="B267" s="133"/>
      <c r="C267" s="165" t="s">
        <v>73</v>
      </c>
      <c r="D267" s="165" t="s">
        <v>2259</v>
      </c>
      <c r="E267" s="166" t="s">
        <v>1762</v>
      </c>
      <c r="F267" s="167" t="s">
        <v>2623</v>
      </c>
      <c r="G267" s="168" t="s">
        <v>287</v>
      </c>
      <c r="H267" s="176"/>
      <c r="I267" s="170"/>
      <c r="J267" s="171">
        <f>ROUND(I267*H267,2)</f>
        <v>0</v>
      </c>
      <c r="K267" s="172"/>
      <c r="L267" s="173"/>
      <c r="M267" s="177" t="s">
        <v>1</v>
      </c>
      <c r="N267" s="178" t="s">
        <v>38</v>
      </c>
      <c r="O267" s="154"/>
      <c r="P267" s="159">
        <f>O267*H267</f>
        <v>0</v>
      </c>
      <c r="Q267" s="159">
        <v>0</v>
      </c>
      <c r="R267" s="159">
        <f>Q267*H267</f>
        <v>0</v>
      </c>
      <c r="S267" s="159">
        <v>0</v>
      </c>
      <c r="T267" s="160">
        <f>S267*H267</f>
        <v>0</v>
      </c>
      <c r="AR267" s="146" t="s">
        <v>316</v>
      </c>
      <c r="AT267" s="146" t="s">
        <v>2259</v>
      </c>
      <c r="AU267" s="146" t="s">
        <v>82</v>
      </c>
      <c r="AY267" s="13" t="s">
        <v>281</v>
      </c>
      <c r="BE267" s="147">
        <f>IF(N267="základní",J267,0)</f>
        <v>0</v>
      </c>
      <c r="BF267" s="147">
        <f>IF(N267="snížená",J267,0)</f>
        <v>0</v>
      </c>
      <c r="BG267" s="147">
        <f>IF(N267="zákl. přenesená",J267,0)</f>
        <v>0</v>
      </c>
      <c r="BH267" s="147">
        <f>IF(N267="sníž. přenesená",J267,0)</f>
        <v>0</v>
      </c>
      <c r="BI267" s="147">
        <f>IF(N267="nulová",J267,0)</f>
        <v>0</v>
      </c>
      <c r="BJ267" s="13" t="s">
        <v>80</v>
      </c>
      <c r="BK267" s="147">
        <f>ROUND(I267*H267,2)</f>
        <v>0</v>
      </c>
      <c r="BL267" s="13" t="s">
        <v>97</v>
      </c>
      <c r="BM267" s="146" t="s">
        <v>2691</v>
      </c>
    </row>
    <row r="268" spans="2:65" s="1" customFormat="1" ht="6.95" customHeight="1">
      <c r="B268" s="40"/>
      <c r="C268" s="41"/>
      <c r="D268" s="41"/>
      <c r="E268" s="41"/>
      <c r="F268" s="41"/>
      <c r="G268" s="41"/>
      <c r="H268" s="41"/>
      <c r="I268" s="41"/>
      <c r="J268" s="41"/>
      <c r="K268" s="41"/>
      <c r="L268" s="28"/>
    </row>
  </sheetData>
  <autoFilter ref="C142:K267" xr:uid="{00000000-0009-0000-0000-000017000000}"/>
  <mergeCells count="15">
    <mergeCell ref="E129:H129"/>
    <mergeCell ref="E133:H133"/>
    <mergeCell ref="E131:H131"/>
    <mergeCell ref="E135:H135"/>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BM18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175</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253</v>
      </c>
      <c r="L12" s="28"/>
    </row>
    <row r="13" spans="2:46" s="1" customFormat="1" ht="16.5" customHeight="1">
      <c r="B13" s="28"/>
      <c r="E13" s="205" t="s">
        <v>2692</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ROUND(J127,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ROUND((SUM(BE127:BE184)),  2)</f>
        <v>0</v>
      </c>
      <c r="I37" s="92">
        <v>0.21</v>
      </c>
      <c r="J37" s="81">
        <f>ROUND(((SUM(BE127:BE184))*I37),  2)</f>
        <v>0</v>
      </c>
      <c r="L37" s="28"/>
    </row>
    <row r="38" spans="2:12" s="1" customFormat="1" ht="14.45" customHeight="1">
      <c r="B38" s="28"/>
      <c r="E38" s="23" t="s">
        <v>39</v>
      </c>
      <c r="F38" s="81">
        <f>ROUND((SUM(BF127:BF184)),  2)</f>
        <v>0</v>
      </c>
      <c r="I38" s="92">
        <v>0.12</v>
      </c>
      <c r="J38" s="81">
        <f>ROUND(((SUM(BF127:BF184))*I38),  2)</f>
        <v>0</v>
      </c>
      <c r="L38" s="28"/>
    </row>
    <row r="39" spans="2:12" s="1" customFormat="1" ht="14.45" hidden="1" customHeight="1">
      <c r="B39" s="28"/>
      <c r="E39" s="23" t="s">
        <v>40</v>
      </c>
      <c r="F39" s="81">
        <f>ROUND((SUM(BG127:BG184)),  2)</f>
        <v>0</v>
      </c>
      <c r="I39" s="92">
        <v>0.21</v>
      </c>
      <c r="J39" s="81">
        <f>0</f>
        <v>0</v>
      </c>
      <c r="L39" s="28"/>
    </row>
    <row r="40" spans="2:12" s="1" customFormat="1" ht="14.45" hidden="1" customHeight="1">
      <c r="B40" s="28"/>
      <c r="E40" s="23" t="s">
        <v>41</v>
      </c>
      <c r="F40" s="81">
        <f>ROUND((SUM(BH127:BH184)),  2)</f>
        <v>0</v>
      </c>
      <c r="I40" s="92">
        <v>0.12</v>
      </c>
      <c r="J40" s="81">
        <f>0</f>
        <v>0</v>
      </c>
      <c r="L40" s="28"/>
    </row>
    <row r="41" spans="2:12" s="1" customFormat="1" ht="14.45" hidden="1" customHeight="1">
      <c r="B41" s="28"/>
      <c r="E41" s="23" t="s">
        <v>42</v>
      </c>
      <c r="F41" s="81">
        <f>ROUND((SUM(BI127:BI184)),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253</v>
      </c>
      <c r="L90" s="28"/>
    </row>
    <row r="91" spans="2:12" s="1" customFormat="1" ht="16.5" customHeight="1">
      <c r="B91" s="28"/>
      <c r="E91" s="205" t="str">
        <f>E13</f>
        <v>D.8.3 - Závlaha</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J127</f>
        <v>0</v>
      </c>
      <c r="L100" s="28"/>
      <c r="AU100" s="13" t="s">
        <v>259</v>
      </c>
    </row>
    <row r="101" spans="2:47" s="8" customFormat="1" ht="24.95" customHeight="1">
      <c r="B101" s="104"/>
      <c r="D101" s="105" t="s">
        <v>2693</v>
      </c>
      <c r="E101" s="106"/>
      <c r="F101" s="106"/>
      <c r="G101" s="106"/>
      <c r="H101" s="106"/>
      <c r="I101" s="106"/>
      <c r="J101" s="107">
        <f>J128</f>
        <v>0</v>
      </c>
      <c r="L101" s="104"/>
    </row>
    <row r="102" spans="2:47" s="8" customFormat="1" ht="24.95" customHeight="1">
      <c r="B102" s="104"/>
      <c r="D102" s="105" t="s">
        <v>2694</v>
      </c>
      <c r="E102" s="106"/>
      <c r="F102" s="106"/>
      <c r="G102" s="106"/>
      <c r="H102" s="106"/>
      <c r="I102" s="106"/>
      <c r="J102" s="107">
        <f>J158</f>
        <v>0</v>
      </c>
      <c r="L102" s="104"/>
    </row>
    <row r="103" spans="2:47" s="8" customFormat="1" ht="24.95" customHeight="1">
      <c r="B103" s="104"/>
      <c r="D103" s="105" t="s">
        <v>2695</v>
      </c>
      <c r="E103" s="106"/>
      <c r="F103" s="106"/>
      <c r="G103" s="106"/>
      <c r="H103" s="106"/>
      <c r="I103" s="106"/>
      <c r="J103" s="107">
        <f>J178</f>
        <v>0</v>
      </c>
      <c r="L103" s="104"/>
    </row>
    <row r="104" spans="2:47" s="1" customFormat="1" ht="21.75" customHeight="1">
      <c r="B104" s="28"/>
      <c r="L104" s="28"/>
    </row>
    <row r="105" spans="2:47" s="1" customFormat="1" ht="6.95" customHeight="1">
      <c r="B105" s="40"/>
      <c r="C105" s="41"/>
      <c r="D105" s="41"/>
      <c r="E105" s="41"/>
      <c r="F105" s="41"/>
      <c r="G105" s="41"/>
      <c r="H105" s="41"/>
      <c r="I105" s="41"/>
      <c r="J105" s="41"/>
      <c r="K105" s="41"/>
      <c r="L105" s="28"/>
    </row>
    <row r="109" spans="2:47" s="1" customFormat="1" ht="6.95" customHeight="1">
      <c r="B109" s="42"/>
      <c r="C109" s="43"/>
      <c r="D109" s="43"/>
      <c r="E109" s="43"/>
      <c r="F109" s="43"/>
      <c r="G109" s="43"/>
      <c r="H109" s="43"/>
      <c r="I109" s="43"/>
      <c r="J109" s="43"/>
      <c r="K109" s="43"/>
      <c r="L109" s="28"/>
    </row>
    <row r="110" spans="2:47" s="1" customFormat="1" ht="24.95" customHeight="1">
      <c r="B110" s="28"/>
      <c r="C110" s="17" t="s">
        <v>266</v>
      </c>
      <c r="L110" s="28"/>
    </row>
    <row r="111" spans="2:47" s="1" customFormat="1" ht="6.95" customHeight="1">
      <c r="B111" s="28"/>
      <c r="L111" s="28"/>
    </row>
    <row r="112" spans="2:47" s="1" customFormat="1" ht="12" customHeight="1">
      <c r="B112" s="28"/>
      <c r="C112" s="23" t="s">
        <v>16</v>
      </c>
      <c r="L112" s="28"/>
    </row>
    <row r="113" spans="2:63" s="1" customFormat="1" ht="16.5" customHeight="1">
      <c r="B113" s="28"/>
      <c r="E113" s="223" t="str">
        <f>E7</f>
        <v>Městský park -Děkanská zahrada Pelhřimov - kompletní provedení</v>
      </c>
      <c r="F113" s="224"/>
      <c r="G113" s="224"/>
      <c r="H113" s="224"/>
      <c r="L113" s="28"/>
    </row>
    <row r="114" spans="2:63" ht="12" customHeight="1">
      <c r="B114" s="16"/>
      <c r="C114" s="23" t="s">
        <v>249</v>
      </c>
      <c r="L114" s="16"/>
    </row>
    <row r="115" spans="2:63" ht="16.5" customHeight="1">
      <c r="B115" s="16"/>
      <c r="E115" s="223" t="s">
        <v>250</v>
      </c>
      <c r="F115" s="183"/>
      <c r="G115" s="183"/>
      <c r="H115" s="183"/>
      <c r="L115" s="16"/>
    </row>
    <row r="116" spans="2:63" ht="12" customHeight="1">
      <c r="B116" s="16"/>
      <c r="C116" s="23" t="s">
        <v>251</v>
      </c>
      <c r="L116" s="16"/>
    </row>
    <row r="117" spans="2:63" s="1" customFormat="1" ht="16.5" customHeight="1">
      <c r="B117" s="28"/>
      <c r="E117" s="218" t="s">
        <v>252</v>
      </c>
      <c r="F117" s="225"/>
      <c r="G117" s="225"/>
      <c r="H117" s="225"/>
      <c r="L117" s="28"/>
    </row>
    <row r="118" spans="2:63" s="1" customFormat="1" ht="12" customHeight="1">
      <c r="B118" s="28"/>
      <c r="C118" s="23" t="s">
        <v>253</v>
      </c>
      <c r="L118" s="28"/>
    </row>
    <row r="119" spans="2:63" s="1" customFormat="1" ht="16.5" customHeight="1">
      <c r="B119" s="28"/>
      <c r="E119" s="205" t="str">
        <f>E13</f>
        <v>D.8.3 - Závlaha</v>
      </c>
      <c r="F119" s="225"/>
      <c r="G119" s="225"/>
      <c r="H119" s="225"/>
      <c r="L119" s="28"/>
    </row>
    <row r="120" spans="2:63" s="1" customFormat="1" ht="6.95" customHeight="1">
      <c r="B120" s="28"/>
      <c r="L120" s="28"/>
    </row>
    <row r="121" spans="2:63" s="1" customFormat="1" ht="12" customHeight="1">
      <c r="B121" s="28"/>
      <c r="C121" s="23" t="s">
        <v>20</v>
      </c>
      <c r="F121" s="21" t="str">
        <f>F16</f>
        <v xml:space="preserve"> </v>
      </c>
      <c r="I121" s="23" t="s">
        <v>22</v>
      </c>
      <c r="J121" s="48" t="str">
        <f>IF(J16="","",J16)</f>
        <v>5. 12. 2024</v>
      </c>
      <c r="L121" s="28"/>
    </row>
    <row r="122" spans="2:63" s="1" customFormat="1" ht="6.95" customHeight="1">
      <c r="B122" s="28"/>
      <c r="L122" s="28"/>
    </row>
    <row r="123" spans="2:63" s="1" customFormat="1" ht="15.2" customHeight="1">
      <c r="B123" s="28"/>
      <c r="C123" s="23" t="s">
        <v>24</v>
      </c>
      <c r="F123" s="21" t="str">
        <f>E19</f>
        <v xml:space="preserve"> </v>
      </c>
      <c r="I123" s="23" t="s">
        <v>29</v>
      </c>
      <c r="J123" s="26" t="str">
        <f>E25</f>
        <v xml:space="preserve"> </v>
      </c>
      <c r="L123" s="28"/>
    </row>
    <row r="124" spans="2:63" s="1" customFormat="1" ht="15.2" customHeight="1">
      <c r="B124" s="28"/>
      <c r="C124" s="23" t="s">
        <v>27</v>
      </c>
      <c r="F124" s="21" t="str">
        <f>IF(E22="","",E22)</f>
        <v>Vyplň údaj</v>
      </c>
      <c r="I124" s="23" t="s">
        <v>31</v>
      </c>
      <c r="J124" s="26" t="str">
        <f>E28</f>
        <v xml:space="preserve"> </v>
      </c>
      <c r="L124" s="28"/>
    </row>
    <row r="125" spans="2:63" s="1" customFormat="1" ht="10.35" customHeight="1">
      <c r="B125" s="28"/>
      <c r="L125" s="28"/>
    </row>
    <row r="126" spans="2:63" s="10" customFormat="1" ht="29.25" customHeight="1">
      <c r="B126" s="112"/>
      <c r="C126" s="113" t="s">
        <v>267</v>
      </c>
      <c r="D126" s="114" t="s">
        <v>58</v>
      </c>
      <c r="E126" s="114" t="s">
        <v>54</v>
      </c>
      <c r="F126" s="114" t="s">
        <v>55</v>
      </c>
      <c r="G126" s="114" t="s">
        <v>268</v>
      </c>
      <c r="H126" s="114" t="s">
        <v>269</v>
      </c>
      <c r="I126" s="114" t="s">
        <v>270</v>
      </c>
      <c r="J126" s="115" t="s">
        <v>257</v>
      </c>
      <c r="K126" s="116" t="s">
        <v>271</v>
      </c>
      <c r="L126" s="112"/>
      <c r="M126" s="55" t="s">
        <v>1</v>
      </c>
      <c r="N126" s="56" t="s">
        <v>37</v>
      </c>
      <c r="O126" s="56" t="s">
        <v>272</v>
      </c>
      <c r="P126" s="56" t="s">
        <v>273</v>
      </c>
      <c r="Q126" s="56" t="s">
        <v>274</v>
      </c>
      <c r="R126" s="56" t="s">
        <v>275</v>
      </c>
      <c r="S126" s="56" t="s">
        <v>276</v>
      </c>
      <c r="T126" s="57" t="s">
        <v>277</v>
      </c>
    </row>
    <row r="127" spans="2:63" s="1" customFormat="1" ht="22.9" customHeight="1">
      <c r="B127" s="28"/>
      <c r="C127" s="60" t="s">
        <v>278</v>
      </c>
      <c r="J127" s="117">
        <f>BK127</f>
        <v>0</v>
      </c>
      <c r="L127" s="28"/>
      <c r="M127" s="58"/>
      <c r="N127" s="49"/>
      <c r="O127" s="49"/>
      <c r="P127" s="118">
        <f>P128+P158+P178</f>
        <v>0</v>
      </c>
      <c r="Q127" s="49"/>
      <c r="R127" s="118">
        <f>R128+R158+R178</f>
        <v>0</v>
      </c>
      <c r="S127" s="49"/>
      <c r="T127" s="119">
        <f>T128+T158+T178</f>
        <v>0</v>
      </c>
      <c r="AT127" s="13" t="s">
        <v>72</v>
      </c>
      <c r="AU127" s="13" t="s">
        <v>259</v>
      </c>
      <c r="BK127" s="120">
        <f>BK128+BK158+BK178</f>
        <v>0</v>
      </c>
    </row>
    <row r="128" spans="2:63" s="11" customFormat="1" ht="25.9" customHeight="1">
      <c r="B128" s="121"/>
      <c r="D128" s="122" t="s">
        <v>72</v>
      </c>
      <c r="E128" s="123" t="s">
        <v>2468</v>
      </c>
      <c r="F128" s="123" t="s">
        <v>2696</v>
      </c>
      <c r="I128" s="124"/>
      <c r="J128" s="125">
        <f>BK128</f>
        <v>0</v>
      </c>
      <c r="L128" s="121"/>
      <c r="M128" s="126"/>
      <c r="P128" s="127">
        <f>SUM(P129:P157)</f>
        <v>0</v>
      </c>
      <c r="R128" s="127">
        <f>SUM(R129:R157)</f>
        <v>0</v>
      </c>
      <c r="T128" s="128">
        <f>SUM(T129:T157)</f>
        <v>0</v>
      </c>
      <c r="AR128" s="122" t="s">
        <v>80</v>
      </c>
      <c r="AT128" s="129" t="s">
        <v>72</v>
      </c>
      <c r="AU128" s="129" t="s">
        <v>73</v>
      </c>
      <c r="AY128" s="122" t="s">
        <v>281</v>
      </c>
      <c r="BK128" s="130">
        <f>SUM(BK129:BK157)</f>
        <v>0</v>
      </c>
    </row>
    <row r="129" spans="2:65" s="1" customFormat="1" ht="24.2" customHeight="1">
      <c r="B129" s="133"/>
      <c r="C129" s="165" t="s">
        <v>73</v>
      </c>
      <c r="D129" s="165" t="s">
        <v>2259</v>
      </c>
      <c r="E129" s="166" t="s">
        <v>2697</v>
      </c>
      <c r="F129" s="167" t="s">
        <v>2698</v>
      </c>
      <c r="G129" s="168" t="s">
        <v>2312</v>
      </c>
      <c r="H129" s="169">
        <v>1</v>
      </c>
      <c r="I129" s="170"/>
      <c r="J129" s="171">
        <f t="shared" ref="J129:J157" si="0">ROUND(I129*H129,2)</f>
        <v>0</v>
      </c>
      <c r="K129" s="172"/>
      <c r="L129" s="173"/>
      <c r="M129" s="174" t="s">
        <v>1</v>
      </c>
      <c r="N129" s="175" t="s">
        <v>38</v>
      </c>
      <c r="P129" s="144">
        <f t="shared" ref="P129:P157" si="1">O129*H129</f>
        <v>0</v>
      </c>
      <c r="Q129" s="144">
        <v>0</v>
      </c>
      <c r="R129" s="144">
        <f t="shared" ref="R129:R157" si="2">Q129*H129</f>
        <v>0</v>
      </c>
      <c r="S129" s="144">
        <v>0</v>
      </c>
      <c r="T129" s="145">
        <f t="shared" ref="T129:T157" si="3">S129*H129</f>
        <v>0</v>
      </c>
      <c r="AR129" s="146" t="s">
        <v>316</v>
      </c>
      <c r="AT129" s="146" t="s">
        <v>2259</v>
      </c>
      <c r="AU129" s="146" t="s">
        <v>80</v>
      </c>
      <c r="AY129" s="13" t="s">
        <v>281</v>
      </c>
      <c r="BE129" s="147">
        <f t="shared" ref="BE129:BE157" si="4">IF(N129="základní",J129,0)</f>
        <v>0</v>
      </c>
      <c r="BF129" s="147">
        <f t="shared" ref="BF129:BF157" si="5">IF(N129="snížená",J129,0)</f>
        <v>0</v>
      </c>
      <c r="BG129" s="147">
        <f t="shared" ref="BG129:BG157" si="6">IF(N129="zákl. přenesená",J129,0)</f>
        <v>0</v>
      </c>
      <c r="BH129" s="147">
        <f t="shared" ref="BH129:BH157" si="7">IF(N129="sníž. přenesená",J129,0)</f>
        <v>0</v>
      </c>
      <c r="BI129" s="147">
        <f t="shared" ref="BI129:BI157" si="8">IF(N129="nulová",J129,0)</f>
        <v>0</v>
      </c>
      <c r="BJ129" s="13" t="s">
        <v>80</v>
      </c>
      <c r="BK129" s="147">
        <f t="shared" ref="BK129:BK157" si="9">ROUND(I129*H129,2)</f>
        <v>0</v>
      </c>
      <c r="BL129" s="13" t="s">
        <v>97</v>
      </c>
      <c r="BM129" s="146" t="s">
        <v>2699</v>
      </c>
    </row>
    <row r="130" spans="2:65" s="1" customFormat="1" ht="24.2" customHeight="1">
      <c r="B130" s="133"/>
      <c r="C130" s="165" t="s">
        <v>73</v>
      </c>
      <c r="D130" s="165" t="s">
        <v>2259</v>
      </c>
      <c r="E130" s="166" t="s">
        <v>2700</v>
      </c>
      <c r="F130" s="167" t="s">
        <v>2701</v>
      </c>
      <c r="G130" s="168" t="s">
        <v>2312</v>
      </c>
      <c r="H130" s="169">
        <v>2</v>
      </c>
      <c r="I130" s="170"/>
      <c r="J130" s="171">
        <f t="shared" si="0"/>
        <v>0</v>
      </c>
      <c r="K130" s="172"/>
      <c r="L130" s="173"/>
      <c r="M130" s="174" t="s">
        <v>1</v>
      </c>
      <c r="N130" s="175" t="s">
        <v>38</v>
      </c>
      <c r="P130" s="144">
        <f t="shared" si="1"/>
        <v>0</v>
      </c>
      <c r="Q130" s="144">
        <v>0</v>
      </c>
      <c r="R130" s="144">
        <f t="shared" si="2"/>
        <v>0</v>
      </c>
      <c r="S130" s="144">
        <v>0</v>
      </c>
      <c r="T130" s="145">
        <f t="shared" si="3"/>
        <v>0</v>
      </c>
      <c r="AR130" s="146" t="s">
        <v>316</v>
      </c>
      <c r="AT130" s="146" t="s">
        <v>2259</v>
      </c>
      <c r="AU130" s="146" t="s">
        <v>80</v>
      </c>
      <c r="AY130" s="13" t="s">
        <v>281</v>
      </c>
      <c r="BE130" s="147">
        <f t="shared" si="4"/>
        <v>0</v>
      </c>
      <c r="BF130" s="147">
        <f t="shared" si="5"/>
        <v>0</v>
      </c>
      <c r="BG130" s="147">
        <f t="shared" si="6"/>
        <v>0</v>
      </c>
      <c r="BH130" s="147">
        <f t="shared" si="7"/>
        <v>0</v>
      </c>
      <c r="BI130" s="147">
        <f t="shared" si="8"/>
        <v>0</v>
      </c>
      <c r="BJ130" s="13" t="s">
        <v>80</v>
      </c>
      <c r="BK130" s="147">
        <f t="shared" si="9"/>
        <v>0</v>
      </c>
      <c r="BL130" s="13" t="s">
        <v>97</v>
      </c>
      <c r="BM130" s="146" t="s">
        <v>2702</v>
      </c>
    </row>
    <row r="131" spans="2:65" s="1" customFormat="1" ht="21.75" customHeight="1">
      <c r="B131" s="133"/>
      <c r="C131" s="165" t="s">
        <v>73</v>
      </c>
      <c r="D131" s="165" t="s">
        <v>2259</v>
      </c>
      <c r="E131" s="166" t="s">
        <v>2703</v>
      </c>
      <c r="F131" s="167" t="s">
        <v>2704</v>
      </c>
      <c r="G131" s="168" t="s">
        <v>2312</v>
      </c>
      <c r="H131" s="169">
        <v>1</v>
      </c>
      <c r="I131" s="170"/>
      <c r="J131" s="171">
        <f t="shared" si="0"/>
        <v>0</v>
      </c>
      <c r="K131" s="172"/>
      <c r="L131" s="173"/>
      <c r="M131" s="174" t="s">
        <v>1</v>
      </c>
      <c r="N131" s="175" t="s">
        <v>38</v>
      </c>
      <c r="P131" s="144">
        <f t="shared" si="1"/>
        <v>0</v>
      </c>
      <c r="Q131" s="144">
        <v>0</v>
      </c>
      <c r="R131" s="144">
        <f t="shared" si="2"/>
        <v>0</v>
      </c>
      <c r="S131" s="144">
        <v>0</v>
      </c>
      <c r="T131" s="145">
        <f t="shared" si="3"/>
        <v>0</v>
      </c>
      <c r="AR131" s="146" t="s">
        <v>316</v>
      </c>
      <c r="AT131" s="146" t="s">
        <v>2259</v>
      </c>
      <c r="AU131" s="146" t="s">
        <v>80</v>
      </c>
      <c r="AY131" s="13" t="s">
        <v>281</v>
      </c>
      <c r="BE131" s="147">
        <f t="shared" si="4"/>
        <v>0</v>
      </c>
      <c r="BF131" s="147">
        <f t="shared" si="5"/>
        <v>0</v>
      </c>
      <c r="BG131" s="147">
        <f t="shared" si="6"/>
        <v>0</v>
      </c>
      <c r="BH131" s="147">
        <f t="shared" si="7"/>
        <v>0</v>
      </c>
      <c r="BI131" s="147">
        <f t="shared" si="8"/>
        <v>0</v>
      </c>
      <c r="BJ131" s="13" t="s">
        <v>80</v>
      </c>
      <c r="BK131" s="147">
        <f t="shared" si="9"/>
        <v>0</v>
      </c>
      <c r="BL131" s="13" t="s">
        <v>97</v>
      </c>
      <c r="BM131" s="146" t="s">
        <v>2705</v>
      </c>
    </row>
    <row r="132" spans="2:65" s="1" customFormat="1" ht="24.2" customHeight="1">
      <c r="B132" s="133"/>
      <c r="C132" s="165" t="s">
        <v>73</v>
      </c>
      <c r="D132" s="165" t="s">
        <v>2259</v>
      </c>
      <c r="E132" s="166" t="s">
        <v>2706</v>
      </c>
      <c r="F132" s="167" t="s">
        <v>2707</v>
      </c>
      <c r="G132" s="168" t="s">
        <v>2312</v>
      </c>
      <c r="H132" s="169">
        <v>1</v>
      </c>
      <c r="I132" s="170"/>
      <c r="J132" s="171">
        <f t="shared" si="0"/>
        <v>0</v>
      </c>
      <c r="K132" s="172"/>
      <c r="L132" s="173"/>
      <c r="M132" s="174" t="s">
        <v>1</v>
      </c>
      <c r="N132" s="175" t="s">
        <v>38</v>
      </c>
      <c r="P132" s="144">
        <f t="shared" si="1"/>
        <v>0</v>
      </c>
      <c r="Q132" s="144">
        <v>0</v>
      </c>
      <c r="R132" s="144">
        <f t="shared" si="2"/>
        <v>0</v>
      </c>
      <c r="S132" s="144">
        <v>0</v>
      </c>
      <c r="T132" s="145">
        <f t="shared" si="3"/>
        <v>0</v>
      </c>
      <c r="AR132" s="146" t="s">
        <v>316</v>
      </c>
      <c r="AT132" s="146" t="s">
        <v>2259</v>
      </c>
      <c r="AU132" s="146" t="s">
        <v>80</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2708</v>
      </c>
    </row>
    <row r="133" spans="2:65" s="1" customFormat="1" ht="24.2" customHeight="1">
      <c r="B133" s="133"/>
      <c r="C133" s="165" t="s">
        <v>73</v>
      </c>
      <c r="D133" s="165" t="s">
        <v>2259</v>
      </c>
      <c r="E133" s="166" t="s">
        <v>2709</v>
      </c>
      <c r="F133" s="167" t="s">
        <v>2710</v>
      </c>
      <c r="G133" s="168" t="s">
        <v>2312</v>
      </c>
      <c r="H133" s="169">
        <v>13</v>
      </c>
      <c r="I133" s="170"/>
      <c r="J133" s="171">
        <f t="shared" si="0"/>
        <v>0</v>
      </c>
      <c r="K133" s="172"/>
      <c r="L133" s="173"/>
      <c r="M133" s="174" t="s">
        <v>1</v>
      </c>
      <c r="N133" s="175" t="s">
        <v>38</v>
      </c>
      <c r="P133" s="144">
        <f t="shared" si="1"/>
        <v>0</v>
      </c>
      <c r="Q133" s="144">
        <v>0</v>
      </c>
      <c r="R133" s="144">
        <f t="shared" si="2"/>
        <v>0</v>
      </c>
      <c r="S133" s="144">
        <v>0</v>
      </c>
      <c r="T133" s="145">
        <f t="shared" si="3"/>
        <v>0</v>
      </c>
      <c r="AR133" s="146" t="s">
        <v>316</v>
      </c>
      <c r="AT133" s="146" t="s">
        <v>2259</v>
      </c>
      <c r="AU133" s="146" t="s">
        <v>80</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2711</v>
      </c>
    </row>
    <row r="134" spans="2:65" s="1" customFormat="1" ht="24.2" customHeight="1">
      <c r="B134" s="133"/>
      <c r="C134" s="165" t="s">
        <v>73</v>
      </c>
      <c r="D134" s="165" t="s">
        <v>2259</v>
      </c>
      <c r="E134" s="166" t="s">
        <v>2712</v>
      </c>
      <c r="F134" s="167" t="s">
        <v>2713</v>
      </c>
      <c r="G134" s="168" t="s">
        <v>2312</v>
      </c>
      <c r="H134" s="169">
        <v>1</v>
      </c>
      <c r="I134" s="170"/>
      <c r="J134" s="171">
        <f t="shared" si="0"/>
        <v>0</v>
      </c>
      <c r="K134" s="172"/>
      <c r="L134" s="173"/>
      <c r="M134" s="174" t="s">
        <v>1</v>
      </c>
      <c r="N134" s="175" t="s">
        <v>38</v>
      </c>
      <c r="P134" s="144">
        <f t="shared" si="1"/>
        <v>0</v>
      </c>
      <c r="Q134" s="144">
        <v>0</v>
      </c>
      <c r="R134" s="144">
        <f t="shared" si="2"/>
        <v>0</v>
      </c>
      <c r="S134" s="144">
        <v>0</v>
      </c>
      <c r="T134" s="145">
        <f t="shared" si="3"/>
        <v>0</v>
      </c>
      <c r="AR134" s="146" t="s">
        <v>316</v>
      </c>
      <c r="AT134" s="146" t="s">
        <v>2259</v>
      </c>
      <c r="AU134" s="146" t="s">
        <v>80</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2714</v>
      </c>
    </row>
    <row r="135" spans="2:65" s="1" customFormat="1" ht="16.5" customHeight="1">
      <c r="B135" s="133"/>
      <c r="C135" s="165" t="s">
        <v>73</v>
      </c>
      <c r="D135" s="165" t="s">
        <v>2259</v>
      </c>
      <c r="E135" s="166" t="s">
        <v>2715</v>
      </c>
      <c r="F135" s="167" t="s">
        <v>2716</v>
      </c>
      <c r="G135" s="168" t="s">
        <v>2312</v>
      </c>
      <c r="H135" s="169">
        <v>13</v>
      </c>
      <c r="I135" s="170"/>
      <c r="J135" s="171">
        <f t="shared" si="0"/>
        <v>0</v>
      </c>
      <c r="K135" s="172"/>
      <c r="L135" s="173"/>
      <c r="M135" s="174" t="s">
        <v>1</v>
      </c>
      <c r="N135" s="175" t="s">
        <v>38</v>
      </c>
      <c r="P135" s="144">
        <f t="shared" si="1"/>
        <v>0</v>
      </c>
      <c r="Q135" s="144">
        <v>0</v>
      </c>
      <c r="R135" s="144">
        <f t="shared" si="2"/>
        <v>0</v>
      </c>
      <c r="S135" s="144">
        <v>0</v>
      </c>
      <c r="T135" s="145">
        <f t="shared" si="3"/>
        <v>0</v>
      </c>
      <c r="AR135" s="146" t="s">
        <v>316</v>
      </c>
      <c r="AT135" s="146" t="s">
        <v>2259</v>
      </c>
      <c r="AU135" s="146" t="s">
        <v>80</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2717</v>
      </c>
    </row>
    <row r="136" spans="2:65" s="1" customFormat="1" ht="21.75" customHeight="1">
      <c r="B136" s="133"/>
      <c r="C136" s="165" t="s">
        <v>73</v>
      </c>
      <c r="D136" s="165" t="s">
        <v>2259</v>
      </c>
      <c r="E136" s="166" t="s">
        <v>2718</v>
      </c>
      <c r="F136" s="167" t="s">
        <v>2719</v>
      </c>
      <c r="G136" s="168" t="s">
        <v>2312</v>
      </c>
      <c r="H136" s="169">
        <v>5</v>
      </c>
      <c r="I136" s="170"/>
      <c r="J136" s="171">
        <f t="shared" si="0"/>
        <v>0</v>
      </c>
      <c r="K136" s="172"/>
      <c r="L136" s="173"/>
      <c r="M136" s="174" t="s">
        <v>1</v>
      </c>
      <c r="N136" s="175" t="s">
        <v>38</v>
      </c>
      <c r="P136" s="144">
        <f t="shared" si="1"/>
        <v>0</v>
      </c>
      <c r="Q136" s="144">
        <v>0</v>
      </c>
      <c r="R136" s="144">
        <f t="shared" si="2"/>
        <v>0</v>
      </c>
      <c r="S136" s="144">
        <v>0</v>
      </c>
      <c r="T136" s="145">
        <f t="shared" si="3"/>
        <v>0</v>
      </c>
      <c r="AR136" s="146" t="s">
        <v>316</v>
      </c>
      <c r="AT136" s="146" t="s">
        <v>2259</v>
      </c>
      <c r="AU136" s="146" t="s">
        <v>80</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2720</v>
      </c>
    </row>
    <row r="137" spans="2:65" s="1" customFormat="1" ht="33" customHeight="1">
      <c r="B137" s="133"/>
      <c r="C137" s="165" t="s">
        <v>73</v>
      </c>
      <c r="D137" s="165" t="s">
        <v>2259</v>
      </c>
      <c r="E137" s="166" t="s">
        <v>2721</v>
      </c>
      <c r="F137" s="167" t="s">
        <v>2722</v>
      </c>
      <c r="G137" s="168" t="s">
        <v>2312</v>
      </c>
      <c r="H137" s="169">
        <v>30</v>
      </c>
      <c r="I137" s="170"/>
      <c r="J137" s="171">
        <f t="shared" si="0"/>
        <v>0</v>
      </c>
      <c r="K137" s="172"/>
      <c r="L137" s="173"/>
      <c r="M137" s="174" t="s">
        <v>1</v>
      </c>
      <c r="N137" s="175" t="s">
        <v>38</v>
      </c>
      <c r="P137" s="144">
        <f t="shared" si="1"/>
        <v>0</v>
      </c>
      <c r="Q137" s="144">
        <v>0</v>
      </c>
      <c r="R137" s="144">
        <f t="shared" si="2"/>
        <v>0</v>
      </c>
      <c r="S137" s="144">
        <v>0</v>
      </c>
      <c r="T137" s="145">
        <f t="shared" si="3"/>
        <v>0</v>
      </c>
      <c r="AR137" s="146" t="s">
        <v>316</v>
      </c>
      <c r="AT137" s="146" t="s">
        <v>2259</v>
      </c>
      <c r="AU137" s="146" t="s">
        <v>80</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2723</v>
      </c>
    </row>
    <row r="138" spans="2:65" s="1" customFormat="1" ht="21.75" customHeight="1">
      <c r="B138" s="133"/>
      <c r="C138" s="165" t="s">
        <v>73</v>
      </c>
      <c r="D138" s="165" t="s">
        <v>2259</v>
      </c>
      <c r="E138" s="166" t="s">
        <v>2724</v>
      </c>
      <c r="F138" s="167" t="s">
        <v>2725</v>
      </c>
      <c r="G138" s="168" t="s">
        <v>2312</v>
      </c>
      <c r="H138" s="169">
        <v>6</v>
      </c>
      <c r="I138" s="170"/>
      <c r="J138" s="171">
        <f t="shared" si="0"/>
        <v>0</v>
      </c>
      <c r="K138" s="172"/>
      <c r="L138" s="173"/>
      <c r="M138" s="174" t="s">
        <v>1</v>
      </c>
      <c r="N138" s="175" t="s">
        <v>38</v>
      </c>
      <c r="P138" s="144">
        <f t="shared" si="1"/>
        <v>0</v>
      </c>
      <c r="Q138" s="144">
        <v>0</v>
      </c>
      <c r="R138" s="144">
        <f t="shared" si="2"/>
        <v>0</v>
      </c>
      <c r="S138" s="144">
        <v>0</v>
      </c>
      <c r="T138" s="145">
        <f t="shared" si="3"/>
        <v>0</v>
      </c>
      <c r="AR138" s="146" t="s">
        <v>316</v>
      </c>
      <c r="AT138" s="146" t="s">
        <v>2259</v>
      </c>
      <c r="AU138" s="146" t="s">
        <v>80</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2726</v>
      </c>
    </row>
    <row r="139" spans="2:65" s="1" customFormat="1" ht="24.2" customHeight="1">
      <c r="B139" s="133"/>
      <c r="C139" s="165" t="s">
        <v>73</v>
      </c>
      <c r="D139" s="165" t="s">
        <v>2259</v>
      </c>
      <c r="E139" s="166" t="s">
        <v>2727</v>
      </c>
      <c r="F139" s="167" t="s">
        <v>2728</v>
      </c>
      <c r="G139" s="168" t="s">
        <v>2312</v>
      </c>
      <c r="H139" s="169">
        <v>1</v>
      </c>
      <c r="I139" s="170"/>
      <c r="J139" s="171">
        <f t="shared" si="0"/>
        <v>0</v>
      </c>
      <c r="K139" s="172"/>
      <c r="L139" s="173"/>
      <c r="M139" s="174" t="s">
        <v>1</v>
      </c>
      <c r="N139" s="175" t="s">
        <v>38</v>
      </c>
      <c r="P139" s="144">
        <f t="shared" si="1"/>
        <v>0</v>
      </c>
      <c r="Q139" s="144">
        <v>0</v>
      </c>
      <c r="R139" s="144">
        <f t="shared" si="2"/>
        <v>0</v>
      </c>
      <c r="S139" s="144">
        <v>0</v>
      </c>
      <c r="T139" s="145">
        <f t="shared" si="3"/>
        <v>0</v>
      </c>
      <c r="AR139" s="146" t="s">
        <v>316</v>
      </c>
      <c r="AT139" s="146" t="s">
        <v>2259</v>
      </c>
      <c r="AU139" s="146" t="s">
        <v>80</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2729</v>
      </c>
    </row>
    <row r="140" spans="2:65" s="1" customFormat="1" ht="24.2" customHeight="1">
      <c r="B140" s="133"/>
      <c r="C140" s="165" t="s">
        <v>73</v>
      </c>
      <c r="D140" s="165" t="s">
        <v>2259</v>
      </c>
      <c r="E140" s="166" t="s">
        <v>2730</v>
      </c>
      <c r="F140" s="167" t="s">
        <v>2731</v>
      </c>
      <c r="G140" s="168" t="s">
        <v>2312</v>
      </c>
      <c r="H140" s="169">
        <v>1</v>
      </c>
      <c r="I140" s="170"/>
      <c r="J140" s="171">
        <f t="shared" si="0"/>
        <v>0</v>
      </c>
      <c r="K140" s="172"/>
      <c r="L140" s="173"/>
      <c r="M140" s="174" t="s">
        <v>1</v>
      </c>
      <c r="N140" s="175" t="s">
        <v>38</v>
      </c>
      <c r="P140" s="144">
        <f t="shared" si="1"/>
        <v>0</v>
      </c>
      <c r="Q140" s="144">
        <v>0</v>
      </c>
      <c r="R140" s="144">
        <f t="shared" si="2"/>
        <v>0</v>
      </c>
      <c r="S140" s="144">
        <v>0</v>
      </c>
      <c r="T140" s="145">
        <f t="shared" si="3"/>
        <v>0</v>
      </c>
      <c r="AR140" s="146" t="s">
        <v>316</v>
      </c>
      <c r="AT140" s="146" t="s">
        <v>2259</v>
      </c>
      <c r="AU140" s="146" t="s">
        <v>80</v>
      </c>
      <c r="AY140" s="13" t="s">
        <v>281</v>
      </c>
      <c r="BE140" s="147">
        <f t="shared" si="4"/>
        <v>0</v>
      </c>
      <c r="BF140" s="147">
        <f t="shared" si="5"/>
        <v>0</v>
      </c>
      <c r="BG140" s="147">
        <f t="shared" si="6"/>
        <v>0</v>
      </c>
      <c r="BH140" s="147">
        <f t="shared" si="7"/>
        <v>0</v>
      </c>
      <c r="BI140" s="147">
        <f t="shared" si="8"/>
        <v>0</v>
      </c>
      <c r="BJ140" s="13" t="s">
        <v>80</v>
      </c>
      <c r="BK140" s="147">
        <f t="shared" si="9"/>
        <v>0</v>
      </c>
      <c r="BL140" s="13" t="s">
        <v>97</v>
      </c>
      <c r="BM140" s="146" t="s">
        <v>2732</v>
      </c>
    </row>
    <row r="141" spans="2:65" s="1" customFormat="1" ht="16.5" customHeight="1">
      <c r="B141" s="133"/>
      <c r="C141" s="165" t="s">
        <v>73</v>
      </c>
      <c r="D141" s="165" t="s">
        <v>2259</v>
      </c>
      <c r="E141" s="166" t="s">
        <v>2733</v>
      </c>
      <c r="F141" s="167" t="s">
        <v>2734</v>
      </c>
      <c r="G141" s="168" t="s">
        <v>2312</v>
      </c>
      <c r="H141" s="169">
        <v>6</v>
      </c>
      <c r="I141" s="170"/>
      <c r="J141" s="171">
        <f t="shared" si="0"/>
        <v>0</v>
      </c>
      <c r="K141" s="172"/>
      <c r="L141" s="173"/>
      <c r="M141" s="174" t="s">
        <v>1</v>
      </c>
      <c r="N141" s="175" t="s">
        <v>38</v>
      </c>
      <c r="P141" s="144">
        <f t="shared" si="1"/>
        <v>0</v>
      </c>
      <c r="Q141" s="144">
        <v>0</v>
      </c>
      <c r="R141" s="144">
        <f t="shared" si="2"/>
        <v>0</v>
      </c>
      <c r="S141" s="144">
        <v>0</v>
      </c>
      <c r="T141" s="145">
        <f t="shared" si="3"/>
        <v>0</v>
      </c>
      <c r="AR141" s="146" t="s">
        <v>316</v>
      </c>
      <c r="AT141" s="146" t="s">
        <v>2259</v>
      </c>
      <c r="AU141" s="146" t="s">
        <v>80</v>
      </c>
      <c r="AY141" s="13" t="s">
        <v>281</v>
      </c>
      <c r="BE141" s="147">
        <f t="shared" si="4"/>
        <v>0</v>
      </c>
      <c r="BF141" s="147">
        <f t="shared" si="5"/>
        <v>0</v>
      </c>
      <c r="BG141" s="147">
        <f t="shared" si="6"/>
        <v>0</v>
      </c>
      <c r="BH141" s="147">
        <f t="shared" si="7"/>
        <v>0</v>
      </c>
      <c r="BI141" s="147">
        <f t="shared" si="8"/>
        <v>0</v>
      </c>
      <c r="BJ141" s="13" t="s">
        <v>80</v>
      </c>
      <c r="BK141" s="147">
        <f t="shared" si="9"/>
        <v>0</v>
      </c>
      <c r="BL141" s="13" t="s">
        <v>97</v>
      </c>
      <c r="BM141" s="146" t="s">
        <v>2735</v>
      </c>
    </row>
    <row r="142" spans="2:65" s="1" customFormat="1" ht="21.75" customHeight="1">
      <c r="B142" s="133"/>
      <c r="C142" s="165" t="s">
        <v>73</v>
      </c>
      <c r="D142" s="165" t="s">
        <v>2259</v>
      </c>
      <c r="E142" s="166" t="s">
        <v>2736</v>
      </c>
      <c r="F142" s="167" t="s">
        <v>2737</v>
      </c>
      <c r="G142" s="168" t="s">
        <v>2312</v>
      </c>
      <c r="H142" s="169">
        <v>5</v>
      </c>
      <c r="I142" s="170"/>
      <c r="J142" s="171">
        <f t="shared" si="0"/>
        <v>0</v>
      </c>
      <c r="K142" s="172"/>
      <c r="L142" s="173"/>
      <c r="M142" s="174" t="s">
        <v>1</v>
      </c>
      <c r="N142" s="175" t="s">
        <v>38</v>
      </c>
      <c r="P142" s="144">
        <f t="shared" si="1"/>
        <v>0</v>
      </c>
      <c r="Q142" s="144">
        <v>0</v>
      </c>
      <c r="R142" s="144">
        <f t="shared" si="2"/>
        <v>0</v>
      </c>
      <c r="S142" s="144">
        <v>0</v>
      </c>
      <c r="T142" s="145">
        <f t="shared" si="3"/>
        <v>0</v>
      </c>
      <c r="AR142" s="146" t="s">
        <v>316</v>
      </c>
      <c r="AT142" s="146" t="s">
        <v>2259</v>
      </c>
      <c r="AU142" s="146" t="s">
        <v>80</v>
      </c>
      <c r="AY142" s="13" t="s">
        <v>281</v>
      </c>
      <c r="BE142" s="147">
        <f t="shared" si="4"/>
        <v>0</v>
      </c>
      <c r="BF142" s="147">
        <f t="shared" si="5"/>
        <v>0</v>
      </c>
      <c r="BG142" s="147">
        <f t="shared" si="6"/>
        <v>0</v>
      </c>
      <c r="BH142" s="147">
        <f t="shared" si="7"/>
        <v>0</v>
      </c>
      <c r="BI142" s="147">
        <f t="shared" si="8"/>
        <v>0</v>
      </c>
      <c r="BJ142" s="13" t="s">
        <v>80</v>
      </c>
      <c r="BK142" s="147">
        <f t="shared" si="9"/>
        <v>0</v>
      </c>
      <c r="BL142" s="13" t="s">
        <v>97</v>
      </c>
      <c r="BM142" s="146" t="s">
        <v>2738</v>
      </c>
    </row>
    <row r="143" spans="2:65" s="1" customFormat="1" ht="24.2" customHeight="1">
      <c r="B143" s="133"/>
      <c r="C143" s="165" t="s">
        <v>73</v>
      </c>
      <c r="D143" s="165" t="s">
        <v>2259</v>
      </c>
      <c r="E143" s="166" t="s">
        <v>2739</v>
      </c>
      <c r="F143" s="167" t="s">
        <v>2740</v>
      </c>
      <c r="G143" s="168" t="s">
        <v>2312</v>
      </c>
      <c r="H143" s="169">
        <v>1</v>
      </c>
      <c r="I143" s="170"/>
      <c r="J143" s="171">
        <f t="shared" si="0"/>
        <v>0</v>
      </c>
      <c r="K143" s="172"/>
      <c r="L143" s="173"/>
      <c r="M143" s="174" t="s">
        <v>1</v>
      </c>
      <c r="N143" s="175" t="s">
        <v>38</v>
      </c>
      <c r="P143" s="144">
        <f t="shared" si="1"/>
        <v>0</v>
      </c>
      <c r="Q143" s="144">
        <v>0</v>
      </c>
      <c r="R143" s="144">
        <f t="shared" si="2"/>
        <v>0</v>
      </c>
      <c r="S143" s="144">
        <v>0</v>
      </c>
      <c r="T143" s="145">
        <f t="shared" si="3"/>
        <v>0</v>
      </c>
      <c r="AR143" s="146" t="s">
        <v>316</v>
      </c>
      <c r="AT143" s="146" t="s">
        <v>2259</v>
      </c>
      <c r="AU143" s="146" t="s">
        <v>80</v>
      </c>
      <c r="AY143" s="13" t="s">
        <v>281</v>
      </c>
      <c r="BE143" s="147">
        <f t="shared" si="4"/>
        <v>0</v>
      </c>
      <c r="BF143" s="147">
        <f t="shared" si="5"/>
        <v>0</v>
      </c>
      <c r="BG143" s="147">
        <f t="shared" si="6"/>
        <v>0</v>
      </c>
      <c r="BH143" s="147">
        <f t="shared" si="7"/>
        <v>0</v>
      </c>
      <c r="BI143" s="147">
        <f t="shared" si="8"/>
        <v>0</v>
      </c>
      <c r="BJ143" s="13" t="s">
        <v>80</v>
      </c>
      <c r="BK143" s="147">
        <f t="shared" si="9"/>
        <v>0</v>
      </c>
      <c r="BL143" s="13" t="s">
        <v>97</v>
      </c>
      <c r="BM143" s="146" t="s">
        <v>2741</v>
      </c>
    </row>
    <row r="144" spans="2:65" s="1" customFormat="1" ht="24.2" customHeight="1">
      <c r="B144" s="133"/>
      <c r="C144" s="165" t="s">
        <v>73</v>
      </c>
      <c r="D144" s="165" t="s">
        <v>2259</v>
      </c>
      <c r="E144" s="166" t="s">
        <v>2742</v>
      </c>
      <c r="F144" s="167" t="s">
        <v>2743</v>
      </c>
      <c r="G144" s="168" t="s">
        <v>2312</v>
      </c>
      <c r="H144" s="169">
        <v>9</v>
      </c>
      <c r="I144" s="170"/>
      <c r="J144" s="171">
        <f t="shared" si="0"/>
        <v>0</v>
      </c>
      <c r="K144" s="172"/>
      <c r="L144" s="173"/>
      <c r="M144" s="174" t="s">
        <v>1</v>
      </c>
      <c r="N144" s="175" t="s">
        <v>38</v>
      </c>
      <c r="P144" s="144">
        <f t="shared" si="1"/>
        <v>0</v>
      </c>
      <c r="Q144" s="144">
        <v>0</v>
      </c>
      <c r="R144" s="144">
        <f t="shared" si="2"/>
        <v>0</v>
      </c>
      <c r="S144" s="144">
        <v>0</v>
      </c>
      <c r="T144" s="145">
        <f t="shared" si="3"/>
        <v>0</v>
      </c>
      <c r="AR144" s="146" t="s">
        <v>316</v>
      </c>
      <c r="AT144" s="146" t="s">
        <v>2259</v>
      </c>
      <c r="AU144" s="146" t="s">
        <v>80</v>
      </c>
      <c r="AY144" s="13" t="s">
        <v>281</v>
      </c>
      <c r="BE144" s="147">
        <f t="shared" si="4"/>
        <v>0</v>
      </c>
      <c r="BF144" s="147">
        <f t="shared" si="5"/>
        <v>0</v>
      </c>
      <c r="BG144" s="147">
        <f t="shared" si="6"/>
        <v>0</v>
      </c>
      <c r="BH144" s="147">
        <f t="shared" si="7"/>
        <v>0</v>
      </c>
      <c r="BI144" s="147">
        <f t="shared" si="8"/>
        <v>0</v>
      </c>
      <c r="BJ144" s="13" t="s">
        <v>80</v>
      </c>
      <c r="BK144" s="147">
        <f t="shared" si="9"/>
        <v>0</v>
      </c>
      <c r="BL144" s="13" t="s">
        <v>97</v>
      </c>
      <c r="BM144" s="146" t="s">
        <v>2744</v>
      </c>
    </row>
    <row r="145" spans="2:65" s="1" customFormat="1" ht="24.2" customHeight="1">
      <c r="B145" s="133"/>
      <c r="C145" s="165" t="s">
        <v>73</v>
      </c>
      <c r="D145" s="165" t="s">
        <v>2259</v>
      </c>
      <c r="E145" s="166" t="s">
        <v>2745</v>
      </c>
      <c r="F145" s="167" t="s">
        <v>2746</v>
      </c>
      <c r="G145" s="168" t="s">
        <v>2312</v>
      </c>
      <c r="H145" s="169">
        <v>7</v>
      </c>
      <c r="I145" s="170"/>
      <c r="J145" s="171">
        <f t="shared" si="0"/>
        <v>0</v>
      </c>
      <c r="K145" s="172"/>
      <c r="L145" s="173"/>
      <c r="M145" s="174" t="s">
        <v>1</v>
      </c>
      <c r="N145" s="175" t="s">
        <v>38</v>
      </c>
      <c r="P145" s="144">
        <f t="shared" si="1"/>
        <v>0</v>
      </c>
      <c r="Q145" s="144">
        <v>0</v>
      </c>
      <c r="R145" s="144">
        <f t="shared" si="2"/>
        <v>0</v>
      </c>
      <c r="S145" s="144">
        <v>0</v>
      </c>
      <c r="T145" s="145">
        <f t="shared" si="3"/>
        <v>0</v>
      </c>
      <c r="AR145" s="146" t="s">
        <v>316</v>
      </c>
      <c r="AT145" s="146" t="s">
        <v>2259</v>
      </c>
      <c r="AU145" s="146" t="s">
        <v>80</v>
      </c>
      <c r="AY145" s="13" t="s">
        <v>281</v>
      </c>
      <c r="BE145" s="147">
        <f t="shared" si="4"/>
        <v>0</v>
      </c>
      <c r="BF145" s="147">
        <f t="shared" si="5"/>
        <v>0</v>
      </c>
      <c r="BG145" s="147">
        <f t="shared" si="6"/>
        <v>0</v>
      </c>
      <c r="BH145" s="147">
        <f t="shared" si="7"/>
        <v>0</v>
      </c>
      <c r="BI145" s="147">
        <f t="shared" si="8"/>
        <v>0</v>
      </c>
      <c r="BJ145" s="13" t="s">
        <v>80</v>
      </c>
      <c r="BK145" s="147">
        <f t="shared" si="9"/>
        <v>0</v>
      </c>
      <c r="BL145" s="13" t="s">
        <v>97</v>
      </c>
      <c r="BM145" s="146" t="s">
        <v>2747</v>
      </c>
    </row>
    <row r="146" spans="2:65" s="1" customFormat="1" ht="24.2" customHeight="1">
      <c r="B146" s="133"/>
      <c r="C146" s="165" t="s">
        <v>73</v>
      </c>
      <c r="D146" s="165" t="s">
        <v>2259</v>
      </c>
      <c r="E146" s="166" t="s">
        <v>2748</v>
      </c>
      <c r="F146" s="167" t="s">
        <v>2749</v>
      </c>
      <c r="G146" s="168" t="s">
        <v>2312</v>
      </c>
      <c r="H146" s="169">
        <v>2</v>
      </c>
      <c r="I146" s="170"/>
      <c r="J146" s="171">
        <f t="shared" si="0"/>
        <v>0</v>
      </c>
      <c r="K146" s="172"/>
      <c r="L146" s="173"/>
      <c r="M146" s="174" t="s">
        <v>1</v>
      </c>
      <c r="N146" s="175" t="s">
        <v>38</v>
      </c>
      <c r="P146" s="144">
        <f t="shared" si="1"/>
        <v>0</v>
      </c>
      <c r="Q146" s="144">
        <v>0</v>
      </c>
      <c r="R146" s="144">
        <f t="shared" si="2"/>
        <v>0</v>
      </c>
      <c r="S146" s="144">
        <v>0</v>
      </c>
      <c r="T146" s="145">
        <f t="shared" si="3"/>
        <v>0</v>
      </c>
      <c r="AR146" s="146" t="s">
        <v>316</v>
      </c>
      <c r="AT146" s="146" t="s">
        <v>2259</v>
      </c>
      <c r="AU146" s="146" t="s">
        <v>80</v>
      </c>
      <c r="AY146" s="13" t="s">
        <v>281</v>
      </c>
      <c r="BE146" s="147">
        <f t="shared" si="4"/>
        <v>0</v>
      </c>
      <c r="BF146" s="147">
        <f t="shared" si="5"/>
        <v>0</v>
      </c>
      <c r="BG146" s="147">
        <f t="shared" si="6"/>
        <v>0</v>
      </c>
      <c r="BH146" s="147">
        <f t="shared" si="7"/>
        <v>0</v>
      </c>
      <c r="BI146" s="147">
        <f t="shared" si="8"/>
        <v>0</v>
      </c>
      <c r="BJ146" s="13" t="s">
        <v>80</v>
      </c>
      <c r="BK146" s="147">
        <f t="shared" si="9"/>
        <v>0</v>
      </c>
      <c r="BL146" s="13" t="s">
        <v>97</v>
      </c>
      <c r="BM146" s="146" t="s">
        <v>2750</v>
      </c>
    </row>
    <row r="147" spans="2:65" s="1" customFormat="1" ht="24.2" customHeight="1">
      <c r="B147" s="133"/>
      <c r="C147" s="165" t="s">
        <v>73</v>
      </c>
      <c r="D147" s="165" t="s">
        <v>2259</v>
      </c>
      <c r="E147" s="166" t="s">
        <v>2751</v>
      </c>
      <c r="F147" s="167" t="s">
        <v>2752</v>
      </c>
      <c r="G147" s="168" t="s">
        <v>2312</v>
      </c>
      <c r="H147" s="169">
        <v>50</v>
      </c>
      <c r="I147" s="170"/>
      <c r="J147" s="171">
        <f t="shared" si="0"/>
        <v>0</v>
      </c>
      <c r="K147" s="172"/>
      <c r="L147" s="173"/>
      <c r="M147" s="174" t="s">
        <v>1</v>
      </c>
      <c r="N147" s="175" t="s">
        <v>38</v>
      </c>
      <c r="P147" s="144">
        <f t="shared" si="1"/>
        <v>0</v>
      </c>
      <c r="Q147" s="144">
        <v>0</v>
      </c>
      <c r="R147" s="144">
        <f t="shared" si="2"/>
        <v>0</v>
      </c>
      <c r="S147" s="144">
        <v>0</v>
      </c>
      <c r="T147" s="145">
        <f t="shared" si="3"/>
        <v>0</v>
      </c>
      <c r="AR147" s="146" t="s">
        <v>316</v>
      </c>
      <c r="AT147" s="146" t="s">
        <v>2259</v>
      </c>
      <c r="AU147" s="146" t="s">
        <v>80</v>
      </c>
      <c r="AY147" s="13" t="s">
        <v>281</v>
      </c>
      <c r="BE147" s="147">
        <f t="shared" si="4"/>
        <v>0</v>
      </c>
      <c r="BF147" s="147">
        <f t="shared" si="5"/>
        <v>0</v>
      </c>
      <c r="BG147" s="147">
        <f t="shared" si="6"/>
        <v>0</v>
      </c>
      <c r="BH147" s="147">
        <f t="shared" si="7"/>
        <v>0</v>
      </c>
      <c r="BI147" s="147">
        <f t="shared" si="8"/>
        <v>0</v>
      </c>
      <c r="BJ147" s="13" t="s">
        <v>80</v>
      </c>
      <c r="BK147" s="147">
        <f t="shared" si="9"/>
        <v>0</v>
      </c>
      <c r="BL147" s="13" t="s">
        <v>97</v>
      </c>
      <c r="BM147" s="146" t="s">
        <v>2753</v>
      </c>
    </row>
    <row r="148" spans="2:65" s="1" customFormat="1" ht="21.75" customHeight="1">
      <c r="B148" s="133"/>
      <c r="C148" s="165" t="s">
        <v>73</v>
      </c>
      <c r="D148" s="165" t="s">
        <v>2259</v>
      </c>
      <c r="E148" s="166" t="s">
        <v>2754</v>
      </c>
      <c r="F148" s="167" t="s">
        <v>2755</v>
      </c>
      <c r="G148" s="168" t="s">
        <v>2312</v>
      </c>
      <c r="H148" s="169">
        <v>18</v>
      </c>
      <c r="I148" s="170"/>
      <c r="J148" s="171">
        <f t="shared" si="0"/>
        <v>0</v>
      </c>
      <c r="K148" s="172"/>
      <c r="L148" s="173"/>
      <c r="M148" s="174" t="s">
        <v>1</v>
      </c>
      <c r="N148" s="175" t="s">
        <v>38</v>
      </c>
      <c r="P148" s="144">
        <f t="shared" si="1"/>
        <v>0</v>
      </c>
      <c r="Q148" s="144">
        <v>0</v>
      </c>
      <c r="R148" s="144">
        <f t="shared" si="2"/>
        <v>0</v>
      </c>
      <c r="S148" s="144">
        <v>0</v>
      </c>
      <c r="T148" s="145">
        <f t="shared" si="3"/>
        <v>0</v>
      </c>
      <c r="AR148" s="146" t="s">
        <v>316</v>
      </c>
      <c r="AT148" s="146" t="s">
        <v>2259</v>
      </c>
      <c r="AU148" s="146" t="s">
        <v>80</v>
      </c>
      <c r="AY148" s="13" t="s">
        <v>281</v>
      </c>
      <c r="BE148" s="147">
        <f t="shared" si="4"/>
        <v>0</v>
      </c>
      <c r="BF148" s="147">
        <f t="shared" si="5"/>
        <v>0</v>
      </c>
      <c r="BG148" s="147">
        <f t="shared" si="6"/>
        <v>0</v>
      </c>
      <c r="BH148" s="147">
        <f t="shared" si="7"/>
        <v>0</v>
      </c>
      <c r="BI148" s="147">
        <f t="shared" si="8"/>
        <v>0</v>
      </c>
      <c r="BJ148" s="13" t="s">
        <v>80</v>
      </c>
      <c r="BK148" s="147">
        <f t="shared" si="9"/>
        <v>0</v>
      </c>
      <c r="BL148" s="13" t="s">
        <v>97</v>
      </c>
      <c r="BM148" s="146" t="s">
        <v>2756</v>
      </c>
    </row>
    <row r="149" spans="2:65" s="1" customFormat="1" ht="21.75" customHeight="1">
      <c r="B149" s="133"/>
      <c r="C149" s="165" t="s">
        <v>73</v>
      </c>
      <c r="D149" s="165" t="s">
        <v>2259</v>
      </c>
      <c r="E149" s="166" t="s">
        <v>2757</v>
      </c>
      <c r="F149" s="167" t="s">
        <v>2758</v>
      </c>
      <c r="G149" s="168" t="s">
        <v>2312</v>
      </c>
      <c r="H149" s="169">
        <v>9</v>
      </c>
      <c r="I149" s="170"/>
      <c r="J149" s="171">
        <f t="shared" si="0"/>
        <v>0</v>
      </c>
      <c r="K149" s="172"/>
      <c r="L149" s="173"/>
      <c r="M149" s="174" t="s">
        <v>1</v>
      </c>
      <c r="N149" s="175" t="s">
        <v>38</v>
      </c>
      <c r="P149" s="144">
        <f t="shared" si="1"/>
        <v>0</v>
      </c>
      <c r="Q149" s="144">
        <v>0</v>
      </c>
      <c r="R149" s="144">
        <f t="shared" si="2"/>
        <v>0</v>
      </c>
      <c r="S149" s="144">
        <v>0</v>
      </c>
      <c r="T149" s="145">
        <f t="shared" si="3"/>
        <v>0</v>
      </c>
      <c r="AR149" s="146" t="s">
        <v>316</v>
      </c>
      <c r="AT149" s="146" t="s">
        <v>2259</v>
      </c>
      <c r="AU149" s="146" t="s">
        <v>80</v>
      </c>
      <c r="AY149" s="13" t="s">
        <v>281</v>
      </c>
      <c r="BE149" s="147">
        <f t="shared" si="4"/>
        <v>0</v>
      </c>
      <c r="BF149" s="147">
        <f t="shared" si="5"/>
        <v>0</v>
      </c>
      <c r="BG149" s="147">
        <f t="shared" si="6"/>
        <v>0</v>
      </c>
      <c r="BH149" s="147">
        <f t="shared" si="7"/>
        <v>0</v>
      </c>
      <c r="BI149" s="147">
        <f t="shared" si="8"/>
        <v>0</v>
      </c>
      <c r="BJ149" s="13" t="s">
        <v>80</v>
      </c>
      <c r="BK149" s="147">
        <f t="shared" si="9"/>
        <v>0</v>
      </c>
      <c r="BL149" s="13" t="s">
        <v>97</v>
      </c>
      <c r="BM149" s="146" t="s">
        <v>2759</v>
      </c>
    </row>
    <row r="150" spans="2:65" s="1" customFormat="1" ht="16.5" customHeight="1">
      <c r="B150" s="133"/>
      <c r="C150" s="165" t="s">
        <v>73</v>
      </c>
      <c r="D150" s="165" t="s">
        <v>2259</v>
      </c>
      <c r="E150" s="166" t="s">
        <v>2760</v>
      </c>
      <c r="F150" s="167" t="s">
        <v>2761</v>
      </c>
      <c r="G150" s="168" t="s">
        <v>2312</v>
      </c>
      <c r="H150" s="169">
        <v>10</v>
      </c>
      <c r="I150" s="170"/>
      <c r="J150" s="171">
        <f t="shared" si="0"/>
        <v>0</v>
      </c>
      <c r="K150" s="172"/>
      <c r="L150" s="173"/>
      <c r="M150" s="174" t="s">
        <v>1</v>
      </c>
      <c r="N150" s="175" t="s">
        <v>38</v>
      </c>
      <c r="P150" s="144">
        <f t="shared" si="1"/>
        <v>0</v>
      </c>
      <c r="Q150" s="144">
        <v>0</v>
      </c>
      <c r="R150" s="144">
        <f t="shared" si="2"/>
        <v>0</v>
      </c>
      <c r="S150" s="144">
        <v>0</v>
      </c>
      <c r="T150" s="145">
        <f t="shared" si="3"/>
        <v>0</v>
      </c>
      <c r="AR150" s="146" t="s">
        <v>316</v>
      </c>
      <c r="AT150" s="146" t="s">
        <v>2259</v>
      </c>
      <c r="AU150" s="146" t="s">
        <v>80</v>
      </c>
      <c r="AY150" s="13" t="s">
        <v>281</v>
      </c>
      <c r="BE150" s="147">
        <f t="shared" si="4"/>
        <v>0</v>
      </c>
      <c r="BF150" s="147">
        <f t="shared" si="5"/>
        <v>0</v>
      </c>
      <c r="BG150" s="147">
        <f t="shared" si="6"/>
        <v>0</v>
      </c>
      <c r="BH150" s="147">
        <f t="shared" si="7"/>
        <v>0</v>
      </c>
      <c r="BI150" s="147">
        <f t="shared" si="8"/>
        <v>0</v>
      </c>
      <c r="BJ150" s="13" t="s">
        <v>80</v>
      </c>
      <c r="BK150" s="147">
        <f t="shared" si="9"/>
        <v>0</v>
      </c>
      <c r="BL150" s="13" t="s">
        <v>97</v>
      </c>
      <c r="BM150" s="146" t="s">
        <v>2762</v>
      </c>
    </row>
    <row r="151" spans="2:65" s="1" customFormat="1" ht="16.5" customHeight="1">
      <c r="B151" s="133"/>
      <c r="C151" s="165" t="s">
        <v>73</v>
      </c>
      <c r="D151" s="165" t="s">
        <v>2259</v>
      </c>
      <c r="E151" s="166" t="s">
        <v>2763</v>
      </c>
      <c r="F151" s="167" t="s">
        <v>2764</v>
      </c>
      <c r="G151" s="168" t="s">
        <v>2312</v>
      </c>
      <c r="H151" s="169">
        <v>52</v>
      </c>
      <c r="I151" s="170"/>
      <c r="J151" s="171">
        <f t="shared" si="0"/>
        <v>0</v>
      </c>
      <c r="K151" s="172"/>
      <c r="L151" s="173"/>
      <c r="M151" s="174" t="s">
        <v>1</v>
      </c>
      <c r="N151" s="175" t="s">
        <v>38</v>
      </c>
      <c r="P151" s="144">
        <f t="shared" si="1"/>
        <v>0</v>
      </c>
      <c r="Q151" s="144">
        <v>0</v>
      </c>
      <c r="R151" s="144">
        <f t="shared" si="2"/>
        <v>0</v>
      </c>
      <c r="S151" s="144">
        <v>0</v>
      </c>
      <c r="T151" s="145">
        <f t="shared" si="3"/>
        <v>0</v>
      </c>
      <c r="AR151" s="146" t="s">
        <v>316</v>
      </c>
      <c r="AT151" s="146" t="s">
        <v>2259</v>
      </c>
      <c r="AU151" s="146" t="s">
        <v>80</v>
      </c>
      <c r="AY151" s="13" t="s">
        <v>281</v>
      </c>
      <c r="BE151" s="147">
        <f t="shared" si="4"/>
        <v>0</v>
      </c>
      <c r="BF151" s="147">
        <f t="shared" si="5"/>
        <v>0</v>
      </c>
      <c r="BG151" s="147">
        <f t="shared" si="6"/>
        <v>0</v>
      </c>
      <c r="BH151" s="147">
        <f t="shared" si="7"/>
        <v>0</v>
      </c>
      <c r="BI151" s="147">
        <f t="shared" si="8"/>
        <v>0</v>
      </c>
      <c r="BJ151" s="13" t="s">
        <v>80</v>
      </c>
      <c r="BK151" s="147">
        <f t="shared" si="9"/>
        <v>0</v>
      </c>
      <c r="BL151" s="13" t="s">
        <v>97</v>
      </c>
      <c r="BM151" s="146" t="s">
        <v>2765</v>
      </c>
    </row>
    <row r="152" spans="2:65" s="1" customFormat="1" ht="16.5" customHeight="1">
      <c r="B152" s="133"/>
      <c r="C152" s="165" t="s">
        <v>73</v>
      </c>
      <c r="D152" s="165" t="s">
        <v>2259</v>
      </c>
      <c r="E152" s="166" t="s">
        <v>2766</v>
      </c>
      <c r="F152" s="167" t="s">
        <v>2767</v>
      </c>
      <c r="G152" s="168" t="s">
        <v>2312</v>
      </c>
      <c r="H152" s="169">
        <v>20</v>
      </c>
      <c r="I152" s="170"/>
      <c r="J152" s="171">
        <f t="shared" si="0"/>
        <v>0</v>
      </c>
      <c r="K152" s="172"/>
      <c r="L152" s="173"/>
      <c r="M152" s="174" t="s">
        <v>1</v>
      </c>
      <c r="N152" s="175" t="s">
        <v>38</v>
      </c>
      <c r="P152" s="144">
        <f t="shared" si="1"/>
        <v>0</v>
      </c>
      <c r="Q152" s="144">
        <v>0</v>
      </c>
      <c r="R152" s="144">
        <f t="shared" si="2"/>
        <v>0</v>
      </c>
      <c r="S152" s="144">
        <v>0</v>
      </c>
      <c r="T152" s="145">
        <f t="shared" si="3"/>
        <v>0</v>
      </c>
      <c r="AR152" s="146" t="s">
        <v>316</v>
      </c>
      <c r="AT152" s="146" t="s">
        <v>2259</v>
      </c>
      <c r="AU152" s="146" t="s">
        <v>80</v>
      </c>
      <c r="AY152" s="13" t="s">
        <v>281</v>
      </c>
      <c r="BE152" s="147">
        <f t="shared" si="4"/>
        <v>0</v>
      </c>
      <c r="BF152" s="147">
        <f t="shared" si="5"/>
        <v>0</v>
      </c>
      <c r="BG152" s="147">
        <f t="shared" si="6"/>
        <v>0</v>
      </c>
      <c r="BH152" s="147">
        <f t="shared" si="7"/>
        <v>0</v>
      </c>
      <c r="BI152" s="147">
        <f t="shared" si="8"/>
        <v>0</v>
      </c>
      <c r="BJ152" s="13" t="s">
        <v>80</v>
      </c>
      <c r="BK152" s="147">
        <f t="shared" si="9"/>
        <v>0</v>
      </c>
      <c r="BL152" s="13" t="s">
        <v>97</v>
      </c>
      <c r="BM152" s="146" t="s">
        <v>2768</v>
      </c>
    </row>
    <row r="153" spans="2:65" s="1" customFormat="1" ht="33" customHeight="1">
      <c r="B153" s="133"/>
      <c r="C153" s="165" t="s">
        <v>73</v>
      </c>
      <c r="D153" s="165" t="s">
        <v>2259</v>
      </c>
      <c r="E153" s="166" t="s">
        <v>2769</v>
      </c>
      <c r="F153" s="167" t="s">
        <v>2770</v>
      </c>
      <c r="G153" s="168" t="s">
        <v>2312</v>
      </c>
      <c r="H153" s="169">
        <v>45</v>
      </c>
      <c r="I153" s="170"/>
      <c r="J153" s="171">
        <f t="shared" si="0"/>
        <v>0</v>
      </c>
      <c r="K153" s="172"/>
      <c r="L153" s="173"/>
      <c r="M153" s="174" t="s">
        <v>1</v>
      </c>
      <c r="N153" s="175" t="s">
        <v>38</v>
      </c>
      <c r="P153" s="144">
        <f t="shared" si="1"/>
        <v>0</v>
      </c>
      <c r="Q153" s="144">
        <v>0</v>
      </c>
      <c r="R153" s="144">
        <f t="shared" si="2"/>
        <v>0</v>
      </c>
      <c r="S153" s="144">
        <v>0</v>
      </c>
      <c r="T153" s="145">
        <f t="shared" si="3"/>
        <v>0</v>
      </c>
      <c r="AR153" s="146" t="s">
        <v>316</v>
      </c>
      <c r="AT153" s="146" t="s">
        <v>2259</v>
      </c>
      <c r="AU153" s="146" t="s">
        <v>80</v>
      </c>
      <c r="AY153" s="13" t="s">
        <v>281</v>
      </c>
      <c r="BE153" s="147">
        <f t="shared" si="4"/>
        <v>0</v>
      </c>
      <c r="BF153" s="147">
        <f t="shared" si="5"/>
        <v>0</v>
      </c>
      <c r="BG153" s="147">
        <f t="shared" si="6"/>
        <v>0</v>
      </c>
      <c r="BH153" s="147">
        <f t="shared" si="7"/>
        <v>0</v>
      </c>
      <c r="BI153" s="147">
        <f t="shared" si="8"/>
        <v>0</v>
      </c>
      <c r="BJ153" s="13" t="s">
        <v>80</v>
      </c>
      <c r="BK153" s="147">
        <f t="shared" si="9"/>
        <v>0</v>
      </c>
      <c r="BL153" s="13" t="s">
        <v>97</v>
      </c>
      <c r="BM153" s="146" t="s">
        <v>2771</v>
      </c>
    </row>
    <row r="154" spans="2:65" s="1" customFormat="1" ht="16.5" customHeight="1">
      <c r="B154" s="133"/>
      <c r="C154" s="165" t="s">
        <v>73</v>
      </c>
      <c r="D154" s="165" t="s">
        <v>2259</v>
      </c>
      <c r="E154" s="166" t="s">
        <v>2772</v>
      </c>
      <c r="F154" s="167" t="s">
        <v>2773</v>
      </c>
      <c r="G154" s="168" t="s">
        <v>2312</v>
      </c>
      <c r="H154" s="169">
        <v>2</v>
      </c>
      <c r="I154" s="170"/>
      <c r="J154" s="171">
        <f t="shared" si="0"/>
        <v>0</v>
      </c>
      <c r="K154" s="172"/>
      <c r="L154" s="173"/>
      <c r="M154" s="174" t="s">
        <v>1</v>
      </c>
      <c r="N154" s="175" t="s">
        <v>38</v>
      </c>
      <c r="P154" s="144">
        <f t="shared" si="1"/>
        <v>0</v>
      </c>
      <c r="Q154" s="144">
        <v>0</v>
      </c>
      <c r="R154" s="144">
        <f t="shared" si="2"/>
        <v>0</v>
      </c>
      <c r="S154" s="144">
        <v>0</v>
      </c>
      <c r="T154" s="145">
        <f t="shared" si="3"/>
        <v>0</v>
      </c>
      <c r="AR154" s="146" t="s">
        <v>316</v>
      </c>
      <c r="AT154" s="146" t="s">
        <v>2259</v>
      </c>
      <c r="AU154" s="146" t="s">
        <v>80</v>
      </c>
      <c r="AY154" s="13" t="s">
        <v>281</v>
      </c>
      <c r="BE154" s="147">
        <f t="shared" si="4"/>
        <v>0</v>
      </c>
      <c r="BF154" s="147">
        <f t="shared" si="5"/>
        <v>0</v>
      </c>
      <c r="BG154" s="147">
        <f t="shared" si="6"/>
        <v>0</v>
      </c>
      <c r="BH154" s="147">
        <f t="shared" si="7"/>
        <v>0</v>
      </c>
      <c r="BI154" s="147">
        <f t="shared" si="8"/>
        <v>0</v>
      </c>
      <c r="BJ154" s="13" t="s">
        <v>80</v>
      </c>
      <c r="BK154" s="147">
        <f t="shared" si="9"/>
        <v>0</v>
      </c>
      <c r="BL154" s="13" t="s">
        <v>97</v>
      </c>
      <c r="BM154" s="146" t="s">
        <v>2774</v>
      </c>
    </row>
    <row r="155" spans="2:65" s="1" customFormat="1" ht="24.2" customHeight="1">
      <c r="B155" s="133"/>
      <c r="C155" s="165" t="s">
        <v>73</v>
      </c>
      <c r="D155" s="165" t="s">
        <v>2259</v>
      </c>
      <c r="E155" s="166" t="s">
        <v>2775</v>
      </c>
      <c r="F155" s="167" t="s">
        <v>2776</v>
      </c>
      <c r="G155" s="168" t="s">
        <v>2312</v>
      </c>
      <c r="H155" s="169">
        <v>1</v>
      </c>
      <c r="I155" s="170"/>
      <c r="J155" s="171">
        <f t="shared" si="0"/>
        <v>0</v>
      </c>
      <c r="K155" s="172"/>
      <c r="L155" s="173"/>
      <c r="M155" s="174" t="s">
        <v>1</v>
      </c>
      <c r="N155" s="175" t="s">
        <v>38</v>
      </c>
      <c r="P155" s="144">
        <f t="shared" si="1"/>
        <v>0</v>
      </c>
      <c r="Q155" s="144">
        <v>0</v>
      </c>
      <c r="R155" s="144">
        <f t="shared" si="2"/>
        <v>0</v>
      </c>
      <c r="S155" s="144">
        <v>0</v>
      </c>
      <c r="T155" s="145">
        <f t="shared" si="3"/>
        <v>0</v>
      </c>
      <c r="AR155" s="146" t="s">
        <v>316</v>
      </c>
      <c r="AT155" s="146" t="s">
        <v>2259</v>
      </c>
      <c r="AU155" s="146" t="s">
        <v>80</v>
      </c>
      <c r="AY155" s="13" t="s">
        <v>281</v>
      </c>
      <c r="BE155" s="147">
        <f t="shared" si="4"/>
        <v>0</v>
      </c>
      <c r="BF155" s="147">
        <f t="shared" si="5"/>
        <v>0</v>
      </c>
      <c r="BG155" s="147">
        <f t="shared" si="6"/>
        <v>0</v>
      </c>
      <c r="BH155" s="147">
        <f t="shared" si="7"/>
        <v>0</v>
      </c>
      <c r="BI155" s="147">
        <f t="shared" si="8"/>
        <v>0</v>
      </c>
      <c r="BJ155" s="13" t="s">
        <v>80</v>
      </c>
      <c r="BK155" s="147">
        <f t="shared" si="9"/>
        <v>0</v>
      </c>
      <c r="BL155" s="13" t="s">
        <v>97</v>
      </c>
      <c r="BM155" s="146" t="s">
        <v>2777</v>
      </c>
    </row>
    <row r="156" spans="2:65" s="1" customFormat="1" ht="24.2" customHeight="1">
      <c r="B156" s="133"/>
      <c r="C156" s="165" t="s">
        <v>73</v>
      </c>
      <c r="D156" s="165" t="s">
        <v>2259</v>
      </c>
      <c r="E156" s="166" t="s">
        <v>2778</v>
      </c>
      <c r="F156" s="167" t="s">
        <v>2779</v>
      </c>
      <c r="G156" s="168" t="s">
        <v>2312</v>
      </c>
      <c r="H156" s="169">
        <v>1</v>
      </c>
      <c r="I156" s="170"/>
      <c r="J156" s="171">
        <f t="shared" si="0"/>
        <v>0</v>
      </c>
      <c r="K156" s="172"/>
      <c r="L156" s="173"/>
      <c r="M156" s="174" t="s">
        <v>1</v>
      </c>
      <c r="N156" s="175" t="s">
        <v>38</v>
      </c>
      <c r="P156" s="144">
        <f t="shared" si="1"/>
        <v>0</v>
      </c>
      <c r="Q156" s="144">
        <v>0</v>
      </c>
      <c r="R156" s="144">
        <f t="shared" si="2"/>
        <v>0</v>
      </c>
      <c r="S156" s="144">
        <v>0</v>
      </c>
      <c r="T156" s="145">
        <f t="shared" si="3"/>
        <v>0</v>
      </c>
      <c r="AR156" s="146" t="s">
        <v>316</v>
      </c>
      <c r="AT156" s="146" t="s">
        <v>2259</v>
      </c>
      <c r="AU156" s="146" t="s">
        <v>80</v>
      </c>
      <c r="AY156" s="13" t="s">
        <v>281</v>
      </c>
      <c r="BE156" s="147">
        <f t="shared" si="4"/>
        <v>0</v>
      </c>
      <c r="BF156" s="147">
        <f t="shared" si="5"/>
        <v>0</v>
      </c>
      <c r="BG156" s="147">
        <f t="shared" si="6"/>
        <v>0</v>
      </c>
      <c r="BH156" s="147">
        <f t="shared" si="7"/>
        <v>0</v>
      </c>
      <c r="BI156" s="147">
        <f t="shared" si="8"/>
        <v>0</v>
      </c>
      <c r="BJ156" s="13" t="s">
        <v>80</v>
      </c>
      <c r="BK156" s="147">
        <f t="shared" si="9"/>
        <v>0</v>
      </c>
      <c r="BL156" s="13" t="s">
        <v>97</v>
      </c>
      <c r="BM156" s="146" t="s">
        <v>2780</v>
      </c>
    </row>
    <row r="157" spans="2:65" s="1" customFormat="1" ht="24.2" customHeight="1">
      <c r="B157" s="133"/>
      <c r="C157" s="165" t="s">
        <v>73</v>
      </c>
      <c r="D157" s="165" t="s">
        <v>2259</v>
      </c>
      <c r="E157" s="166" t="s">
        <v>2781</v>
      </c>
      <c r="F157" s="167" t="s">
        <v>2782</v>
      </c>
      <c r="G157" s="168" t="s">
        <v>2312</v>
      </c>
      <c r="H157" s="169">
        <v>1</v>
      </c>
      <c r="I157" s="170"/>
      <c r="J157" s="171">
        <f t="shared" si="0"/>
        <v>0</v>
      </c>
      <c r="K157" s="172"/>
      <c r="L157" s="173"/>
      <c r="M157" s="174" t="s">
        <v>1</v>
      </c>
      <c r="N157" s="175" t="s">
        <v>38</v>
      </c>
      <c r="P157" s="144">
        <f t="shared" si="1"/>
        <v>0</v>
      </c>
      <c r="Q157" s="144">
        <v>0</v>
      </c>
      <c r="R157" s="144">
        <f t="shared" si="2"/>
        <v>0</v>
      </c>
      <c r="S157" s="144">
        <v>0</v>
      </c>
      <c r="T157" s="145">
        <f t="shared" si="3"/>
        <v>0</v>
      </c>
      <c r="AR157" s="146" t="s">
        <v>316</v>
      </c>
      <c r="AT157" s="146" t="s">
        <v>2259</v>
      </c>
      <c r="AU157" s="146" t="s">
        <v>80</v>
      </c>
      <c r="AY157" s="13" t="s">
        <v>281</v>
      </c>
      <c r="BE157" s="147">
        <f t="shared" si="4"/>
        <v>0</v>
      </c>
      <c r="BF157" s="147">
        <f t="shared" si="5"/>
        <v>0</v>
      </c>
      <c r="BG157" s="147">
        <f t="shared" si="6"/>
        <v>0</v>
      </c>
      <c r="BH157" s="147">
        <f t="shared" si="7"/>
        <v>0</v>
      </c>
      <c r="BI157" s="147">
        <f t="shared" si="8"/>
        <v>0</v>
      </c>
      <c r="BJ157" s="13" t="s">
        <v>80</v>
      </c>
      <c r="BK157" s="147">
        <f t="shared" si="9"/>
        <v>0</v>
      </c>
      <c r="BL157" s="13" t="s">
        <v>97</v>
      </c>
      <c r="BM157" s="146" t="s">
        <v>2783</v>
      </c>
    </row>
    <row r="158" spans="2:65" s="11" customFormat="1" ht="25.9" customHeight="1">
      <c r="B158" s="121"/>
      <c r="D158" s="122" t="s">
        <v>72</v>
      </c>
      <c r="E158" s="123" t="s">
        <v>2484</v>
      </c>
      <c r="F158" s="123" t="s">
        <v>2784</v>
      </c>
      <c r="I158" s="124"/>
      <c r="J158" s="125">
        <f>BK158</f>
        <v>0</v>
      </c>
      <c r="L158" s="121"/>
      <c r="M158" s="126"/>
      <c r="P158" s="127">
        <f>SUM(P159:P177)</f>
        <v>0</v>
      </c>
      <c r="R158" s="127">
        <f>SUM(R159:R177)</f>
        <v>0</v>
      </c>
      <c r="T158" s="128">
        <f>SUM(T159:T177)</f>
        <v>0</v>
      </c>
      <c r="AR158" s="122" t="s">
        <v>80</v>
      </c>
      <c r="AT158" s="129" t="s">
        <v>72</v>
      </c>
      <c r="AU158" s="129" t="s">
        <v>73</v>
      </c>
      <c r="AY158" s="122" t="s">
        <v>281</v>
      </c>
      <c r="BK158" s="130">
        <f>SUM(BK159:BK177)</f>
        <v>0</v>
      </c>
    </row>
    <row r="159" spans="2:65" s="1" customFormat="1" ht="16.5" customHeight="1">
      <c r="B159" s="133"/>
      <c r="C159" s="165" t="s">
        <v>73</v>
      </c>
      <c r="D159" s="165" t="s">
        <v>2259</v>
      </c>
      <c r="E159" s="166" t="s">
        <v>2785</v>
      </c>
      <c r="F159" s="167" t="s">
        <v>2786</v>
      </c>
      <c r="G159" s="168" t="s">
        <v>2312</v>
      </c>
      <c r="H159" s="169">
        <v>1</v>
      </c>
      <c r="I159" s="170"/>
      <c r="J159" s="171">
        <f t="shared" ref="J159:J177" si="10">ROUND(I159*H159,2)</f>
        <v>0</v>
      </c>
      <c r="K159" s="172"/>
      <c r="L159" s="173"/>
      <c r="M159" s="174" t="s">
        <v>1</v>
      </c>
      <c r="N159" s="175" t="s">
        <v>38</v>
      </c>
      <c r="P159" s="144">
        <f t="shared" ref="P159:P177" si="11">O159*H159</f>
        <v>0</v>
      </c>
      <c r="Q159" s="144">
        <v>0</v>
      </c>
      <c r="R159" s="144">
        <f t="shared" ref="R159:R177" si="12">Q159*H159</f>
        <v>0</v>
      </c>
      <c r="S159" s="144">
        <v>0</v>
      </c>
      <c r="T159" s="145">
        <f t="shared" ref="T159:T177" si="13">S159*H159</f>
        <v>0</v>
      </c>
      <c r="AR159" s="146" t="s">
        <v>316</v>
      </c>
      <c r="AT159" s="146" t="s">
        <v>2259</v>
      </c>
      <c r="AU159" s="146" t="s">
        <v>80</v>
      </c>
      <c r="AY159" s="13" t="s">
        <v>281</v>
      </c>
      <c r="BE159" s="147">
        <f t="shared" ref="BE159:BE177" si="14">IF(N159="základní",J159,0)</f>
        <v>0</v>
      </c>
      <c r="BF159" s="147">
        <f t="shared" ref="BF159:BF177" si="15">IF(N159="snížená",J159,0)</f>
        <v>0</v>
      </c>
      <c r="BG159" s="147">
        <f t="shared" ref="BG159:BG177" si="16">IF(N159="zákl. přenesená",J159,0)</f>
        <v>0</v>
      </c>
      <c r="BH159" s="147">
        <f t="shared" ref="BH159:BH177" si="17">IF(N159="sníž. přenesená",J159,0)</f>
        <v>0</v>
      </c>
      <c r="BI159" s="147">
        <f t="shared" ref="BI159:BI177" si="18">IF(N159="nulová",J159,0)</f>
        <v>0</v>
      </c>
      <c r="BJ159" s="13" t="s">
        <v>80</v>
      </c>
      <c r="BK159" s="147">
        <f t="shared" ref="BK159:BK177" si="19">ROUND(I159*H159,2)</f>
        <v>0</v>
      </c>
      <c r="BL159" s="13" t="s">
        <v>97</v>
      </c>
      <c r="BM159" s="146" t="s">
        <v>2787</v>
      </c>
    </row>
    <row r="160" spans="2:65" s="1" customFormat="1" ht="16.5" customHeight="1">
      <c r="B160" s="133"/>
      <c r="C160" s="165" t="s">
        <v>73</v>
      </c>
      <c r="D160" s="165" t="s">
        <v>2259</v>
      </c>
      <c r="E160" s="166" t="s">
        <v>2788</v>
      </c>
      <c r="F160" s="167" t="s">
        <v>2789</v>
      </c>
      <c r="G160" s="168" t="s">
        <v>2312</v>
      </c>
      <c r="H160" s="169">
        <v>7</v>
      </c>
      <c r="I160" s="170"/>
      <c r="J160" s="171">
        <f t="shared" si="10"/>
        <v>0</v>
      </c>
      <c r="K160" s="172"/>
      <c r="L160" s="173"/>
      <c r="M160" s="174" t="s">
        <v>1</v>
      </c>
      <c r="N160" s="175" t="s">
        <v>38</v>
      </c>
      <c r="P160" s="144">
        <f t="shared" si="11"/>
        <v>0</v>
      </c>
      <c r="Q160" s="144">
        <v>0</v>
      </c>
      <c r="R160" s="144">
        <f t="shared" si="12"/>
        <v>0</v>
      </c>
      <c r="S160" s="144">
        <v>0</v>
      </c>
      <c r="T160" s="145">
        <f t="shared" si="13"/>
        <v>0</v>
      </c>
      <c r="AR160" s="146" t="s">
        <v>316</v>
      </c>
      <c r="AT160" s="146" t="s">
        <v>2259</v>
      </c>
      <c r="AU160" s="146" t="s">
        <v>80</v>
      </c>
      <c r="AY160" s="13" t="s">
        <v>281</v>
      </c>
      <c r="BE160" s="147">
        <f t="shared" si="14"/>
        <v>0</v>
      </c>
      <c r="BF160" s="147">
        <f t="shared" si="15"/>
        <v>0</v>
      </c>
      <c r="BG160" s="147">
        <f t="shared" si="16"/>
        <v>0</v>
      </c>
      <c r="BH160" s="147">
        <f t="shared" si="17"/>
        <v>0</v>
      </c>
      <c r="BI160" s="147">
        <f t="shared" si="18"/>
        <v>0</v>
      </c>
      <c r="BJ160" s="13" t="s">
        <v>80</v>
      </c>
      <c r="BK160" s="147">
        <f t="shared" si="19"/>
        <v>0</v>
      </c>
      <c r="BL160" s="13" t="s">
        <v>97</v>
      </c>
      <c r="BM160" s="146" t="s">
        <v>2790</v>
      </c>
    </row>
    <row r="161" spans="2:65" s="1" customFormat="1" ht="21.75" customHeight="1">
      <c r="B161" s="133"/>
      <c r="C161" s="165" t="s">
        <v>73</v>
      </c>
      <c r="D161" s="165" t="s">
        <v>2259</v>
      </c>
      <c r="E161" s="166" t="s">
        <v>2791</v>
      </c>
      <c r="F161" s="167" t="s">
        <v>2792</v>
      </c>
      <c r="G161" s="168" t="s">
        <v>2312</v>
      </c>
      <c r="H161" s="169">
        <v>21</v>
      </c>
      <c r="I161" s="170"/>
      <c r="J161" s="171">
        <f t="shared" si="10"/>
        <v>0</v>
      </c>
      <c r="K161" s="172"/>
      <c r="L161" s="173"/>
      <c r="M161" s="174" t="s">
        <v>1</v>
      </c>
      <c r="N161" s="175" t="s">
        <v>38</v>
      </c>
      <c r="P161" s="144">
        <f t="shared" si="11"/>
        <v>0</v>
      </c>
      <c r="Q161" s="144">
        <v>0</v>
      </c>
      <c r="R161" s="144">
        <f t="shared" si="12"/>
        <v>0</v>
      </c>
      <c r="S161" s="144">
        <v>0</v>
      </c>
      <c r="T161" s="145">
        <f t="shared" si="13"/>
        <v>0</v>
      </c>
      <c r="AR161" s="146" t="s">
        <v>316</v>
      </c>
      <c r="AT161" s="146" t="s">
        <v>2259</v>
      </c>
      <c r="AU161" s="146" t="s">
        <v>80</v>
      </c>
      <c r="AY161" s="13" t="s">
        <v>281</v>
      </c>
      <c r="BE161" s="147">
        <f t="shared" si="14"/>
        <v>0</v>
      </c>
      <c r="BF161" s="147">
        <f t="shared" si="15"/>
        <v>0</v>
      </c>
      <c r="BG161" s="147">
        <f t="shared" si="16"/>
        <v>0</v>
      </c>
      <c r="BH161" s="147">
        <f t="shared" si="17"/>
        <v>0</v>
      </c>
      <c r="BI161" s="147">
        <f t="shared" si="18"/>
        <v>0</v>
      </c>
      <c r="BJ161" s="13" t="s">
        <v>80</v>
      </c>
      <c r="BK161" s="147">
        <f t="shared" si="19"/>
        <v>0</v>
      </c>
      <c r="BL161" s="13" t="s">
        <v>97</v>
      </c>
      <c r="BM161" s="146" t="s">
        <v>2793</v>
      </c>
    </row>
    <row r="162" spans="2:65" s="1" customFormat="1" ht="24.2" customHeight="1">
      <c r="B162" s="133"/>
      <c r="C162" s="165" t="s">
        <v>73</v>
      </c>
      <c r="D162" s="165" t="s">
        <v>2259</v>
      </c>
      <c r="E162" s="166" t="s">
        <v>2794</v>
      </c>
      <c r="F162" s="167" t="s">
        <v>2795</v>
      </c>
      <c r="G162" s="168" t="s">
        <v>2312</v>
      </c>
      <c r="H162" s="169">
        <v>1</v>
      </c>
      <c r="I162" s="170"/>
      <c r="J162" s="171">
        <f t="shared" si="10"/>
        <v>0</v>
      </c>
      <c r="K162" s="172"/>
      <c r="L162" s="173"/>
      <c r="M162" s="174" t="s">
        <v>1</v>
      </c>
      <c r="N162" s="175" t="s">
        <v>38</v>
      </c>
      <c r="P162" s="144">
        <f t="shared" si="11"/>
        <v>0</v>
      </c>
      <c r="Q162" s="144">
        <v>0</v>
      </c>
      <c r="R162" s="144">
        <f t="shared" si="12"/>
        <v>0</v>
      </c>
      <c r="S162" s="144">
        <v>0</v>
      </c>
      <c r="T162" s="145">
        <f t="shared" si="13"/>
        <v>0</v>
      </c>
      <c r="AR162" s="146" t="s">
        <v>316</v>
      </c>
      <c r="AT162" s="146" t="s">
        <v>2259</v>
      </c>
      <c r="AU162" s="146" t="s">
        <v>80</v>
      </c>
      <c r="AY162" s="13" t="s">
        <v>281</v>
      </c>
      <c r="BE162" s="147">
        <f t="shared" si="14"/>
        <v>0</v>
      </c>
      <c r="BF162" s="147">
        <f t="shared" si="15"/>
        <v>0</v>
      </c>
      <c r="BG162" s="147">
        <f t="shared" si="16"/>
        <v>0</v>
      </c>
      <c r="BH162" s="147">
        <f t="shared" si="17"/>
        <v>0</v>
      </c>
      <c r="BI162" s="147">
        <f t="shared" si="18"/>
        <v>0</v>
      </c>
      <c r="BJ162" s="13" t="s">
        <v>80</v>
      </c>
      <c r="BK162" s="147">
        <f t="shared" si="19"/>
        <v>0</v>
      </c>
      <c r="BL162" s="13" t="s">
        <v>97</v>
      </c>
      <c r="BM162" s="146" t="s">
        <v>2796</v>
      </c>
    </row>
    <row r="163" spans="2:65" s="1" customFormat="1" ht="21.75" customHeight="1">
      <c r="B163" s="133"/>
      <c r="C163" s="165" t="s">
        <v>73</v>
      </c>
      <c r="D163" s="165" t="s">
        <v>2259</v>
      </c>
      <c r="E163" s="166" t="s">
        <v>2797</v>
      </c>
      <c r="F163" s="167" t="s">
        <v>2798</v>
      </c>
      <c r="G163" s="168" t="s">
        <v>2312</v>
      </c>
      <c r="H163" s="169">
        <v>20</v>
      </c>
      <c r="I163" s="170"/>
      <c r="J163" s="171">
        <f t="shared" si="10"/>
        <v>0</v>
      </c>
      <c r="K163" s="172"/>
      <c r="L163" s="173"/>
      <c r="M163" s="174" t="s">
        <v>1</v>
      </c>
      <c r="N163" s="175" t="s">
        <v>38</v>
      </c>
      <c r="P163" s="144">
        <f t="shared" si="11"/>
        <v>0</v>
      </c>
      <c r="Q163" s="144">
        <v>0</v>
      </c>
      <c r="R163" s="144">
        <f t="shared" si="12"/>
        <v>0</v>
      </c>
      <c r="S163" s="144">
        <v>0</v>
      </c>
      <c r="T163" s="145">
        <f t="shared" si="13"/>
        <v>0</v>
      </c>
      <c r="AR163" s="146" t="s">
        <v>316</v>
      </c>
      <c r="AT163" s="146" t="s">
        <v>2259</v>
      </c>
      <c r="AU163" s="146" t="s">
        <v>80</v>
      </c>
      <c r="AY163" s="13" t="s">
        <v>281</v>
      </c>
      <c r="BE163" s="147">
        <f t="shared" si="14"/>
        <v>0</v>
      </c>
      <c r="BF163" s="147">
        <f t="shared" si="15"/>
        <v>0</v>
      </c>
      <c r="BG163" s="147">
        <f t="shared" si="16"/>
        <v>0</v>
      </c>
      <c r="BH163" s="147">
        <f t="shared" si="17"/>
        <v>0</v>
      </c>
      <c r="BI163" s="147">
        <f t="shared" si="18"/>
        <v>0</v>
      </c>
      <c r="BJ163" s="13" t="s">
        <v>80</v>
      </c>
      <c r="BK163" s="147">
        <f t="shared" si="19"/>
        <v>0</v>
      </c>
      <c r="BL163" s="13" t="s">
        <v>97</v>
      </c>
      <c r="BM163" s="146" t="s">
        <v>2799</v>
      </c>
    </row>
    <row r="164" spans="2:65" s="1" customFormat="1" ht="21.75" customHeight="1">
      <c r="B164" s="133"/>
      <c r="C164" s="165" t="s">
        <v>73</v>
      </c>
      <c r="D164" s="165" t="s">
        <v>2259</v>
      </c>
      <c r="E164" s="166" t="s">
        <v>2800</v>
      </c>
      <c r="F164" s="167" t="s">
        <v>2801</v>
      </c>
      <c r="G164" s="168" t="s">
        <v>2312</v>
      </c>
      <c r="H164" s="169">
        <v>5</v>
      </c>
      <c r="I164" s="170"/>
      <c r="J164" s="171">
        <f t="shared" si="10"/>
        <v>0</v>
      </c>
      <c r="K164" s="172"/>
      <c r="L164" s="173"/>
      <c r="M164" s="174" t="s">
        <v>1</v>
      </c>
      <c r="N164" s="175" t="s">
        <v>38</v>
      </c>
      <c r="P164" s="144">
        <f t="shared" si="11"/>
        <v>0</v>
      </c>
      <c r="Q164" s="144">
        <v>0</v>
      </c>
      <c r="R164" s="144">
        <f t="shared" si="12"/>
        <v>0</v>
      </c>
      <c r="S164" s="144">
        <v>0</v>
      </c>
      <c r="T164" s="145">
        <f t="shared" si="13"/>
        <v>0</v>
      </c>
      <c r="AR164" s="146" t="s">
        <v>316</v>
      </c>
      <c r="AT164" s="146" t="s">
        <v>2259</v>
      </c>
      <c r="AU164" s="146" t="s">
        <v>80</v>
      </c>
      <c r="AY164" s="13" t="s">
        <v>281</v>
      </c>
      <c r="BE164" s="147">
        <f t="shared" si="14"/>
        <v>0</v>
      </c>
      <c r="BF164" s="147">
        <f t="shared" si="15"/>
        <v>0</v>
      </c>
      <c r="BG164" s="147">
        <f t="shared" si="16"/>
        <v>0</v>
      </c>
      <c r="BH164" s="147">
        <f t="shared" si="17"/>
        <v>0</v>
      </c>
      <c r="BI164" s="147">
        <f t="shared" si="18"/>
        <v>0</v>
      </c>
      <c r="BJ164" s="13" t="s">
        <v>80</v>
      </c>
      <c r="BK164" s="147">
        <f t="shared" si="19"/>
        <v>0</v>
      </c>
      <c r="BL164" s="13" t="s">
        <v>97</v>
      </c>
      <c r="BM164" s="146" t="s">
        <v>2802</v>
      </c>
    </row>
    <row r="165" spans="2:65" s="1" customFormat="1" ht="16.5" customHeight="1">
      <c r="B165" s="133"/>
      <c r="C165" s="165" t="s">
        <v>73</v>
      </c>
      <c r="D165" s="165" t="s">
        <v>2259</v>
      </c>
      <c r="E165" s="166" t="s">
        <v>2803</v>
      </c>
      <c r="F165" s="167" t="s">
        <v>2804</v>
      </c>
      <c r="G165" s="168" t="s">
        <v>2312</v>
      </c>
      <c r="H165" s="169">
        <v>20</v>
      </c>
      <c r="I165" s="170"/>
      <c r="J165" s="171">
        <f t="shared" si="10"/>
        <v>0</v>
      </c>
      <c r="K165" s="172"/>
      <c r="L165" s="173"/>
      <c r="M165" s="174" t="s">
        <v>1</v>
      </c>
      <c r="N165" s="175" t="s">
        <v>38</v>
      </c>
      <c r="P165" s="144">
        <f t="shared" si="11"/>
        <v>0</v>
      </c>
      <c r="Q165" s="144">
        <v>0</v>
      </c>
      <c r="R165" s="144">
        <f t="shared" si="12"/>
        <v>0</v>
      </c>
      <c r="S165" s="144">
        <v>0</v>
      </c>
      <c r="T165" s="145">
        <f t="shared" si="13"/>
        <v>0</v>
      </c>
      <c r="AR165" s="146" t="s">
        <v>316</v>
      </c>
      <c r="AT165" s="146" t="s">
        <v>2259</v>
      </c>
      <c r="AU165" s="146" t="s">
        <v>80</v>
      </c>
      <c r="AY165" s="13" t="s">
        <v>281</v>
      </c>
      <c r="BE165" s="147">
        <f t="shared" si="14"/>
        <v>0</v>
      </c>
      <c r="BF165" s="147">
        <f t="shared" si="15"/>
        <v>0</v>
      </c>
      <c r="BG165" s="147">
        <f t="shared" si="16"/>
        <v>0</v>
      </c>
      <c r="BH165" s="147">
        <f t="shared" si="17"/>
        <v>0</v>
      </c>
      <c r="BI165" s="147">
        <f t="shared" si="18"/>
        <v>0</v>
      </c>
      <c r="BJ165" s="13" t="s">
        <v>80</v>
      </c>
      <c r="BK165" s="147">
        <f t="shared" si="19"/>
        <v>0</v>
      </c>
      <c r="BL165" s="13" t="s">
        <v>97</v>
      </c>
      <c r="BM165" s="146" t="s">
        <v>2805</v>
      </c>
    </row>
    <row r="166" spans="2:65" s="1" customFormat="1" ht="24.2" customHeight="1">
      <c r="B166" s="133"/>
      <c r="C166" s="165" t="s">
        <v>73</v>
      </c>
      <c r="D166" s="165" t="s">
        <v>2259</v>
      </c>
      <c r="E166" s="166" t="s">
        <v>2806</v>
      </c>
      <c r="F166" s="167" t="s">
        <v>2807</v>
      </c>
      <c r="G166" s="168" t="s">
        <v>2312</v>
      </c>
      <c r="H166" s="169">
        <v>7</v>
      </c>
      <c r="I166" s="170"/>
      <c r="J166" s="171">
        <f t="shared" si="10"/>
        <v>0</v>
      </c>
      <c r="K166" s="172"/>
      <c r="L166" s="173"/>
      <c r="M166" s="174" t="s">
        <v>1</v>
      </c>
      <c r="N166" s="175" t="s">
        <v>38</v>
      </c>
      <c r="P166" s="144">
        <f t="shared" si="11"/>
        <v>0</v>
      </c>
      <c r="Q166" s="144">
        <v>0</v>
      </c>
      <c r="R166" s="144">
        <f t="shared" si="12"/>
        <v>0</v>
      </c>
      <c r="S166" s="144">
        <v>0</v>
      </c>
      <c r="T166" s="145">
        <f t="shared" si="13"/>
        <v>0</v>
      </c>
      <c r="AR166" s="146" t="s">
        <v>316</v>
      </c>
      <c r="AT166" s="146" t="s">
        <v>2259</v>
      </c>
      <c r="AU166" s="146" t="s">
        <v>80</v>
      </c>
      <c r="AY166" s="13" t="s">
        <v>281</v>
      </c>
      <c r="BE166" s="147">
        <f t="shared" si="14"/>
        <v>0</v>
      </c>
      <c r="BF166" s="147">
        <f t="shared" si="15"/>
        <v>0</v>
      </c>
      <c r="BG166" s="147">
        <f t="shared" si="16"/>
        <v>0</v>
      </c>
      <c r="BH166" s="147">
        <f t="shared" si="17"/>
        <v>0</v>
      </c>
      <c r="BI166" s="147">
        <f t="shared" si="18"/>
        <v>0</v>
      </c>
      <c r="BJ166" s="13" t="s">
        <v>80</v>
      </c>
      <c r="BK166" s="147">
        <f t="shared" si="19"/>
        <v>0</v>
      </c>
      <c r="BL166" s="13" t="s">
        <v>97</v>
      </c>
      <c r="BM166" s="146" t="s">
        <v>2808</v>
      </c>
    </row>
    <row r="167" spans="2:65" s="1" customFormat="1" ht="21.75" customHeight="1">
      <c r="B167" s="133"/>
      <c r="C167" s="165" t="s">
        <v>73</v>
      </c>
      <c r="D167" s="165" t="s">
        <v>2259</v>
      </c>
      <c r="E167" s="166" t="s">
        <v>2809</v>
      </c>
      <c r="F167" s="167" t="s">
        <v>2810</v>
      </c>
      <c r="G167" s="168" t="s">
        <v>2312</v>
      </c>
      <c r="H167" s="169">
        <v>1</v>
      </c>
      <c r="I167" s="170"/>
      <c r="J167" s="171">
        <f t="shared" si="10"/>
        <v>0</v>
      </c>
      <c r="K167" s="172"/>
      <c r="L167" s="173"/>
      <c r="M167" s="174" t="s">
        <v>1</v>
      </c>
      <c r="N167" s="175" t="s">
        <v>38</v>
      </c>
      <c r="P167" s="144">
        <f t="shared" si="11"/>
        <v>0</v>
      </c>
      <c r="Q167" s="144">
        <v>0</v>
      </c>
      <c r="R167" s="144">
        <f t="shared" si="12"/>
        <v>0</v>
      </c>
      <c r="S167" s="144">
        <v>0</v>
      </c>
      <c r="T167" s="145">
        <f t="shared" si="13"/>
        <v>0</v>
      </c>
      <c r="AR167" s="146" t="s">
        <v>316</v>
      </c>
      <c r="AT167" s="146" t="s">
        <v>2259</v>
      </c>
      <c r="AU167" s="146" t="s">
        <v>80</v>
      </c>
      <c r="AY167" s="13" t="s">
        <v>281</v>
      </c>
      <c r="BE167" s="147">
        <f t="shared" si="14"/>
        <v>0</v>
      </c>
      <c r="BF167" s="147">
        <f t="shared" si="15"/>
        <v>0</v>
      </c>
      <c r="BG167" s="147">
        <f t="shared" si="16"/>
        <v>0</v>
      </c>
      <c r="BH167" s="147">
        <f t="shared" si="17"/>
        <v>0</v>
      </c>
      <c r="BI167" s="147">
        <f t="shared" si="18"/>
        <v>0</v>
      </c>
      <c r="BJ167" s="13" t="s">
        <v>80</v>
      </c>
      <c r="BK167" s="147">
        <f t="shared" si="19"/>
        <v>0</v>
      </c>
      <c r="BL167" s="13" t="s">
        <v>97</v>
      </c>
      <c r="BM167" s="146" t="s">
        <v>2811</v>
      </c>
    </row>
    <row r="168" spans="2:65" s="1" customFormat="1" ht="16.5" customHeight="1">
      <c r="B168" s="133"/>
      <c r="C168" s="165" t="s">
        <v>73</v>
      </c>
      <c r="D168" s="165" t="s">
        <v>2259</v>
      </c>
      <c r="E168" s="166" t="s">
        <v>2812</v>
      </c>
      <c r="F168" s="167" t="s">
        <v>2813</v>
      </c>
      <c r="G168" s="168" t="s">
        <v>2312</v>
      </c>
      <c r="H168" s="169">
        <v>13</v>
      </c>
      <c r="I168" s="170"/>
      <c r="J168" s="171">
        <f t="shared" si="10"/>
        <v>0</v>
      </c>
      <c r="K168" s="172"/>
      <c r="L168" s="173"/>
      <c r="M168" s="174" t="s">
        <v>1</v>
      </c>
      <c r="N168" s="175" t="s">
        <v>38</v>
      </c>
      <c r="P168" s="144">
        <f t="shared" si="11"/>
        <v>0</v>
      </c>
      <c r="Q168" s="144">
        <v>0</v>
      </c>
      <c r="R168" s="144">
        <f t="shared" si="12"/>
        <v>0</v>
      </c>
      <c r="S168" s="144">
        <v>0</v>
      </c>
      <c r="T168" s="145">
        <f t="shared" si="13"/>
        <v>0</v>
      </c>
      <c r="AR168" s="146" t="s">
        <v>316</v>
      </c>
      <c r="AT168" s="146" t="s">
        <v>2259</v>
      </c>
      <c r="AU168" s="146" t="s">
        <v>80</v>
      </c>
      <c r="AY168" s="13" t="s">
        <v>281</v>
      </c>
      <c r="BE168" s="147">
        <f t="shared" si="14"/>
        <v>0</v>
      </c>
      <c r="BF168" s="147">
        <f t="shared" si="15"/>
        <v>0</v>
      </c>
      <c r="BG168" s="147">
        <f t="shared" si="16"/>
        <v>0</v>
      </c>
      <c r="BH168" s="147">
        <f t="shared" si="17"/>
        <v>0</v>
      </c>
      <c r="BI168" s="147">
        <f t="shared" si="18"/>
        <v>0</v>
      </c>
      <c r="BJ168" s="13" t="s">
        <v>80</v>
      </c>
      <c r="BK168" s="147">
        <f t="shared" si="19"/>
        <v>0</v>
      </c>
      <c r="BL168" s="13" t="s">
        <v>97</v>
      </c>
      <c r="BM168" s="146" t="s">
        <v>2814</v>
      </c>
    </row>
    <row r="169" spans="2:65" s="1" customFormat="1" ht="21.75" customHeight="1">
      <c r="B169" s="133"/>
      <c r="C169" s="165" t="s">
        <v>73</v>
      </c>
      <c r="D169" s="165" t="s">
        <v>2259</v>
      </c>
      <c r="E169" s="166" t="s">
        <v>2815</v>
      </c>
      <c r="F169" s="167" t="s">
        <v>2816</v>
      </c>
      <c r="G169" s="168" t="s">
        <v>2312</v>
      </c>
      <c r="H169" s="169">
        <v>1</v>
      </c>
      <c r="I169" s="170"/>
      <c r="J169" s="171">
        <f t="shared" si="10"/>
        <v>0</v>
      </c>
      <c r="K169" s="172"/>
      <c r="L169" s="173"/>
      <c r="M169" s="174" t="s">
        <v>1</v>
      </c>
      <c r="N169" s="175" t="s">
        <v>38</v>
      </c>
      <c r="P169" s="144">
        <f t="shared" si="11"/>
        <v>0</v>
      </c>
      <c r="Q169" s="144">
        <v>0</v>
      </c>
      <c r="R169" s="144">
        <f t="shared" si="12"/>
        <v>0</v>
      </c>
      <c r="S169" s="144">
        <v>0</v>
      </c>
      <c r="T169" s="145">
        <f t="shared" si="13"/>
        <v>0</v>
      </c>
      <c r="AR169" s="146" t="s">
        <v>316</v>
      </c>
      <c r="AT169" s="146" t="s">
        <v>2259</v>
      </c>
      <c r="AU169" s="146" t="s">
        <v>80</v>
      </c>
      <c r="AY169" s="13" t="s">
        <v>281</v>
      </c>
      <c r="BE169" s="147">
        <f t="shared" si="14"/>
        <v>0</v>
      </c>
      <c r="BF169" s="147">
        <f t="shared" si="15"/>
        <v>0</v>
      </c>
      <c r="BG169" s="147">
        <f t="shared" si="16"/>
        <v>0</v>
      </c>
      <c r="BH169" s="147">
        <f t="shared" si="17"/>
        <v>0</v>
      </c>
      <c r="BI169" s="147">
        <f t="shared" si="18"/>
        <v>0</v>
      </c>
      <c r="BJ169" s="13" t="s">
        <v>80</v>
      </c>
      <c r="BK169" s="147">
        <f t="shared" si="19"/>
        <v>0</v>
      </c>
      <c r="BL169" s="13" t="s">
        <v>97</v>
      </c>
      <c r="BM169" s="146" t="s">
        <v>2817</v>
      </c>
    </row>
    <row r="170" spans="2:65" s="1" customFormat="1" ht="24.2" customHeight="1">
      <c r="B170" s="133"/>
      <c r="C170" s="165" t="s">
        <v>73</v>
      </c>
      <c r="D170" s="165" t="s">
        <v>2259</v>
      </c>
      <c r="E170" s="166" t="s">
        <v>2818</v>
      </c>
      <c r="F170" s="167" t="s">
        <v>2819</v>
      </c>
      <c r="G170" s="168" t="s">
        <v>2312</v>
      </c>
      <c r="H170" s="169">
        <v>1</v>
      </c>
      <c r="I170" s="170"/>
      <c r="J170" s="171">
        <f t="shared" si="10"/>
        <v>0</v>
      </c>
      <c r="K170" s="172"/>
      <c r="L170" s="173"/>
      <c r="M170" s="174" t="s">
        <v>1</v>
      </c>
      <c r="N170" s="175" t="s">
        <v>38</v>
      </c>
      <c r="P170" s="144">
        <f t="shared" si="11"/>
        <v>0</v>
      </c>
      <c r="Q170" s="144">
        <v>0</v>
      </c>
      <c r="R170" s="144">
        <f t="shared" si="12"/>
        <v>0</v>
      </c>
      <c r="S170" s="144">
        <v>0</v>
      </c>
      <c r="T170" s="145">
        <f t="shared" si="13"/>
        <v>0</v>
      </c>
      <c r="AR170" s="146" t="s">
        <v>316</v>
      </c>
      <c r="AT170" s="146" t="s">
        <v>2259</v>
      </c>
      <c r="AU170" s="146" t="s">
        <v>80</v>
      </c>
      <c r="AY170" s="13" t="s">
        <v>281</v>
      </c>
      <c r="BE170" s="147">
        <f t="shared" si="14"/>
        <v>0</v>
      </c>
      <c r="BF170" s="147">
        <f t="shared" si="15"/>
        <v>0</v>
      </c>
      <c r="BG170" s="147">
        <f t="shared" si="16"/>
        <v>0</v>
      </c>
      <c r="BH170" s="147">
        <f t="shared" si="17"/>
        <v>0</v>
      </c>
      <c r="BI170" s="147">
        <f t="shared" si="18"/>
        <v>0</v>
      </c>
      <c r="BJ170" s="13" t="s">
        <v>80</v>
      </c>
      <c r="BK170" s="147">
        <f t="shared" si="19"/>
        <v>0</v>
      </c>
      <c r="BL170" s="13" t="s">
        <v>97</v>
      </c>
      <c r="BM170" s="146" t="s">
        <v>2820</v>
      </c>
    </row>
    <row r="171" spans="2:65" s="1" customFormat="1" ht="24.2" customHeight="1">
      <c r="B171" s="133"/>
      <c r="C171" s="165" t="s">
        <v>73</v>
      </c>
      <c r="D171" s="165" t="s">
        <v>2259</v>
      </c>
      <c r="E171" s="166" t="s">
        <v>2821</v>
      </c>
      <c r="F171" s="167" t="s">
        <v>2822</v>
      </c>
      <c r="G171" s="168" t="s">
        <v>2312</v>
      </c>
      <c r="H171" s="169">
        <v>3</v>
      </c>
      <c r="I171" s="170"/>
      <c r="J171" s="171">
        <f t="shared" si="10"/>
        <v>0</v>
      </c>
      <c r="K171" s="172"/>
      <c r="L171" s="173"/>
      <c r="M171" s="174" t="s">
        <v>1</v>
      </c>
      <c r="N171" s="175" t="s">
        <v>38</v>
      </c>
      <c r="P171" s="144">
        <f t="shared" si="11"/>
        <v>0</v>
      </c>
      <c r="Q171" s="144">
        <v>0</v>
      </c>
      <c r="R171" s="144">
        <f t="shared" si="12"/>
        <v>0</v>
      </c>
      <c r="S171" s="144">
        <v>0</v>
      </c>
      <c r="T171" s="145">
        <f t="shared" si="13"/>
        <v>0</v>
      </c>
      <c r="AR171" s="146" t="s">
        <v>316</v>
      </c>
      <c r="AT171" s="146" t="s">
        <v>2259</v>
      </c>
      <c r="AU171" s="146" t="s">
        <v>80</v>
      </c>
      <c r="AY171" s="13" t="s">
        <v>281</v>
      </c>
      <c r="BE171" s="147">
        <f t="shared" si="14"/>
        <v>0</v>
      </c>
      <c r="BF171" s="147">
        <f t="shared" si="15"/>
        <v>0</v>
      </c>
      <c r="BG171" s="147">
        <f t="shared" si="16"/>
        <v>0</v>
      </c>
      <c r="BH171" s="147">
        <f t="shared" si="17"/>
        <v>0</v>
      </c>
      <c r="BI171" s="147">
        <f t="shared" si="18"/>
        <v>0</v>
      </c>
      <c r="BJ171" s="13" t="s">
        <v>80</v>
      </c>
      <c r="BK171" s="147">
        <f t="shared" si="19"/>
        <v>0</v>
      </c>
      <c r="BL171" s="13" t="s">
        <v>97</v>
      </c>
      <c r="BM171" s="146" t="s">
        <v>2823</v>
      </c>
    </row>
    <row r="172" spans="2:65" s="1" customFormat="1" ht="33" customHeight="1">
      <c r="B172" s="133"/>
      <c r="C172" s="165" t="s">
        <v>73</v>
      </c>
      <c r="D172" s="165" t="s">
        <v>2259</v>
      </c>
      <c r="E172" s="166" t="s">
        <v>2824</v>
      </c>
      <c r="F172" s="167" t="s">
        <v>2825</v>
      </c>
      <c r="G172" s="168" t="s">
        <v>2312</v>
      </c>
      <c r="H172" s="169">
        <v>600</v>
      </c>
      <c r="I172" s="170"/>
      <c r="J172" s="171">
        <f t="shared" si="10"/>
        <v>0</v>
      </c>
      <c r="K172" s="172"/>
      <c r="L172" s="173"/>
      <c r="M172" s="174" t="s">
        <v>1</v>
      </c>
      <c r="N172" s="175" t="s">
        <v>38</v>
      </c>
      <c r="P172" s="144">
        <f t="shared" si="11"/>
        <v>0</v>
      </c>
      <c r="Q172" s="144">
        <v>0</v>
      </c>
      <c r="R172" s="144">
        <f t="shared" si="12"/>
        <v>0</v>
      </c>
      <c r="S172" s="144">
        <v>0</v>
      </c>
      <c r="T172" s="145">
        <f t="shared" si="13"/>
        <v>0</v>
      </c>
      <c r="AR172" s="146" t="s">
        <v>316</v>
      </c>
      <c r="AT172" s="146" t="s">
        <v>2259</v>
      </c>
      <c r="AU172" s="146" t="s">
        <v>80</v>
      </c>
      <c r="AY172" s="13" t="s">
        <v>281</v>
      </c>
      <c r="BE172" s="147">
        <f t="shared" si="14"/>
        <v>0</v>
      </c>
      <c r="BF172" s="147">
        <f t="shared" si="15"/>
        <v>0</v>
      </c>
      <c r="BG172" s="147">
        <f t="shared" si="16"/>
        <v>0</v>
      </c>
      <c r="BH172" s="147">
        <f t="shared" si="17"/>
        <v>0</v>
      </c>
      <c r="BI172" s="147">
        <f t="shared" si="18"/>
        <v>0</v>
      </c>
      <c r="BJ172" s="13" t="s">
        <v>80</v>
      </c>
      <c r="BK172" s="147">
        <f t="shared" si="19"/>
        <v>0</v>
      </c>
      <c r="BL172" s="13" t="s">
        <v>97</v>
      </c>
      <c r="BM172" s="146" t="s">
        <v>2826</v>
      </c>
    </row>
    <row r="173" spans="2:65" s="1" customFormat="1" ht="24.2" customHeight="1">
      <c r="B173" s="133"/>
      <c r="C173" s="165" t="s">
        <v>73</v>
      </c>
      <c r="D173" s="165" t="s">
        <v>2259</v>
      </c>
      <c r="E173" s="166" t="s">
        <v>2827</v>
      </c>
      <c r="F173" s="167" t="s">
        <v>2828</v>
      </c>
      <c r="G173" s="168" t="s">
        <v>2312</v>
      </c>
      <c r="H173" s="169">
        <v>1</v>
      </c>
      <c r="I173" s="170"/>
      <c r="J173" s="171">
        <f t="shared" si="10"/>
        <v>0</v>
      </c>
      <c r="K173" s="172"/>
      <c r="L173" s="173"/>
      <c r="M173" s="174" t="s">
        <v>1</v>
      </c>
      <c r="N173" s="175" t="s">
        <v>38</v>
      </c>
      <c r="P173" s="144">
        <f t="shared" si="11"/>
        <v>0</v>
      </c>
      <c r="Q173" s="144">
        <v>0</v>
      </c>
      <c r="R173" s="144">
        <f t="shared" si="12"/>
        <v>0</v>
      </c>
      <c r="S173" s="144">
        <v>0</v>
      </c>
      <c r="T173" s="145">
        <f t="shared" si="13"/>
        <v>0</v>
      </c>
      <c r="AR173" s="146" t="s">
        <v>316</v>
      </c>
      <c r="AT173" s="146" t="s">
        <v>2259</v>
      </c>
      <c r="AU173" s="146" t="s">
        <v>80</v>
      </c>
      <c r="AY173" s="13" t="s">
        <v>281</v>
      </c>
      <c r="BE173" s="147">
        <f t="shared" si="14"/>
        <v>0</v>
      </c>
      <c r="BF173" s="147">
        <f t="shared" si="15"/>
        <v>0</v>
      </c>
      <c r="BG173" s="147">
        <f t="shared" si="16"/>
        <v>0</v>
      </c>
      <c r="BH173" s="147">
        <f t="shared" si="17"/>
        <v>0</v>
      </c>
      <c r="BI173" s="147">
        <f t="shared" si="18"/>
        <v>0</v>
      </c>
      <c r="BJ173" s="13" t="s">
        <v>80</v>
      </c>
      <c r="BK173" s="147">
        <f t="shared" si="19"/>
        <v>0</v>
      </c>
      <c r="BL173" s="13" t="s">
        <v>97</v>
      </c>
      <c r="BM173" s="146" t="s">
        <v>2829</v>
      </c>
    </row>
    <row r="174" spans="2:65" s="1" customFormat="1" ht="24.2" customHeight="1">
      <c r="B174" s="133"/>
      <c r="C174" s="165" t="s">
        <v>73</v>
      </c>
      <c r="D174" s="165" t="s">
        <v>2259</v>
      </c>
      <c r="E174" s="166" t="s">
        <v>2830</v>
      </c>
      <c r="F174" s="167" t="s">
        <v>2831</v>
      </c>
      <c r="G174" s="168" t="s">
        <v>2312</v>
      </c>
      <c r="H174" s="169">
        <v>1</v>
      </c>
      <c r="I174" s="170"/>
      <c r="J174" s="171">
        <f t="shared" si="10"/>
        <v>0</v>
      </c>
      <c r="K174" s="172"/>
      <c r="L174" s="173"/>
      <c r="M174" s="174" t="s">
        <v>1</v>
      </c>
      <c r="N174" s="175" t="s">
        <v>38</v>
      </c>
      <c r="P174" s="144">
        <f t="shared" si="11"/>
        <v>0</v>
      </c>
      <c r="Q174" s="144">
        <v>0</v>
      </c>
      <c r="R174" s="144">
        <f t="shared" si="12"/>
        <v>0</v>
      </c>
      <c r="S174" s="144">
        <v>0</v>
      </c>
      <c r="T174" s="145">
        <f t="shared" si="13"/>
        <v>0</v>
      </c>
      <c r="AR174" s="146" t="s">
        <v>316</v>
      </c>
      <c r="AT174" s="146" t="s">
        <v>2259</v>
      </c>
      <c r="AU174" s="146" t="s">
        <v>80</v>
      </c>
      <c r="AY174" s="13" t="s">
        <v>281</v>
      </c>
      <c r="BE174" s="147">
        <f t="shared" si="14"/>
        <v>0</v>
      </c>
      <c r="BF174" s="147">
        <f t="shared" si="15"/>
        <v>0</v>
      </c>
      <c r="BG174" s="147">
        <f t="shared" si="16"/>
        <v>0</v>
      </c>
      <c r="BH174" s="147">
        <f t="shared" si="17"/>
        <v>0</v>
      </c>
      <c r="BI174" s="147">
        <f t="shared" si="18"/>
        <v>0</v>
      </c>
      <c r="BJ174" s="13" t="s">
        <v>80</v>
      </c>
      <c r="BK174" s="147">
        <f t="shared" si="19"/>
        <v>0</v>
      </c>
      <c r="BL174" s="13" t="s">
        <v>97</v>
      </c>
      <c r="BM174" s="146" t="s">
        <v>2832</v>
      </c>
    </row>
    <row r="175" spans="2:65" s="1" customFormat="1" ht="24.2" customHeight="1">
      <c r="B175" s="133"/>
      <c r="C175" s="165" t="s">
        <v>73</v>
      </c>
      <c r="D175" s="165" t="s">
        <v>2259</v>
      </c>
      <c r="E175" s="166" t="s">
        <v>2833</v>
      </c>
      <c r="F175" s="167" t="s">
        <v>2834</v>
      </c>
      <c r="G175" s="168" t="s">
        <v>2312</v>
      </c>
      <c r="H175" s="169">
        <v>1</v>
      </c>
      <c r="I175" s="170"/>
      <c r="J175" s="171">
        <f t="shared" si="10"/>
        <v>0</v>
      </c>
      <c r="K175" s="172"/>
      <c r="L175" s="173"/>
      <c r="M175" s="174" t="s">
        <v>1</v>
      </c>
      <c r="N175" s="175" t="s">
        <v>38</v>
      </c>
      <c r="P175" s="144">
        <f t="shared" si="11"/>
        <v>0</v>
      </c>
      <c r="Q175" s="144">
        <v>0</v>
      </c>
      <c r="R175" s="144">
        <f t="shared" si="12"/>
        <v>0</v>
      </c>
      <c r="S175" s="144">
        <v>0</v>
      </c>
      <c r="T175" s="145">
        <f t="shared" si="13"/>
        <v>0</v>
      </c>
      <c r="AR175" s="146" t="s">
        <v>316</v>
      </c>
      <c r="AT175" s="146" t="s">
        <v>2259</v>
      </c>
      <c r="AU175" s="146" t="s">
        <v>80</v>
      </c>
      <c r="AY175" s="13" t="s">
        <v>281</v>
      </c>
      <c r="BE175" s="147">
        <f t="shared" si="14"/>
        <v>0</v>
      </c>
      <c r="BF175" s="147">
        <f t="shared" si="15"/>
        <v>0</v>
      </c>
      <c r="BG175" s="147">
        <f t="shared" si="16"/>
        <v>0</v>
      </c>
      <c r="BH175" s="147">
        <f t="shared" si="17"/>
        <v>0</v>
      </c>
      <c r="BI175" s="147">
        <f t="shared" si="18"/>
        <v>0</v>
      </c>
      <c r="BJ175" s="13" t="s">
        <v>80</v>
      </c>
      <c r="BK175" s="147">
        <f t="shared" si="19"/>
        <v>0</v>
      </c>
      <c r="BL175" s="13" t="s">
        <v>97</v>
      </c>
      <c r="BM175" s="146" t="s">
        <v>2835</v>
      </c>
    </row>
    <row r="176" spans="2:65" s="1" customFormat="1" ht="16.5" customHeight="1">
      <c r="B176" s="133"/>
      <c r="C176" s="165" t="s">
        <v>73</v>
      </c>
      <c r="D176" s="165" t="s">
        <v>2259</v>
      </c>
      <c r="E176" s="166" t="s">
        <v>2836</v>
      </c>
      <c r="F176" s="167" t="s">
        <v>2837</v>
      </c>
      <c r="G176" s="168" t="s">
        <v>2312</v>
      </c>
      <c r="H176" s="169">
        <v>1</v>
      </c>
      <c r="I176" s="170"/>
      <c r="J176" s="171">
        <f t="shared" si="10"/>
        <v>0</v>
      </c>
      <c r="K176" s="172"/>
      <c r="L176" s="173"/>
      <c r="M176" s="174" t="s">
        <v>1</v>
      </c>
      <c r="N176" s="175" t="s">
        <v>38</v>
      </c>
      <c r="P176" s="144">
        <f t="shared" si="11"/>
        <v>0</v>
      </c>
      <c r="Q176" s="144">
        <v>0</v>
      </c>
      <c r="R176" s="144">
        <f t="shared" si="12"/>
        <v>0</v>
      </c>
      <c r="S176" s="144">
        <v>0</v>
      </c>
      <c r="T176" s="145">
        <f t="shared" si="13"/>
        <v>0</v>
      </c>
      <c r="AR176" s="146" t="s">
        <v>316</v>
      </c>
      <c r="AT176" s="146" t="s">
        <v>2259</v>
      </c>
      <c r="AU176" s="146" t="s">
        <v>80</v>
      </c>
      <c r="AY176" s="13" t="s">
        <v>281</v>
      </c>
      <c r="BE176" s="147">
        <f t="shared" si="14"/>
        <v>0</v>
      </c>
      <c r="BF176" s="147">
        <f t="shared" si="15"/>
        <v>0</v>
      </c>
      <c r="BG176" s="147">
        <f t="shared" si="16"/>
        <v>0</v>
      </c>
      <c r="BH176" s="147">
        <f t="shared" si="17"/>
        <v>0</v>
      </c>
      <c r="BI176" s="147">
        <f t="shared" si="18"/>
        <v>0</v>
      </c>
      <c r="BJ176" s="13" t="s">
        <v>80</v>
      </c>
      <c r="BK176" s="147">
        <f t="shared" si="19"/>
        <v>0</v>
      </c>
      <c r="BL176" s="13" t="s">
        <v>97</v>
      </c>
      <c r="BM176" s="146" t="s">
        <v>2838</v>
      </c>
    </row>
    <row r="177" spans="2:65" s="1" customFormat="1" ht="16.5" customHeight="1">
      <c r="B177" s="133"/>
      <c r="C177" s="165" t="s">
        <v>73</v>
      </c>
      <c r="D177" s="165" t="s">
        <v>2259</v>
      </c>
      <c r="E177" s="166" t="s">
        <v>2839</v>
      </c>
      <c r="F177" s="167" t="s">
        <v>2840</v>
      </c>
      <c r="G177" s="168" t="s">
        <v>2312</v>
      </c>
      <c r="H177" s="169">
        <v>1</v>
      </c>
      <c r="I177" s="170"/>
      <c r="J177" s="171">
        <f t="shared" si="10"/>
        <v>0</v>
      </c>
      <c r="K177" s="172"/>
      <c r="L177" s="173"/>
      <c r="M177" s="174" t="s">
        <v>1</v>
      </c>
      <c r="N177" s="175" t="s">
        <v>38</v>
      </c>
      <c r="P177" s="144">
        <f t="shared" si="11"/>
        <v>0</v>
      </c>
      <c r="Q177" s="144">
        <v>0</v>
      </c>
      <c r="R177" s="144">
        <f t="shared" si="12"/>
        <v>0</v>
      </c>
      <c r="S177" s="144">
        <v>0</v>
      </c>
      <c r="T177" s="145">
        <f t="shared" si="13"/>
        <v>0</v>
      </c>
      <c r="AR177" s="146" t="s">
        <v>316</v>
      </c>
      <c r="AT177" s="146" t="s">
        <v>2259</v>
      </c>
      <c r="AU177" s="146" t="s">
        <v>80</v>
      </c>
      <c r="AY177" s="13" t="s">
        <v>281</v>
      </c>
      <c r="BE177" s="147">
        <f t="shared" si="14"/>
        <v>0</v>
      </c>
      <c r="BF177" s="147">
        <f t="shared" si="15"/>
        <v>0</v>
      </c>
      <c r="BG177" s="147">
        <f t="shared" si="16"/>
        <v>0</v>
      </c>
      <c r="BH177" s="147">
        <f t="shared" si="17"/>
        <v>0</v>
      </c>
      <c r="BI177" s="147">
        <f t="shared" si="18"/>
        <v>0</v>
      </c>
      <c r="BJ177" s="13" t="s">
        <v>80</v>
      </c>
      <c r="BK177" s="147">
        <f t="shared" si="19"/>
        <v>0</v>
      </c>
      <c r="BL177" s="13" t="s">
        <v>97</v>
      </c>
      <c r="BM177" s="146" t="s">
        <v>2841</v>
      </c>
    </row>
    <row r="178" spans="2:65" s="11" customFormat="1" ht="25.9" customHeight="1">
      <c r="B178" s="121"/>
      <c r="D178" s="122" t="s">
        <v>72</v>
      </c>
      <c r="E178" s="123" t="s">
        <v>2842</v>
      </c>
      <c r="F178" s="123" t="s">
        <v>2842</v>
      </c>
      <c r="I178" s="124"/>
      <c r="J178" s="125">
        <f>BK178</f>
        <v>0</v>
      </c>
      <c r="L178" s="121"/>
      <c r="M178" s="126"/>
      <c r="P178" s="127">
        <f>SUM(P179:P184)</f>
        <v>0</v>
      </c>
      <c r="R178" s="127">
        <f>SUM(R179:R184)</f>
        <v>0</v>
      </c>
      <c r="T178" s="128">
        <f>SUM(T179:T184)</f>
        <v>0</v>
      </c>
      <c r="AR178" s="122" t="s">
        <v>80</v>
      </c>
      <c r="AT178" s="129" t="s">
        <v>72</v>
      </c>
      <c r="AU178" s="129" t="s">
        <v>73</v>
      </c>
      <c r="AY178" s="122" t="s">
        <v>281</v>
      </c>
      <c r="BK178" s="130">
        <f>SUM(BK179:BK184)</f>
        <v>0</v>
      </c>
    </row>
    <row r="179" spans="2:65" s="1" customFormat="1" ht="16.5" customHeight="1">
      <c r="B179" s="133"/>
      <c r="C179" s="134" t="s">
        <v>73</v>
      </c>
      <c r="D179" s="134" t="s">
        <v>284</v>
      </c>
      <c r="E179" s="135" t="s">
        <v>2843</v>
      </c>
      <c r="F179" s="136" t="s">
        <v>2844</v>
      </c>
      <c r="G179" s="137" t="s">
        <v>2197</v>
      </c>
      <c r="H179" s="156">
        <v>1</v>
      </c>
      <c r="I179" s="139"/>
      <c r="J179" s="140">
        <f t="shared" ref="J179:J184" si="20">ROUND(I179*H179,2)</f>
        <v>0</v>
      </c>
      <c r="K179" s="141"/>
      <c r="L179" s="28"/>
      <c r="M179" s="142" t="s">
        <v>1</v>
      </c>
      <c r="N179" s="143" t="s">
        <v>38</v>
      </c>
      <c r="P179" s="144">
        <f t="shared" ref="P179:P184" si="21">O179*H179</f>
        <v>0</v>
      </c>
      <c r="Q179" s="144">
        <v>0</v>
      </c>
      <c r="R179" s="144">
        <f t="shared" ref="R179:R184" si="22">Q179*H179</f>
        <v>0</v>
      </c>
      <c r="S179" s="144">
        <v>0</v>
      </c>
      <c r="T179" s="145">
        <f t="shared" ref="T179:T184" si="23">S179*H179</f>
        <v>0</v>
      </c>
      <c r="AR179" s="146" t="s">
        <v>97</v>
      </c>
      <c r="AT179" s="146" t="s">
        <v>284</v>
      </c>
      <c r="AU179" s="146" t="s">
        <v>80</v>
      </c>
      <c r="AY179" s="13" t="s">
        <v>281</v>
      </c>
      <c r="BE179" s="147">
        <f t="shared" ref="BE179:BE184" si="24">IF(N179="základní",J179,0)</f>
        <v>0</v>
      </c>
      <c r="BF179" s="147">
        <f t="shared" ref="BF179:BF184" si="25">IF(N179="snížená",J179,0)</f>
        <v>0</v>
      </c>
      <c r="BG179" s="147">
        <f t="shared" ref="BG179:BG184" si="26">IF(N179="zákl. přenesená",J179,0)</f>
        <v>0</v>
      </c>
      <c r="BH179" s="147">
        <f t="shared" ref="BH179:BH184" si="27">IF(N179="sníž. přenesená",J179,0)</f>
        <v>0</v>
      </c>
      <c r="BI179" s="147">
        <f t="shared" ref="BI179:BI184" si="28">IF(N179="nulová",J179,0)</f>
        <v>0</v>
      </c>
      <c r="BJ179" s="13" t="s">
        <v>80</v>
      </c>
      <c r="BK179" s="147">
        <f t="shared" ref="BK179:BK184" si="29">ROUND(I179*H179,2)</f>
        <v>0</v>
      </c>
      <c r="BL179" s="13" t="s">
        <v>97</v>
      </c>
      <c r="BM179" s="146" t="s">
        <v>2845</v>
      </c>
    </row>
    <row r="180" spans="2:65" s="1" customFormat="1" ht="16.5" customHeight="1">
      <c r="B180" s="133"/>
      <c r="C180" s="134" t="s">
        <v>73</v>
      </c>
      <c r="D180" s="134" t="s">
        <v>284</v>
      </c>
      <c r="E180" s="135" t="s">
        <v>2846</v>
      </c>
      <c r="F180" s="136" t="s">
        <v>2847</v>
      </c>
      <c r="G180" s="137" t="s">
        <v>2197</v>
      </c>
      <c r="H180" s="156">
        <v>1</v>
      </c>
      <c r="I180" s="139"/>
      <c r="J180" s="140">
        <f t="shared" si="20"/>
        <v>0</v>
      </c>
      <c r="K180" s="141"/>
      <c r="L180" s="28"/>
      <c r="M180" s="142" t="s">
        <v>1</v>
      </c>
      <c r="N180" s="143" t="s">
        <v>38</v>
      </c>
      <c r="P180" s="144">
        <f t="shared" si="21"/>
        <v>0</v>
      </c>
      <c r="Q180" s="144">
        <v>0</v>
      </c>
      <c r="R180" s="144">
        <f t="shared" si="22"/>
        <v>0</v>
      </c>
      <c r="S180" s="144">
        <v>0</v>
      </c>
      <c r="T180" s="145">
        <f t="shared" si="23"/>
        <v>0</v>
      </c>
      <c r="AR180" s="146" t="s">
        <v>97</v>
      </c>
      <c r="AT180" s="146" t="s">
        <v>284</v>
      </c>
      <c r="AU180" s="146" t="s">
        <v>80</v>
      </c>
      <c r="AY180" s="13" t="s">
        <v>281</v>
      </c>
      <c r="BE180" s="147">
        <f t="shared" si="24"/>
        <v>0</v>
      </c>
      <c r="BF180" s="147">
        <f t="shared" si="25"/>
        <v>0</v>
      </c>
      <c r="BG180" s="147">
        <f t="shared" si="26"/>
        <v>0</v>
      </c>
      <c r="BH180" s="147">
        <f t="shared" si="27"/>
        <v>0</v>
      </c>
      <c r="BI180" s="147">
        <f t="shared" si="28"/>
        <v>0</v>
      </c>
      <c r="BJ180" s="13" t="s">
        <v>80</v>
      </c>
      <c r="BK180" s="147">
        <f t="shared" si="29"/>
        <v>0</v>
      </c>
      <c r="BL180" s="13" t="s">
        <v>97</v>
      </c>
      <c r="BM180" s="146" t="s">
        <v>2848</v>
      </c>
    </row>
    <row r="181" spans="2:65" s="1" customFormat="1" ht="16.5" customHeight="1">
      <c r="B181" s="133"/>
      <c r="C181" s="134" t="s">
        <v>73</v>
      </c>
      <c r="D181" s="134" t="s">
        <v>284</v>
      </c>
      <c r="E181" s="135" t="s">
        <v>2849</v>
      </c>
      <c r="F181" s="136" t="s">
        <v>2850</v>
      </c>
      <c r="G181" s="137" t="s">
        <v>2197</v>
      </c>
      <c r="H181" s="156">
        <v>1</v>
      </c>
      <c r="I181" s="139"/>
      <c r="J181" s="140">
        <f t="shared" si="20"/>
        <v>0</v>
      </c>
      <c r="K181" s="141"/>
      <c r="L181" s="28"/>
      <c r="M181" s="142" t="s">
        <v>1</v>
      </c>
      <c r="N181" s="143" t="s">
        <v>38</v>
      </c>
      <c r="P181" s="144">
        <f t="shared" si="21"/>
        <v>0</v>
      </c>
      <c r="Q181" s="144">
        <v>0</v>
      </c>
      <c r="R181" s="144">
        <f t="shared" si="22"/>
        <v>0</v>
      </c>
      <c r="S181" s="144">
        <v>0</v>
      </c>
      <c r="T181" s="145">
        <f t="shared" si="23"/>
        <v>0</v>
      </c>
      <c r="AR181" s="146" t="s">
        <v>97</v>
      </c>
      <c r="AT181" s="146" t="s">
        <v>284</v>
      </c>
      <c r="AU181" s="146" t="s">
        <v>80</v>
      </c>
      <c r="AY181" s="13" t="s">
        <v>281</v>
      </c>
      <c r="BE181" s="147">
        <f t="shared" si="24"/>
        <v>0</v>
      </c>
      <c r="BF181" s="147">
        <f t="shared" si="25"/>
        <v>0</v>
      </c>
      <c r="BG181" s="147">
        <f t="shared" si="26"/>
        <v>0</v>
      </c>
      <c r="BH181" s="147">
        <f t="shared" si="27"/>
        <v>0</v>
      </c>
      <c r="BI181" s="147">
        <f t="shared" si="28"/>
        <v>0</v>
      </c>
      <c r="BJ181" s="13" t="s">
        <v>80</v>
      </c>
      <c r="BK181" s="147">
        <f t="shared" si="29"/>
        <v>0</v>
      </c>
      <c r="BL181" s="13" t="s">
        <v>97</v>
      </c>
      <c r="BM181" s="146" t="s">
        <v>2851</v>
      </c>
    </row>
    <row r="182" spans="2:65" s="1" customFormat="1" ht="16.5" customHeight="1">
      <c r="B182" s="133"/>
      <c r="C182" s="134" t="s">
        <v>73</v>
      </c>
      <c r="D182" s="134" t="s">
        <v>284</v>
      </c>
      <c r="E182" s="135" t="s">
        <v>2852</v>
      </c>
      <c r="F182" s="136" t="s">
        <v>2853</v>
      </c>
      <c r="G182" s="137" t="s">
        <v>2197</v>
      </c>
      <c r="H182" s="156">
        <v>1</v>
      </c>
      <c r="I182" s="139"/>
      <c r="J182" s="140">
        <f t="shared" si="20"/>
        <v>0</v>
      </c>
      <c r="K182" s="141"/>
      <c r="L182" s="28"/>
      <c r="M182" s="142" t="s">
        <v>1</v>
      </c>
      <c r="N182" s="143" t="s">
        <v>38</v>
      </c>
      <c r="P182" s="144">
        <f t="shared" si="21"/>
        <v>0</v>
      </c>
      <c r="Q182" s="144">
        <v>0</v>
      </c>
      <c r="R182" s="144">
        <f t="shared" si="22"/>
        <v>0</v>
      </c>
      <c r="S182" s="144">
        <v>0</v>
      </c>
      <c r="T182" s="145">
        <f t="shared" si="23"/>
        <v>0</v>
      </c>
      <c r="AR182" s="146" t="s">
        <v>97</v>
      </c>
      <c r="AT182" s="146" t="s">
        <v>284</v>
      </c>
      <c r="AU182" s="146" t="s">
        <v>80</v>
      </c>
      <c r="AY182" s="13" t="s">
        <v>281</v>
      </c>
      <c r="BE182" s="147">
        <f t="shared" si="24"/>
        <v>0</v>
      </c>
      <c r="BF182" s="147">
        <f t="shared" si="25"/>
        <v>0</v>
      </c>
      <c r="BG182" s="147">
        <f t="shared" si="26"/>
        <v>0</v>
      </c>
      <c r="BH182" s="147">
        <f t="shared" si="27"/>
        <v>0</v>
      </c>
      <c r="BI182" s="147">
        <f t="shared" si="28"/>
        <v>0</v>
      </c>
      <c r="BJ182" s="13" t="s">
        <v>80</v>
      </c>
      <c r="BK182" s="147">
        <f t="shared" si="29"/>
        <v>0</v>
      </c>
      <c r="BL182" s="13" t="s">
        <v>97</v>
      </c>
      <c r="BM182" s="146" t="s">
        <v>2854</v>
      </c>
    </row>
    <row r="183" spans="2:65" s="1" customFormat="1" ht="16.5" customHeight="1">
      <c r="B183" s="133"/>
      <c r="C183" s="134" t="s">
        <v>73</v>
      </c>
      <c r="D183" s="134" t="s">
        <v>284</v>
      </c>
      <c r="E183" s="135" t="s">
        <v>2855</v>
      </c>
      <c r="F183" s="136" t="s">
        <v>2856</v>
      </c>
      <c r="G183" s="137" t="s">
        <v>2197</v>
      </c>
      <c r="H183" s="156">
        <v>1</v>
      </c>
      <c r="I183" s="139"/>
      <c r="J183" s="140">
        <f t="shared" si="20"/>
        <v>0</v>
      </c>
      <c r="K183" s="141"/>
      <c r="L183" s="28"/>
      <c r="M183" s="142" t="s">
        <v>1</v>
      </c>
      <c r="N183" s="143" t="s">
        <v>38</v>
      </c>
      <c r="P183" s="144">
        <f t="shared" si="21"/>
        <v>0</v>
      </c>
      <c r="Q183" s="144">
        <v>0</v>
      </c>
      <c r="R183" s="144">
        <f t="shared" si="22"/>
        <v>0</v>
      </c>
      <c r="S183" s="144">
        <v>0</v>
      </c>
      <c r="T183" s="145">
        <f t="shared" si="23"/>
        <v>0</v>
      </c>
      <c r="AR183" s="146" t="s">
        <v>97</v>
      </c>
      <c r="AT183" s="146" t="s">
        <v>284</v>
      </c>
      <c r="AU183" s="146" t="s">
        <v>80</v>
      </c>
      <c r="AY183" s="13" t="s">
        <v>281</v>
      </c>
      <c r="BE183" s="147">
        <f t="shared" si="24"/>
        <v>0</v>
      </c>
      <c r="BF183" s="147">
        <f t="shared" si="25"/>
        <v>0</v>
      </c>
      <c r="BG183" s="147">
        <f t="shared" si="26"/>
        <v>0</v>
      </c>
      <c r="BH183" s="147">
        <f t="shared" si="27"/>
        <v>0</v>
      </c>
      <c r="BI183" s="147">
        <f t="shared" si="28"/>
        <v>0</v>
      </c>
      <c r="BJ183" s="13" t="s">
        <v>80</v>
      </c>
      <c r="BK183" s="147">
        <f t="shared" si="29"/>
        <v>0</v>
      </c>
      <c r="BL183" s="13" t="s">
        <v>97</v>
      </c>
      <c r="BM183" s="146" t="s">
        <v>2857</v>
      </c>
    </row>
    <row r="184" spans="2:65" s="1" customFormat="1" ht="16.5" customHeight="1">
      <c r="B184" s="133"/>
      <c r="C184" s="134" t="s">
        <v>73</v>
      </c>
      <c r="D184" s="134" t="s">
        <v>284</v>
      </c>
      <c r="E184" s="135" t="s">
        <v>2858</v>
      </c>
      <c r="F184" s="136" t="s">
        <v>2859</v>
      </c>
      <c r="G184" s="137" t="s">
        <v>2197</v>
      </c>
      <c r="H184" s="156">
        <v>1</v>
      </c>
      <c r="I184" s="139"/>
      <c r="J184" s="140">
        <f t="shared" si="20"/>
        <v>0</v>
      </c>
      <c r="K184" s="141"/>
      <c r="L184" s="28"/>
      <c r="M184" s="157" t="s">
        <v>1</v>
      </c>
      <c r="N184" s="158" t="s">
        <v>38</v>
      </c>
      <c r="O184" s="154"/>
      <c r="P184" s="159">
        <f t="shared" si="21"/>
        <v>0</v>
      </c>
      <c r="Q184" s="159">
        <v>0</v>
      </c>
      <c r="R184" s="159">
        <f t="shared" si="22"/>
        <v>0</v>
      </c>
      <c r="S184" s="159">
        <v>0</v>
      </c>
      <c r="T184" s="160">
        <f t="shared" si="23"/>
        <v>0</v>
      </c>
      <c r="AR184" s="146" t="s">
        <v>97</v>
      </c>
      <c r="AT184" s="146" t="s">
        <v>284</v>
      </c>
      <c r="AU184" s="146" t="s">
        <v>80</v>
      </c>
      <c r="AY184" s="13" t="s">
        <v>281</v>
      </c>
      <c r="BE184" s="147">
        <f t="shared" si="24"/>
        <v>0</v>
      </c>
      <c r="BF184" s="147">
        <f t="shared" si="25"/>
        <v>0</v>
      </c>
      <c r="BG184" s="147">
        <f t="shared" si="26"/>
        <v>0</v>
      </c>
      <c r="BH184" s="147">
        <f t="shared" si="27"/>
        <v>0</v>
      </c>
      <c r="BI184" s="147">
        <f t="shared" si="28"/>
        <v>0</v>
      </c>
      <c r="BJ184" s="13" t="s">
        <v>80</v>
      </c>
      <c r="BK184" s="147">
        <f t="shared" si="29"/>
        <v>0</v>
      </c>
      <c r="BL184" s="13" t="s">
        <v>97</v>
      </c>
      <c r="BM184" s="146" t="s">
        <v>2860</v>
      </c>
    </row>
    <row r="185" spans="2:65" s="1" customFormat="1" ht="6.95" customHeight="1">
      <c r="B185" s="40"/>
      <c r="C185" s="41"/>
      <c r="D185" s="41"/>
      <c r="E185" s="41"/>
      <c r="F185" s="41"/>
      <c r="G185" s="41"/>
      <c r="H185" s="41"/>
      <c r="I185" s="41"/>
      <c r="J185" s="41"/>
      <c r="K185" s="41"/>
      <c r="L185" s="28"/>
    </row>
  </sheetData>
  <autoFilter ref="C126:K184" xr:uid="{00000000-0009-0000-0000-000018000000}"/>
  <mergeCells count="15">
    <mergeCell ref="E113:H113"/>
    <mergeCell ref="E117:H117"/>
    <mergeCell ref="E115:H115"/>
    <mergeCell ref="E119:H119"/>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BM178"/>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180</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2861</v>
      </c>
      <c r="F11" s="225"/>
      <c r="G11" s="225"/>
      <c r="H11" s="225"/>
      <c r="L11" s="28"/>
    </row>
    <row r="12" spans="2:46" s="1" customFormat="1" ht="12" customHeight="1">
      <c r="B12" s="28"/>
      <c r="D12" s="23" t="s">
        <v>253</v>
      </c>
      <c r="L12" s="28"/>
    </row>
    <row r="13" spans="2:46" s="1" customFormat="1" ht="16.5" customHeight="1">
      <c r="B13" s="28"/>
      <c r="E13" s="205" t="s">
        <v>2862</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tr">
        <f>IF('Rekapitulace stavby'!AN10="","",'Rekapitulace stavby'!AN10)</f>
        <v/>
      </c>
      <c r="L18" s="28"/>
    </row>
    <row r="19" spans="2:12" s="1" customFormat="1" ht="18" customHeight="1">
      <c r="B19" s="28"/>
      <c r="E19" s="21" t="str">
        <f>IF('Rekapitulace stavby'!E11="","",'Rekapitulace stavby'!E11)</f>
        <v xml:space="preserve"> </v>
      </c>
      <c r="I19" s="23" t="s">
        <v>26</v>
      </c>
      <c r="J19" s="21" t="str">
        <f>IF('Rekapitulace stavby'!AN11="","",'Rekapitulace stavby'!AN11)</f>
        <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tr">
        <f>IF('Rekapitulace stavby'!AN16="","",'Rekapitulace stavby'!AN16)</f>
        <v/>
      </c>
      <c r="L24" s="28"/>
    </row>
    <row r="25" spans="2:12" s="1" customFormat="1" ht="18" customHeight="1">
      <c r="B25" s="28"/>
      <c r="E25" s="21" t="str">
        <f>IF('Rekapitulace stavby'!E17="","",'Rekapitulace stavby'!E17)</f>
        <v xml:space="preserve"> </v>
      </c>
      <c r="I25" s="23" t="s">
        <v>26</v>
      </c>
      <c r="J25" s="21" t="str">
        <f>IF('Rekapitulace stavby'!AN17="","",'Rekapitulace stavby'!AN17)</f>
        <v/>
      </c>
      <c r="L25" s="28"/>
    </row>
    <row r="26" spans="2:12" s="1" customFormat="1" ht="6.95" customHeight="1">
      <c r="B26" s="28"/>
      <c r="L26" s="28"/>
    </row>
    <row r="27" spans="2:12" s="1" customFormat="1" ht="12" customHeight="1">
      <c r="B27" s="28"/>
      <c r="D27" s="23" t="s">
        <v>31</v>
      </c>
      <c r="I27" s="23" t="s">
        <v>25</v>
      </c>
      <c r="J27" s="21" t="str">
        <f>IF('Rekapitulace stavby'!AN19="","",'Rekapitulace stavby'!AN19)</f>
        <v/>
      </c>
      <c r="L27" s="28"/>
    </row>
    <row r="28" spans="2:12" s="1" customFormat="1" ht="18" customHeight="1">
      <c r="B28" s="28"/>
      <c r="E28" s="21" t="str">
        <f>IF('Rekapitulace stavby'!E20="","",'Rekapitulace stavby'!E20)</f>
        <v xml:space="preserve"> </v>
      </c>
      <c r="I28" s="23" t="s">
        <v>26</v>
      </c>
      <c r="J28" s="21" t="str">
        <f>IF('Rekapitulace stavby'!AN20="","",'Rekapitulace stavby'!AN20)</f>
        <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ROUND(J130,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ROUND((SUM(BE130:BE177)),  2)</f>
        <v>0</v>
      </c>
      <c r="I37" s="92">
        <v>0.21</v>
      </c>
      <c r="J37" s="81">
        <f>ROUND(((SUM(BE130:BE177))*I37),  2)</f>
        <v>0</v>
      </c>
      <c r="L37" s="28"/>
    </row>
    <row r="38" spans="2:12" s="1" customFormat="1" ht="14.45" customHeight="1">
      <c r="B38" s="28"/>
      <c r="E38" s="23" t="s">
        <v>39</v>
      </c>
      <c r="F38" s="81">
        <f>ROUND((SUM(BF130:BF177)),  2)</f>
        <v>0</v>
      </c>
      <c r="I38" s="92">
        <v>0.12</v>
      </c>
      <c r="J38" s="81">
        <f>ROUND(((SUM(BF130:BF177))*I38),  2)</f>
        <v>0</v>
      </c>
      <c r="L38" s="28"/>
    </row>
    <row r="39" spans="2:12" s="1" customFormat="1" ht="14.45" hidden="1" customHeight="1">
      <c r="B39" s="28"/>
      <c r="E39" s="23" t="s">
        <v>40</v>
      </c>
      <c r="F39" s="81">
        <f>ROUND((SUM(BG130:BG177)),  2)</f>
        <v>0</v>
      </c>
      <c r="I39" s="92">
        <v>0.21</v>
      </c>
      <c r="J39" s="81">
        <f>0</f>
        <v>0</v>
      </c>
      <c r="L39" s="28"/>
    </row>
    <row r="40" spans="2:12" s="1" customFormat="1" ht="14.45" hidden="1" customHeight="1">
      <c r="B40" s="28"/>
      <c r="E40" s="23" t="s">
        <v>41</v>
      </c>
      <c r="F40" s="81">
        <f>ROUND((SUM(BH130:BH177)),  2)</f>
        <v>0</v>
      </c>
      <c r="I40" s="92">
        <v>0.12</v>
      </c>
      <c r="J40" s="81">
        <f>0</f>
        <v>0</v>
      </c>
      <c r="L40" s="28"/>
    </row>
    <row r="41" spans="2:12" s="1" customFormat="1" ht="14.45" hidden="1" customHeight="1">
      <c r="B41" s="28"/>
      <c r="E41" s="23" t="s">
        <v>42</v>
      </c>
      <c r="F41" s="81">
        <f>ROUND((SUM(BI130:BI177)),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2861</v>
      </c>
      <c r="F89" s="225"/>
      <c r="G89" s="225"/>
      <c r="H89" s="225"/>
      <c r="L89" s="28"/>
    </row>
    <row r="90" spans="2:12" s="1" customFormat="1" ht="12" customHeight="1">
      <c r="B90" s="28"/>
      <c r="C90" s="23" t="s">
        <v>253</v>
      </c>
      <c r="L90" s="28"/>
    </row>
    <row r="91" spans="2:12" s="1" customFormat="1" ht="16.5" customHeight="1">
      <c r="B91" s="28"/>
      <c r="E91" s="205" t="str">
        <f>E13</f>
        <v>D.1.3.0 - Vedlejší rozpočtové náklady</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J130</f>
        <v>0</v>
      </c>
      <c r="L100" s="28"/>
      <c r="AU100" s="13" t="s">
        <v>259</v>
      </c>
    </row>
    <row r="101" spans="2:47" s="8" customFormat="1" ht="24.95" customHeight="1">
      <c r="B101" s="104"/>
      <c r="D101" s="105" t="s">
        <v>260</v>
      </c>
      <c r="E101" s="106"/>
      <c r="F101" s="106"/>
      <c r="G101" s="106"/>
      <c r="H101" s="106"/>
      <c r="I101" s="106"/>
      <c r="J101" s="107">
        <f>J131</f>
        <v>0</v>
      </c>
      <c r="L101" s="104"/>
    </row>
    <row r="102" spans="2:47" s="9" customFormat="1" ht="19.899999999999999" customHeight="1">
      <c r="B102" s="108"/>
      <c r="D102" s="109" t="s">
        <v>261</v>
      </c>
      <c r="E102" s="110"/>
      <c r="F102" s="110"/>
      <c r="G102" s="110"/>
      <c r="H102" s="110"/>
      <c r="I102" s="110"/>
      <c r="J102" s="111">
        <f>J132</f>
        <v>0</v>
      </c>
      <c r="L102" s="108"/>
    </row>
    <row r="103" spans="2:47" s="9" customFormat="1" ht="19.899999999999999" customHeight="1">
      <c r="B103" s="108"/>
      <c r="D103" s="109" t="s">
        <v>262</v>
      </c>
      <c r="E103" s="110"/>
      <c r="F103" s="110"/>
      <c r="G103" s="110"/>
      <c r="H103" s="110"/>
      <c r="I103" s="110"/>
      <c r="J103" s="111">
        <f>J141</f>
        <v>0</v>
      </c>
      <c r="L103" s="108"/>
    </row>
    <row r="104" spans="2:47" s="9" customFormat="1" ht="19.899999999999999" customHeight="1">
      <c r="B104" s="108"/>
      <c r="D104" s="109" t="s">
        <v>263</v>
      </c>
      <c r="E104" s="110"/>
      <c r="F104" s="110"/>
      <c r="G104" s="110"/>
      <c r="H104" s="110"/>
      <c r="I104" s="110"/>
      <c r="J104" s="111">
        <f>J154</f>
        <v>0</v>
      </c>
      <c r="L104" s="108"/>
    </row>
    <row r="105" spans="2:47" s="9" customFormat="1" ht="19.899999999999999" customHeight="1">
      <c r="B105" s="108"/>
      <c r="D105" s="109" t="s">
        <v>264</v>
      </c>
      <c r="E105" s="110"/>
      <c r="F105" s="110"/>
      <c r="G105" s="110"/>
      <c r="H105" s="110"/>
      <c r="I105" s="110"/>
      <c r="J105" s="111">
        <f>J163</f>
        <v>0</v>
      </c>
      <c r="L105" s="108"/>
    </row>
    <row r="106" spans="2:47" s="9" customFormat="1" ht="19.899999999999999" customHeight="1">
      <c r="B106" s="108"/>
      <c r="D106" s="109" t="s">
        <v>265</v>
      </c>
      <c r="E106" s="110"/>
      <c r="F106" s="110"/>
      <c r="G106" s="110"/>
      <c r="H106" s="110"/>
      <c r="I106" s="110"/>
      <c r="J106" s="111">
        <f>J166</f>
        <v>0</v>
      </c>
      <c r="L106" s="108"/>
    </row>
    <row r="107" spans="2:47" s="1" customFormat="1" ht="21.75" customHeight="1">
      <c r="B107" s="28"/>
      <c r="L107" s="28"/>
    </row>
    <row r="108" spans="2:47" s="1" customFormat="1" ht="6.95" customHeight="1">
      <c r="B108" s="40"/>
      <c r="C108" s="41"/>
      <c r="D108" s="41"/>
      <c r="E108" s="41"/>
      <c r="F108" s="41"/>
      <c r="G108" s="41"/>
      <c r="H108" s="41"/>
      <c r="I108" s="41"/>
      <c r="J108" s="41"/>
      <c r="K108" s="41"/>
      <c r="L108" s="28"/>
    </row>
    <row r="112" spans="2:47" s="1" customFormat="1" ht="6.95" customHeight="1">
      <c r="B112" s="42"/>
      <c r="C112" s="43"/>
      <c r="D112" s="43"/>
      <c r="E112" s="43"/>
      <c r="F112" s="43"/>
      <c r="G112" s="43"/>
      <c r="H112" s="43"/>
      <c r="I112" s="43"/>
      <c r="J112" s="43"/>
      <c r="K112" s="43"/>
      <c r="L112" s="28"/>
    </row>
    <row r="113" spans="2:12" s="1" customFormat="1" ht="24.95" customHeight="1">
      <c r="B113" s="28"/>
      <c r="C113" s="17" t="s">
        <v>266</v>
      </c>
      <c r="L113" s="28"/>
    </row>
    <row r="114" spans="2:12" s="1" customFormat="1" ht="6.95" customHeight="1">
      <c r="B114" s="28"/>
      <c r="L114" s="28"/>
    </row>
    <row r="115" spans="2:12" s="1" customFormat="1" ht="12" customHeight="1">
      <c r="B115" s="28"/>
      <c r="C115" s="23" t="s">
        <v>16</v>
      </c>
      <c r="L115" s="28"/>
    </row>
    <row r="116" spans="2:12" s="1" customFormat="1" ht="16.5" customHeight="1">
      <c r="B116" s="28"/>
      <c r="E116" s="223" t="str">
        <f>E7</f>
        <v>Městský park -Děkanská zahrada Pelhřimov - kompletní provedení</v>
      </c>
      <c r="F116" s="224"/>
      <c r="G116" s="224"/>
      <c r="H116" s="224"/>
      <c r="L116" s="28"/>
    </row>
    <row r="117" spans="2:12" ht="12" customHeight="1">
      <c r="B117" s="16"/>
      <c r="C117" s="23" t="s">
        <v>249</v>
      </c>
      <c r="L117" s="16"/>
    </row>
    <row r="118" spans="2:12" ht="16.5" customHeight="1">
      <c r="B118" s="16"/>
      <c r="E118" s="223" t="s">
        <v>250</v>
      </c>
      <c r="F118" s="183"/>
      <c r="G118" s="183"/>
      <c r="H118" s="183"/>
      <c r="L118" s="16"/>
    </row>
    <row r="119" spans="2:12" ht="12" customHeight="1">
      <c r="B119" s="16"/>
      <c r="C119" s="23" t="s">
        <v>251</v>
      </c>
      <c r="L119" s="16"/>
    </row>
    <row r="120" spans="2:12" s="1" customFormat="1" ht="16.5" customHeight="1">
      <c r="B120" s="28"/>
      <c r="E120" s="218" t="s">
        <v>2861</v>
      </c>
      <c r="F120" s="225"/>
      <c r="G120" s="225"/>
      <c r="H120" s="225"/>
      <c r="L120" s="28"/>
    </row>
    <row r="121" spans="2:12" s="1" customFormat="1" ht="12" customHeight="1">
      <c r="B121" s="28"/>
      <c r="C121" s="23" t="s">
        <v>253</v>
      </c>
      <c r="L121" s="28"/>
    </row>
    <row r="122" spans="2:12" s="1" customFormat="1" ht="16.5" customHeight="1">
      <c r="B122" s="28"/>
      <c r="E122" s="205" t="str">
        <f>E13</f>
        <v>D.1.3.0 - Vedlejší rozpočtové náklady</v>
      </c>
      <c r="F122" s="225"/>
      <c r="G122" s="225"/>
      <c r="H122" s="225"/>
      <c r="L122" s="28"/>
    </row>
    <row r="123" spans="2:12" s="1" customFormat="1" ht="6.95" customHeight="1">
      <c r="B123" s="28"/>
      <c r="L123" s="28"/>
    </row>
    <row r="124" spans="2:12" s="1" customFormat="1" ht="12" customHeight="1">
      <c r="B124" s="28"/>
      <c r="C124" s="23" t="s">
        <v>20</v>
      </c>
      <c r="F124" s="21" t="str">
        <f>F16</f>
        <v xml:space="preserve"> </v>
      </c>
      <c r="I124" s="23" t="s">
        <v>22</v>
      </c>
      <c r="J124" s="48" t="str">
        <f>IF(J16="","",J16)</f>
        <v>5. 12. 2024</v>
      </c>
      <c r="L124" s="28"/>
    </row>
    <row r="125" spans="2:12" s="1" customFormat="1" ht="6.95" customHeight="1">
      <c r="B125" s="28"/>
      <c r="L125" s="28"/>
    </row>
    <row r="126" spans="2:12" s="1" customFormat="1" ht="15.2" customHeight="1">
      <c r="B126" s="28"/>
      <c r="C126" s="23" t="s">
        <v>24</v>
      </c>
      <c r="F126" s="21" t="str">
        <f>E19</f>
        <v xml:space="preserve"> </v>
      </c>
      <c r="I126" s="23" t="s">
        <v>29</v>
      </c>
      <c r="J126" s="26" t="str">
        <f>E25</f>
        <v xml:space="preserve"> </v>
      </c>
      <c r="L126" s="28"/>
    </row>
    <row r="127" spans="2:12" s="1" customFormat="1" ht="15.2" customHeight="1">
      <c r="B127" s="28"/>
      <c r="C127" s="23" t="s">
        <v>27</v>
      </c>
      <c r="F127" s="21" t="str">
        <f>IF(E22="","",E22)</f>
        <v>Vyplň údaj</v>
      </c>
      <c r="I127" s="23" t="s">
        <v>31</v>
      </c>
      <c r="J127" s="26" t="str">
        <f>E28</f>
        <v xml:space="preserve"> </v>
      </c>
      <c r="L127" s="28"/>
    </row>
    <row r="128" spans="2:12" s="1" customFormat="1" ht="10.35" customHeight="1">
      <c r="B128" s="28"/>
      <c r="L128" s="28"/>
    </row>
    <row r="129" spans="2:65" s="10" customFormat="1" ht="29.25" customHeight="1">
      <c r="B129" s="112"/>
      <c r="C129" s="113" t="s">
        <v>267</v>
      </c>
      <c r="D129" s="114" t="s">
        <v>58</v>
      </c>
      <c r="E129" s="114" t="s">
        <v>54</v>
      </c>
      <c r="F129" s="114" t="s">
        <v>55</v>
      </c>
      <c r="G129" s="114" t="s">
        <v>268</v>
      </c>
      <c r="H129" s="114" t="s">
        <v>269</v>
      </c>
      <c r="I129" s="114" t="s">
        <v>270</v>
      </c>
      <c r="J129" s="115" t="s">
        <v>257</v>
      </c>
      <c r="K129" s="116" t="s">
        <v>271</v>
      </c>
      <c r="L129" s="112"/>
      <c r="M129" s="55" t="s">
        <v>1</v>
      </c>
      <c r="N129" s="56" t="s">
        <v>37</v>
      </c>
      <c r="O129" s="56" t="s">
        <v>272</v>
      </c>
      <c r="P129" s="56" t="s">
        <v>273</v>
      </c>
      <c r="Q129" s="56" t="s">
        <v>274</v>
      </c>
      <c r="R129" s="56" t="s">
        <v>275</v>
      </c>
      <c r="S129" s="56" t="s">
        <v>276</v>
      </c>
      <c r="T129" s="57" t="s">
        <v>277</v>
      </c>
    </row>
    <row r="130" spans="2:65" s="1" customFormat="1" ht="22.9" customHeight="1">
      <c r="B130" s="28"/>
      <c r="C130" s="60" t="s">
        <v>278</v>
      </c>
      <c r="J130" s="117">
        <f>BK130</f>
        <v>0</v>
      </c>
      <c r="L130" s="28"/>
      <c r="M130" s="58"/>
      <c r="N130" s="49"/>
      <c r="O130" s="49"/>
      <c r="P130" s="118">
        <f>P131</f>
        <v>0</v>
      </c>
      <c r="Q130" s="49"/>
      <c r="R130" s="118">
        <f>R131</f>
        <v>0</v>
      </c>
      <c r="S130" s="49"/>
      <c r="T130" s="119">
        <f>T131</f>
        <v>0</v>
      </c>
      <c r="AT130" s="13" t="s">
        <v>72</v>
      </c>
      <c r="AU130" s="13" t="s">
        <v>259</v>
      </c>
      <c r="BK130" s="120">
        <f>BK131</f>
        <v>0</v>
      </c>
    </row>
    <row r="131" spans="2:65" s="11" customFormat="1" ht="25.9" customHeight="1">
      <c r="B131" s="121"/>
      <c r="D131" s="122" t="s">
        <v>72</v>
      </c>
      <c r="E131" s="123" t="s">
        <v>279</v>
      </c>
      <c r="F131" s="123" t="s">
        <v>89</v>
      </c>
      <c r="I131" s="124"/>
      <c r="J131" s="125">
        <f>BK131</f>
        <v>0</v>
      </c>
      <c r="L131" s="121"/>
      <c r="M131" s="126"/>
      <c r="P131" s="127">
        <f>P132+P141+P154+P163+P166</f>
        <v>0</v>
      </c>
      <c r="R131" s="127">
        <f>R132+R141+R154+R163+R166</f>
        <v>0</v>
      </c>
      <c r="T131" s="128">
        <f>T132+T141+T154+T163+T166</f>
        <v>0</v>
      </c>
      <c r="AR131" s="122" t="s">
        <v>280</v>
      </c>
      <c r="AT131" s="129" t="s">
        <v>72</v>
      </c>
      <c r="AU131" s="129" t="s">
        <v>73</v>
      </c>
      <c r="AY131" s="122" t="s">
        <v>281</v>
      </c>
      <c r="BK131" s="130">
        <f>BK132+BK141+BK154+BK163+BK166</f>
        <v>0</v>
      </c>
    </row>
    <row r="132" spans="2:65" s="11" customFormat="1" ht="22.9" customHeight="1">
      <c r="B132" s="121"/>
      <c r="D132" s="122" t="s">
        <v>72</v>
      </c>
      <c r="E132" s="131" t="s">
        <v>282</v>
      </c>
      <c r="F132" s="131" t="s">
        <v>283</v>
      </c>
      <c r="I132" s="124"/>
      <c r="J132" s="132">
        <f>BK132</f>
        <v>0</v>
      </c>
      <c r="L132" s="121"/>
      <c r="M132" s="126"/>
      <c r="P132" s="127">
        <f>SUM(P133:P140)</f>
        <v>0</v>
      </c>
      <c r="R132" s="127">
        <f>SUM(R133:R140)</f>
        <v>0</v>
      </c>
      <c r="T132" s="128">
        <f>SUM(T133:T140)</f>
        <v>0</v>
      </c>
      <c r="AR132" s="122" t="s">
        <v>280</v>
      </c>
      <c r="AT132" s="129" t="s">
        <v>72</v>
      </c>
      <c r="AU132" s="129" t="s">
        <v>80</v>
      </c>
      <c r="AY132" s="122" t="s">
        <v>281</v>
      </c>
      <c r="BK132" s="130">
        <f>SUM(BK133:BK140)</f>
        <v>0</v>
      </c>
    </row>
    <row r="133" spans="2:65" s="1" customFormat="1" ht="16.5" customHeight="1">
      <c r="B133" s="133"/>
      <c r="C133" s="134" t="s">
        <v>82</v>
      </c>
      <c r="D133" s="134" t="s">
        <v>284</v>
      </c>
      <c r="E133" s="135" t="s">
        <v>285</v>
      </c>
      <c r="F133" s="136" t="s">
        <v>286</v>
      </c>
      <c r="G133" s="137" t="s">
        <v>287</v>
      </c>
      <c r="H133" s="138"/>
      <c r="I133" s="139"/>
      <c r="J133" s="140">
        <f>ROUND(I133*H133,2)</f>
        <v>0</v>
      </c>
      <c r="K133" s="141"/>
      <c r="L133" s="28"/>
      <c r="M133" s="142" t="s">
        <v>1</v>
      </c>
      <c r="N133" s="143" t="s">
        <v>38</v>
      </c>
      <c r="P133" s="144">
        <f>O133*H133</f>
        <v>0</v>
      </c>
      <c r="Q133" s="144">
        <v>0</v>
      </c>
      <c r="R133" s="144">
        <f>Q133*H133</f>
        <v>0</v>
      </c>
      <c r="S133" s="144">
        <v>0</v>
      </c>
      <c r="T133" s="145">
        <f>S133*H133</f>
        <v>0</v>
      </c>
      <c r="AR133" s="146" t="s">
        <v>288</v>
      </c>
      <c r="AT133" s="146" t="s">
        <v>284</v>
      </c>
      <c r="AU133" s="146" t="s">
        <v>82</v>
      </c>
      <c r="AY133" s="13" t="s">
        <v>281</v>
      </c>
      <c r="BE133" s="147">
        <f>IF(N133="základní",J133,0)</f>
        <v>0</v>
      </c>
      <c r="BF133" s="147">
        <f>IF(N133="snížená",J133,0)</f>
        <v>0</v>
      </c>
      <c r="BG133" s="147">
        <f>IF(N133="zákl. přenesená",J133,0)</f>
        <v>0</v>
      </c>
      <c r="BH133" s="147">
        <f>IF(N133="sníž. přenesená",J133,0)</f>
        <v>0</v>
      </c>
      <c r="BI133" s="147">
        <f>IF(N133="nulová",J133,0)</f>
        <v>0</v>
      </c>
      <c r="BJ133" s="13" t="s">
        <v>80</v>
      </c>
      <c r="BK133" s="147">
        <f>ROUND(I133*H133,2)</f>
        <v>0</v>
      </c>
      <c r="BL133" s="13" t="s">
        <v>288</v>
      </c>
      <c r="BM133" s="146" t="s">
        <v>289</v>
      </c>
    </row>
    <row r="134" spans="2:65" s="1" customFormat="1" ht="185.25">
      <c r="B134" s="28"/>
      <c r="D134" s="148" t="s">
        <v>290</v>
      </c>
      <c r="F134" s="149" t="s">
        <v>291</v>
      </c>
      <c r="I134" s="150"/>
      <c r="L134" s="28"/>
      <c r="M134" s="151"/>
      <c r="T134" s="52"/>
      <c r="AT134" s="13" t="s">
        <v>290</v>
      </c>
      <c r="AU134" s="13" t="s">
        <v>82</v>
      </c>
    </row>
    <row r="135" spans="2:65" s="1" customFormat="1" ht="16.5" customHeight="1">
      <c r="B135" s="133"/>
      <c r="C135" s="134" t="s">
        <v>90</v>
      </c>
      <c r="D135" s="134" t="s">
        <v>284</v>
      </c>
      <c r="E135" s="135" t="s">
        <v>292</v>
      </c>
      <c r="F135" s="136" t="s">
        <v>293</v>
      </c>
      <c r="G135" s="137" t="s">
        <v>287</v>
      </c>
      <c r="H135" s="138"/>
      <c r="I135" s="139"/>
      <c r="J135" s="140">
        <f>ROUND(I135*H135,2)</f>
        <v>0</v>
      </c>
      <c r="K135" s="141"/>
      <c r="L135" s="28"/>
      <c r="M135" s="142" t="s">
        <v>1</v>
      </c>
      <c r="N135" s="143" t="s">
        <v>38</v>
      </c>
      <c r="P135" s="144">
        <f>O135*H135</f>
        <v>0</v>
      </c>
      <c r="Q135" s="144">
        <v>0</v>
      </c>
      <c r="R135" s="144">
        <f>Q135*H135</f>
        <v>0</v>
      </c>
      <c r="S135" s="144">
        <v>0</v>
      </c>
      <c r="T135" s="145">
        <f>S135*H135</f>
        <v>0</v>
      </c>
      <c r="AR135" s="146" t="s">
        <v>288</v>
      </c>
      <c r="AT135" s="146" t="s">
        <v>284</v>
      </c>
      <c r="AU135" s="146" t="s">
        <v>82</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288</v>
      </c>
      <c r="BM135" s="146" t="s">
        <v>294</v>
      </c>
    </row>
    <row r="136" spans="2:65" s="1" customFormat="1" ht="253.5">
      <c r="B136" s="28"/>
      <c r="D136" s="148" t="s">
        <v>290</v>
      </c>
      <c r="F136" s="149" t="s">
        <v>295</v>
      </c>
      <c r="I136" s="150"/>
      <c r="L136" s="28"/>
      <c r="M136" s="151"/>
      <c r="T136" s="52"/>
      <c r="AT136" s="13" t="s">
        <v>290</v>
      </c>
      <c r="AU136" s="13" t="s">
        <v>82</v>
      </c>
    </row>
    <row r="137" spans="2:65" s="1" customFormat="1" ht="16.5" customHeight="1">
      <c r="B137" s="133"/>
      <c r="C137" s="134" t="s">
        <v>97</v>
      </c>
      <c r="D137" s="134" t="s">
        <v>284</v>
      </c>
      <c r="E137" s="135" t="s">
        <v>296</v>
      </c>
      <c r="F137" s="136" t="s">
        <v>297</v>
      </c>
      <c r="G137" s="137" t="s">
        <v>287</v>
      </c>
      <c r="H137" s="138"/>
      <c r="I137" s="139"/>
      <c r="J137" s="140">
        <f>ROUND(I137*H137,2)</f>
        <v>0</v>
      </c>
      <c r="K137" s="141"/>
      <c r="L137" s="28"/>
      <c r="M137" s="142" t="s">
        <v>1</v>
      </c>
      <c r="N137" s="143" t="s">
        <v>38</v>
      </c>
      <c r="P137" s="144">
        <f>O137*H137</f>
        <v>0</v>
      </c>
      <c r="Q137" s="144">
        <v>0</v>
      </c>
      <c r="R137" s="144">
        <f>Q137*H137</f>
        <v>0</v>
      </c>
      <c r="S137" s="144">
        <v>0</v>
      </c>
      <c r="T137" s="145">
        <f>S137*H137</f>
        <v>0</v>
      </c>
      <c r="AR137" s="146" t="s">
        <v>288</v>
      </c>
      <c r="AT137" s="146" t="s">
        <v>284</v>
      </c>
      <c r="AU137" s="146" t="s">
        <v>82</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288</v>
      </c>
      <c r="BM137" s="146" t="s">
        <v>298</v>
      </c>
    </row>
    <row r="138" spans="2:65" s="1" customFormat="1" ht="409.5">
      <c r="B138" s="28"/>
      <c r="D138" s="148" t="s">
        <v>290</v>
      </c>
      <c r="F138" s="152" t="s">
        <v>299</v>
      </c>
      <c r="I138" s="150"/>
      <c r="L138" s="28"/>
      <c r="M138" s="151"/>
      <c r="T138" s="52"/>
      <c r="AT138" s="13" t="s">
        <v>290</v>
      </c>
      <c r="AU138" s="13" t="s">
        <v>82</v>
      </c>
    </row>
    <row r="139" spans="2:65" s="1" customFormat="1" ht="16.5" customHeight="1">
      <c r="B139" s="133"/>
      <c r="C139" s="134" t="s">
        <v>280</v>
      </c>
      <c r="D139" s="134" t="s">
        <v>284</v>
      </c>
      <c r="E139" s="135" t="s">
        <v>300</v>
      </c>
      <c r="F139" s="136" t="s">
        <v>301</v>
      </c>
      <c r="G139" s="137" t="s">
        <v>287</v>
      </c>
      <c r="H139" s="138"/>
      <c r="I139" s="139"/>
      <c r="J139" s="140">
        <f>ROUND(I139*H139,2)</f>
        <v>0</v>
      </c>
      <c r="K139" s="141"/>
      <c r="L139" s="28"/>
      <c r="M139" s="142" t="s">
        <v>1</v>
      </c>
      <c r="N139" s="143" t="s">
        <v>38</v>
      </c>
      <c r="P139" s="144">
        <f>O139*H139</f>
        <v>0</v>
      </c>
      <c r="Q139" s="144">
        <v>0</v>
      </c>
      <c r="R139" s="144">
        <f>Q139*H139</f>
        <v>0</v>
      </c>
      <c r="S139" s="144">
        <v>0</v>
      </c>
      <c r="T139" s="145">
        <f>S139*H139</f>
        <v>0</v>
      </c>
      <c r="AR139" s="146" t="s">
        <v>288</v>
      </c>
      <c r="AT139" s="146" t="s">
        <v>284</v>
      </c>
      <c r="AU139" s="146" t="s">
        <v>82</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288</v>
      </c>
      <c r="BM139" s="146" t="s">
        <v>302</v>
      </c>
    </row>
    <row r="140" spans="2:65" s="1" customFormat="1" ht="302.25">
      <c r="B140" s="28"/>
      <c r="D140" s="148" t="s">
        <v>290</v>
      </c>
      <c r="F140" s="149" t="s">
        <v>303</v>
      </c>
      <c r="I140" s="150"/>
      <c r="L140" s="28"/>
      <c r="M140" s="151"/>
      <c r="T140" s="52"/>
      <c r="AT140" s="13" t="s">
        <v>290</v>
      </c>
      <c r="AU140" s="13" t="s">
        <v>82</v>
      </c>
    </row>
    <row r="141" spans="2:65" s="11" customFormat="1" ht="22.9" customHeight="1">
      <c r="B141" s="121"/>
      <c r="D141" s="122" t="s">
        <v>72</v>
      </c>
      <c r="E141" s="131" t="s">
        <v>304</v>
      </c>
      <c r="F141" s="131" t="s">
        <v>305</v>
      </c>
      <c r="I141" s="124"/>
      <c r="J141" s="132">
        <f>BK141</f>
        <v>0</v>
      </c>
      <c r="L141" s="121"/>
      <c r="M141" s="126"/>
      <c r="P141" s="127">
        <f>SUM(P142:P153)</f>
        <v>0</v>
      </c>
      <c r="R141" s="127">
        <f>SUM(R142:R153)</f>
        <v>0</v>
      </c>
      <c r="T141" s="128">
        <f>SUM(T142:T153)</f>
        <v>0</v>
      </c>
      <c r="AR141" s="122" t="s">
        <v>280</v>
      </c>
      <c r="AT141" s="129" t="s">
        <v>72</v>
      </c>
      <c r="AU141" s="129" t="s">
        <v>80</v>
      </c>
      <c r="AY141" s="122" t="s">
        <v>281</v>
      </c>
      <c r="BK141" s="130">
        <f>SUM(BK142:BK153)</f>
        <v>0</v>
      </c>
    </row>
    <row r="142" spans="2:65" s="1" customFormat="1" ht="21.75" customHeight="1">
      <c r="B142" s="133"/>
      <c r="C142" s="134" t="s">
        <v>306</v>
      </c>
      <c r="D142" s="134" t="s">
        <v>284</v>
      </c>
      <c r="E142" s="135" t="s">
        <v>307</v>
      </c>
      <c r="F142" s="136" t="s">
        <v>308</v>
      </c>
      <c r="G142" s="137" t="s">
        <v>287</v>
      </c>
      <c r="H142" s="138"/>
      <c r="I142" s="139"/>
      <c r="J142" s="140">
        <f>ROUND(I142*H142,2)</f>
        <v>0</v>
      </c>
      <c r="K142" s="141"/>
      <c r="L142" s="28"/>
      <c r="M142" s="142" t="s">
        <v>1</v>
      </c>
      <c r="N142" s="143" t="s">
        <v>38</v>
      </c>
      <c r="P142" s="144">
        <f>O142*H142</f>
        <v>0</v>
      </c>
      <c r="Q142" s="144">
        <v>0</v>
      </c>
      <c r="R142" s="144">
        <f>Q142*H142</f>
        <v>0</v>
      </c>
      <c r="S142" s="144">
        <v>0</v>
      </c>
      <c r="T142" s="145">
        <f>S142*H142</f>
        <v>0</v>
      </c>
      <c r="AR142" s="146" t="s">
        <v>288</v>
      </c>
      <c r="AT142" s="146" t="s">
        <v>284</v>
      </c>
      <c r="AU142" s="146" t="s">
        <v>82</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288</v>
      </c>
      <c r="BM142" s="146" t="s">
        <v>309</v>
      </c>
    </row>
    <row r="143" spans="2:65" s="1" customFormat="1" ht="273">
      <c r="B143" s="28"/>
      <c r="D143" s="148" t="s">
        <v>290</v>
      </c>
      <c r="F143" s="149" t="s">
        <v>310</v>
      </c>
      <c r="I143" s="150"/>
      <c r="L143" s="28"/>
      <c r="M143" s="151"/>
      <c r="T143" s="52"/>
      <c r="AT143" s="13" t="s">
        <v>290</v>
      </c>
      <c r="AU143" s="13" t="s">
        <v>82</v>
      </c>
    </row>
    <row r="144" spans="2:65" s="1" customFormat="1" ht="16.5" customHeight="1">
      <c r="B144" s="133"/>
      <c r="C144" s="134" t="s">
        <v>311</v>
      </c>
      <c r="D144" s="134" t="s">
        <v>284</v>
      </c>
      <c r="E144" s="135" t="s">
        <v>312</v>
      </c>
      <c r="F144" s="136" t="s">
        <v>313</v>
      </c>
      <c r="G144" s="137" t="s">
        <v>287</v>
      </c>
      <c r="H144" s="138"/>
      <c r="I144" s="139"/>
      <c r="J144" s="140">
        <f>ROUND(I144*H144,2)</f>
        <v>0</v>
      </c>
      <c r="K144" s="141"/>
      <c r="L144" s="28"/>
      <c r="M144" s="142" t="s">
        <v>1</v>
      </c>
      <c r="N144" s="143" t="s">
        <v>38</v>
      </c>
      <c r="P144" s="144">
        <f>O144*H144</f>
        <v>0</v>
      </c>
      <c r="Q144" s="144">
        <v>0</v>
      </c>
      <c r="R144" s="144">
        <f>Q144*H144</f>
        <v>0</v>
      </c>
      <c r="S144" s="144">
        <v>0</v>
      </c>
      <c r="T144" s="145">
        <f>S144*H144</f>
        <v>0</v>
      </c>
      <c r="AR144" s="146" t="s">
        <v>288</v>
      </c>
      <c r="AT144" s="146" t="s">
        <v>284</v>
      </c>
      <c r="AU144" s="146" t="s">
        <v>82</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288</v>
      </c>
      <c r="BM144" s="146" t="s">
        <v>314</v>
      </c>
    </row>
    <row r="145" spans="2:65" s="1" customFormat="1" ht="409.5">
      <c r="B145" s="28"/>
      <c r="D145" s="148" t="s">
        <v>290</v>
      </c>
      <c r="F145" s="152" t="s">
        <v>315</v>
      </c>
      <c r="I145" s="150"/>
      <c r="L145" s="28"/>
      <c r="M145" s="151"/>
      <c r="T145" s="52"/>
      <c r="AT145" s="13" t="s">
        <v>290</v>
      </c>
      <c r="AU145" s="13" t="s">
        <v>82</v>
      </c>
    </row>
    <row r="146" spans="2:65" s="1" customFormat="1" ht="21.75" customHeight="1">
      <c r="B146" s="133"/>
      <c r="C146" s="134" t="s">
        <v>316</v>
      </c>
      <c r="D146" s="134" t="s">
        <v>284</v>
      </c>
      <c r="E146" s="135" t="s">
        <v>317</v>
      </c>
      <c r="F146" s="136" t="s">
        <v>318</v>
      </c>
      <c r="G146" s="137" t="s">
        <v>287</v>
      </c>
      <c r="H146" s="138"/>
      <c r="I146" s="139"/>
      <c r="J146" s="140">
        <f>ROUND(I146*H146,2)</f>
        <v>0</v>
      </c>
      <c r="K146" s="141"/>
      <c r="L146" s="28"/>
      <c r="M146" s="142" t="s">
        <v>1</v>
      </c>
      <c r="N146" s="143" t="s">
        <v>38</v>
      </c>
      <c r="P146" s="144">
        <f>O146*H146</f>
        <v>0</v>
      </c>
      <c r="Q146" s="144">
        <v>0</v>
      </c>
      <c r="R146" s="144">
        <f>Q146*H146</f>
        <v>0</v>
      </c>
      <c r="S146" s="144">
        <v>0</v>
      </c>
      <c r="T146" s="145">
        <f>S146*H146</f>
        <v>0</v>
      </c>
      <c r="AR146" s="146" t="s">
        <v>288</v>
      </c>
      <c r="AT146" s="146" t="s">
        <v>284</v>
      </c>
      <c r="AU146" s="146" t="s">
        <v>82</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288</v>
      </c>
      <c r="BM146" s="146" t="s">
        <v>319</v>
      </c>
    </row>
    <row r="147" spans="2:65" s="1" customFormat="1" ht="175.5">
      <c r="B147" s="28"/>
      <c r="D147" s="148" t="s">
        <v>290</v>
      </c>
      <c r="F147" s="149" t="s">
        <v>320</v>
      </c>
      <c r="I147" s="150"/>
      <c r="L147" s="28"/>
      <c r="M147" s="151"/>
      <c r="T147" s="52"/>
      <c r="AT147" s="13" t="s">
        <v>290</v>
      </c>
      <c r="AU147" s="13" t="s">
        <v>82</v>
      </c>
    </row>
    <row r="148" spans="2:65" s="1" customFormat="1" ht="16.5" customHeight="1">
      <c r="B148" s="133"/>
      <c r="C148" s="134" t="s">
        <v>321</v>
      </c>
      <c r="D148" s="134" t="s">
        <v>284</v>
      </c>
      <c r="E148" s="135" t="s">
        <v>322</v>
      </c>
      <c r="F148" s="136" t="s">
        <v>323</v>
      </c>
      <c r="G148" s="137" t="s">
        <v>287</v>
      </c>
      <c r="H148" s="138"/>
      <c r="I148" s="139"/>
      <c r="J148" s="140">
        <f>ROUND(I148*H148,2)</f>
        <v>0</v>
      </c>
      <c r="K148" s="141"/>
      <c r="L148" s="28"/>
      <c r="M148" s="142" t="s">
        <v>1</v>
      </c>
      <c r="N148" s="143" t="s">
        <v>38</v>
      </c>
      <c r="P148" s="144">
        <f>O148*H148</f>
        <v>0</v>
      </c>
      <c r="Q148" s="144">
        <v>0</v>
      </c>
      <c r="R148" s="144">
        <f>Q148*H148</f>
        <v>0</v>
      </c>
      <c r="S148" s="144">
        <v>0</v>
      </c>
      <c r="T148" s="145">
        <f>S148*H148</f>
        <v>0</v>
      </c>
      <c r="AR148" s="146" t="s">
        <v>288</v>
      </c>
      <c r="AT148" s="146" t="s">
        <v>284</v>
      </c>
      <c r="AU148" s="146" t="s">
        <v>82</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288</v>
      </c>
      <c r="BM148" s="146" t="s">
        <v>324</v>
      </c>
    </row>
    <row r="149" spans="2:65" s="1" customFormat="1" ht="409.5">
      <c r="B149" s="28"/>
      <c r="D149" s="148" t="s">
        <v>290</v>
      </c>
      <c r="F149" s="152" t="s">
        <v>325</v>
      </c>
      <c r="I149" s="150"/>
      <c r="L149" s="28"/>
      <c r="M149" s="151"/>
      <c r="T149" s="52"/>
      <c r="AT149" s="13" t="s">
        <v>290</v>
      </c>
      <c r="AU149" s="13" t="s">
        <v>82</v>
      </c>
    </row>
    <row r="150" spans="2:65" s="1" customFormat="1" ht="16.5" customHeight="1">
      <c r="B150" s="133"/>
      <c r="C150" s="134" t="s">
        <v>326</v>
      </c>
      <c r="D150" s="134" t="s">
        <v>284</v>
      </c>
      <c r="E150" s="135" t="s">
        <v>327</v>
      </c>
      <c r="F150" s="136" t="s">
        <v>328</v>
      </c>
      <c r="G150" s="137" t="s">
        <v>287</v>
      </c>
      <c r="H150" s="138"/>
      <c r="I150" s="139"/>
      <c r="J150" s="140">
        <f>ROUND(I150*H150,2)</f>
        <v>0</v>
      </c>
      <c r="K150" s="141"/>
      <c r="L150" s="28"/>
      <c r="M150" s="142" t="s">
        <v>1</v>
      </c>
      <c r="N150" s="143" t="s">
        <v>38</v>
      </c>
      <c r="P150" s="144">
        <f>O150*H150</f>
        <v>0</v>
      </c>
      <c r="Q150" s="144">
        <v>0</v>
      </c>
      <c r="R150" s="144">
        <f>Q150*H150</f>
        <v>0</v>
      </c>
      <c r="S150" s="144">
        <v>0</v>
      </c>
      <c r="T150" s="145">
        <f>S150*H150</f>
        <v>0</v>
      </c>
      <c r="AR150" s="146" t="s">
        <v>288</v>
      </c>
      <c r="AT150" s="146" t="s">
        <v>284</v>
      </c>
      <c r="AU150" s="146" t="s">
        <v>82</v>
      </c>
      <c r="AY150" s="13" t="s">
        <v>281</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288</v>
      </c>
      <c r="BM150" s="146" t="s">
        <v>329</v>
      </c>
    </row>
    <row r="151" spans="2:65" s="1" customFormat="1" ht="126.75">
      <c r="B151" s="28"/>
      <c r="D151" s="148" t="s">
        <v>290</v>
      </c>
      <c r="F151" s="149" t="s">
        <v>330</v>
      </c>
      <c r="I151" s="150"/>
      <c r="L151" s="28"/>
      <c r="M151" s="151"/>
      <c r="T151" s="52"/>
      <c r="AT151" s="13" t="s">
        <v>290</v>
      </c>
      <c r="AU151" s="13" t="s">
        <v>82</v>
      </c>
    </row>
    <row r="152" spans="2:65" s="1" customFormat="1" ht="16.5" customHeight="1">
      <c r="B152" s="133"/>
      <c r="C152" s="134" t="s">
        <v>331</v>
      </c>
      <c r="D152" s="134" t="s">
        <v>284</v>
      </c>
      <c r="E152" s="135" t="s">
        <v>332</v>
      </c>
      <c r="F152" s="136" t="s">
        <v>333</v>
      </c>
      <c r="G152" s="137" t="s">
        <v>287</v>
      </c>
      <c r="H152" s="138"/>
      <c r="I152" s="139"/>
      <c r="J152" s="140">
        <f>ROUND(I152*H152,2)</f>
        <v>0</v>
      </c>
      <c r="K152" s="141"/>
      <c r="L152" s="28"/>
      <c r="M152" s="142" t="s">
        <v>1</v>
      </c>
      <c r="N152" s="143" t="s">
        <v>38</v>
      </c>
      <c r="P152" s="144">
        <f>O152*H152</f>
        <v>0</v>
      </c>
      <c r="Q152" s="144">
        <v>0</v>
      </c>
      <c r="R152" s="144">
        <f>Q152*H152</f>
        <v>0</v>
      </c>
      <c r="S152" s="144">
        <v>0</v>
      </c>
      <c r="T152" s="145">
        <f>S152*H152</f>
        <v>0</v>
      </c>
      <c r="AR152" s="146" t="s">
        <v>288</v>
      </c>
      <c r="AT152" s="146" t="s">
        <v>284</v>
      </c>
      <c r="AU152" s="146" t="s">
        <v>82</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288</v>
      </c>
      <c r="BM152" s="146" t="s">
        <v>334</v>
      </c>
    </row>
    <row r="153" spans="2:65" s="1" customFormat="1" ht="273">
      <c r="B153" s="28"/>
      <c r="D153" s="148" t="s">
        <v>290</v>
      </c>
      <c r="F153" s="149" t="s">
        <v>335</v>
      </c>
      <c r="I153" s="150"/>
      <c r="L153" s="28"/>
      <c r="M153" s="151"/>
      <c r="T153" s="52"/>
      <c r="AT153" s="13" t="s">
        <v>290</v>
      </c>
      <c r="AU153" s="13" t="s">
        <v>82</v>
      </c>
    </row>
    <row r="154" spans="2:65" s="11" customFormat="1" ht="22.9" customHeight="1">
      <c r="B154" s="121"/>
      <c r="D154" s="122" t="s">
        <v>72</v>
      </c>
      <c r="E154" s="131" t="s">
        <v>336</v>
      </c>
      <c r="F154" s="131" t="s">
        <v>337</v>
      </c>
      <c r="I154" s="124"/>
      <c r="J154" s="132">
        <f>BK154</f>
        <v>0</v>
      </c>
      <c r="L154" s="121"/>
      <c r="M154" s="126"/>
      <c r="P154" s="127">
        <f>SUM(P155:P162)</f>
        <v>0</v>
      </c>
      <c r="R154" s="127">
        <f>SUM(R155:R162)</f>
        <v>0</v>
      </c>
      <c r="T154" s="128">
        <f>SUM(T155:T162)</f>
        <v>0</v>
      </c>
      <c r="AR154" s="122" t="s">
        <v>280</v>
      </c>
      <c r="AT154" s="129" t="s">
        <v>72</v>
      </c>
      <c r="AU154" s="129" t="s">
        <v>80</v>
      </c>
      <c r="AY154" s="122" t="s">
        <v>281</v>
      </c>
      <c r="BK154" s="130">
        <f>SUM(BK155:BK162)</f>
        <v>0</v>
      </c>
    </row>
    <row r="155" spans="2:65" s="1" customFormat="1" ht="21.75" customHeight="1">
      <c r="B155" s="133"/>
      <c r="C155" s="134" t="s">
        <v>8</v>
      </c>
      <c r="D155" s="134" t="s">
        <v>284</v>
      </c>
      <c r="E155" s="135" t="s">
        <v>338</v>
      </c>
      <c r="F155" s="136" t="s">
        <v>339</v>
      </c>
      <c r="G155" s="137" t="s">
        <v>287</v>
      </c>
      <c r="H155" s="138"/>
      <c r="I155" s="139"/>
      <c r="J155" s="140">
        <f>ROUND(I155*H155,2)</f>
        <v>0</v>
      </c>
      <c r="K155" s="141"/>
      <c r="L155" s="28"/>
      <c r="M155" s="142" t="s">
        <v>1</v>
      </c>
      <c r="N155" s="143" t="s">
        <v>38</v>
      </c>
      <c r="P155" s="144">
        <f>O155*H155</f>
        <v>0</v>
      </c>
      <c r="Q155" s="144">
        <v>0</v>
      </c>
      <c r="R155" s="144">
        <f>Q155*H155</f>
        <v>0</v>
      </c>
      <c r="S155" s="144">
        <v>0</v>
      </c>
      <c r="T155" s="145">
        <f>S155*H155</f>
        <v>0</v>
      </c>
      <c r="AR155" s="146" t="s">
        <v>288</v>
      </c>
      <c r="AT155" s="146" t="s">
        <v>284</v>
      </c>
      <c r="AU155" s="146" t="s">
        <v>82</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288</v>
      </c>
      <c r="BM155" s="146" t="s">
        <v>340</v>
      </c>
    </row>
    <row r="156" spans="2:65" s="1" customFormat="1" ht="58.5">
      <c r="B156" s="28"/>
      <c r="D156" s="148" t="s">
        <v>290</v>
      </c>
      <c r="F156" s="149" t="s">
        <v>341</v>
      </c>
      <c r="I156" s="150"/>
      <c r="L156" s="28"/>
      <c r="M156" s="151"/>
      <c r="T156" s="52"/>
      <c r="AT156" s="13" t="s">
        <v>290</v>
      </c>
      <c r="AU156" s="13" t="s">
        <v>82</v>
      </c>
    </row>
    <row r="157" spans="2:65" s="1" customFormat="1" ht="24.2" customHeight="1">
      <c r="B157" s="133"/>
      <c r="C157" s="134" t="s">
        <v>342</v>
      </c>
      <c r="D157" s="134" t="s">
        <v>284</v>
      </c>
      <c r="E157" s="135" t="s">
        <v>343</v>
      </c>
      <c r="F157" s="136" t="s">
        <v>344</v>
      </c>
      <c r="G157" s="137" t="s">
        <v>287</v>
      </c>
      <c r="H157" s="138"/>
      <c r="I157" s="139"/>
      <c r="J157" s="140">
        <f>ROUND(I157*H157,2)</f>
        <v>0</v>
      </c>
      <c r="K157" s="141"/>
      <c r="L157" s="28"/>
      <c r="M157" s="142" t="s">
        <v>1</v>
      </c>
      <c r="N157" s="143" t="s">
        <v>38</v>
      </c>
      <c r="P157" s="144">
        <f>O157*H157</f>
        <v>0</v>
      </c>
      <c r="Q157" s="144">
        <v>0</v>
      </c>
      <c r="R157" s="144">
        <f>Q157*H157</f>
        <v>0</v>
      </c>
      <c r="S157" s="144">
        <v>0</v>
      </c>
      <c r="T157" s="145">
        <f>S157*H157</f>
        <v>0</v>
      </c>
      <c r="AR157" s="146" t="s">
        <v>288</v>
      </c>
      <c r="AT157" s="146" t="s">
        <v>284</v>
      </c>
      <c r="AU157" s="146" t="s">
        <v>82</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288</v>
      </c>
      <c r="BM157" s="146" t="s">
        <v>345</v>
      </c>
    </row>
    <row r="158" spans="2:65" s="1" customFormat="1" ht="78">
      <c r="B158" s="28"/>
      <c r="D158" s="148" t="s">
        <v>290</v>
      </c>
      <c r="F158" s="149" t="s">
        <v>346</v>
      </c>
      <c r="I158" s="150"/>
      <c r="L158" s="28"/>
      <c r="M158" s="151"/>
      <c r="T158" s="52"/>
      <c r="AT158" s="13" t="s">
        <v>290</v>
      </c>
      <c r="AU158" s="13" t="s">
        <v>82</v>
      </c>
    </row>
    <row r="159" spans="2:65" s="1" customFormat="1" ht="16.5" customHeight="1">
      <c r="B159" s="133"/>
      <c r="C159" s="134" t="s">
        <v>347</v>
      </c>
      <c r="D159" s="134" t="s">
        <v>284</v>
      </c>
      <c r="E159" s="135" t="s">
        <v>348</v>
      </c>
      <c r="F159" s="136" t="s">
        <v>349</v>
      </c>
      <c r="G159" s="137" t="s">
        <v>287</v>
      </c>
      <c r="H159" s="138"/>
      <c r="I159" s="139"/>
      <c r="J159" s="140">
        <f>ROUND(I159*H159,2)</f>
        <v>0</v>
      </c>
      <c r="K159" s="141"/>
      <c r="L159" s="28"/>
      <c r="M159" s="142" t="s">
        <v>1</v>
      </c>
      <c r="N159" s="143" t="s">
        <v>38</v>
      </c>
      <c r="P159" s="144">
        <f>O159*H159</f>
        <v>0</v>
      </c>
      <c r="Q159" s="144">
        <v>0</v>
      </c>
      <c r="R159" s="144">
        <f>Q159*H159</f>
        <v>0</v>
      </c>
      <c r="S159" s="144">
        <v>0</v>
      </c>
      <c r="T159" s="145">
        <f>S159*H159</f>
        <v>0</v>
      </c>
      <c r="AR159" s="146" t="s">
        <v>288</v>
      </c>
      <c r="AT159" s="146" t="s">
        <v>284</v>
      </c>
      <c r="AU159" s="146" t="s">
        <v>82</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288</v>
      </c>
      <c r="BM159" s="146" t="s">
        <v>350</v>
      </c>
    </row>
    <row r="160" spans="2:65" s="1" customFormat="1" ht="409.5">
      <c r="B160" s="28"/>
      <c r="D160" s="148" t="s">
        <v>290</v>
      </c>
      <c r="F160" s="149" t="s">
        <v>351</v>
      </c>
      <c r="I160" s="150"/>
      <c r="L160" s="28"/>
      <c r="M160" s="151"/>
      <c r="T160" s="52"/>
      <c r="AT160" s="13" t="s">
        <v>290</v>
      </c>
      <c r="AU160" s="13" t="s">
        <v>82</v>
      </c>
    </row>
    <row r="161" spans="2:65" s="1" customFormat="1" ht="16.5" customHeight="1">
      <c r="B161" s="133"/>
      <c r="C161" s="134" t="s">
        <v>352</v>
      </c>
      <c r="D161" s="134" t="s">
        <v>284</v>
      </c>
      <c r="E161" s="135" t="s">
        <v>353</v>
      </c>
      <c r="F161" s="136" t="s">
        <v>354</v>
      </c>
      <c r="G161" s="137" t="s">
        <v>287</v>
      </c>
      <c r="H161" s="138"/>
      <c r="I161" s="139"/>
      <c r="J161" s="140">
        <f>ROUND(I161*H161,2)</f>
        <v>0</v>
      </c>
      <c r="K161" s="141"/>
      <c r="L161" s="28"/>
      <c r="M161" s="142" t="s">
        <v>1</v>
      </c>
      <c r="N161" s="143" t="s">
        <v>38</v>
      </c>
      <c r="P161" s="144">
        <f>O161*H161</f>
        <v>0</v>
      </c>
      <c r="Q161" s="144">
        <v>0</v>
      </c>
      <c r="R161" s="144">
        <f>Q161*H161</f>
        <v>0</v>
      </c>
      <c r="S161" s="144">
        <v>0</v>
      </c>
      <c r="T161" s="145">
        <f>S161*H161</f>
        <v>0</v>
      </c>
      <c r="AR161" s="146" t="s">
        <v>288</v>
      </c>
      <c r="AT161" s="146" t="s">
        <v>284</v>
      </c>
      <c r="AU161" s="146" t="s">
        <v>82</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288</v>
      </c>
      <c r="BM161" s="146" t="s">
        <v>355</v>
      </c>
    </row>
    <row r="162" spans="2:65" s="1" customFormat="1" ht="214.5">
      <c r="B162" s="28"/>
      <c r="D162" s="148" t="s">
        <v>290</v>
      </c>
      <c r="F162" s="149" t="s">
        <v>356</v>
      </c>
      <c r="I162" s="150"/>
      <c r="L162" s="28"/>
      <c r="M162" s="151"/>
      <c r="T162" s="52"/>
      <c r="AT162" s="13" t="s">
        <v>290</v>
      </c>
      <c r="AU162" s="13" t="s">
        <v>82</v>
      </c>
    </row>
    <row r="163" spans="2:65" s="11" customFormat="1" ht="22.9" customHeight="1">
      <c r="B163" s="121"/>
      <c r="D163" s="122" t="s">
        <v>72</v>
      </c>
      <c r="E163" s="131" t="s">
        <v>357</v>
      </c>
      <c r="F163" s="131" t="s">
        <v>358</v>
      </c>
      <c r="I163" s="124"/>
      <c r="J163" s="132">
        <f>BK163</f>
        <v>0</v>
      </c>
      <c r="L163" s="121"/>
      <c r="M163" s="126"/>
      <c r="P163" s="127">
        <f>SUM(P164:P165)</f>
        <v>0</v>
      </c>
      <c r="R163" s="127">
        <f>SUM(R164:R165)</f>
        <v>0</v>
      </c>
      <c r="T163" s="128">
        <f>SUM(T164:T165)</f>
        <v>0</v>
      </c>
      <c r="AR163" s="122" t="s">
        <v>280</v>
      </c>
      <c r="AT163" s="129" t="s">
        <v>72</v>
      </c>
      <c r="AU163" s="129" t="s">
        <v>80</v>
      </c>
      <c r="AY163" s="122" t="s">
        <v>281</v>
      </c>
      <c r="BK163" s="130">
        <f>SUM(BK164:BK165)</f>
        <v>0</v>
      </c>
    </row>
    <row r="164" spans="2:65" s="1" customFormat="1" ht="16.5" customHeight="1">
      <c r="B164" s="133"/>
      <c r="C164" s="134" t="s">
        <v>359</v>
      </c>
      <c r="D164" s="134" t="s">
        <v>284</v>
      </c>
      <c r="E164" s="135" t="s">
        <v>360</v>
      </c>
      <c r="F164" s="136" t="s">
        <v>361</v>
      </c>
      <c r="G164" s="137" t="s">
        <v>287</v>
      </c>
      <c r="H164" s="138"/>
      <c r="I164" s="139"/>
      <c r="J164" s="140">
        <f>ROUND(I164*H164,2)</f>
        <v>0</v>
      </c>
      <c r="K164" s="141"/>
      <c r="L164" s="28"/>
      <c r="M164" s="142" t="s">
        <v>1</v>
      </c>
      <c r="N164" s="143" t="s">
        <v>38</v>
      </c>
      <c r="P164" s="144">
        <f>O164*H164</f>
        <v>0</v>
      </c>
      <c r="Q164" s="144">
        <v>0</v>
      </c>
      <c r="R164" s="144">
        <f>Q164*H164</f>
        <v>0</v>
      </c>
      <c r="S164" s="144">
        <v>0</v>
      </c>
      <c r="T164" s="145">
        <f>S164*H164</f>
        <v>0</v>
      </c>
      <c r="AR164" s="146" t="s">
        <v>288</v>
      </c>
      <c r="AT164" s="146" t="s">
        <v>284</v>
      </c>
      <c r="AU164" s="146" t="s">
        <v>82</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288</v>
      </c>
      <c r="BM164" s="146" t="s">
        <v>362</v>
      </c>
    </row>
    <row r="165" spans="2:65" s="1" customFormat="1" ht="380.25">
      <c r="B165" s="28"/>
      <c r="D165" s="148" t="s">
        <v>290</v>
      </c>
      <c r="F165" s="149" t="s">
        <v>363</v>
      </c>
      <c r="I165" s="150"/>
      <c r="L165" s="28"/>
      <c r="M165" s="151"/>
      <c r="T165" s="52"/>
      <c r="AT165" s="13" t="s">
        <v>290</v>
      </c>
      <c r="AU165" s="13" t="s">
        <v>82</v>
      </c>
    </row>
    <row r="166" spans="2:65" s="11" customFormat="1" ht="22.9" customHeight="1">
      <c r="B166" s="121"/>
      <c r="D166" s="122" t="s">
        <v>72</v>
      </c>
      <c r="E166" s="131" t="s">
        <v>364</v>
      </c>
      <c r="F166" s="131" t="s">
        <v>365</v>
      </c>
      <c r="I166" s="124"/>
      <c r="J166" s="132">
        <f>BK166</f>
        <v>0</v>
      </c>
      <c r="L166" s="121"/>
      <c r="M166" s="126"/>
      <c r="P166" s="127">
        <f>SUM(P167:P177)</f>
        <v>0</v>
      </c>
      <c r="R166" s="127">
        <f>SUM(R167:R177)</f>
        <v>0</v>
      </c>
      <c r="T166" s="128">
        <f>SUM(T167:T177)</f>
        <v>0</v>
      </c>
      <c r="AR166" s="122" t="s">
        <v>280</v>
      </c>
      <c r="AT166" s="129" t="s">
        <v>72</v>
      </c>
      <c r="AU166" s="129" t="s">
        <v>80</v>
      </c>
      <c r="AY166" s="122" t="s">
        <v>281</v>
      </c>
      <c r="BK166" s="130">
        <f>SUM(BK167:BK177)</f>
        <v>0</v>
      </c>
    </row>
    <row r="167" spans="2:65" s="1" customFormat="1" ht="16.5" customHeight="1">
      <c r="B167" s="133"/>
      <c r="C167" s="134" t="s">
        <v>366</v>
      </c>
      <c r="D167" s="134" t="s">
        <v>284</v>
      </c>
      <c r="E167" s="135" t="s">
        <v>367</v>
      </c>
      <c r="F167" s="136" t="s">
        <v>368</v>
      </c>
      <c r="G167" s="137" t="s">
        <v>287</v>
      </c>
      <c r="H167" s="138"/>
      <c r="I167" s="139"/>
      <c r="J167" s="140">
        <f>ROUND(I167*H167,2)</f>
        <v>0</v>
      </c>
      <c r="K167" s="141"/>
      <c r="L167" s="28"/>
      <c r="M167" s="142" t="s">
        <v>1</v>
      </c>
      <c r="N167" s="143" t="s">
        <v>38</v>
      </c>
      <c r="P167" s="144">
        <f>O167*H167</f>
        <v>0</v>
      </c>
      <c r="Q167" s="144">
        <v>0</v>
      </c>
      <c r="R167" s="144">
        <f>Q167*H167</f>
        <v>0</v>
      </c>
      <c r="S167" s="144">
        <v>0</v>
      </c>
      <c r="T167" s="145">
        <f>S167*H167</f>
        <v>0</v>
      </c>
      <c r="AR167" s="146" t="s">
        <v>288</v>
      </c>
      <c r="AT167" s="146" t="s">
        <v>284</v>
      </c>
      <c r="AU167" s="146" t="s">
        <v>82</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288</v>
      </c>
      <c r="BM167" s="146" t="s">
        <v>369</v>
      </c>
    </row>
    <row r="168" spans="2:65" s="1" customFormat="1" ht="146.25">
      <c r="B168" s="28"/>
      <c r="D168" s="148" t="s">
        <v>290</v>
      </c>
      <c r="F168" s="149" t="s">
        <v>370</v>
      </c>
      <c r="I168" s="150"/>
      <c r="L168" s="28"/>
      <c r="M168" s="151"/>
      <c r="T168" s="52"/>
      <c r="AT168" s="13" t="s">
        <v>290</v>
      </c>
      <c r="AU168" s="13" t="s">
        <v>82</v>
      </c>
    </row>
    <row r="169" spans="2:65" s="1" customFormat="1" ht="16.5" customHeight="1">
      <c r="B169" s="133"/>
      <c r="C169" s="134" t="s">
        <v>371</v>
      </c>
      <c r="D169" s="134" t="s">
        <v>284</v>
      </c>
      <c r="E169" s="135" t="s">
        <v>372</v>
      </c>
      <c r="F169" s="136" t="s">
        <v>373</v>
      </c>
      <c r="G169" s="137" t="s">
        <v>287</v>
      </c>
      <c r="H169" s="138"/>
      <c r="I169" s="139"/>
      <c r="J169" s="140">
        <f>ROUND(I169*H169,2)</f>
        <v>0</v>
      </c>
      <c r="K169" s="141"/>
      <c r="L169" s="28"/>
      <c r="M169" s="142" t="s">
        <v>1</v>
      </c>
      <c r="N169" s="143" t="s">
        <v>38</v>
      </c>
      <c r="P169" s="144">
        <f>O169*H169</f>
        <v>0</v>
      </c>
      <c r="Q169" s="144">
        <v>0</v>
      </c>
      <c r="R169" s="144">
        <f>Q169*H169</f>
        <v>0</v>
      </c>
      <c r="S169" s="144">
        <v>0</v>
      </c>
      <c r="T169" s="145">
        <f>S169*H169</f>
        <v>0</v>
      </c>
      <c r="AR169" s="146" t="s">
        <v>288</v>
      </c>
      <c r="AT169" s="146" t="s">
        <v>284</v>
      </c>
      <c r="AU169" s="146" t="s">
        <v>82</v>
      </c>
      <c r="AY169" s="13" t="s">
        <v>281</v>
      </c>
      <c r="BE169" s="147">
        <f>IF(N169="základní",J169,0)</f>
        <v>0</v>
      </c>
      <c r="BF169" s="147">
        <f>IF(N169="snížená",J169,0)</f>
        <v>0</v>
      </c>
      <c r="BG169" s="147">
        <f>IF(N169="zákl. přenesená",J169,0)</f>
        <v>0</v>
      </c>
      <c r="BH169" s="147">
        <f>IF(N169="sníž. přenesená",J169,0)</f>
        <v>0</v>
      </c>
      <c r="BI169" s="147">
        <f>IF(N169="nulová",J169,0)</f>
        <v>0</v>
      </c>
      <c r="BJ169" s="13" t="s">
        <v>80</v>
      </c>
      <c r="BK169" s="147">
        <f>ROUND(I169*H169,2)</f>
        <v>0</v>
      </c>
      <c r="BL169" s="13" t="s">
        <v>288</v>
      </c>
      <c r="BM169" s="146" t="s">
        <v>374</v>
      </c>
    </row>
    <row r="170" spans="2:65" s="1" customFormat="1" ht="107.25">
      <c r="B170" s="28"/>
      <c r="D170" s="148" t="s">
        <v>290</v>
      </c>
      <c r="F170" s="149" t="s">
        <v>375</v>
      </c>
      <c r="I170" s="150"/>
      <c r="L170" s="28"/>
      <c r="M170" s="151"/>
      <c r="T170" s="52"/>
      <c r="AT170" s="13" t="s">
        <v>290</v>
      </c>
      <c r="AU170" s="13" t="s">
        <v>82</v>
      </c>
    </row>
    <row r="171" spans="2:65" s="1" customFormat="1" ht="16.5" customHeight="1">
      <c r="B171" s="133"/>
      <c r="C171" s="134" t="s">
        <v>7</v>
      </c>
      <c r="D171" s="134" t="s">
        <v>284</v>
      </c>
      <c r="E171" s="135" t="s">
        <v>376</v>
      </c>
      <c r="F171" s="136" t="s">
        <v>377</v>
      </c>
      <c r="G171" s="137" t="s">
        <v>287</v>
      </c>
      <c r="H171" s="138"/>
      <c r="I171" s="139"/>
      <c r="J171" s="140">
        <f>ROUND(I171*H171,2)</f>
        <v>0</v>
      </c>
      <c r="K171" s="141"/>
      <c r="L171" s="28"/>
      <c r="M171" s="142" t="s">
        <v>1</v>
      </c>
      <c r="N171" s="143" t="s">
        <v>38</v>
      </c>
      <c r="P171" s="144">
        <f>O171*H171</f>
        <v>0</v>
      </c>
      <c r="Q171" s="144">
        <v>0</v>
      </c>
      <c r="R171" s="144">
        <f>Q171*H171</f>
        <v>0</v>
      </c>
      <c r="S171" s="144">
        <v>0</v>
      </c>
      <c r="T171" s="145">
        <f>S171*H171</f>
        <v>0</v>
      </c>
      <c r="AR171" s="146" t="s">
        <v>288</v>
      </c>
      <c r="AT171" s="146" t="s">
        <v>284</v>
      </c>
      <c r="AU171" s="146" t="s">
        <v>82</v>
      </c>
      <c r="AY171" s="13" t="s">
        <v>281</v>
      </c>
      <c r="BE171" s="147">
        <f>IF(N171="základní",J171,0)</f>
        <v>0</v>
      </c>
      <c r="BF171" s="147">
        <f>IF(N171="snížená",J171,0)</f>
        <v>0</v>
      </c>
      <c r="BG171" s="147">
        <f>IF(N171="zákl. přenesená",J171,0)</f>
        <v>0</v>
      </c>
      <c r="BH171" s="147">
        <f>IF(N171="sníž. přenesená",J171,0)</f>
        <v>0</v>
      </c>
      <c r="BI171" s="147">
        <f>IF(N171="nulová",J171,0)</f>
        <v>0</v>
      </c>
      <c r="BJ171" s="13" t="s">
        <v>80</v>
      </c>
      <c r="BK171" s="147">
        <f>ROUND(I171*H171,2)</f>
        <v>0</v>
      </c>
      <c r="BL171" s="13" t="s">
        <v>288</v>
      </c>
      <c r="BM171" s="146" t="s">
        <v>378</v>
      </c>
    </row>
    <row r="172" spans="2:65" s="1" customFormat="1" ht="16.5" customHeight="1">
      <c r="B172" s="133"/>
      <c r="C172" s="134" t="s">
        <v>379</v>
      </c>
      <c r="D172" s="134" t="s">
        <v>284</v>
      </c>
      <c r="E172" s="135" t="s">
        <v>380</v>
      </c>
      <c r="F172" s="136" t="s">
        <v>381</v>
      </c>
      <c r="G172" s="137" t="s">
        <v>287</v>
      </c>
      <c r="H172" s="138"/>
      <c r="I172" s="139"/>
      <c r="J172" s="140">
        <f>ROUND(I172*H172,2)</f>
        <v>0</v>
      </c>
      <c r="K172" s="141"/>
      <c r="L172" s="28"/>
      <c r="M172" s="142" t="s">
        <v>1</v>
      </c>
      <c r="N172" s="143" t="s">
        <v>38</v>
      </c>
      <c r="P172" s="144">
        <f>O172*H172</f>
        <v>0</v>
      </c>
      <c r="Q172" s="144">
        <v>0</v>
      </c>
      <c r="R172" s="144">
        <f>Q172*H172</f>
        <v>0</v>
      </c>
      <c r="S172" s="144">
        <v>0</v>
      </c>
      <c r="T172" s="145">
        <f>S172*H172</f>
        <v>0</v>
      </c>
      <c r="AR172" s="146" t="s">
        <v>288</v>
      </c>
      <c r="AT172" s="146" t="s">
        <v>284</v>
      </c>
      <c r="AU172" s="146" t="s">
        <v>82</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288</v>
      </c>
      <c r="BM172" s="146" t="s">
        <v>382</v>
      </c>
    </row>
    <row r="173" spans="2:65" s="1" customFormat="1" ht="136.5">
      <c r="B173" s="28"/>
      <c r="D173" s="148" t="s">
        <v>290</v>
      </c>
      <c r="F173" s="149" t="s">
        <v>383</v>
      </c>
      <c r="I173" s="150"/>
      <c r="L173" s="28"/>
      <c r="M173" s="151"/>
      <c r="T173" s="52"/>
      <c r="AT173" s="13" t="s">
        <v>290</v>
      </c>
      <c r="AU173" s="13" t="s">
        <v>82</v>
      </c>
    </row>
    <row r="174" spans="2:65" s="1" customFormat="1" ht="16.5" customHeight="1">
      <c r="B174" s="133"/>
      <c r="C174" s="134" t="s">
        <v>384</v>
      </c>
      <c r="D174" s="134" t="s">
        <v>284</v>
      </c>
      <c r="E174" s="135" t="s">
        <v>385</v>
      </c>
      <c r="F174" s="136" t="s">
        <v>386</v>
      </c>
      <c r="G174" s="137" t="s">
        <v>287</v>
      </c>
      <c r="H174" s="138"/>
      <c r="I174" s="139"/>
      <c r="J174" s="140">
        <f>ROUND(I174*H174,2)</f>
        <v>0</v>
      </c>
      <c r="K174" s="141"/>
      <c r="L174" s="28"/>
      <c r="M174" s="142" t="s">
        <v>1</v>
      </c>
      <c r="N174" s="143" t="s">
        <v>38</v>
      </c>
      <c r="P174" s="144">
        <f>O174*H174</f>
        <v>0</v>
      </c>
      <c r="Q174" s="144">
        <v>0</v>
      </c>
      <c r="R174" s="144">
        <f>Q174*H174</f>
        <v>0</v>
      </c>
      <c r="S174" s="144">
        <v>0</v>
      </c>
      <c r="T174" s="145">
        <f>S174*H174</f>
        <v>0</v>
      </c>
      <c r="AR174" s="146" t="s">
        <v>288</v>
      </c>
      <c r="AT174" s="146" t="s">
        <v>284</v>
      </c>
      <c r="AU174" s="146" t="s">
        <v>82</v>
      </c>
      <c r="AY174" s="13" t="s">
        <v>281</v>
      </c>
      <c r="BE174" s="147">
        <f>IF(N174="základní",J174,0)</f>
        <v>0</v>
      </c>
      <c r="BF174" s="147">
        <f>IF(N174="snížená",J174,0)</f>
        <v>0</v>
      </c>
      <c r="BG174" s="147">
        <f>IF(N174="zákl. přenesená",J174,0)</f>
        <v>0</v>
      </c>
      <c r="BH174" s="147">
        <f>IF(N174="sníž. přenesená",J174,0)</f>
        <v>0</v>
      </c>
      <c r="BI174" s="147">
        <f>IF(N174="nulová",J174,0)</f>
        <v>0</v>
      </c>
      <c r="BJ174" s="13" t="s">
        <v>80</v>
      </c>
      <c r="BK174" s="147">
        <f>ROUND(I174*H174,2)</f>
        <v>0</v>
      </c>
      <c r="BL174" s="13" t="s">
        <v>288</v>
      </c>
      <c r="BM174" s="146" t="s">
        <v>387</v>
      </c>
    </row>
    <row r="175" spans="2:65" s="1" customFormat="1" ht="39">
      <c r="B175" s="28"/>
      <c r="D175" s="148" t="s">
        <v>290</v>
      </c>
      <c r="F175" s="149" t="s">
        <v>388</v>
      </c>
      <c r="I175" s="150"/>
      <c r="L175" s="28"/>
      <c r="M175" s="151"/>
      <c r="T175" s="52"/>
      <c r="AT175" s="13" t="s">
        <v>290</v>
      </c>
      <c r="AU175" s="13" t="s">
        <v>82</v>
      </c>
    </row>
    <row r="176" spans="2:65" s="1" customFormat="1" ht="16.5" customHeight="1">
      <c r="B176" s="133"/>
      <c r="C176" s="134" t="s">
        <v>389</v>
      </c>
      <c r="D176" s="134" t="s">
        <v>284</v>
      </c>
      <c r="E176" s="135" t="s">
        <v>390</v>
      </c>
      <c r="F176" s="136" t="s">
        <v>391</v>
      </c>
      <c r="G176" s="137" t="s">
        <v>287</v>
      </c>
      <c r="H176" s="138"/>
      <c r="I176" s="139"/>
      <c r="J176" s="140">
        <f>ROUND(I176*H176,2)</f>
        <v>0</v>
      </c>
      <c r="K176" s="141"/>
      <c r="L176" s="28"/>
      <c r="M176" s="142" t="s">
        <v>1</v>
      </c>
      <c r="N176" s="143" t="s">
        <v>38</v>
      </c>
      <c r="P176" s="144">
        <f>O176*H176</f>
        <v>0</v>
      </c>
      <c r="Q176" s="144">
        <v>0</v>
      </c>
      <c r="R176" s="144">
        <f>Q176*H176</f>
        <v>0</v>
      </c>
      <c r="S176" s="144">
        <v>0</v>
      </c>
      <c r="T176" s="145">
        <f>S176*H176</f>
        <v>0</v>
      </c>
      <c r="AR176" s="146" t="s">
        <v>288</v>
      </c>
      <c r="AT176" s="146" t="s">
        <v>284</v>
      </c>
      <c r="AU176" s="146" t="s">
        <v>82</v>
      </c>
      <c r="AY176" s="13" t="s">
        <v>281</v>
      </c>
      <c r="BE176" s="147">
        <f>IF(N176="základní",J176,0)</f>
        <v>0</v>
      </c>
      <c r="BF176" s="147">
        <f>IF(N176="snížená",J176,0)</f>
        <v>0</v>
      </c>
      <c r="BG176" s="147">
        <f>IF(N176="zákl. přenesená",J176,0)</f>
        <v>0</v>
      </c>
      <c r="BH176" s="147">
        <f>IF(N176="sníž. přenesená",J176,0)</f>
        <v>0</v>
      </c>
      <c r="BI176" s="147">
        <f>IF(N176="nulová",J176,0)</f>
        <v>0</v>
      </c>
      <c r="BJ176" s="13" t="s">
        <v>80</v>
      </c>
      <c r="BK176" s="147">
        <f>ROUND(I176*H176,2)</f>
        <v>0</v>
      </c>
      <c r="BL176" s="13" t="s">
        <v>288</v>
      </c>
      <c r="BM176" s="146" t="s">
        <v>392</v>
      </c>
    </row>
    <row r="177" spans="2:47" s="1" customFormat="1" ht="409.5">
      <c r="B177" s="28"/>
      <c r="D177" s="148" t="s">
        <v>290</v>
      </c>
      <c r="F177" s="152" t="s">
        <v>393</v>
      </c>
      <c r="I177" s="150"/>
      <c r="L177" s="28"/>
      <c r="M177" s="153"/>
      <c r="N177" s="154"/>
      <c r="O177" s="154"/>
      <c r="P177" s="154"/>
      <c r="Q177" s="154"/>
      <c r="R177" s="154"/>
      <c r="S177" s="154"/>
      <c r="T177" s="155"/>
      <c r="AT177" s="13" t="s">
        <v>290</v>
      </c>
      <c r="AU177" s="13" t="s">
        <v>82</v>
      </c>
    </row>
    <row r="178" spans="2:47" s="1" customFormat="1" ht="6.95" customHeight="1">
      <c r="B178" s="40"/>
      <c r="C178" s="41"/>
      <c r="D178" s="41"/>
      <c r="E178" s="41"/>
      <c r="F178" s="41"/>
      <c r="G178" s="41"/>
      <c r="H178" s="41"/>
      <c r="I178" s="41"/>
      <c r="J178" s="41"/>
      <c r="K178" s="41"/>
      <c r="L178" s="28"/>
    </row>
  </sheetData>
  <autoFilter ref="C129:K177" xr:uid="{00000000-0009-0000-0000-000019000000}"/>
  <mergeCells count="15">
    <mergeCell ref="E116:H116"/>
    <mergeCell ref="E120:H120"/>
    <mergeCell ref="E118:H118"/>
    <mergeCell ref="E122:H122"/>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BM152"/>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184</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2861</v>
      </c>
      <c r="F11" s="225"/>
      <c r="G11" s="225"/>
      <c r="H11" s="225"/>
      <c r="L11" s="28"/>
    </row>
    <row r="12" spans="2:46" s="1" customFormat="1" ht="12" customHeight="1">
      <c r="B12" s="28"/>
      <c r="D12" s="23" t="s">
        <v>394</v>
      </c>
      <c r="L12" s="28"/>
    </row>
    <row r="13" spans="2:46" s="1" customFormat="1" ht="16.5" customHeight="1">
      <c r="B13" s="28"/>
      <c r="E13" s="205" t="s">
        <v>395</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ROUND(J127,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ROUND((SUM(BE127:BE151)),  2)</f>
        <v>0</v>
      </c>
      <c r="I37" s="92">
        <v>0.21</v>
      </c>
      <c r="J37" s="81">
        <f>ROUND(((SUM(BE127:BE151))*I37),  2)</f>
        <v>0</v>
      </c>
      <c r="L37" s="28"/>
    </row>
    <row r="38" spans="2:12" s="1" customFormat="1" ht="14.45" customHeight="1">
      <c r="B38" s="28"/>
      <c r="E38" s="23" t="s">
        <v>39</v>
      </c>
      <c r="F38" s="81">
        <f>ROUND((SUM(BF127:BF151)),  2)</f>
        <v>0</v>
      </c>
      <c r="I38" s="92">
        <v>0.12</v>
      </c>
      <c r="J38" s="81">
        <f>ROUND(((SUM(BF127:BF151))*I38),  2)</f>
        <v>0</v>
      </c>
      <c r="L38" s="28"/>
    </row>
    <row r="39" spans="2:12" s="1" customFormat="1" ht="14.45" hidden="1" customHeight="1">
      <c r="B39" s="28"/>
      <c r="E39" s="23" t="s">
        <v>40</v>
      </c>
      <c r="F39" s="81">
        <f>ROUND((SUM(BG127:BG151)),  2)</f>
        <v>0</v>
      </c>
      <c r="I39" s="92">
        <v>0.21</v>
      </c>
      <c r="J39" s="81">
        <f>0</f>
        <v>0</v>
      </c>
      <c r="L39" s="28"/>
    </row>
    <row r="40" spans="2:12" s="1" customFormat="1" ht="14.45" hidden="1" customHeight="1">
      <c r="B40" s="28"/>
      <c r="E40" s="23" t="s">
        <v>41</v>
      </c>
      <c r="F40" s="81">
        <f>ROUND((SUM(BH127:BH151)),  2)</f>
        <v>0</v>
      </c>
      <c r="I40" s="92">
        <v>0.12</v>
      </c>
      <c r="J40" s="81">
        <f>0</f>
        <v>0</v>
      </c>
      <c r="L40" s="28"/>
    </row>
    <row r="41" spans="2:12" s="1" customFormat="1" ht="14.45" hidden="1" customHeight="1">
      <c r="B41" s="28"/>
      <c r="E41" s="23" t="s">
        <v>42</v>
      </c>
      <c r="F41" s="81">
        <f>ROUND((SUM(BI127:BI151)),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2861</v>
      </c>
      <c r="F89" s="225"/>
      <c r="G89" s="225"/>
      <c r="H89" s="225"/>
      <c r="L89" s="28"/>
    </row>
    <row r="90" spans="2:12" s="1" customFormat="1" ht="12" customHeight="1">
      <c r="B90" s="28"/>
      <c r="C90" s="23" t="s">
        <v>394</v>
      </c>
      <c r="L90" s="28"/>
    </row>
    <row r="91" spans="2:12" s="1" customFormat="1" ht="16.5" customHeight="1">
      <c r="B91" s="28"/>
      <c r="E91" s="205" t="str">
        <f>E13</f>
        <v>Objekt4 - Sanace</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J127</f>
        <v>0</v>
      </c>
      <c r="L100" s="28"/>
      <c r="AU100" s="13" t="s">
        <v>259</v>
      </c>
    </row>
    <row r="101" spans="2:47" s="8" customFormat="1" ht="24.95" customHeight="1">
      <c r="B101" s="104"/>
      <c r="D101" s="105" t="s">
        <v>654</v>
      </c>
      <c r="E101" s="106"/>
      <c r="F101" s="106"/>
      <c r="G101" s="106"/>
      <c r="H101" s="106"/>
      <c r="I101" s="106"/>
      <c r="J101" s="107">
        <f>J128</f>
        <v>0</v>
      </c>
      <c r="L101" s="104"/>
    </row>
    <row r="102" spans="2:47" s="8" customFormat="1" ht="24.95" customHeight="1">
      <c r="B102" s="104"/>
      <c r="D102" s="105" t="s">
        <v>397</v>
      </c>
      <c r="E102" s="106"/>
      <c r="F102" s="106"/>
      <c r="G102" s="106"/>
      <c r="H102" s="106"/>
      <c r="I102" s="106"/>
      <c r="J102" s="107">
        <f>J131</f>
        <v>0</v>
      </c>
      <c r="L102" s="104"/>
    </row>
    <row r="103" spans="2:47" s="8" customFormat="1" ht="24.95" customHeight="1">
      <c r="B103" s="104"/>
      <c r="D103" s="105" t="s">
        <v>398</v>
      </c>
      <c r="E103" s="106"/>
      <c r="F103" s="106"/>
      <c r="G103" s="106"/>
      <c r="H103" s="106"/>
      <c r="I103" s="106"/>
      <c r="J103" s="107">
        <f>J146</f>
        <v>0</v>
      </c>
      <c r="L103" s="104"/>
    </row>
    <row r="104" spans="2:47" s="1" customFormat="1" ht="21.75" customHeight="1">
      <c r="B104" s="28"/>
      <c r="L104" s="28"/>
    </row>
    <row r="105" spans="2:47" s="1" customFormat="1" ht="6.95" customHeight="1">
      <c r="B105" s="40"/>
      <c r="C105" s="41"/>
      <c r="D105" s="41"/>
      <c r="E105" s="41"/>
      <c r="F105" s="41"/>
      <c r="G105" s="41"/>
      <c r="H105" s="41"/>
      <c r="I105" s="41"/>
      <c r="J105" s="41"/>
      <c r="K105" s="41"/>
      <c r="L105" s="28"/>
    </row>
    <row r="109" spans="2:47" s="1" customFormat="1" ht="6.95" customHeight="1">
      <c r="B109" s="42"/>
      <c r="C109" s="43"/>
      <c r="D109" s="43"/>
      <c r="E109" s="43"/>
      <c r="F109" s="43"/>
      <c r="G109" s="43"/>
      <c r="H109" s="43"/>
      <c r="I109" s="43"/>
      <c r="J109" s="43"/>
      <c r="K109" s="43"/>
      <c r="L109" s="28"/>
    </row>
    <row r="110" spans="2:47" s="1" customFormat="1" ht="24.95" customHeight="1">
      <c r="B110" s="28"/>
      <c r="C110" s="17" t="s">
        <v>266</v>
      </c>
      <c r="L110" s="28"/>
    </row>
    <row r="111" spans="2:47" s="1" customFormat="1" ht="6.95" customHeight="1">
      <c r="B111" s="28"/>
      <c r="L111" s="28"/>
    </row>
    <row r="112" spans="2:47" s="1" customFormat="1" ht="12" customHeight="1">
      <c r="B112" s="28"/>
      <c r="C112" s="23" t="s">
        <v>16</v>
      </c>
      <c r="L112" s="28"/>
    </row>
    <row r="113" spans="2:63" s="1" customFormat="1" ht="16.5" customHeight="1">
      <c r="B113" s="28"/>
      <c r="E113" s="223" t="str">
        <f>E7</f>
        <v>Městský park -Děkanská zahrada Pelhřimov - kompletní provedení</v>
      </c>
      <c r="F113" s="224"/>
      <c r="G113" s="224"/>
      <c r="H113" s="224"/>
      <c r="L113" s="28"/>
    </row>
    <row r="114" spans="2:63" ht="12" customHeight="1">
      <c r="B114" s="16"/>
      <c r="C114" s="23" t="s">
        <v>249</v>
      </c>
      <c r="L114" s="16"/>
    </row>
    <row r="115" spans="2:63" ht="16.5" customHeight="1">
      <c r="B115" s="16"/>
      <c r="E115" s="223" t="s">
        <v>250</v>
      </c>
      <c r="F115" s="183"/>
      <c r="G115" s="183"/>
      <c r="H115" s="183"/>
      <c r="L115" s="16"/>
    </row>
    <row r="116" spans="2:63" ht="12" customHeight="1">
      <c r="B116" s="16"/>
      <c r="C116" s="23" t="s">
        <v>251</v>
      </c>
      <c r="L116" s="16"/>
    </row>
    <row r="117" spans="2:63" s="1" customFormat="1" ht="16.5" customHeight="1">
      <c r="B117" s="28"/>
      <c r="E117" s="218" t="s">
        <v>2861</v>
      </c>
      <c r="F117" s="225"/>
      <c r="G117" s="225"/>
      <c r="H117" s="225"/>
      <c r="L117" s="28"/>
    </row>
    <row r="118" spans="2:63" s="1" customFormat="1" ht="12" customHeight="1">
      <c r="B118" s="28"/>
      <c r="C118" s="23" t="s">
        <v>394</v>
      </c>
      <c r="L118" s="28"/>
    </row>
    <row r="119" spans="2:63" s="1" customFormat="1" ht="16.5" customHeight="1">
      <c r="B119" s="28"/>
      <c r="E119" s="205" t="str">
        <f>E13</f>
        <v>Objekt4 - Sanace</v>
      </c>
      <c r="F119" s="225"/>
      <c r="G119" s="225"/>
      <c r="H119" s="225"/>
      <c r="L119" s="28"/>
    </row>
    <row r="120" spans="2:63" s="1" customFormat="1" ht="6.95" customHeight="1">
      <c r="B120" s="28"/>
      <c r="L120" s="28"/>
    </row>
    <row r="121" spans="2:63" s="1" customFormat="1" ht="12" customHeight="1">
      <c r="B121" s="28"/>
      <c r="C121" s="23" t="s">
        <v>20</v>
      </c>
      <c r="F121" s="21" t="str">
        <f>F16</f>
        <v xml:space="preserve"> </v>
      </c>
      <c r="I121" s="23" t="s">
        <v>22</v>
      </c>
      <c r="J121" s="48" t="str">
        <f>IF(J16="","",J16)</f>
        <v>5. 12. 2024</v>
      </c>
      <c r="L121" s="28"/>
    </row>
    <row r="122" spans="2:63" s="1" customFormat="1" ht="6.95" customHeight="1">
      <c r="B122" s="28"/>
      <c r="L122" s="28"/>
    </row>
    <row r="123" spans="2:63" s="1" customFormat="1" ht="15.2" customHeight="1">
      <c r="B123" s="28"/>
      <c r="C123" s="23" t="s">
        <v>24</v>
      </c>
      <c r="F123" s="21" t="str">
        <f>E19</f>
        <v xml:space="preserve"> </v>
      </c>
      <c r="I123" s="23" t="s">
        <v>29</v>
      </c>
      <c r="J123" s="26" t="str">
        <f>E25</f>
        <v xml:space="preserve"> </v>
      </c>
      <c r="L123" s="28"/>
    </row>
    <row r="124" spans="2:63" s="1" customFormat="1" ht="15.2" customHeight="1">
      <c r="B124" s="28"/>
      <c r="C124" s="23" t="s">
        <v>27</v>
      </c>
      <c r="F124" s="21" t="str">
        <f>IF(E22="","",E22)</f>
        <v>Vyplň údaj</v>
      </c>
      <c r="I124" s="23" t="s">
        <v>31</v>
      </c>
      <c r="J124" s="26" t="str">
        <f>E28</f>
        <v xml:space="preserve"> </v>
      </c>
      <c r="L124" s="28"/>
    </row>
    <row r="125" spans="2:63" s="1" customFormat="1" ht="10.35" customHeight="1">
      <c r="B125" s="28"/>
      <c r="L125" s="28"/>
    </row>
    <row r="126" spans="2:63" s="10" customFormat="1" ht="29.25" customHeight="1">
      <c r="B126" s="112"/>
      <c r="C126" s="113" t="s">
        <v>267</v>
      </c>
      <c r="D126" s="114" t="s">
        <v>58</v>
      </c>
      <c r="E126" s="114" t="s">
        <v>54</v>
      </c>
      <c r="F126" s="114" t="s">
        <v>55</v>
      </c>
      <c r="G126" s="114" t="s">
        <v>268</v>
      </c>
      <c r="H126" s="114" t="s">
        <v>269</v>
      </c>
      <c r="I126" s="114" t="s">
        <v>270</v>
      </c>
      <c r="J126" s="115" t="s">
        <v>257</v>
      </c>
      <c r="K126" s="116" t="s">
        <v>271</v>
      </c>
      <c r="L126" s="112"/>
      <c r="M126" s="55" t="s">
        <v>1</v>
      </c>
      <c r="N126" s="56" t="s">
        <v>37</v>
      </c>
      <c r="O126" s="56" t="s">
        <v>272</v>
      </c>
      <c r="P126" s="56" t="s">
        <v>273</v>
      </c>
      <c r="Q126" s="56" t="s">
        <v>274</v>
      </c>
      <c r="R126" s="56" t="s">
        <v>275</v>
      </c>
      <c r="S126" s="56" t="s">
        <v>276</v>
      </c>
      <c r="T126" s="57" t="s">
        <v>277</v>
      </c>
    </row>
    <row r="127" spans="2:63" s="1" customFormat="1" ht="22.9" customHeight="1">
      <c r="B127" s="28"/>
      <c r="C127" s="60" t="s">
        <v>278</v>
      </c>
      <c r="J127" s="117">
        <f>BK127</f>
        <v>0</v>
      </c>
      <c r="L127" s="28"/>
      <c r="M127" s="58"/>
      <c r="N127" s="49"/>
      <c r="O127" s="49"/>
      <c r="P127" s="118">
        <f>P128+P131+P146</f>
        <v>0</v>
      </c>
      <c r="Q127" s="49"/>
      <c r="R127" s="118">
        <f>R128+R131+R146</f>
        <v>0</v>
      </c>
      <c r="S127" s="49"/>
      <c r="T127" s="119">
        <f>T128+T131+T146</f>
        <v>0</v>
      </c>
      <c r="AT127" s="13" t="s">
        <v>72</v>
      </c>
      <c r="AU127" s="13" t="s">
        <v>259</v>
      </c>
      <c r="BK127" s="120">
        <f>BK128+BK131+BK146</f>
        <v>0</v>
      </c>
    </row>
    <row r="128" spans="2:63" s="11" customFormat="1" ht="25.9" customHeight="1">
      <c r="B128" s="121"/>
      <c r="D128" s="122" t="s">
        <v>72</v>
      </c>
      <c r="E128" s="123" t="s">
        <v>814</v>
      </c>
      <c r="F128" s="123" t="s">
        <v>815</v>
      </c>
      <c r="I128" s="124"/>
      <c r="J128" s="125">
        <f>BK128</f>
        <v>0</v>
      </c>
      <c r="L128" s="121"/>
      <c r="M128" s="126"/>
      <c r="P128" s="127">
        <f>SUM(P129:P130)</f>
        <v>0</v>
      </c>
      <c r="R128" s="127">
        <f>SUM(R129:R130)</f>
        <v>0</v>
      </c>
      <c r="T128" s="128">
        <f>SUM(T129:T130)</f>
        <v>0</v>
      </c>
      <c r="AR128" s="122" t="s">
        <v>80</v>
      </c>
      <c r="AT128" s="129" t="s">
        <v>72</v>
      </c>
      <c r="AU128" s="129" t="s">
        <v>73</v>
      </c>
      <c r="AY128" s="122" t="s">
        <v>281</v>
      </c>
      <c r="BK128" s="130">
        <f>SUM(BK129:BK130)</f>
        <v>0</v>
      </c>
    </row>
    <row r="129" spans="2:65" s="1" customFormat="1" ht="24.2" customHeight="1">
      <c r="B129" s="133"/>
      <c r="C129" s="134" t="s">
        <v>754</v>
      </c>
      <c r="D129" s="134" t="s">
        <v>284</v>
      </c>
      <c r="E129" s="135" t="s">
        <v>816</v>
      </c>
      <c r="F129" s="136" t="s">
        <v>2863</v>
      </c>
      <c r="G129" s="137" t="s">
        <v>409</v>
      </c>
      <c r="H129" s="156">
        <v>1</v>
      </c>
      <c r="I129" s="139"/>
      <c r="J129" s="140">
        <f>ROUND(I129*H129,2)</f>
        <v>0</v>
      </c>
      <c r="K129" s="141"/>
      <c r="L129" s="28"/>
      <c r="M129" s="142" t="s">
        <v>1</v>
      </c>
      <c r="N129" s="143" t="s">
        <v>38</v>
      </c>
      <c r="P129" s="144">
        <f>O129*H129</f>
        <v>0</v>
      </c>
      <c r="Q129" s="144">
        <v>0</v>
      </c>
      <c r="R129" s="144">
        <f>Q129*H129</f>
        <v>0</v>
      </c>
      <c r="S129" s="144">
        <v>0</v>
      </c>
      <c r="T129" s="145">
        <f>S129*H129</f>
        <v>0</v>
      </c>
      <c r="AR129" s="146" t="s">
        <v>97</v>
      </c>
      <c r="AT129" s="146" t="s">
        <v>284</v>
      </c>
      <c r="AU129" s="146" t="s">
        <v>80</v>
      </c>
      <c r="AY129" s="13" t="s">
        <v>281</v>
      </c>
      <c r="BE129" s="147">
        <f>IF(N129="základní",J129,0)</f>
        <v>0</v>
      </c>
      <c r="BF129" s="147">
        <f>IF(N129="snížená",J129,0)</f>
        <v>0</v>
      </c>
      <c r="BG129" s="147">
        <f>IF(N129="zákl. přenesená",J129,0)</f>
        <v>0</v>
      </c>
      <c r="BH129" s="147">
        <f>IF(N129="sníž. přenesená",J129,0)</f>
        <v>0</v>
      </c>
      <c r="BI129" s="147">
        <f>IF(N129="nulová",J129,0)</f>
        <v>0</v>
      </c>
      <c r="BJ129" s="13" t="s">
        <v>80</v>
      </c>
      <c r="BK129" s="147">
        <f>ROUND(I129*H129,2)</f>
        <v>0</v>
      </c>
      <c r="BL129" s="13" t="s">
        <v>97</v>
      </c>
      <c r="BM129" s="146" t="s">
        <v>2864</v>
      </c>
    </row>
    <row r="130" spans="2:65" s="1" customFormat="1" ht="24.2" customHeight="1">
      <c r="B130" s="133"/>
      <c r="C130" s="134" t="s">
        <v>760</v>
      </c>
      <c r="D130" s="134" t="s">
        <v>284</v>
      </c>
      <c r="E130" s="135" t="s">
        <v>820</v>
      </c>
      <c r="F130" s="136" t="s">
        <v>2865</v>
      </c>
      <c r="G130" s="137" t="s">
        <v>409</v>
      </c>
      <c r="H130" s="156">
        <v>1</v>
      </c>
      <c r="I130" s="139"/>
      <c r="J130" s="140">
        <f>ROUND(I130*H130,2)</f>
        <v>0</v>
      </c>
      <c r="K130" s="141"/>
      <c r="L130" s="28"/>
      <c r="M130" s="142" t="s">
        <v>1</v>
      </c>
      <c r="N130" s="143" t="s">
        <v>38</v>
      </c>
      <c r="P130" s="144">
        <f>O130*H130</f>
        <v>0</v>
      </c>
      <c r="Q130" s="144">
        <v>0</v>
      </c>
      <c r="R130" s="144">
        <f>Q130*H130</f>
        <v>0</v>
      </c>
      <c r="S130" s="144">
        <v>0</v>
      </c>
      <c r="T130" s="145">
        <f>S130*H130</f>
        <v>0</v>
      </c>
      <c r="AR130" s="146" t="s">
        <v>97</v>
      </c>
      <c r="AT130" s="146" t="s">
        <v>284</v>
      </c>
      <c r="AU130" s="146" t="s">
        <v>80</v>
      </c>
      <c r="AY130" s="13" t="s">
        <v>281</v>
      </c>
      <c r="BE130" s="147">
        <f>IF(N130="základní",J130,0)</f>
        <v>0</v>
      </c>
      <c r="BF130" s="147">
        <f>IF(N130="snížená",J130,0)</f>
        <v>0</v>
      </c>
      <c r="BG130" s="147">
        <f>IF(N130="zákl. přenesená",J130,0)</f>
        <v>0</v>
      </c>
      <c r="BH130" s="147">
        <f>IF(N130="sníž. přenesená",J130,0)</f>
        <v>0</v>
      </c>
      <c r="BI130" s="147">
        <f>IF(N130="nulová",J130,0)</f>
        <v>0</v>
      </c>
      <c r="BJ130" s="13" t="s">
        <v>80</v>
      </c>
      <c r="BK130" s="147">
        <f>ROUND(I130*H130,2)</f>
        <v>0</v>
      </c>
      <c r="BL130" s="13" t="s">
        <v>97</v>
      </c>
      <c r="BM130" s="146" t="s">
        <v>2866</v>
      </c>
    </row>
    <row r="131" spans="2:65" s="11" customFormat="1" ht="25.9" customHeight="1">
      <c r="B131" s="121"/>
      <c r="D131" s="122" t="s">
        <v>72</v>
      </c>
      <c r="E131" s="123" t="s">
        <v>480</v>
      </c>
      <c r="F131" s="123" t="s">
        <v>481</v>
      </c>
      <c r="I131" s="124"/>
      <c r="J131" s="125">
        <f>BK131</f>
        <v>0</v>
      </c>
      <c r="L131" s="121"/>
      <c r="M131" s="126"/>
      <c r="P131" s="127">
        <f>SUM(P132:P145)</f>
        <v>0</v>
      </c>
      <c r="R131" s="127">
        <f>SUM(R132:R145)</f>
        <v>0</v>
      </c>
      <c r="T131" s="128">
        <f>SUM(T132:T145)</f>
        <v>0</v>
      </c>
      <c r="AR131" s="122" t="s">
        <v>80</v>
      </c>
      <c r="AT131" s="129" t="s">
        <v>72</v>
      </c>
      <c r="AU131" s="129" t="s">
        <v>73</v>
      </c>
      <c r="AY131" s="122" t="s">
        <v>281</v>
      </c>
      <c r="BK131" s="130">
        <f>SUM(BK132:BK145)</f>
        <v>0</v>
      </c>
    </row>
    <row r="132" spans="2:65" s="1" customFormat="1" ht="16.5" customHeight="1">
      <c r="B132" s="133"/>
      <c r="C132" s="134" t="s">
        <v>482</v>
      </c>
      <c r="D132" s="134" t="s">
        <v>284</v>
      </c>
      <c r="E132" s="135" t="s">
        <v>483</v>
      </c>
      <c r="F132" s="136" t="s">
        <v>484</v>
      </c>
      <c r="G132" s="137" t="s">
        <v>402</v>
      </c>
      <c r="H132" s="156">
        <v>1384</v>
      </c>
      <c r="I132" s="139"/>
      <c r="J132" s="140">
        <f t="shared" ref="J132:J145" si="0">ROUND(I132*H132,2)</f>
        <v>0</v>
      </c>
      <c r="K132" s="141"/>
      <c r="L132" s="28"/>
      <c r="M132" s="142" t="s">
        <v>1</v>
      </c>
      <c r="N132" s="143" t="s">
        <v>38</v>
      </c>
      <c r="P132" s="144">
        <f t="shared" ref="P132:P145" si="1">O132*H132</f>
        <v>0</v>
      </c>
      <c r="Q132" s="144">
        <v>0</v>
      </c>
      <c r="R132" s="144">
        <f t="shared" ref="R132:R145" si="2">Q132*H132</f>
        <v>0</v>
      </c>
      <c r="S132" s="144">
        <v>0</v>
      </c>
      <c r="T132" s="145">
        <f t="shared" ref="T132:T145" si="3">S132*H132</f>
        <v>0</v>
      </c>
      <c r="AR132" s="146" t="s">
        <v>97</v>
      </c>
      <c r="AT132" s="146" t="s">
        <v>284</v>
      </c>
      <c r="AU132" s="146" t="s">
        <v>80</v>
      </c>
      <c r="AY132" s="13" t="s">
        <v>281</v>
      </c>
      <c r="BE132" s="147">
        <f t="shared" ref="BE132:BE145" si="4">IF(N132="základní",J132,0)</f>
        <v>0</v>
      </c>
      <c r="BF132" s="147">
        <f t="shared" ref="BF132:BF145" si="5">IF(N132="snížená",J132,0)</f>
        <v>0</v>
      </c>
      <c r="BG132" s="147">
        <f t="shared" ref="BG132:BG145" si="6">IF(N132="zákl. přenesená",J132,0)</f>
        <v>0</v>
      </c>
      <c r="BH132" s="147">
        <f t="shared" ref="BH132:BH145" si="7">IF(N132="sníž. přenesená",J132,0)</f>
        <v>0</v>
      </c>
      <c r="BI132" s="147">
        <f t="shared" ref="BI132:BI145" si="8">IF(N132="nulová",J132,0)</f>
        <v>0</v>
      </c>
      <c r="BJ132" s="13" t="s">
        <v>80</v>
      </c>
      <c r="BK132" s="147">
        <f t="shared" ref="BK132:BK145" si="9">ROUND(I132*H132,2)</f>
        <v>0</v>
      </c>
      <c r="BL132" s="13" t="s">
        <v>97</v>
      </c>
      <c r="BM132" s="146" t="s">
        <v>2867</v>
      </c>
    </row>
    <row r="133" spans="2:65" s="1" customFormat="1" ht="21.75" customHeight="1">
      <c r="B133" s="133"/>
      <c r="C133" s="134" t="s">
        <v>486</v>
      </c>
      <c r="D133" s="134" t="s">
        <v>284</v>
      </c>
      <c r="E133" s="135" t="s">
        <v>487</v>
      </c>
      <c r="F133" s="136" t="s">
        <v>488</v>
      </c>
      <c r="G133" s="137" t="s">
        <v>402</v>
      </c>
      <c r="H133" s="156">
        <v>60</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80</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2868</v>
      </c>
    </row>
    <row r="134" spans="2:65" s="1" customFormat="1" ht="21.75" customHeight="1">
      <c r="B134" s="133"/>
      <c r="C134" s="134" t="s">
        <v>490</v>
      </c>
      <c r="D134" s="134" t="s">
        <v>284</v>
      </c>
      <c r="E134" s="135" t="s">
        <v>491</v>
      </c>
      <c r="F134" s="136" t="s">
        <v>492</v>
      </c>
      <c r="G134" s="137" t="s">
        <v>402</v>
      </c>
      <c r="H134" s="156">
        <v>1384</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80</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2869</v>
      </c>
    </row>
    <row r="135" spans="2:65" s="1" customFormat="1" ht="21.75" customHeight="1">
      <c r="B135" s="133"/>
      <c r="C135" s="134" t="s">
        <v>494</v>
      </c>
      <c r="D135" s="134" t="s">
        <v>284</v>
      </c>
      <c r="E135" s="135" t="s">
        <v>495</v>
      </c>
      <c r="F135" s="136" t="s">
        <v>496</v>
      </c>
      <c r="G135" s="137" t="s">
        <v>402</v>
      </c>
      <c r="H135" s="156">
        <v>50</v>
      </c>
      <c r="I135" s="139"/>
      <c r="J135" s="140">
        <f t="shared" si="0"/>
        <v>0</v>
      </c>
      <c r="K135" s="141"/>
      <c r="L135" s="28"/>
      <c r="M135" s="142" t="s">
        <v>1</v>
      </c>
      <c r="N135" s="143" t="s">
        <v>38</v>
      </c>
      <c r="P135" s="144">
        <f t="shared" si="1"/>
        <v>0</v>
      </c>
      <c r="Q135" s="144">
        <v>0</v>
      </c>
      <c r="R135" s="144">
        <f t="shared" si="2"/>
        <v>0</v>
      </c>
      <c r="S135" s="144">
        <v>0</v>
      </c>
      <c r="T135" s="145">
        <f t="shared" si="3"/>
        <v>0</v>
      </c>
      <c r="AR135" s="146" t="s">
        <v>97</v>
      </c>
      <c r="AT135" s="146" t="s">
        <v>284</v>
      </c>
      <c r="AU135" s="146" t="s">
        <v>80</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2870</v>
      </c>
    </row>
    <row r="136" spans="2:65" s="1" customFormat="1" ht="16.5" customHeight="1">
      <c r="B136" s="133"/>
      <c r="C136" s="134" t="s">
        <v>498</v>
      </c>
      <c r="D136" s="134" t="s">
        <v>284</v>
      </c>
      <c r="E136" s="135" t="s">
        <v>499</v>
      </c>
      <c r="F136" s="136" t="s">
        <v>500</v>
      </c>
      <c r="G136" s="137" t="s">
        <v>501</v>
      </c>
      <c r="H136" s="156">
        <v>1500</v>
      </c>
      <c r="I136" s="139"/>
      <c r="J136" s="140">
        <f t="shared" si="0"/>
        <v>0</v>
      </c>
      <c r="K136" s="141"/>
      <c r="L136" s="28"/>
      <c r="M136" s="142" t="s">
        <v>1</v>
      </c>
      <c r="N136" s="143" t="s">
        <v>38</v>
      </c>
      <c r="P136" s="144">
        <f t="shared" si="1"/>
        <v>0</v>
      </c>
      <c r="Q136" s="144">
        <v>0</v>
      </c>
      <c r="R136" s="144">
        <f t="shared" si="2"/>
        <v>0</v>
      </c>
      <c r="S136" s="144">
        <v>0</v>
      </c>
      <c r="T136" s="145">
        <f t="shared" si="3"/>
        <v>0</v>
      </c>
      <c r="AR136" s="146" t="s">
        <v>97</v>
      </c>
      <c r="AT136" s="146" t="s">
        <v>284</v>
      </c>
      <c r="AU136" s="146" t="s">
        <v>80</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2871</v>
      </c>
    </row>
    <row r="137" spans="2:65" s="1" customFormat="1" ht="16.5" customHeight="1">
      <c r="B137" s="133"/>
      <c r="C137" s="134" t="s">
        <v>503</v>
      </c>
      <c r="D137" s="134" t="s">
        <v>284</v>
      </c>
      <c r="E137" s="135" t="s">
        <v>504</v>
      </c>
      <c r="F137" s="136" t="s">
        <v>505</v>
      </c>
      <c r="G137" s="137" t="s">
        <v>506</v>
      </c>
      <c r="H137" s="156">
        <v>24</v>
      </c>
      <c r="I137" s="139"/>
      <c r="J137" s="140">
        <f t="shared" si="0"/>
        <v>0</v>
      </c>
      <c r="K137" s="141"/>
      <c r="L137" s="28"/>
      <c r="M137" s="142" t="s">
        <v>1</v>
      </c>
      <c r="N137" s="143" t="s">
        <v>38</v>
      </c>
      <c r="P137" s="144">
        <f t="shared" si="1"/>
        <v>0</v>
      </c>
      <c r="Q137" s="144">
        <v>0</v>
      </c>
      <c r="R137" s="144">
        <f t="shared" si="2"/>
        <v>0</v>
      </c>
      <c r="S137" s="144">
        <v>0</v>
      </c>
      <c r="T137" s="145">
        <f t="shared" si="3"/>
        <v>0</v>
      </c>
      <c r="AR137" s="146" t="s">
        <v>97</v>
      </c>
      <c r="AT137" s="146" t="s">
        <v>284</v>
      </c>
      <c r="AU137" s="146" t="s">
        <v>80</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2872</v>
      </c>
    </row>
    <row r="138" spans="2:65" s="1" customFormat="1" ht="16.5" customHeight="1">
      <c r="B138" s="133"/>
      <c r="C138" s="134" t="s">
        <v>789</v>
      </c>
      <c r="D138" s="134" t="s">
        <v>284</v>
      </c>
      <c r="E138" s="135" t="s">
        <v>2873</v>
      </c>
      <c r="F138" s="136" t="s">
        <v>2874</v>
      </c>
      <c r="G138" s="137" t="s">
        <v>501</v>
      </c>
      <c r="H138" s="156">
        <v>43</v>
      </c>
      <c r="I138" s="139"/>
      <c r="J138" s="140">
        <f t="shared" si="0"/>
        <v>0</v>
      </c>
      <c r="K138" s="141"/>
      <c r="L138" s="28"/>
      <c r="M138" s="142" t="s">
        <v>1</v>
      </c>
      <c r="N138" s="143" t="s">
        <v>38</v>
      </c>
      <c r="P138" s="144">
        <f t="shared" si="1"/>
        <v>0</v>
      </c>
      <c r="Q138" s="144">
        <v>0</v>
      </c>
      <c r="R138" s="144">
        <f t="shared" si="2"/>
        <v>0</v>
      </c>
      <c r="S138" s="144">
        <v>0</v>
      </c>
      <c r="T138" s="145">
        <f t="shared" si="3"/>
        <v>0</v>
      </c>
      <c r="AR138" s="146" t="s">
        <v>97</v>
      </c>
      <c r="AT138" s="146" t="s">
        <v>284</v>
      </c>
      <c r="AU138" s="146" t="s">
        <v>80</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2875</v>
      </c>
    </row>
    <row r="139" spans="2:65" s="1" customFormat="1" ht="16.5" customHeight="1">
      <c r="B139" s="133"/>
      <c r="C139" s="134" t="s">
        <v>794</v>
      </c>
      <c r="D139" s="134" t="s">
        <v>284</v>
      </c>
      <c r="E139" s="135" t="s">
        <v>2432</v>
      </c>
      <c r="F139" s="136" t="s">
        <v>2433</v>
      </c>
      <c r="G139" s="137" t="s">
        <v>501</v>
      </c>
      <c r="H139" s="156">
        <v>292</v>
      </c>
      <c r="I139" s="139"/>
      <c r="J139" s="140">
        <f t="shared" si="0"/>
        <v>0</v>
      </c>
      <c r="K139" s="141"/>
      <c r="L139" s="28"/>
      <c r="M139" s="142" t="s">
        <v>1</v>
      </c>
      <c r="N139" s="143" t="s">
        <v>38</v>
      </c>
      <c r="P139" s="144">
        <f t="shared" si="1"/>
        <v>0</v>
      </c>
      <c r="Q139" s="144">
        <v>0</v>
      </c>
      <c r="R139" s="144">
        <f t="shared" si="2"/>
        <v>0</v>
      </c>
      <c r="S139" s="144">
        <v>0</v>
      </c>
      <c r="T139" s="145">
        <f t="shared" si="3"/>
        <v>0</v>
      </c>
      <c r="AR139" s="146" t="s">
        <v>97</v>
      </c>
      <c r="AT139" s="146" t="s">
        <v>284</v>
      </c>
      <c r="AU139" s="146" t="s">
        <v>80</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2876</v>
      </c>
    </row>
    <row r="140" spans="2:65" s="1" customFormat="1" ht="16.5" customHeight="1">
      <c r="B140" s="133"/>
      <c r="C140" s="134" t="s">
        <v>799</v>
      </c>
      <c r="D140" s="134" t="s">
        <v>284</v>
      </c>
      <c r="E140" s="135" t="s">
        <v>2877</v>
      </c>
      <c r="F140" s="136" t="s">
        <v>2878</v>
      </c>
      <c r="G140" s="137" t="s">
        <v>618</v>
      </c>
      <c r="H140" s="156">
        <v>50</v>
      </c>
      <c r="I140" s="139"/>
      <c r="J140" s="140">
        <f t="shared" si="0"/>
        <v>0</v>
      </c>
      <c r="K140" s="141"/>
      <c r="L140" s="28"/>
      <c r="M140" s="142" t="s">
        <v>1</v>
      </c>
      <c r="N140" s="143" t="s">
        <v>38</v>
      </c>
      <c r="P140" s="144">
        <f t="shared" si="1"/>
        <v>0</v>
      </c>
      <c r="Q140" s="144">
        <v>0</v>
      </c>
      <c r="R140" s="144">
        <f t="shared" si="2"/>
        <v>0</v>
      </c>
      <c r="S140" s="144">
        <v>0</v>
      </c>
      <c r="T140" s="145">
        <f t="shared" si="3"/>
        <v>0</v>
      </c>
      <c r="AR140" s="146" t="s">
        <v>97</v>
      </c>
      <c r="AT140" s="146" t="s">
        <v>284</v>
      </c>
      <c r="AU140" s="146" t="s">
        <v>80</v>
      </c>
      <c r="AY140" s="13" t="s">
        <v>281</v>
      </c>
      <c r="BE140" s="147">
        <f t="shared" si="4"/>
        <v>0</v>
      </c>
      <c r="BF140" s="147">
        <f t="shared" si="5"/>
        <v>0</v>
      </c>
      <c r="BG140" s="147">
        <f t="shared" si="6"/>
        <v>0</v>
      </c>
      <c r="BH140" s="147">
        <f t="shared" si="7"/>
        <v>0</v>
      </c>
      <c r="BI140" s="147">
        <f t="shared" si="8"/>
        <v>0</v>
      </c>
      <c r="BJ140" s="13" t="s">
        <v>80</v>
      </c>
      <c r="BK140" s="147">
        <f t="shared" si="9"/>
        <v>0</v>
      </c>
      <c r="BL140" s="13" t="s">
        <v>97</v>
      </c>
      <c r="BM140" s="146" t="s">
        <v>2879</v>
      </c>
    </row>
    <row r="141" spans="2:65" s="1" customFormat="1" ht="16.5" customHeight="1">
      <c r="B141" s="133"/>
      <c r="C141" s="134" t="s">
        <v>805</v>
      </c>
      <c r="D141" s="134" t="s">
        <v>284</v>
      </c>
      <c r="E141" s="135" t="s">
        <v>2880</v>
      </c>
      <c r="F141" s="136" t="s">
        <v>2881</v>
      </c>
      <c r="G141" s="137" t="s">
        <v>409</v>
      </c>
      <c r="H141" s="156">
        <v>1</v>
      </c>
      <c r="I141" s="139"/>
      <c r="J141" s="140">
        <f t="shared" si="0"/>
        <v>0</v>
      </c>
      <c r="K141" s="141"/>
      <c r="L141" s="28"/>
      <c r="M141" s="142" t="s">
        <v>1</v>
      </c>
      <c r="N141" s="143" t="s">
        <v>38</v>
      </c>
      <c r="P141" s="144">
        <f t="shared" si="1"/>
        <v>0</v>
      </c>
      <c r="Q141" s="144">
        <v>0</v>
      </c>
      <c r="R141" s="144">
        <f t="shared" si="2"/>
        <v>0</v>
      </c>
      <c r="S141" s="144">
        <v>0</v>
      </c>
      <c r="T141" s="145">
        <f t="shared" si="3"/>
        <v>0</v>
      </c>
      <c r="AR141" s="146" t="s">
        <v>97</v>
      </c>
      <c r="AT141" s="146" t="s">
        <v>284</v>
      </c>
      <c r="AU141" s="146" t="s">
        <v>80</v>
      </c>
      <c r="AY141" s="13" t="s">
        <v>281</v>
      </c>
      <c r="BE141" s="147">
        <f t="shared" si="4"/>
        <v>0</v>
      </c>
      <c r="BF141" s="147">
        <f t="shared" si="5"/>
        <v>0</v>
      </c>
      <c r="BG141" s="147">
        <f t="shared" si="6"/>
        <v>0</v>
      </c>
      <c r="BH141" s="147">
        <f t="shared" si="7"/>
        <v>0</v>
      </c>
      <c r="BI141" s="147">
        <f t="shared" si="8"/>
        <v>0</v>
      </c>
      <c r="BJ141" s="13" t="s">
        <v>80</v>
      </c>
      <c r="BK141" s="147">
        <f t="shared" si="9"/>
        <v>0</v>
      </c>
      <c r="BL141" s="13" t="s">
        <v>97</v>
      </c>
      <c r="BM141" s="146" t="s">
        <v>2882</v>
      </c>
    </row>
    <row r="142" spans="2:65" s="1" customFormat="1" ht="21.75" customHeight="1">
      <c r="B142" s="133"/>
      <c r="C142" s="134" t="s">
        <v>508</v>
      </c>
      <c r="D142" s="134" t="s">
        <v>284</v>
      </c>
      <c r="E142" s="135" t="s">
        <v>509</v>
      </c>
      <c r="F142" s="136" t="s">
        <v>510</v>
      </c>
      <c r="G142" s="137" t="s">
        <v>511</v>
      </c>
      <c r="H142" s="156">
        <v>1200</v>
      </c>
      <c r="I142" s="139"/>
      <c r="J142" s="140">
        <f t="shared" si="0"/>
        <v>0</v>
      </c>
      <c r="K142" s="141"/>
      <c r="L142" s="28"/>
      <c r="M142" s="142" t="s">
        <v>1</v>
      </c>
      <c r="N142" s="143" t="s">
        <v>38</v>
      </c>
      <c r="P142" s="144">
        <f t="shared" si="1"/>
        <v>0</v>
      </c>
      <c r="Q142" s="144">
        <v>0</v>
      </c>
      <c r="R142" s="144">
        <f t="shared" si="2"/>
        <v>0</v>
      </c>
      <c r="S142" s="144">
        <v>0</v>
      </c>
      <c r="T142" s="145">
        <f t="shared" si="3"/>
        <v>0</v>
      </c>
      <c r="AR142" s="146" t="s">
        <v>97</v>
      </c>
      <c r="AT142" s="146" t="s">
        <v>284</v>
      </c>
      <c r="AU142" s="146" t="s">
        <v>80</v>
      </c>
      <c r="AY142" s="13" t="s">
        <v>281</v>
      </c>
      <c r="BE142" s="147">
        <f t="shared" si="4"/>
        <v>0</v>
      </c>
      <c r="BF142" s="147">
        <f t="shared" si="5"/>
        <v>0</v>
      </c>
      <c r="BG142" s="147">
        <f t="shared" si="6"/>
        <v>0</v>
      </c>
      <c r="BH142" s="147">
        <f t="shared" si="7"/>
        <v>0</v>
      </c>
      <c r="BI142" s="147">
        <f t="shared" si="8"/>
        <v>0</v>
      </c>
      <c r="BJ142" s="13" t="s">
        <v>80</v>
      </c>
      <c r="BK142" s="147">
        <f t="shared" si="9"/>
        <v>0</v>
      </c>
      <c r="BL142" s="13" t="s">
        <v>97</v>
      </c>
      <c r="BM142" s="146" t="s">
        <v>2883</v>
      </c>
    </row>
    <row r="143" spans="2:65" s="1" customFormat="1" ht="16.5" customHeight="1">
      <c r="B143" s="133"/>
      <c r="C143" s="134" t="s">
        <v>513</v>
      </c>
      <c r="D143" s="134" t="s">
        <v>284</v>
      </c>
      <c r="E143" s="135" t="s">
        <v>514</v>
      </c>
      <c r="F143" s="136" t="s">
        <v>515</v>
      </c>
      <c r="G143" s="137" t="s">
        <v>511</v>
      </c>
      <c r="H143" s="156">
        <v>16207</v>
      </c>
      <c r="I143" s="139"/>
      <c r="J143" s="140">
        <f t="shared" si="0"/>
        <v>0</v>
      </c>
      <c r="K143" s="141"/>
      <c r="L143" s="28"/>
      <c r="M143" s="142" t="s">
        <v>1</v>
      </c>
      <c r="N143" s="143" t="s">
        <v>38</v>
      </c>
      <c r="P143" s="144">
        <f t="shared" si="1"/>
        <v>0</v>
      </c>
      <c r="Q143" s="144">
        <v>0</v>
      </c>
      <c r="R143" s="144">
        <f t="shared" si="2"/>
        <v>0</v>
      </c>
      <c r="S143" s="144">
        <v>0</v>
      </c>
      <c r="T143" s="145">
        <f t="shared" si="3"/>
        <v>0</v>
      </c>
      <c r="AR143" s="146" t="s">
        <v>97</v>
      </c>
      <c r="AT143" s="146" t="s">
        <v>284</v>
      </c>
      <c r="AU143" s="146" t="s">
        <v>80</v>
      </c>
      <c r="AY143" s="13" t="s">
        <v>281</v>
      </c>
      <c r="BE143" s="147">
        <f t="shared" si="4"/>
        <v>0</v>
      </c>
      <c r="BF143" s="147">
        <f t="shared" si="5"/>
        <v>0</v>
      </c>
      <c r="BG143" s="147">
        <f t="shared" si="6"/>
        <v>0</v>
      </c>
      <c r="BH143" s="147">
        <f t="shared" si="7"/>
        <v>0</v>
      </c>
      <c r="BI143" s="147">
        <f t="shared" si="8"/>
        <v>0</v>
      </c>
      <c r="BJ143" s="13" t="s">
        <v>80</v>
      </c>
      <c r="BK143" s="147">
        <f t="shared" si="9"/>
        <v>0</v>
      </c>
      <c r="BL143" s="13" t="s">
        <v>97</v>
      </c>
      <c r="BM143" s="146" t="s">
        <v>2884</v>
      </c>
    </row>
    <row r="144" spans="2:65" s="1" customFormat="1" ht="16.5" customHeight="1">
      <c r="B144" s="133"/>
      <c r="C144" s="134" t="s">
        <v>517</v>
      </c>
      <c r="D144" s="134" t="s">
        <v>284</v>
      </c>
      <c r="E144" s="135" t="s">
        <v>518</v>
      </c>
      <c r="F144" s="136" t="s">
        <v>519</v>
      </c>
      <c r="G144" s="137" t="s">
        <v>511</v>
      </c>
      <c r="H144" s="156">
        <v>1200</v>
      </c>
      <c r="I144" s="139"/>
      <c r="J144" s="140">
        <f t="shared" si="0"/>
        <v>0</v>
      </c>
      <c r="K144" s="141"/>
      <c r="L144" s="28"/>
      <c r="M144" s="142" t="s">
        <v>1</v>
      </c>
      <c r="N144" s="143" t="s">
        <v>38</v>
      </c>
      <c r="P144" s="144">
        <f t="shared" si="1"/>
        <v>0</v>
      </c>
      <c r="Q144" s="144">
        <v>0</v>
      </c>
      <c r="R144" s="144">
        <f t="shared" si="2"/>
        <v>0</v>
      </c>
      <c r="S144" s="144">
        <v>0</v>
      </c>
      <c r="T144" s="145">
        <f t="shared" si="3"/>
        <v>0</v>
      </c>
      <c r="AR144" s="146" t="s">
        <v>97</v>
      </c>
      <c r="AT144" s="146" t="s">
        <v>284</v>
      </c>
      <c r="AU144" s="146" t="s">
        <v>80</v>
      </c>
      <c r="AY144" s="13" t="s">
        <v>281</v>
      </c>
      <c r="BE144" s="147">
        <f t="shared" si="4"/>
        <v>0</v>
      </c>
      <c r="BF144" s="147">
        <f t="shared" si="5"/>
        <v>0</v>
      </c>
      <c r="BG144" s="147">
        <f t="shared" si="6"/>
        <v>0</v>
      </c>
      <c r="BH144" s="147">
        <f t="shared" si="7"/>
        <v>0</v>
      </c>
      <c r="BI144" s="147">
        <f t="shared" si="8"/>
        <v>0</v>
      </c>
      <c r="BJ144" s="13" t="s">
        <v>80</v>
      </c>
      <c r="BK144" s="147">
        <f t="shared" si="9"/>
        <v>0</v>
      </c>
      <c r="BL144" s="13" t="s">
        <v>97</v>
      </c>
      <c r="BM144" s="146" t="s">
        <v>2885</v>
      </c>
    </row>
    <row r="145" spans="2:65" s="1" customFormat="1" ht="16.5" customHeight="1">
      <c r="B145" s="133"/>
      <c r="C145" s="134" t="s">
        <v>521</v>
      </c>
      <c r="D145" s="134" t="s">
        <v>284</v>
      </c>
      <c r="E145" s="135" t="s">
        <v>522</v>
      </c>
      <c r="F145" s="136" t="s">
        <v>523</v>
      </c>
      <c r="G145" s="137" t="s">
        <v>511</v>
      </c>
      <c r="H145" s="156">
        <v>5202</v>
      </c>
      <c r="I145" s="139"/>
      <c r="J145" s="140">
        <f t="shared" si="0"/>
        <v>0</v>
      </c>
      <c r="K145" s="141"/>
      <c r="L145" s="28"/>
      <c r="M145" s="142" t="s">
        <v>1</v>
      </c>
      <c r="N145" s="143" t="s">
        <v>38</v>
      </c>
      <c r="P145" s="144">
        <f t="shared" si="1"/>
        <v>0</v>
      </c>
      <c r="Q145" s="144">
        <v>0</v>
      </c>
      <c r="R145" s="144">
        <f t="shared" si="2"/>
        <v>0</v>
      </c>
      <c r="S145" s="144">
        <v>0</v>
      </c>
      <c r="T145" s="145">
        <f t="shared" si="3"/>
        <v>0</v>
      </c>
      <c r="AR145" s="146" t="s">
        <v>97</v>
      </c>
      <c r="AT145" s="146" t="s">
        <v>284</v>
      </c>
      <c r="AU145" s="146" t="s">
        <v>80</v>
      </c>
      <c r="AY145" s="13" t="s">
        <v>281</v>
      </c>
      <c r="BE145" s="147">
        <f t="shared" si="4"/>
        <v>0</v>
      </c>
      <c r="BF145" s="147">
        <f t="shared" si="5"/>
        <v>0</v>
      </c>
      <c r="BG145" s="147">
        <f t="shared" si="6"/>
        <v>0</v>
      </c>
      <c r="BH145" s="147">
        <f t="shared" si="7"/>
        <v>0</v>
      </c>
      <c r="BI145" s="147">
        <f t="shared" si="8"/>
        <v>0</v>
      </c>
      <c r="BJ145" s="13" t="s">
        <v>80</v>
      </c>
      <c r="BK145" s="147">
        <f t="shared" si="9"/>
        <v>0</v>
      </c>
      <c r="BL145" s="13" t="s">
        <v>97</v>
      </c>
      <c r="BM145" s="146" t="s">
        <v>2886</v>
      </c>
    </row>
    <row r="146" spans="2:65" s="11" customFormat="1" ht="25.9" customHeight="1">
      <c r="B146" s="121"/>
      <c r="D146" s="122" t="s">
        <v>72</v>
      </c>
      <c r="E146" s="123" t="s">
        <v>525</v>
      </c>
      <c r="F146" s="123" t="s">
        <v>526</v>
      </c>
      <c r="I146" s="124"/>
      <c r="J146" s="125">
        <f>BK146</f>
        <v>0</v>
      </c>
      <c r="L146" s="121"/>
      <c r="M146" s="126"/>
      <c r="P146" s="127">
        <f>SUM(P147:P151)</f>
        <v>0</v>
      </c>
      <c r="R146" s="127">
        <f>SUM(R147:R151)</f>
        <v>0</v>
      </c>
      <c r="T146" s="128">
        <f>SUM(T147:T151)</f>
        <v>0</v>
      </c>
      <c r="AR146" s="122" t="s">
        <v>80</v>
      </c>
      <c r="AT146" s="129" t="s">
        <v>72</v>
      </c>
      <c r="AU146" s="129" t="s">
        <v>73</v>
      </c>
      <c r="AY146" s="122" t="s">
        <v>281</v>
      </c>
      <c r="BK146" s="130">
        <f>SUM(BK147:BK151)</f>
        <v>0</v>
      </c>
    </row>
    <row r="147" spans="2:65" s="1" customFormat="1" ht="16.5" customHeight="1">
      <c r="B147" s="133"/>
      <c r="C147" s="134" t="s">
        <v>828</v>
      </c>
      <c r="D147" s="134" t="s">
        <v>284</v>
      </c>
      <c r="E147" s="135" t="s">
        <v>2887</v>
      </c>
      <c r="F147" s="136" t="s">
        <v>2888</v>
      </c>
      <c r="G147" s="137" t="s">
        <v>511</v>
      </c>
      <c r="H147" s="156">
        <v>4.2919999999999998</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2889</v>
      </c>
    </row>
    <row r="148" spans="2:65" s="1" customFormat="1" ht="24.2" customHeight="1">
      <c r="B148" s="133"/>
      <c r="C148" s="134" t="s">
        <v>833</v>
      </c>
      <c r="D148" s="134" t="s">
        <v>284</v>
      </c>
      <c r="E148" s="135" t="s">
        <v>528</v>
      </c>
      <c r="F148" s="136" t="s">
        <v>529</v>
      </c>
      <c r="G148" s="137" t="s">
        <v>511</v>
      </c>
      <c r="H148" s="156">
        <v>630</v>
      </c>
      <c r="I148" s="139"/>
      <c r="J148" s="140">
        <f>ROUND(I148*H148,2)</f>
        <v>0</v>
      </c>
      <c r="K148" s="141"/>
      <c r="L148" s="28"/>
      <c r="M148" s="142" t="s">
        <v>1</v>
      </c>
      <c r="N148" s="143" t="s">
        <v>38</v>
      </c>
      <c r="P148" s="144">
        <f>O148*H148</f>
        <v>0</v>
      </c>
      <c r="Q148" s="144">
        <v>0</v>
      </c>
      <c r="R148" s="144">
        <f>Q148*H148</f>
        <v>0</v>
      </c>
      <c r="S148" s="144">
        <v>0</v>
      </c>
      <c r="T148" s="145">
        <f>S148*H148</f>
        <v>0</v>
      </c>
      <c r="AR148" s="146" t="s">
        <v>97</v>
      </c>
      <c r="AT148" s="146" t="s">
        <v>284</v>
      </c>
      <c r="AU148" s="146" t="s">
        <v>80</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97</v>
      </c>
      <c r="BM148" s="146" t="s">
        <v>2890</v>
      </c>
    </row>
    <row r="149" spans="2:65" s="1" customFormat="1" ht="24.2" customHeight="1">
      <c r="B149" s="133"/>
      <c r="C149" s="134" t="s">
        <v>531</v>
      </c>
      <c r="D149" s="134" t="s">
        <v>284</v>
      </c>
      <c r="E149" s="135" t="s">
        <v>532</v>
      </c>
      <c r="F149" s="136" t="s">
        <v>533</v>
      </c>
      <c r="G149" s="137" t="s">
        <v>511</v>
      </c>
      <c r="H149" s="156">
        <v>84.1</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2891</v>
      </c>
    </row>
    <row r="150" spans="2:65" s="1" customFormat="1" ht="24.2" customHeight="1">
      <c r="B150" s="133"/>
      <c r="C150" s="134" t="s">
        <v>535</v>
      </c>
      <c r="D150" s="134" t="s">
        <v>284</v>
      </c>
      <c r="E150" s="135" t="s">
        <v>536</v>
      </c>
      <c r="F150" s="136" t="s">
        <v>537</v>
      </c>
      <c r="G150" s="137" t="s">
        <v>511</v>
      </c>
      <c r="H150" s="156">
        <v>42</v>
      </c>
      <c r="I150" s="139"/>
      <c r="J150" s="140">
        <f>ROUND(I150*H150,2)</f>
        <v>0</v>
      </c>
      <c r="K150" s="141"/>
      <c r="L150" s="28"/>
      <c r="M150" s="142" t="s">
        <v>1</v>
      </c>
      <c r="N150" s="143" t="s">
        <v>38</v>
      </c>
      <c r="P150" s="144">
        <f>O150*H150</f>
        <v>0</v>
      </c>
      <c r="Q150" s="144">
        <v>0</v>
      </c>
      <c r="R150" s="144">
        <f>Q150*H150</f>
        <v>0</v>
      </c>
      <c r="S150" s="144">
        <v>0</v>
      </c>
      <c r="T150" s="145">
        <f>S150*H150</f>
        <v>0</v>
      </c>
      <c r="AR150" s="146" t="s">
        <v>97</v>
      </c>
      <c r="AT150" s="146" t="s">
        <v>284</v>
      </c>
      <c r="AU150" s="146" t="s">
        <v>80</v>
      </c>
      <c r="AY150" s="13" t="s">
        <v>281</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97</v>
      </c>
      <c r="BM150" s="146" t="s">
        <v>2892</v>
      </c>
    </row>
    <row r="151" spans="2:65" s="1" customFormat="1" ht="21.75" customHeight="1">
      <c r="B151" s="133"/>
      <c r="C151" s="134" t="s">
        <v>539</v>
      </c>
      <c r="D151" s="134" t="s">
        <v>284</v>
      </c>
      <c r="E151" s="135" t="s">
        <v>540</v>
      </c>
      <c r="F151" s="136" t="s">
        <v>541</v>
      </c>
      <c r="G151" s="137" t="s">
        <v>511</v>
      </c>
      <c r="H151" s="156">
        <v>540.67200000000003</v>
      </c>
      <c r="I151" s="139"/>
      <c r="J151" s="140">
        <f>ROUND(I151*H151,2)</f>
        <v>0</v>
      </c>
      <c r="K151" s="141"/>
      <c r="L151" s="28"/>
      <c r="M151" s="157" t="s">
        <v>1</v>
      </c>
      <c r="N151" s="158" t="s">
        <v>38</v>
      </c>
      <c r="O151" s="154"/>
      <c r="P151" s="159">
        <f>O151*H151</f>
        <v>0</v>
      </c>
      <c r="Q151" s="159">
        <v>0</v>
      </c>
      <c r="R151" s="159">
        <f>Q151*H151</f>
        <v>0</v>
      </c>
      <c r="S151" s="159">
        <v>0</v>
      </c>
      <c r="T151" s="160">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2893</v>
      </c>
    </row>
    <row r="152" spans="2:65" s="1" customFormat="1" ht="6.95" customHeight="1">
      <c r="B152" s="40"/>
      <c r="C152" s="41"/>
      <c r="D152" s="41"/>
      <c r="E152" s="41"/>
      <c r="F152" s="41"/>
      <c r="G152" s="41"/>
      <c r="H152" s="41"/>
      <c r="I152" s="41"/>
      <c r="J152" s="41"/>
      <c r="K152" s="41"/>
      <c r="L152" s="28"/>
    </row>
  </sheetData>
  <autoFilter ref="C126:K151" xr:uid="{00000000-0009-0000-0000-00001A000000}"/>
  <mergeCells count="15">
    <mergeCell ref="E113:H113"/>
    <mergeCell ref="E117:H117"/>
    <mergeCell ref="E115:H115"/>
    <mergeCell ref="E119:H119"/>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BM15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187</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2861</v>
      </c>
      <c r="F11" s="225"/>
      <c r="G11" s="225"/>
      <c r="H11" s="225"/>
      <c r="L11" s="28"/>
    </row>
    <row r="12" spans="2:46" s="1" customFormat="1" ht="12" customHeight="1">
      <c r="B12" s="28"/>
      <c r="D12" s="23" t="s">
        <v>394</v>
      </c>
      <c r="L12" s="28"/>
    </row>
    <row r="13" spans="2:46" s="1" customFormat="1" ht="16.5" customHeight="1">
      <c r="B13" s="28"/>
      <c r="E13" s="205" t="s">
        <v>592</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ROUND(J128,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ROUND((SUM(BE128:BE152)),  2)</f>
        <v>0</v>
      </c>
      <c r="I37" s="92">
        <v>0.21</v>
      </c>
      <c r="J37" s="81">
        <f>ROUND(((SUM(BE128:BE152))*I37),  2)</f>
        <v>0</v>
      </c>
      <c r="L37" s="28"/>
    </row>
    <row r="38" spans="2:12" s="1" customFormat="1" ht="14.45" customHeight="1">
      <c r="B38" s="28"/>
      <c r="E38" s="23" t="s">
        <v>39</v>
      </c>
      <c r="F38" s="81">
        <f>ROUND((SUM(BF128:BF152)),  2)</f>
        <v>0</v>
      </c>
      <c r="I38" s="92">
        <v>0.12</v>
      </c>
      <c r="J38" s="81">
        <f>ROUND(((SUM(BF128:BF152))*I38),  2)</f>
        <v>0</v>
      </c>
      <c r="L38" s="28"/>
    </row>
    <row r="39" spans="2:12" s="1" customFormat="1" ht="14.45" hidden="1" customHeight="1">
      <c r="B39" s="28"/>
      <c r="E39" s="23" t="s">
        <v>40</v>
      </c>
      <c r="F39" s="81">
        <f>ROUND((SUM(BG128:BG152)),  2)</f>
        <v>0</v>
      </c>
      <c r="I39" s="92">
        <v>0.21</v>
      </c>
      <c r="J39" s="81">
        <f>0</f>
        <v>0</v>
      </c>
      <c r="L39" s="28"/>
    </row>
    <row r="40" spans="2:12" s="1" customFormat="1" ht="14.45" hidden="1" customHeight="1">
      <c r="B40" s="28"/>
      <c r="E40" s="23" t="s">
        <v>41</v>
      </c>
      <c r="F40" s="81">
        <f>ROUND((SUM(BH128:BH152)),  2)</f>
        <v>0</v>
      </c>
      <c r="I40" s="92">
        <v>0.12</v>
      </c>
      <c r="J40" s="81">
        <f>0</f>
        <v>0</v>
      </c>
      <c r="L40" s="28"/>
    </row>
    <row r="41" spans="2:12" s="1" customFormat="1" ht="14.45" hidden="1" customHeight="1">
      <c r="B41" s="28"/>
      <c r="E41" s="23" t="s">
        <v>42</v>
      </c>
      <c r="F41" s="81">
        <f>ROUND((SUM(BI128:BI152)),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2861</v>
      </c>
      <c r="F89" s="225"/>
      <c r="G89" s="225"/>
      <c r="H89" s="225"/>
      <c r="L89" s="28"/>
    </row>
    <row r="90" spans="2:12" s="1" customFormat="1" ht="12" customHeight="1">
      <c r="B90" s="28"/>
      <c r="C90" s="23" t="s">
        <v>394</v>
      </c>
      <c r="L90" s="28"/>
    </row>
    <row r="91" spans="2:12" s="1" customFormat="1" ht="16.5" customHeight="1">
      <c r="B91" s="28"/>
      <c r="E91" s="205" t="str">
        <f>E13</f>
        <v>Objekt4 - Zpevněné plochy</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J128</f>
        <v>0</v>
      </c>
      <c r="L100" s="28"/>
      <c r="AU100" s="13" t="s">
        <v>259</v>
      </c>
    </row>
    <row r="101" spans="2:47" s="8" customFormat="1" ht="24.95" customHeight="1">
      <c r="B101" s="104"/>
      <c r="D101" s="105" t="s">
        <v>396</v>
      </c>
      <c r="E101" s="106"/>
      <c r="F101" s="106"/>
      <c r="G101" s="106"/>
      <c r="H101" s="106"/>
      <c r="I101" s="106"/>
      <c r="J101" s="107">
        <f>J129</f>
        <v>0</v>
      </c>
      <c r="L101" s="104"/>
    </row>
    <row r="102" spans="2:47" s="8" customFormat="1" ht="24.95" customHeight="1">
      <c r="B102" s="104"/>
      <c r="D102" s="105" t="s">
        <v>593</v>
      </c>
      <c r="E102" s="106"/>
      <c r="F102" s="106"/>
      <c r="G102" s="106"/>
      <c r="H102" s="106"/>
      <c r="I102" s="106"/>
      <c r="J102" s="107">
        <f>J138</f>
        <v>0</v>
      </c>
      <c r="L102" s="104"/>
    </row>
    <row r="103" spans="2:47" s="8" customFormat="1" ht="24.95" customHeight="1">
      <c r="B103" s="104"/>
      <c r="D103" s="105" t="s">
        <v>594</v>
      </c>
      <c r="E103" s="106"/>
      <c r="F103" s="106"/>
      <c r="G103" s="106"/>
      <c r="H103" s="106"/>
      <c r="I103" s="106"/>
      <c r="J103" s="107">
        <f>J148</f>
        <v>0</v>
      </c>
      <c r="L103" s="104"/>
    </row>
    <row r="104" spans="2:47" s="8" customFormat="1" ht="24.95" customHeight="1">
      <c r="B104" s="104"/>
      <c r="D104" s="105" t="s">
        <v>595</v>
      </c>
      <c r="E104" s="106"/>
      <c r="F104" s="106"/>
      <c r="G104" s="106"/>
      <c r="H104" s="106"/>
      <c r="I104" s="106"/>
      <c r="J104" s="107">
        <f>J151</f>
        <v>0</v>
      </c>
      <c r="L104" s="104"/>
    </row>
    <row r="105" spans="2:47" s="1" customFormat="1" ht="21.75" customHeight="1">
      <c r="B105" s="28"/>
      <c r="L105" s="28"/>
    </row>
    <row r="106" spans="2:47" s="1" customFormat="1" ht="6.95" customHeight="1">
      <c r="B106" s="40"/>
      <c r="C106" s="41"/>
      <c r="D106" s="41"/>
      <c r="E106" s="41"/>
      <c r="F106" s="41"/>
      <c r="G106" s="41"/>
      <c r="H106" s="41"/>
      <c r="I106" s="41"/>
      <c r="J106" s="41"/>
      <c r="K106" s="41"/>
      <c r="L106" s="28"/>
    </row>
    <row r="110" spans="2:47" s="1" customFormat="1" ht="6.95" customHeight="1">
      <c r="B110" s="42"/>
      <c r="C110" s="43"/>
      <c r="D110" s="43"/>
      <c r="E110" s="43"/>
      <c r="F110" s="43"/>
      <c r="G110" s="43"/>
      <c r="H110" s="43"/>
      <c r="I110" s="43"/>
      <c r="J110" s="43"/>
      <c r="K110" s="43"/>
      <c r="L110" s="28"/>
    </row>
    <row r="111" spans="2:47" s="1" customFormat="1" ht="24.95" customHeight="1">
      <c r="B111" s="28"/>
      <c r="C111" s="17" t="s">
        <v>266</v>
      </c>
      <c r="L111" s="28"/>
    </row>
    <row r="112" spans="2:47" s="1" customFormat="1" ht="6.95" customHeight="1">
      <c r="B112" s="28"/>
      <c r="L112" s="28"/>
    </row>
    <row r="113" spans="2:63" s="1" customFormat="1" ht="12" customHeight="1">
      <c r="B113" s="28"/>
      <c r="C113" s="23" t="s">
        <v>16</v>
      </c>
      <c r="L113" s="28"/>
    </row>
    <row r="114" spans="2:63" s="1" customFormat="1" ht="16.5" customHeight="1">
      <c r="B114" s="28"/>
      <c r="E114" s="223" t="str">
        <f>E7</f>
        <v>Městský park -Děkanská zahrada Pelhřimov - kompletní provedení</v>
      </c>
      <c r="F114" s="224"/>
      <c r="G114" s="224"/>
      <c r="H114" s="224"/>
      <c r="L114" s="28"/>
    </row>
    <row r="115" spans="2:63" ht="12" customHeight="1">
      <c r="B115" s="16"/>
      <c r="C115" s="23" t="s">
        <v>249</v>
      </c>
      <c r="L115" s="16"/>
    </row>
    <row r="116" spans="2:63" ht="16.5" customHeight="1">
      <c r="B116" s="16"/>
      <c r="E116" s="223" t="s">
        <v>250</v>
      </c>
      <c r="F116" s="183"/>
      <c r="G116" s="183"/>
      <c r="H116" s="183"/>
      <c r="L116" s="16"/>
    </row>
    <row r="117" spans="2:63" ht="12" customHeight="1">
      <c r="B117" s="16"/>
      <c r="C117" s="23" t="s">
        <v>251</v>
      </c>
      <c r="L117" s="16"/>
    </row>
    <row r="118" spans="2:63" s="1" customFormat="1" ht="16.5" customHeight="1">
      <c r="B118" s="28"/>
      <c r="E118" s="218" t="s">
        <v>2861</v>
      </c>
      <c r="F118" s="225"/>
      <c r="G118" s="225"/>
      <c r="H118" s="225"/>
      <c r="L118" s="28"/>
    </row>
    <row r="119" spans="2:63" s="1" customFormat="1" ht="12" customHeight="1">
      <c r="B119" s="28"/>
      <c r="C119" s="23" t="s">
        <v>394</v>
      </c>
      <c r="L119" s="28"/>
    </row>
    <row r="120" spans="2:63" s="1" customFormat="1" ht="16.5" customHeight="1">
      <c r="B120" s="28"/>
      <c r="E120" s="205" t="str">
        <f>E13</f>
        <v>Objekt4 - Zpevněné plochy</v>
      </c>
      <c r="F120" s="225"/>
      <c r="G120" s="225"/>
      <c r="H120" s="225"/>
      <c r="L120" s="28"/>
    </row>
    <row r="121" spans="2:63" s="1" customFormat="1" ht="6.95" customHeight="1">
      <c r="B121" s="28"/>
      <c r="L121" s="28"/>
    </row>
    <row r="122" spans="2:63" s="1" customFormat="1" ht="12" customHeight="1">
      <c r="B122" s="28"/>
      <c r="C122" s="23" t="s">
        <v>20</v>
      </c>
      <c r="F122" s="21" t="str">
        <f>F16</f>
        <v xml:space="preserve"> </v>
      </c>
      <c r="I122" s="23" t="s">
        <v>22</v>
      </c>
      <c r="J122" s="48" t="str">
        <f>IF(J16="","",J16)</f>
        <v>5. 12. 2024</v>
      </c>
      <c r="L122" s="28"/>
    </row>
    <row r="123" spans="2:63" s="1" customFormat="1" ht="6.95" customHeight="1">
      <c r="B123" s="28"/>
      <c r="L123" s="28"/>
    </row>
    <row r="124" spans="2:63" s="1" customFormat="1" ht="15.2" customHeight="1">
      <c r="B124" s="28"/>
      <c r="C124" s="23" t="s">
        <v>24</v>
      </c>
      <c r="F124" s="21" t="str">
        <f>E19</f>
        <v xml:space="preserve"> </v>
      </c>
      <c r="I124" s="23" t="s">
        <v>29</v>
      </c>
      <c r="J124" s="26" t="str">
        <f>E25</f>
        <v xml:space="preserve"> </v>
      </c>
      <c r="L124" s="28"/>
    </row>
    <row r="125" spans="2:63" s="1" customFormat="1" ht="15.2" customHeight="1">
      <c r="B125" s="28"/>
      <c r="C125" s="23" t="s">
        <v>27</v>
      </c>
      <c r="F125" s="21" t="str">
        <f>IF(E22="","",E22)</f>
        <v>Vyplň údaj</v>
      </c>
      <c r="I125" s="23" t="s">
        <v>31</v>
      </c>
      <c r="J125" s="26" t="str">
        <f>E28</f>
        <v xml:space="preserve"> </v>
      </c>
      <c r="L125" s="28"/>
    </row>
    <row r="126" spans="2:63" s="1" customFormat="1" ht="10.35" customHeight="1">
      <c r="B126" s="28"/>
      <c r="L126" s="28"/>
    </row>
    <row r="127" spans="2:63" s="10" customFormat="1" ht="29.25" customHeight="1">
      <c r="B127" s="112"/>
      <c r="C127" s="113" t="s">
        <v>267</v>
      </c>
      <c r="D127" s="114" t="s">
        <v>58</v>
      </c>
      <c r="E127" s="114" t="s">
        <v>54</v>
      </c>
      <c r="F127" s="114" t="s">
        <v>55</v>
      </c>
      <c r="G127" s="114" t="s">
        <v>268</v>
      </c>
      <c r="H127" s="114" t="s">
        <v>269</v>
      </c>
      <c r="I127" s="114" t="s">
        <v>270</v>
      </c>
      <c r="J127" s="115" t="s">
        <v>257</v>
      </c>
      <c r="K127" s="116" t="s">
        <v>271</v>
      </c>
      <c r="L127" s="112"/>
      <c r="M127" s="55" t="s">
        <v>1</v>
      </c>
      <c r="N127" s="56" t="s">
        <v>37</v>
      </c>
      <c r="O127" s="56" t="s">
        <v>272</v>
      </c>
      <c r="P127" s="56" t="s">
        <v>273</v>
      </c>
      <c r="Q127" s="56" t="s">
        <v>274</v>
      </c>
      <c r="R127" s="56" t="s">
        <v>275</v>
      </c>
      <c r="S127" s="56" t="s">
        <v>276</v>
      </c>
      <c r="T127" s="57" t="s">
        <v>277</v>
      </c>
    </row>
    <row r="128" spans="2:63" s="1" customFormat="1" ht="22.9" customHeight="1">
      <c r="B128" s="28"/>
      <c r="C128" s="60" t="s">
        <v>278</v>
      </c>
      <c r="J128" s="117">
        <f>BK128</f>
        <v>0</v>
      </c>
      <c r="L128" s="28"/>
      <c r="M128" s="58"/>
      <c r="N128" s="49"/>
      <c r="O128" s="49"/>
      <c r="P128" s="118">
        <f>P129+P138+P148+P151</f>
        <v>0</v>
      </c>
      <c r="Q128" s="49"/>
      <c r="R128" s="118">
        <f>R129+R138+R148+R151</f>
        <v>0</v>
      </c>
      <c r="S128" s="49"/>
      <c r="T128" s="119">
        <f>T129+T138+T148+T151</f>
        <v>0</v>
      </c>
      <c r="AT128" s="13" t="s">
        <v>72</v>
      </c>
      <c r="AU128" s="13" t="s">
        <v>259</v>
      </c>
      <c r="BK128" s="120">
        <f>BK129+BK138+BK148+BK151</f>
        <v>0</v>
      </c>
    </row>
    <row r="129" spans="2:65" s="11" customFormat="1" ht="25.9" customHeight="1">
      <c r="B129" s="121"/>
      <c r="D129" s="122" t="s">
        <v>72</v>
      </c>
      <c r="E129" s="123" t="s">
        <v>80</v>
      </c>
      <c r="F129" s="123" t="s">
        <v>399</v>
      </c>
      <c r="I129" s="124"/>
      <c r="J129" s="125">
        <f>BK129</f>
        <v>0</v>
      </c>
      <c r="L129" s="121"/>
      <c r="M129" s="126"/>
      <c r="P129" s="127">
        <f>SUM(P130:P137)</f>
        <v>0</v>
      </c>
      <c r="R129" s="127">
        <f>SUM(R130:R137)</f>
        <v>0</v>
      </c>
      <c r="T129" s="128">
        <f>SUM(T130:T137)</f>
        <v>0</v>
      </c>
      <c r="AR129" s="122" t="s">
        <v>80</v>
      </c>
      <c r="AT129" s="129" t="s">
        <v>72</v>
      </c>
      <c r="AU129" s="129" t="s">
        <v>73</v>
      </c>
      <c r="AY129" s="122" t="s">
        <v>281</v>
      </c>
      <c r="BK129" s="130">
        <f>SUM(BK130:BK137)</f>
        <v>0</v>
      </c>
    </row>
    <row r="130" spans="2:65" s="1" customFormat="1" ht="16.5" customHeight="1">
      <c r="B130" s="133"/>
      <c r="C130" s="134" t="s">
        <v>80</v>
      </c>
      <c r="D130" s="134" t="s">
        <v>284</v>
      </c>
      <c r="E130" s="135" t="s">
        <v>596</v>
      </c>
      <c r="F130" s="136" t="s">
        <v>597</v>
      </c>
      <c r="G130" s="137" t="s">
        <v>506</v>
      </c>
      <c r="H130" s="156">
        <v>666.46</v>
      </c>
      <c r="I130" s="139"/>
      <c r="J130" s="140">
        <f t="shared" ref="J130:J137" si="0">ROUND(I130*H130,2)</f>
        <v>0</v>
      </c>
      <c r="K130" s="141"/>
      <c r="L130" s="28"/>
      <c r="M130" s="142" t="s">
        <v>1</v>
      </c>
      <c r="N130" s="143" t="s">
        <v>38</v>
      </c>
      <c r="P130" s="144">
        <f t="shared" ref="P130:P137" si="1">O130*H130</f>
        <v>0</v>
      </c>
      <c r="Q130" s="144">
        <v>0</v>
      </c>
      <c r="R130" s="144">
        <f t="shared" ref="R130:R137" si="2">Q130*H130</f>
        <v>0</v>
      </c>
      <c r="S130" s="144">
        <v>0</v>
      </c>
      <c r="T130" s="145">
        <f t="shared" ref="T130:T137" si="3">S130*H130</f>
        <v>0</v>
      </c>
      <c r="AR130" s="146" t="s">
        <v>97</v>
      </c>
      <c r="AT130" s="146" t="s">
        <v>284</v>
      </c>
      <c r="AU130" s="146" t="s">
        <v>80</v>
      </c>
      <c r="AY130" s="13" t="s">
        <v>281</v>
      </c>
      <c r="BE130" s="147">
        <f t="shared" ref="BE130:BE137" si="4">IF(N130="základní",J130,0)</f>
        <v>0</v>
      </c>
      <c r="BF130" s="147">
        <f t="shared" ref="BF130:BF137" si="5">IF(N130="snížená",J130,0)</f>
        <v>0</v>
      </c>
      <c r="BG130" s="147">
        <f t="shared" ref="BG130:BG137" si="6">IF(N130="zákl. přenesená",J130,0)</f>
        <v>0</v>
      </c>
      <c r="BH130" s="147">
        <f t="shared" ref="BH130:BH137" si="7">IF(N130="sníž. přenesená",J130,0)</f>
        <v>0</v>
      </c>
      <c r="BI130" s="147">
        <f t="shared" ref="BI130:BI137" si="8">IF(N130="nulová",J130,0)</f>
        <v>0</v>
      </c>
      <c r="BJ130" s="13" t="s">
        <v>80</v>
      </c>
      <c r="BK130" s="147">
        <f t="shared" ref="BK130:BK137" si="9">ROUND(I130*H130,2)</f>
        <v>0</v>
      </c>
      <c r="BL130" s="13" t="s">
        <v>97</v>
      </c>
      <c r="BM130" s="146" t="s">
        <v>2894</v>
      </c>
    </row>
    <row r="131" spans="2:65" s="1" customFormat="1" ht="16.5" customHeight="1">
      <c r="B131" s="133"/>
      <c r="C131" s="134" t="s">
        <v>82</v>
      </c>
      <c r="D131" s="134" t="s">
        <v>284</v>
      </c>
      <c r="E131" s="135" t="s">
        <v>552</v>
      </c>
      <c r="F131" s="136" t="s">
        <v>599</v>
      </c>
      <c r="G131" s="137" t="s">
        <v>506</v>
      </c>
      <c r="H131" s="156">
        <v>333.24299999999999</v>
      </c>
      <c r="I131" s="139"/>
      <c r="J131" s="140">
        <f t="shared" si="0"/>
        <v>0</v>
      </c>
      <c r="K131" s="141"/>
      <c r="L131" s="28"/>
      <c r="M131" s="142" t="s">
        <v>1</v>
      </c>
      <c r="N131" s="143" t="s">
        <v>38</v>
      </c>
      <c r="P131" s="144">
        <f t="shared" si="1"/>
        <v>0</v>
      </c>
      <c r="Q131" s="144">
        <v>0</v>
      </c>
      <c r="R131" s="144">
        <f t="shared" si="2"/>
        <v>0</v>
      </c>
      <c r="S131" s="144">
        <v>0</v>
      </c>
      <c r="T131" s="145">
        <f t="shared" si="3"/>
        <v>0</v>
      </c>
      <c r="AR131" s="146" t="s">
        <v>97</v>
      </c>
      <c r="AT131" s="146" t="s">
        <v>284</v>
      </c>
      <c r="AU131" s="146" t="s">
        <v>80</v>
      </c>
      <c r="AY131" s="13" t="s">
        <v>281</v>
      </c>
      <c r="BE131" s="147">
        <f t="shared" si="4"/>
        <v>0</v>
      </c>
      <c r="BF131" s="147">
        <f t="shared" si="5"/>
        <v>0</v>
      </c>
      <c r="BG131" s="147">
        <f t="shared" si="6"/>
        <v>0</v>
      </c>
      <c r="BH131" s="147">
        <f t="shared" si="7"/>
        <v>0</v>
      </c>
      <c r="BI131" s="147">
        <f t="shared" si="8"/>
        <v>0</v>
      </c>
      <c r="BJ131" s="13" t="s">
        <v>80</v>
      </c>
      <c r="BK131" s="147">
        <f t="shared" si="9"/>
        <v>0</v>
      </c>
      <c r="BL131" s="13" t="s">
        <v>97</v>
      </c>
      <c r="BM131" s="146" t="s">
        <v>2895</v>
      </c>
    </row>
    <row r="132" spans="2:65" s="1" customFormat="1" ht="16.5" customHeight="1">
      <c r="B132" s="133"/>
      <c r="C132" s="134" t="s">
        <v>90</v>
      </c>
      <c r="D132" s="134" t="s">
        <v>284</v>
      </c>
      <c r="E132" s="135" t="s">
        <v>601</v>
      </c>
      <c r="F132" s="136" t="s">
        <v>602</v>
      </c>
      <c r="G132" s="137" t="s">
        <v>506</v>
      </c>
      <c r="H132" s="156">
        <v>0.25</v>
      </c>
      <c r="I132" s="139"/>
      <c r="J132" s="140">
        <f t="shared" si="0"/>
        <v>0</v>
      </c>
      <c r="K132" s="141"/>
      <c r="L132" s="28"/>
      <c r="M132" s="142" t="s">
        <v>1</v>
      </c>
      <c r="N132" s="143" t="s">
        <v>38</v>
      </c>
      <c r="P132" s="144">
        <f t="shared" si="1"/>
        <v>0</v>
      </c>
      <c r="Q132" s="144">
        <v>0</v>
      </c>
      <c r="R132" s="144">
        <f t="shared" si="2"/>
        <v>0</v>
      </c>
      <c r="S132" s="144">
        <v>0</v>
      </c>
      <c r="T132" s="145">
        <f t="shared" si="3"/>
        <v>0</v>
      </c>
      <c r="AR132" s="146" t="s">
        <v>97</v>
      </c>
      <c r="AT132" s="146" t="s">
        <v>284</v>
      </c>
      <c r="AU132" s="146" t="s">
        <v>80</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2896</v>
      </c>
    </row>
    <row r="133" spans="2:65" s="1" customFormat="1" ht="21.75" customHeight="1">
      <c r="B133" s="133"/>
      <c r="C133" s="134" t="s">
        <v>97</v>
      </c>
      <c r="D133" s="134" t="s">
        <v>284</v>
      </c>
      <c r="E133" s="135" t="s">
        <v>604</v>
      </c>
      <c r="F133" s="136" t="s">
        <v>605</v>
      </c>
      <c r="G133" s="137" t="s">
        <v>506</v>
      </c>
      <c r="H133" s="156">
        <v>666.46</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80</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2897</v>
      </c>
    </row>
    <row r="134" spans="2:65" s="1" customFormat="1" ht="21.75" customHeight="1">
      <c r="B134" s="133"/>
      <c r="C134" s="134" t="s">
        <v>280</v>
      </c>
      <c r="D134" s="134" t="s">
        <v>284</v>
      </c>
      <c r="E134" s="135" t="s">
        <v>607</v>
      </c>
      <c r="F134" s="136" t="s">
        <v>608</v>
      </c>
      <c r="G134" s="137" t="s">
        <v>402</v>
      </c>
      <c r="H134" s="156">
        <v>2054.87</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80</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2898</v>
      </c>
    </row>
    <row r="135" spans="2:65" s="1" customFormat="1" ht="16.5" customHeight="1">
      <c r="B135" s="133"/>
      <c r="C135" s="134" t="s">
        <v>306</v>
      </c>
      <c r="D135" s="134" t="s">
        <v>284</v>
      </c>
      <c r="E135" s="135" t="s">
        <v>610</v>
      </c>
      <c r="F135" s="136" t="s">
        <v>611</v>
      </c>
      <c r="G135" s="137" t="s">
        <v>402</v>
      </c>
      <c r="H135" s="156">
        <v>1.248</v>
      </c>
      <c r="I135" s="139"/>
      <c r="J135" s="140">
        <f t="shared" si="0"/>
        <v>0</v>
      </c>
      <c r="K135" s="141"/>
      <c r="L135" s="28"/>
      <c r="M135" s="142" t="s">
        <v>1</v>
      </c>
      <c r="N135" s="143" t="s">
        <v>38</v>
      </c>
      <c r="P135" s="144">
        <f t="shared" si="1"/>
        <v>0</v>
      </c>
      <c r="Q135" s="144">
        <v>0</v>
      </c>
      <c r="R135" s="144">
        <f t="shared" si="2"/>
        <v>0</v>
      </c>
      <c r="S135" s="144">
        <v>0</v>
      </c>
      <c r="T135" s="145">
        <f t="shared" si="3"/>
        <v>0</v>
      </c>
      <c r="AR135" s="146" t="s">
        <v>97</v>
      </c>
      <c r="AT135" s="146" t="s">
        <v>284</v>
      </c>
      <c r="AU135" s="146" t="s">
        <v>80</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2899</v>
      </c>
    </row>
    <row r="136" spans="2:65" s="1" customFormat="1" ht="16.5" customHeight="1">
      <c r="B136" s="133"/>
      <c r="C136" s="134" t="s">
        <v>311</v>
      </c>
      <c r="D136" s="134" t="s">
        <v>284</v>
      </c>
      <c r="E136" s="135" t="s">
        <v>613</v>
      </c>
      <c r="F136" s="136" t="s">
        <v>614</v>
      </c>
      <c r="G136" s="137" t="s">
        <v>506</v>
      </c>
      <c r="H136" s="156">
        <v>666.822</v>
      </c>
      <c r="I136" s="139"/>
      <c r="J136" s="140">
        <f t="shared" si="0"/>
        <v>0</v>
      </c>
      <c r="K136" s="141"/>
      <c r="L136" s="28"/>
      <c r="M136" s="142" t="s">
        <v>1</v>
      </c>
      <c r="N136" s="143" t="s">
        <v>38</v>
      </c>
      <c r="P136" s="144">
        <f t="shared" si="1"/>
        <v>0</v>
      </c>
      <c r="Q136" s="144">
        <v>0</v>
      </c>
      <c r="R136" s="144">
        <f t="shared" si="2"/>
        <v>0</v>
      </c>
      <c r="S136" s="144">
        <v>0</v>
      </c>
      <c r="T136" s="145">
        <f t="shared" si="3"/>
        <v>0</v>
      </c>
      <c r="AR136" s="146" t="s">
        <v>97</v>
      </c>
      <c r="AT136" s="146" t="s">
        <v>284</v>
      </c>
      <c r="AU136" s="146" t="s">
        <v>80</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2900</v>
      </c>
    </row>
    <row r="137" spans="2:65" s="1" customFormat="1" ht="16.5" customHeight="1">
      <c r="B137" s="133"/>
      <c r="C137" s="134" t="s">
        <v>316</v>
      </c>
      <c r="D137" s="134" t="s">
        <v>284</v>
      </c>
      <c r="E137" s="135" t="s">
        <v>616</v>
      </c>
      <c r="F137" s="136" t="s">
        <v>617</v>
      </c>
      <c r="G137" s="137" t="s">
        <v>618</v>
      </c>
      <c r="H137" s="156">
        <v>120</v>
      </c>
      <c r="I137" s="139"/>
      <c r="J137" s="140">
        <f t="shared" si="0"/>
        <v>0</v>
      </c>
      <c r="K137" s="141"/>
      <c r="L137" s="28"/>
      <c r="M137" s="142" t="s">
        <v>1</v>
      </c>
      <c r="N137" s="143" t="s">
        <v>38</v>
      </c>
      <c r="P137" s="144">
        <f t="shared" si="1"/>
        <v>0</v>
      </c>
      <c r="Q137" s="144">
        <v>0</v>
      </c>
      <c r="R137" s="144">
        <f t="shared" si="2"/>
        <v>0</v>
      </c>
      <c r="S137" s="144">
        <v>0</v>
      </c>
      <c r="T137" s="145">
        <f t="shared" si="3"/>
        <v>0</v>
      </c>
      <c r="AR137" s="146" t="s">
        <v>97</v>
      </c>
      <c r="AT137" s="146" t="s">
        <v>284</v>
      </c>
      <c r="AU137" s="146" t="s">
        <v>80</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2901</v>
      </c>
    </row>
    <row r="138" spans="2:65" s="11" customFormat="1" ht="25.9" customHeight="1">
      <c r="B138" s="121"/>
      <c r="D138" s="122" t="s">
        <v>72</v>
      </c>
      <c r="E138" s="123" t="s">
        <v>539</v>
      </c>
      <c r="F138" s="123" t="s">
        <v>105</v>
      </c>
      <c r="I138" s="124"/>
      <c r="J138" s="125">
        <f>BK138</f>
        <v>0</v>
      </c>
      <c r="L138" s="121"/>
      <c r="M138" s="126"/>
      <c r="P138" s="127">
        <f>SUM(P139:P147)</f>
        <v>0</v>
      </c>
      <c r="R138" s="127">
        <f>SUM(R139:R147)</f>
        <v>0</v>
      </c>
      <c r="T138" s="128">
        <f>SUM(T139:T147)</f>
        <v>0</v>
      </c>
      <c r="AR138" s="122" t="s">
        <v>80</v>
      </c>
      <c r="AT138" s="129" t="s">
        <v>72</v>
      </c>
      <c r="AU138" s="129" t="s">
        <v>73</v>
      </c>
      <c r="AY138" s="122" t="s">
        <v>281</v>
      </c>
      <c r="BK138" s="130">
        <f>SUM(BK139:BK147)</f>
        <v>0</v>
      </c>
    </row>
    <row r="139" spans="2:65" s="1" customFormat="1" ht="24.2" customHeight="1">
      <c r="B139" s="133"/>
      <c r="C139" s="134" t="s">
        <v>321</v>
      </c>
      <c r="D139" s="134" t="s">
        <v>284</v>
      </c>
      <c r="E139" s="135" t="s">
        <v>620</v>
      </c>
      <c r="F139" s="136" t="s">
        <v>621</v>
      </c>
      <c r="G139" s="137" t="s">
        <v>402</v>
      </c>
      <c r="H139" s="156">
        <v>1850</v>
      </c>
      <c r="I139" s="139"/>
      <c r="J139" s="140">
        <f t="shared" ref="J139:J147" si="10">ROUND(I139*H139,2)</f>
        <v>0</v>
      </c>
      <c r="K139" s="141"/>
      <c r="L139" s="28"/>
      <c r="M139" s="142" t="s">
        <v>1</v>
      </c>
      <c r="N139" s="143" t="s">
        <v>38</v>
      </c>
      <c r="P139" s="144">
        <f t="shared" ref="P139:P147" si="11">O139*H139</f>
        <v>0</v>
      </c>
      <c r="Q139" s="144">
        <v>0</v>
      </c>
      <c r="R139" s="144">
        <f t="shared" ref="R139:R147" si="12">Q139*H139</f>
        <v>0</v>
      </c>
      <c r="S139" s="144">
        <v>0</v>
      </c>
      <c r="T139" s="145">
        <f t="shared" ref="T139:T147" si="13">S139*H139</f>
        <v>0</v>
      </c>
      <c r="AR139" s="146" t="s">
        <v>97</v>
      </c>
      <c r="AT139" s="146" t="s">
        <v>284</v>
      </c>
      <c r="AU139" s="146" t="s">
        <v>80</v>
      </c>
      <c r="AY139" s="13" t="s">
        <v>281</v>
      </c>
      <c r="BE139" s="147">
        <f t="shared" ref="BE139:BE147" si="14">IF(N139="základní",J139,0)</f>
        <v>0</v>
      </c>
      <c r="BF139" s="147">
        <f t="shared" ref="BF139:BF147" si="15">IF(N139="snížená",J139,0)</f>
        <v>0</v>
      </c>
      <c r="BG139" s="147">
        <f t="shared" ref="BG139:BG147" si="16">IF(N139="zákl. přenesená",J139,0)</f>
        <v>0</v>
      </c>
      <c r="BH139" s="147">
        <f t="shared" ref="BH139:BH147" si="17">IF(N139="sníž. přenesená",J139,0)</f>
        <v>0</v>
      </c>
      <c r="BI139" s="147">
        <f t="shared" ref="BI139:BI147" si="18">IF(N139="nulová",J139,0)</f>
        <v>0</v>
      </c>
      <c r="BJ139" s="13" t="s">
        <v>80</v>
      </c>
      <c r="BK139" s="147">
        <f t="shared" ref="BK139:BK147" si="19">ROUND(I139*H139,2)</f>
        <v>0</v>
      </c>
      <c r="BL139" s="13" t="s">
        <v>97</v>
      </c>
      <c r="BM139" s="146" t="s">
        <v>2902</v>
      </c>
    </row>
    <row r="140" spans="2:65" s="1" customFormat="1" ht="24.2" customHeight="1">
      <c r="B140" s="133"/>
      <c r="C140" s="134" t="s">
        <v>326</v>
      </c>
      <c r="D140" s="134" t="s">
        <v>284</v>
      </c>
      <c r="E140" s="135" t="s">
        <v>623</v>
      </c>
      <c r="F140" s="136" t="s">
        <v>624</v>
      </c>
      <c r="G140" s="137" t="s">
        <v>402</v>
      </c>
      <c r="H140" s="156">
        <v>650</v>
      </c>
      <c r="I140" s="139"/>
      <c r="J140" s="140">
        <f t="shared" si="10"/>
        <v>0</v>
      </c>
      <c r="K140" s="141"/>
      <c r="L140" s="28"/>
      <c r="M140" s="142" t="s">
        <v>1</v>
      </c>
      <c r="N140" s="143" t="s">
        <v>38</v>
      </c>
      <c r="P140" s="144">
        <f t="shared" si="11"/>
        <v>0</v>
      </c>
      <c r="Q140" s="144">
        <v>0</v>
      </c>
      <c r="R140" s="144">
        <f t="shared" si="12"/>
        <v>0</v>
      </c>
      <c r="S140" s="144">
        <v>0</v>
      </c>
      <c r="T140" s="145">
        <f t="shared" si="13"/>
        <v>0</v>
      </c>
      <c r="AR140" s="146" t="s">
        <v>97</v>
      </c>
      <c r="AT140" s="146" t="s">
        <v>284</v>
      </c>
      <c r="AU140" s="146" t="s">
        <v>80</v>
      </c>
      <c r="AY140" s="13" t="s">
        <v>281</v>
      </c>
      <c r="BE140" s="147">
        <f t="shared" si="14"/>
        <v>0</v>
      </c>
      <c r="BF140" s="147">
        <f t="shared" si="15"/>
        <v>0</v>
      </c>
      <c r="BG140" s="147">
        <f t="shared" si="16"/>
        <v>0</v>
      </c>
      <c r="BH140" s="147">
        <f t="shared" si="17"/>
        <v>0</v>
      </c>
      <c r="BI140" s="147">
        <f t="shared" si="18"/>
        <v>0</v>
      </c>
      <c r="BJ140" s="13" t="s">
        <v>80</v>
      </c>
      <c r="BK140" s="147">
        <f t="shared" si="19"/>
        <v>0</v>
      </c>
      <c r="BL140" s="13" t="s">
        <v>97</v>
      </c>
      <c r="BM140" s="146" t="s">
        <v>2903</v>
      </c>
    </row>
    <row r="141" spans="2:65" s="1" customFormat="1" ht="24.2" customHeight="1">
      <c r="B141" s="133"/>
      <c r="C141" s="134" t="s">
        <v>331</v>
      </c>
      <c r="D141" s="134" t="s">
        <v>284</v>
      </c>
      <c r="E141" s="135" t="s">
        <v>626</v>
      </c>
      <c r="F141" s="136" t="s">
        <v>627</v>
      </c>
      <c r="G141" s="137" t="s">
        <v>402</v>
      </c>
      <c r="H141" s="156">
        <v>507</v>
      </c>
      <c r="I141" s="139"/>
      <c r="J141" s="140">
        <f t="shared" si="10"/>
        <v>0</v>
      </c>
      <c r="K141" s="141"/>
      <c r="L141" s="28"/>
      <c r="M141" s="142" t="s">
        <v>1</v>
      </c>
      <c r="N141" s="143" t="s">
        <v>38</v>
      </c>
      <c r="P141" s="144">
        <f t="shared" si="11"/>
        <v>0</v>
      </c>
      <c r="Q141" s="144">
        <v>0</v>
      </c>
      <c r="R141" s="144">
        <f t="shared" si="12"/>
        <v>0</v>
      </c>
      <c r="S141" s="144">
        <v>0</v>
      </c>
      <c r="T141" s="145">
        <f t="shared" si="13"/>
        <v>0</v>
      </c>
      <c r="AR141" s="146" t="s">
        <v>97</v>
      </c>
      <c r="AT141" s="146" t="s">
        <v>284</v>
      </c>
      <c r="AU141" s="146" t="s">
        <v>80</v>
      </c>
      <c r="AY141" s="13" t="s">
        <v>281</v>
      </c>
      <c r="BE141" s="147">
        <f t="shared" si="14"/>
        <v>0</v>
      </c>
      <c r="BF141" s="147">
        <f t="shared" si="15"/>
        <v>0</v>
      </c>
      <c r="BG141" s="147">
        <f t="shared" si="16"/>
        <v>0</v>
      </c>
      <c r="BH141" s="147">
        <f t="shared" si="17"/>
        <v>0</v>
      </c>
      <c r="BI141" s="147">
        <f t="shared" si="18"/>
        <v>0</v>
      </c>
      <c r="BJ141" s="13" t="s">
        <v>80</v>
      </c>
      <c r="BK141" s="147">
        <f t="shared" si="19"/>
        <v>0</v>
      </c>
      <c r="BL141" s="13" t="s">
        <v>97</v>
      </c>
      <c r="BM141" s="146" t="s">
        <v>2904</v>
      </c>
    </row>
    <row r="142" spans="2:65" s="1" customFormat="1" ht="16.5" customHeight="1">
      <c r="B142" s="133"/>
      <c r="C142" s="134" t="s">
        <v>8</v>
      </c>
      <c r="D142" s="134" t="s">
        <v>284</v>
      </c>
      <c r="E142" s="135" t="s">
        <v>2905</v>
      </c>
      <c r="F142" s="136" t="s">
        <v>2906</v>
      </c>
      <c r="G142" s="137" t="s">
        <v>402</v>
      </c>
      <c r="H142" s="156">
        <v>2.08</v>
      </c>
      <c r="I142" s="139"/>
      <c r="J142" s="140">
        <f t="shared" si="10"/>
        <v>0</v>
      </c>
      <c r="K142" s="141"/>
      <c r="L142" s="28"/>
      <c r="M142" s="142" t="s">
        <v>1</v>
      </c>
      <c r="N142" s="143" t="s">
        <v>38</v>
      </c>
      <c r="P142" s="144">
        <f t="shared" si="11"/>
        <v>0</v>
      </c>
      <c r="Q142" s="144">
        <v>0</v>
      </c>
      <c r="R142" s="144">
        <f t="shared" si="12"/>
        <v>0</v>
      </c>
      <c r="S142" s="144">
        <v>0</v>
      </c>
      <c r="T142" s="145">
        <f t="shared" si="13"/>
        <v>0</v>
      </c>
      <c r="AR142" s="146" t="s">
        <v>97</v>
      </c>
      <c r="AT142" s="146" t="s">
        <v>284</v>
      </c>
      <c r="AU142" s="146" t="s">
        <v>80</v>
      </c>
      <c r="AY142" s="13" t="s">
        <v>281</v>
      </c>
      <c r="BE142" s="147">
        <f t="shared" si="14"/>
        <v>0</v>
      </c>
      <c r="BF142" s="147">
        <f t="shared" si="15"/>
        <v>0</v>
      </c>
      <c r="BG142" s="147">
        <f t="shared" si="16"/>
        <v>0</v>
      </c>
      <c r="BH142" s="147">
        <f t="shared" si="17"/>
        <v>0</v>
      </c>
      <c r="BI142" s="147">
        <f t="shared" si="18"/>
        <v>0</v>
      </c>
      <c r="BJ142" s="13" t="s">
        <v>80</v>
      </c>
      <c r="BK142" s="147">
        <f t="shared" si="19"/>
        <v>0</v>
      </c>
      <c r="BL142" s="13" t="s">
        <v>97</v>
      </c>
      <c r="BM142" s="146" t="s">
        <v>2907</v>
      </c>
    </row>
    <row r="143" spans="2:65" s="1" customFormat="1" ht="21.75" customHeight="1">
      <c r="B143" s="133"/>
      <c r="C143" s="134" t="s">
        <v>438</v>
      </c>
      <c r="D143" s="134" t="s">
        <v>284</v>
      </c>
      <c r="E143" s="135" t="s">
        <v>629</v>
      </c>
      <c r="F143" s="136" t="s">
        <v>630</v>
      </c>
      <c r="G143" s="137" t="s">
        <v>402</v>
      </c>
      <c r="H143" s="156">
        <v>1022</v>
      </c>
      <c r="I143" s="139"/>
      <c r="J143" s="140">
        <f t="shared" si="10"/>
        <v>0</v>
      </c>
      <c r="K143" s="141"/>
      <c r="L143" s="28"/>
      <c r="M143" s="142" t="s">
        <v>1</v>
      </c>
      <c r="N143" s="143" t="s">
        <v>38</v>
      </c>
      <c r="P143" s="144">
        <f t="shared" si="11"/>
        <v>0</v>
      </c>
      <c r="Q143" s="144">
        <v>0</v>
      </c>
      <c r="R143" s="144">
        <f t="shared" si="12"/>
        <v>0</v>
      </c>
      <c r="S143" s="144">
        <v>0</v>
      </c>
      <c r="T143" s="145">
        <f t="shared" si="13"/>
        <v>0</v>
      </c>
      <c r="AR143" s="146" t="s">
        <v>97</v>
      </c>
      <c r="AT143" s="146" t="s">
        <v>284</v>
      </c>
      <c r="AU143" s="146" t="s">
        <v>80</v>
      </c>
      <c r="AY143" s="13" t="s">
        <v>281</v>
      </c>
      <c r="BE143" s="147">
        <f t="shared" si="14"/>
        <v>0</v>
      </c>
      <c r="BF143" s="147">
        <f t="shared" si="15"/>
        <v>0</v>
      </c>
      <c r="BG143" s="147">
        <f t="shared" si="16"/>
        <v>0</v>
      </c>
      <c r="BH143" s="147">
        <f t="shared" si="17"/>
        <v>0</v>
      </c>
      <c r="BI143" s="147">
        <f t="shared" si="18"/>
        <v>0</v>
      </c>
      <c r="BJ143" s="13" t="s">
        <v>80</v>
      </c>
      <c r="BK143" s="147">
        <f t="shared" si="19"/>
        <v>0</v>
      </c>
      <c r="BL143" s="13" t="s">
        <v>97</v>
      </c>
      <c r="BM143" s="146" t="s">
        <v>2908</v>
      </c>
    </row>
    <row r="144" spans="2:65" s="1" customFormat="1" ht="24.2" customHeight="1">
      <c r="B144" s="133"/>
      <c r="C144" s="134" t="s">
        <v>342</v>
      </c>
      <c r="D144" s="134" t="s">
        <v>284</v>
      </c>
      <c r="E144" s="135" t="s">
        <v>2909</v>
      </c>
      <c r="F144" s="136" t="s">
        <v>2910</v>
      </c>
      <c r="G144" s="137" t="s">
        <v>409</v>
      </c>
      <c r="H144" s="156">
        <v>8</v>
      </c>
      <c r="I144" s="139"/>
      <c r="J144" s="140">
        <f t="shared" si="10"/>
        <v>0</v>
      </c>
      <c r="K144" s="141"/>
      <c r="L144" s="28"/>
      <c r="M144" s="142" t="s">
        <v>1</v>
      </c>
      <c r="N144" s="143" t="s">
        <v>38</v>
      </c>
      <c r="P144" s="144">
        <f t="shared" si="11"/>
        <v>0</v>
      </c>
      <c r="Q144" s="144">
        <v>0</v>
      </c>
      <c r="R144" s="144">
        <f t="shared" si="12"/>
        <v>0</v>
      </c>
      <c r="S144" s="144">
        <v>0</v>
      </c>
      <c r="T144" s="145">
        <f t="shared" si="13"/>
        <v>0</v>
      </c>
      <c r="AR144" s="146" t="s">
        <v>97</v>
      </c>
      <c r="AT144" s="146" t="s">
        <v>284</v>
      </c>
      <c r="AU144" s="146" t="s">
        <v>80</v>
      </c>
      <c r="AY144" s="13" t="s">
        <v>281</v>
      </c>
      <c r="BE144" s="147">
        <f t="shared" si="14"/>
        <v>0</v>
      </c>
      <c r="BF144" s="147">
        <f t="shared" si="15"/>
        <v>0</v>
      </c>
      <c r="BG144" s="147">
        <f t="shared" si="16"/>
        <v>0</v>
      </c>
      <c r="BH144" s="147">
        <f t="shared" si="17"/>
        <v>0</v>
      </c>
      <c r="BI144" s="147">
        <f t="shared" si="18"/>
        <v>0</v>
      </c>
      <c r="BJ144" s="13" t="s">
        <v>80</v>
      </c>
      <c r="BK144" s="147">
        <f t="shared" si="19"/>
        <v>0</v>
      </c>
      <c r="BL144" s="13" t="s">
        <v>97</v>
      </c>
      <c r="BM144" s="146" t="s">
        <v>2911</v>
      </c>
    </row>
    <row r="145" spans="2:65" s="1" customFormat="1" ht="21.75" customHeight="1">
      <c r="B145" s="133"/>
      <c r="C145" s="134" t="s">
        <v>347</v>
      </c>
      <c r="D145" s="134" t="s">
        <v>284</v>
      </c>
      <c r="E145" s="135" t="s">
        <v>632</v>
      </c>
      <c r="F145" s="136" t="s">
        <v>633</v>
      </c>
      <c r="G145" s="137" t="s">
        <v>511</v>
      </c>
      <c r="H145" s="156">
        <v>237.52</v>
      </c>
      <c r="I145" s="139"/>
      <c r="J145" s="140">
        <f t="shared" si="10"/>
        <v>0</v>
      </c>
      <c r="K145" s="141"/>
      <c r="L145" s="28"/>
      <c r="M145" s="142" t="s">
        <v>1</v>
      </c>
      <c r="N145" s="143" t="s">
        <v>38</v>
      </c>
      <c r="P145" s="144">
        <f t="shared" si="11"/>
        <v>0</v>
      </c>
      <c r="Q145" s="144">
        <v>0</v>
      </c>
      <c r="R145" s="144">
        <f t="shared" si="12"/>
        <v>0</v>
      </c>
      <c r="S145" s="144">
        <v>0</v>
      </c>
      <c r="T145" s="145">
        <f t="shared" si="13"/>
        <v>0</v>
      </c>
      <c r="AR145" s="146" t="s">
        <v>97</v>
      </c>
      <c r="AT145" s="146" t="s">
        <v>284</v>
      </c>
      <c r="AU145" s="146" t="s">
        <v>80</v>
      </c>
      <c r="AY145" s="13" t="s">
        <v>281</v>
      </c>
      <c r="BE145" s="147">
        <f t="shared" si="14"/>
        <v>0</v>
      </c>
      <c r="BF145" s="147">
        <f t="shared" si="15"/>
        <v>0</v>
      </c>
      <c r="BG145" s="147">
        <f t="shared" si="16"/>
        <v>0</v>
      </c>
      <c r="BH145" s="147">
        <f t="shared" si="17"/>
        <v>0</v>
      </c>
      <c r="BI145" s="147">
        <f t="shared" si="18"/>
        <v>0</v>
      </c>
      <c r="BJ145" s="13" t="s">
        <v>80</v>
      </c>
      <c r="BK145" s="147">
        <f t="shared" si="19"/>
        <v>0</v>
      </c>
      <c r="BL145" s="13" t="s">
        <v>97</v>
      </c>
      <c r="BM145" s="146" t="s">
        <v>2912</v>
      </c>
    </row>
    <row r="146" spans="2:65" s="1" customFormat="1" ht="24.2" customHeight="1">
      <c r="B146" s="133"/>
      <c r="C146" s="134" t="s">
        <v>352</v>
      </c>
      <c r="D146" s="134" t="s">
        <v>284</v>
      </c>
      <c r="E146" s="135" t="s">
        <v>2913</v>
      </c>
      <c r="F146" s="136" t="s">
        <v>2914</v>
      </c>
      <c r="G146" s="137" t="s">
        <v>409</v>
      </c>
      <c r="H146" s="156">
        <v>8</v>
      </c>
      <c r="I146" s="139"/>
      <c r="J146" s="140">
        <f t="shared" si="10"/>
        <v>0</v>
      </c>
      <c r="K146" s="141"/>
      <c r="L146" s="28"/>
      <c r="M146" s="142" t="s">
        <v>1</v>
      </c>
      <c r="N146" s="143" t="s">
        <v>38</v>
      </c>
      <c r="P146" s="144">
        <f t="shared" si="11"/>
        <v>0</v>
      </c>
      <c r="Q146" s="144">
        <v>0</v>
      </c>
      <c r="R146" s="144">
        <f t="shared" si="12"/>
        <v>0</v>
      </c>
      <c r="S146" s="144">
        <v>0</v>
      </c>
      <c r="T146" s="145">
        <f t="shared" si="13"/>
        <v>0</v>
      </c>
      <c r="AR146" s="146" t="s">
        <v>97</v>
      </c>
      <c r="AT146" s="146" t="s">
        <v>284</v>
      </c>
      <c r="AU146" s="146" t="s">
        <v>80</v>
      </c>
      <c r="AY146" s="13" t="s">
        <v>281</v>
      </c>
      <c r="BE146" s="147">
        <f t="shared" si="14"/>
        <v>0</v>
      </c>
      <c r="BF146" s="147">
        <f t="shared" si="15"/>
        <v>0</v>
      </c>
      <c r="BG146" s="147">
        <f t="shared" si="16"/>
        <v>0</v>
      </c>
      <c r="BH146" s="147">
        <f t="shared" si="17"/>
        <v>0</v>
      </c>
      <c r="BI146" s="147">
        <f t="shared" si="18"/>
        <v>0</v>
      </c>
      <c r="BJ146" s="13" t="s">
        <v>80</v>
      </c>
      <c r="BK146" s="147">
        <f t="shared" si="19"/>
        <v>0</v>
      </c>
      <c r="BL146" s="13" t="s">
        <v>97</v>
      </c>
      <c r="BM146" s="146" t="s">
        <v>2915</v>
      </c>
    </row>
    <row r="147" spans="2:65" s="1" customFormat="1" ht="16.5" customHeight="1">
      <c r="B147" s="133"/>
      <c r="C147" s="134" t="s">
        <v>359</v>
      </c>
      <c r="D147" s="134" t="s">
        <v>284</v>
      </c>
      <c r="E147" s="135" t="s">
        <v>2916</v>
      </c>
      <c r="F147" s="136" t="s">
        <v>2917</v>
      </c>
      <c r="G147" s="137" t="s">
        <v>402</v>
      </c>
      <c r="H147" s="156">
        <v>2.3919999999999999</v>
      </c>
      <c r="I147" s="139"/>
      <c r="J147" s="140">
        <f t="shared" si="10"/>
        <v>0</v>
      </c>
      <c r="K147" s="141"/>
      <c r="L147" s="28"/>
      <c r="M147" s="142" t="s">
        <v>1</v>
      </c>
      <c r="N147" s="143" t="s">
        <v>38</v>
      </c>
      <c r="P147" s="144">
        <f t="shared" si="11"/>
        <v>0</v>
      </c>
      <c r="Q147" s="144">
        <v>0</v>
      </c>
      <c r="R147" s="144">
        <f t="shared" si="12"/>
        <v>0</v>
      </c>
      <c r="S147" s="144">
        <v>0</v>
      </c>
      <c r="T147" s="145">
        <f t="shared" si="13"/>
        <v>0</v>
      </c>
      <c r="AR147" s="146" t="s">
        <v>97</v>
      </c>
      <c r="AT147" s="146" t="s">
        <v>284</v>
      </c>
      <c r="AU147" s="146" t="s">
        <v>80</v>
      </c>
      <c r="AY147" s="13" t="s">
        <v>281</v>
      </c>
      <c r="BE147" s="147">
        <f t="shared" si="14"/>
        <v>0</v>
      </c>
      <c r="BF147" s="147">
        <f t="shared" si="15"/>
        <v>0</v>
      </c>
      <c r="BG147" s="147">
        <f t="shared" si="16"/>
        <v>0</v>
      </c>
      <c r="BH147" s="147">
        <f t="shared" si="17"/>
        <v>0</v>
      </c>
      <c r="BI147" s="147">
        <f t="shared" si="18"/>
        <v>0</v>
      </c>
      <c r="BJ147" s="13" t="s">
        <v>80</v>
      </c>
      <c r="BK147" s="147">
        <f t="shared" si="19"/>
        <v>0</v>
      </c>
      <c r="BL147" s="13" t="s">
        <v>97</v>
      </c>
      <c r="BM147" s="146" t="s">
        <v>2918</v>
      </c>
    </row>
    <row r="148" spans="2:65" s="11" customFormat="1" ht="25.9" customHeight="1">
      <c r="B148" s="121"/>
      <c r="D148" s="122" t="s">
        <v>72</v>
      </c>
      <c r="E148" s="123" t="s">
        <v>635</v>
      </c>
      <c r="F148" s="123" t="s">
        <v>636</v>
      </c>
      <c r="I148" s="124"/>
      <c r="J148" s="125">
        <f>BK148</f>
        <v>0</v>
      </c>
      <c r="L148" s="121"/>
      <c r="M148" s="126"/>
      <c r="P148" s="127">
        <f>SUM(P149:P150)</f>
        <v>0</v>
      </c>
      <c r="R148" s="127">
        <f>SUM(R149:R150)</f>
        <v>0</v>
      </c>
      <c r="T148" s="128">
        <f>SUM(T149:T150)</f>
        <v>0</v>
      </c>
      <c r="AR148" s="122" t="s">
        <v>80</v>
      </c>
      <c r="AT148" s="129" t="s">
        <v>72</v>
      </c>
      <c r="AU148" s="129" t="s">
        <v>73</v>
      </c>
      <c r="AY148" s="122" t="s">
        <v>281</v>
      </c>
      <c r="BK148" s="130">
        <f>SUM(BK149:BK150)</f>
        <v>0</v>
      </c>
    </row>
    <row r="149" spans="2:65" s="1" customFormat="1" ht="21.75" customHeight="1">
      <c r="B149" s="133"/>
      <c r="C149" s="134" t="s">
        <v>454</v>
      </c>
      <c r="D149" s="134" t="s">
        <v>284</v>
      </c>
      <c r="E149" s="135" t="s">
        <v>637</v>
      </c>
      <c r="F149" s="136" t="s">
        <v>638</v>
      </c>
      <c r="G149" s="137" t="s">
        <v>501</v>
      </c>
      <c r="H149" s="156">
        <v>1093.2</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2919</v>
      </c>
    </row>
    <row r="150" spans="2:65" s="1" customFormat="1" ht="21.75" customHeight="1">
      <c r="B150" s="133"/>
      <c r="C150" s="134" t="s">
        <v>366</v>
      </c>
      <c r="D150" s="134" t="s">
        <v>284</v>
      </c>
      <c r="E150" s="135" t="s">
        <v>640</v>
      </c>
      <c r="F150" s="136" t="s">
        <v>641</v>
      </c>
      <c r="G150" s="137" t="s">
        <v>506</v>
      </c>
      <c r="H150" s="156">
        <v>40.99</v>
      </c>
      <c r="I150" s="139"/>
      <c r="J150" s="140">
        <f>ROUND(I150*H150,2)</f>
        <v>0</v>
      </c>
      <c r="K150" s="141"/>
      <c r="L150" s="28"/>
      <c r="M150" s="142" t="s">
        <v>1</v>
      </c>
      <c r="N150" s="143" t="s">
        <v>38</v>
      </c>
      <c r="P150" s="144">
        <f>O150*H150</f>
        <v>0</v>
      </c>
      <c r="Q150" s="144">
        <v>0</v>
      </c>
      <c r="R150" s="144">
        <f>Q150*H150</f>
        <v>0</v>
      </c>
      <c r="S150" s="144">
        <v>0</v>
      </c>
      <c r="T150" s="145">
        <f>S150*H150</f>
        <v>0</v>
      </c>
      <c r="AR150" s="146" t="s">
        <v>97</v>
      </c>
      <c r="AT150" s="146" t="s">
        <v>284</v>
      </c>
      <c r="AU150" s="146" t="s">
        <v>80</v>
      </c>
      <c r="AY150" s="13" t="s">
        <v>281</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97</v>
      </c>
      <c r="BM150" s="146" t="s">
        <v>2920</v>
      </c>
    </row>
    <row r="151" spans="2:65" s="11" customFormat="1" ht="25.9" customHeight="1">
      <c r="B151" s="121"/>
      <c r="D151" s="122" t="s">
        <v>72</v>
      </c>
      <c r="E151" s="123" t="s">
        <v>643</v>
      </c>
      <c r="F151" s="123" t="s">
        <v>644</v>
      </c>
      <c r="I151" s="124"/>
      <c r="J151" s="125">
        <f>BK151</f>
        <v>0</v>
      </c>
      <c r="L151" s="121"/>
      <c r="M151" s="126"/>
      <c r="P151" s="127">
        <f>P152</f>
        <v>0</v>
      </c>
      <c r="R151" s="127">
        <f>R152</f>
        <v>0</v>
      </c>
      <c r="T151" s="128">
        <f>T152</f>
        <v>0</v>
      </c>
      <c r="AR151" s="122" t="s">
        <v>80</v>
      </c>
      <c r="AT151" s="129" t="s">
        <v>72</v>
      </c>
      <c r="AU151" s="129" t="s">
        <v>73</v>
      </c>
      <c r="AY151" s="122" t="s">
        <v>281</v>
      </c>
      <c r="BK151" s="130">
        <f>BK152</f>
        <v>0</v>
      </c>
    </row>
    <row r="152" spans="2:65" s="1" customFormat="1" ht="16.5" customHeight="1">
      <c r="B152" s="133"/>
      <c r="C152" s="134" t="s">
        <v>371</v>
      </c>
      <c r="D152" s="134" t="s">
        <v>284</v>
      </c>
      <c r="E152" s="135" t="s">
        <v>645</v>
      </c>
      <c r="F152" s="136" t="s">
        <v>646</v>
      </c>
      <c r="G152" s="137" t="s">
        <v>511</v>
      </c>
      <c r="H152" s="156">
        <v>1455.04</v>
      </c>
      <c r="I152" s="139"/>
      <c r="J152" s="140">
        <f>ROUND(I152*H152,2)</f>
        <v>0</v>
      </c>
      <c r="K152" s="141"/>
      <c r="L152" s="28"/>
      <c r="M152" s="157" t="s">
        <v>1</v>
      </c>
      <c r="N152" s="158" t="s">
        <v>38</v>
      </c>
      <c r="O152" s="154"/>
      <c r="P152" s="159">
        <f>O152*H152</f>
        <v>0</v>
      </c>
      <c r="Q152" s="159">
        <v>0</v>
      </c>
      <c r="R152" s="159">
        <f>Q152*H152</f>
        <v>0</v>
      </c>
      <c r="S152" s="159">
        <v>0</v>
      </c>
      <c r="T152" s="160">
        <f>S152*H152</f>
        <v>0</v>
      </c>
      <c r="AR152" s="146" t="s">
        <v>97</v>
      </c>
      <c r="AT152" s="146" t="s">
        <v>284</v>
      </c>
      <c r="AU152" s="146" t="s">
        <v>80</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97</v>
      </c>
      <c r="BM152" s="146" t="s">
        <v>2921</v>
      </c>
    </row>
    <row r="153" spans="2:65" s="1" customFormat="1" ht="6.95" customHeight="1">
      <c r="B153" s="40"/>
      <c r="C153" s="41"/>
      <c r="D153" s="41"/>
      <c r="E153" s="41"/>
      <c r="F153" s="41"/>
      <c r="G153" s="41"/>
      <c r="H153" s="41"/>
      <c r="I153" s="41"/>
      <c r="J153" s="41"/>
      <c r="K153" s="41"/>
      <c r="L153" s="28"/>
    </row>
  </sheetData>
  <autoFilter ref="C127:K152" xr:uid="{00000000-0009-0000-0000-00001B000000}"/>
  <mergeCells count="15">
    <mergeCell ref="E114:H114"/>
    <mergeCell ref="E118:H118"/>
    <mergeCell ref="E116:H116"/>
    <mergeCell ref="E120:H120"/>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BM178"/>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195</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23.25" customHeight="1">
      <c r="B9" s="16"/>
      <c r="E9" s="223" t="s">
        <v>2922</v>
      </c>
      <c r="F9" s="183"/>
      <c r="G9" s="183"/>
      <c r="H9" s="183"/>
      <c r="L9" s="16"/>
    </row>
    <row r="10" spans="2:46" ht="12" customHeight="1">
      <c r="B10" s="16"/>
      <c r="D10" s="23" t="s">
        <v>251</v>
      </c>
      <c r="L10" s="16"/>
    </row>
    <row r="11" spans="2:46" s="1" customFormat="1" ht="16.5" customHeight="1">
      <c r="B11" s="28"/>
      <c r="E11" s="218" t="s">
        <v>2923</v>
      </c>
      <c r="F11" s="225"/>
      <c r="G11" s="225"/>
      <c r="H11" s="225"/>
      <c r="L11" s="28"/>
    </row>
    <row r="12" spans="2:46" s="1" customFormat="1" ht="12" customHeight="1">
      <c r="B12" s="28"/>
      <c r="D12" s="23" t="s">
        <v>253</v>
      </c>
      <c r="L12" s="28"/>
    </row>
    <row r="13" spans="2:46" s="1" customFormat="1" ht="16.5" customHeight="1">
      <c r="B13" s="28"/>
      <c r="E13" s="205" t="s">
        <v>2924</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tr">
        <f>IF('Rekapitulace stavby'!AN10="","",'Rekapitulace stavby'!AN10)</f>
        <v/>
      </c>
      <c r="L18" s="28"/>
    </row>
    <row r="19" spans="2:12" s="1" customFormat="1" ht="18" customHeight="1">
      <c r="B19" s="28"/>
      <c r="E19" s="21" t="str">
        <f>IF('Rekapitulace stavby'!E11="","",'Rekapitulace stavby'!E11)</f>
        <v xml:space="preserve"> </v>
      </c>
      <c r="I19" s="23" t="s">
        <v>26</v>
      </c>
      <c r="J19" s="21" t="str">
        <f>IF('Rekapitulace stavby'!AN11="","",'Rekapitulace stavby'!AN11)</f>
        <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tr">
        <f>IF('Rekapitulace stavby'!AN16="","",'Rekapitulace stavby'!AN16)</f>
        <v/>
      </c>
      <c r="L24" s="28"/>
    </row>
    <row r="25" spans="2:12" s="1" customFormat="1" ht="18" customHeight="1">
      <c r="B25" s="28"/>
      <c r="E25" s="21" t="str">
        <f>IF('Rekapitulace stavby'!E17="","",'Rekapitulace stavby'!E17)</f>
        <v xml:space="preserve"> </v>
      </c>
      <c r="I25" s="23" t="s">
        <v>26</v>
      </c>
      <c r="J25" s="21" t="str">
        <f>IF('Rekapitulace stavby'!AN17="","",'Rekapitulace stavby'!AN17)</f>
        <v/>
      </c>
      <c r="L25" s="28"/>
    </row>
    <row r="26" spans="2:12" s="1" customFormat="1" ht="6.95" customHeight="1">
      <c r="B26" s="28"/>
      <c r="L26" s="28"/>
    </row>
    <row r="27" spans="2:12" s="1" customFormat="1" ht="12" customHeight="1">
      <c r="B27" s="28"/>
      <c r="D27" s="23" t="s">
        <v>31</v>
      </c>
      <c r="I27" s="23" t="s">
        <v>25</v>
      </c>
      <c r="J27" s="21" t="str">
        <f>IF('Rekapitulace stavby'!AN19="","",'Rekapitulace stavby'!AN19)</f>
        <v/>
      </c>
      <c r="L27" s="28"/>
    </row>
    <row r="28" spans="2:12" s="1" customFormat="1" ht="18" customHeight="1">
      <c r="B28" s="28"/>
      <c r="E28" s="21" t="str">
        <f>IF('Rekapitulace stavby'!E20="","",'Rekapitulace stavby'!E20)</f>
        <v xml:space="preserve"> </v>
      </c>
      <c r="I28" s="23" t="s">
        <v>26</v>
      </c>
      <c r="J28" s="21" t="str">
        <f>IF('Rekapitulace stavby'!AN20="","",'Rekapitulace stavby'!AN20)</f>
        <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ROUND(J130,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ROUND((SUM(BE130:BE177)),  2)</f>
        <v>0</v>
      </c>
      <c r="I37" s="92">
        <v>0.21</v>
      </c>
      <c r="J37" s="81">
        <f>ROUND(((SUM(BE130:BE177))*I37),  2)</f>
        <v>0</v>
      </c>
      <c r="L37" s="28"/>
    </row>
    <row r="38" spans="2:12" s="1" customFormat="1" ht="14.45" customHeight="1">
      <c r="B38" s="28"/>
      <c r="E38" s="23" t="s">
        <v>39</v>
      </c>
      <c r="F38" s="81">
        <f>ROUND((SUM(BF130:BF177)),  2)</f>
        <v>0</v>
      </c>
      <c r="I38" s="92">
        <v>0.12</v>
      </c>
      <c r="J38" s="81">
        <f>ROUND(((SUM(BF130:BF177))*I38),  2)</f>
        <v>0</v>
      </c>
      <c r="L38" s="28"/>
    </row>
    <row r="39" spans="2:12" s="1" customFormat="1" ht="14.45" hidden="1" customHeight="1">
      <c r="B39" s="28"/>
      <c r="E39" s="23" t="s">
        <v>40</v>
      </c>
      <c r="F39" s="81">
        <f>ROUND((SUM(BG130:BG177)),  2)</f>
        <v>0</v>
      </c>
      <c r="I39" s="92">
        <v>0.21</v>
      </c>
      <c r="J39" s="81">
        <f>0</f>
        <v>0</v>
      </c>
      <c r="L39" s="28"/>
    </row>
    <row r="40" spans="2:12" s="1" customFormat="1" ht="14.45" hidden="1" customHeight="1">
      <c r="B40" s="28"/>
      <c r="E40" s="23" t="s">
        <v>41</v>
      </c>
      <c r="F40" s="81">
        <f>ROUND((SUM(BH130:BH177)),  2)</f>
        <v>0</v>
      </c>
      <c r="I40" s="92">
        <v>0.12</v>
      </c>
      <c r="J40" s="81">
        <f>0</f>
        <v>0</v>
      </c>
      <c r="L40" s="28"/>
    </row>
    <row r="41" spans="2:12" s="1" customFormat="1" ht="14.45" hidden="1" customHeight="1">
      <c r="B41" s="28"/>
      <c r="E41" s="23" t="s">
        <v>42</v>
      </c>
      <c r="F41" s="81">
        <f>ROUND((SUM(BI130:BI177)),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23.25" customHeight="1">
      <c r="B87" s="16"/>
      <c r="E87" s="223" t="s">
        <v>2922</v>
      </c>
      <c r="F87" s="183"/>
      <c r="G87" s="183"/>
      <c r="H87" s="183"/>
      <c r="L87" s="16"/>
    </row>
    <row r="88" spans="2:12" ht="12" customHeight="1">
      <c r="B88" s="16"/>
      <c r="C88" s="23" t="s">
        <v>251</v>
      </c>
      <c r="L88" s="16"/>
    </row>
    <row r="89" spans="2:12" s="1" customFormat="1" ht="16.5" customHeight="1">
      <c r="B89" s="28"/>
      <c r="E89" s="218" t="s">
        <v>2923</v>
      </c>
      <c r="F89" s="225"/>
      <c r="G89" s="225"/>
      <c r="H89" s="225"/>
      <c r="L89" s="28"/>
    </row>
    <row r="90" spans="2:12" s="1" customFormat="1" ht="12" customHeight="1">
      <c r="B90" s="28"/>
      <c r="C90" s="23" t="s">
        <v>253</v>
      </c>
      <c r="L90" s="28"/>
    </row>
    <row r="91" spans="2:12" s="1" customFormat="1" ht="16.5" customHeight="1">
      <c r="B91" s="28"/>
      <c r="E91" s="205" t="str">
        <f>E13</f>
        <v>00-0 - Vedlejší rozpočtové náklady</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J130</f>
        <v>0</v>
      </c>
      <c r="L100" s="28"/>
      <c r="AU100" s="13" t="s">
        <v>259</v>
      </c>
    </row>
    <row r="101" spans="2:47" s="8" customFormat="1" ht="24.95" customHeight="1">
      <c r="B101" s="104"/>
      <c r="D101" s="105" t="s">
        <v>260</v>
      </c>
      <c r="E101" s="106"/>
      <c r="F101" s="106"/>
      <c r="G101" s="106"/>
      <c r="H101" s="106"/>
      <c r="I101" s="106"/>
      <c r="J101" s="107">
        <f>J131</f>
        <v>0</v>
      </c>
      <c r="L101" s="104"/>
    </row>
    <row r="102" spans="2:47" s="9" customFormat="1" ht="19.899999999999999" customHeight="1">
      <c r="B102" s="108"/>
      <c r="D102" s="109" t="s">
        <v>261</v>
      </c>
      <c r="E102" s="110"/>
      <c r="F102" s="110"/>
      <c r="G102" s="110"/>
      <c r="H102" s="110"/>
      <c r="I102" s="110"/>
      <c r="J102" s="111">
        <f>J132</f>
        <v>0</v>
      </c>
      <c r="L102" s="108"/>
    </row>
    <row r="103" spans="2:47" s="9" customFormat="1" ht="19.899999999999999" customHeight="1">
      <c r="B103" s="108"/>
      <c r="D103" s="109" t="s">
        <v>262</v>
      </c>
      <c r="E103" s="110"/>
      <c r="F103" s="110"/>
      <c r="G103" s="110"/>
      <c r="H103" s="110"/>
      <c r="I103" s="110"/>
      <c r="J103" s="111">
        <f>J141</f>
        <v>0</v>
      </c>
      <c r="L103" s="108"/>
    </row>
    <row r="104" spans="2:47" s="9" customFormat="1" ht="19.899999999999999" customHeight="1">
      <c r="B104" s="108"/>
      <c r="D104" s="109" t="s">
        <v>263</v>
      </c>
      <c r="E104" s="110"/>
      <c r="F104" s="110"/>
      <c r="G104" s="110"/>
      <c r="H104" s="110"/>
      <c r="I104" s="110"/>
      <c r="J104" s="111">
        <f>J154</f>
        <v>0</v>
      </c>
      <c r="L104" s="108"/>
    </row>
    <row r="105" spans="2:47" s="9" customFormat="1" ht="19.899999999999999" customHeight="1">
      <c r="B105" s="108"/>
      <c r="D105" s="109" t="s">
        <v>264</v>
      </c>
      <c r="E105" s="110"/>
      <c r="F105" s="110"/>
      <c r="G105" s="110"/>
      <c r="H105" s="110"/>
      <c r="I105" s="110"/>
      <c r="J105" s="111">
        <f>J163</f>
        <v>0</v>
      </c>
      <c r="L105" s="108"/>
    </row>
    <row r="106" spans="2:47" s="9" customFormat="1" ht="19.899999999999999" customHeight="1">
      <c r="B106" s="108"/>
      <c r="D106" s="109" t="s">
        <v>265</v>
      </c>
      <c r="E106" s="110"/>
      <c r="F106" s="110"/>
      <c r="G106" s="110"/>
      <c r="H106" s="110"/>
      <c r="I106" s="110"/>
      <c r="J106" s="111">
        <f>J166</f>
        <v>0</v>
      </c>
      <c r="L106" s="108"/>
    </row>
    <row r="107" spans="2:47" s="1" customFormat="1" ht="21.75" customHeight="1">
      <c r="B107" s="28"/>
      <c r="L107" s="28"/>
    </row>
    <row r="108" spans="2:47" s="1" customFormat="1" ht="6.95" customHeight="1">
      <c r="B108" s="40"/>
      <c r="C108" s="41"/>
      <c r="D108" s="41"/>
      <c r="E108" s="41"/>
      <c r="F108" s="41"/>
      <c r="G108" s="41"/>
      <c r="H108" s="41"/>
      <c r="I108" s="41"/>
      <c r="J108" s="41"/>
      <c r="K108" s="41"/>
      <c r="L108" s="28"/>
    </row>
    <row r="112" spans="2:47" s="1" customFormat="1" ht="6.95" customHeight="1">
      <c r="B112" s="42"/>
      <c r="C112" s="43"/>
      <c r="D112" s="43"/>
      <c r="E112" s="43"/>
      <c r="F112" s="43"/>
      <c r="G112" s="43"/>
      <c r="H112" s="43"/>
      <c r="I112" s="43"/>
      <c r="J112" s="43"/>
      <c r="K112" s="43"/>
      <c r="L112" s="28"/>
    </row>
    <row r="113" spans="2:12" s="1" customFormat="1" ht="24.95" customHeight="1">
      <c r="B113" s="28"/>
      <c r="C113" s="17" t="s">
        <v>266</v>
      </c>
      <c r="L113" s="28"/>
    </row>
    <row r="114" spans="2:12" s="1" customFormat="1" ht="6.95" customHeight="1">
      <c r="B114" s="28"/>
      <c r="L114" s="28"/>
    </row>
    <row r="115" spans="2:12" s="1" customFormat="1" ht="12" customHeight="1">
      <c r="B115" s="28"/>
      <c r="C115" s="23" t="s">
        <v>16</v>
      </c>
      <c r="L115" s="28"/>
    </row>
    <row r="116" spans="2:12" s="1" customFormat="1" ht="16.5" customHeight="1">
      <c r="B116" s="28"/>
      <c r="E116" s="223" t="str">
        <f>E7</f>
        <v>Městský park -Děkanská zahrada Pelhřimov - kompletní provedení</v>
      </c>
      <c r="F116" s="224"/>
      <c r="G116" s="224"/>
      <c r="H116" s="224"/>
      <c r="L116" s="28"/>
    </row>
    <row r="117" spans="2:12" ht="12" customHeight="1">
      <c r="B117" s="16"/>
      <c r="C117" s="23" t="s">
        <v>249</v>
      </c>
      <c r="L117" s="16"/>
    </row>
    <row r="118" spans="2:12" ht="23.25" customHeight="1">
      <c r="B118" s="16"/>
      <c r="E118" s="223" t="s">
        <v>2922</v>
      </c>
      <c r="F118" s="183"/>
      <c r="G118" s="183"/>
      <c r="H118" s="183"/>
      <c r="L118" s="16"/>
    </row>
    <row r="119" spans="2:12" ht="12" customHeight="1">
      <c r="B119" s="16"/>
      <c r="C119" s="23" t="s">
        <v>251</v>
      </c>
      <c r="L119" s="16"/>
    </row>
    <row r="120" spans="2:12" s="1" customFormat="1" ht="16.5" customHeight="1">
      <c r="B120" s="28"/>
      <c r="E120" s="218" t="s">
        <v>2923</v>
      </c>
      <c r="F120" s="225"/>
      <c r="G120" s="225"/>
      <c r="H120" s="225"/>
      <c r="L120" s="28"/>
    </row>
    <row r="121" spans="2:12" s="1" customFormat="1" ht="12" customHeight="1">
      <c r="B121" s="28"/>
      <c r="C121" s="23" t="s">
        <v>253</v>
      </c>
      <c r="L121" s="28"/>
    </row>
    <row r="122" spans="2:12" s="1" customFormat="1" ht="16.5" customHeight="1">
      <c r="B122" s="28"/>
      <c r="E122" s="205" t="str">
        <f>E13</f>
        <v>00-0 - Vedlejší rozpočtové náklady</v>
      </c>
      <c r="F122" s="225"/>
      <c r="G122" s="225"/>
      <c r="H122" s="225"/>
      <c r="L122" s="28"/>
    </row>
    <row r="123" spans="2:12" s="1" customFormat="1" ht="6.95" customHeight="1">
      <c r="B123" s="28"/>
      <c r="L123" s="28"/>
    </row>
    <row r="124" spans="2:12" s="1" customFormat="1" ht="12" customHeight="1">
      <c r="B124" s="28"/>
      <c r="C124" s="23" t="s">
        <v>20</v>
      </c>
      <c r="F124" s="21" t="str">
        <f>F16</f>
        <v xml:space="preserve"> </v>
      </c>
      <c r="I124" s="23" t="s">
        <v>22</v>
      </c>
      <c r="J124" s="48" t="str">
        <f>IF(J16="","",J16)</f>
        <v>5. 12. 2024</v>
      </c>
      <c r="L124" s="28"/>
    </row>
    <row r="125" spans="2:12" s="1" customFormat="1" ht="6.95" customHeight="1">
      <c r="B125" s="28"/>
      <c r="L125" s="28"/>
    </row>
    <row r="126" spans="2:12" s="1" customFormat="1" ht="15.2" customHeight="1">
      <c r="B126" s="28"/>
      <c r="C126" s="23" t="s">
        <v>24</v>
      </c>
      <c r="F126" s="21" t="str">
        <f>E19</f>
        <v xml:space="preserve"> </v>
      </c>
      <c r="I126" s="23" t="s">
        <v>29</v>
      </c>
      <c r="J126" s="26" t="str">
        <f>E25</f>
        <v xml:space="preserve"> </v>
      </c>
      <c r="L126" s="28"/>
    </row>
    <row r="127" spans="2:12" s="1" customFormat="1" ht="15.2" customHeight="1">
      <c r="B127" s="28"/>
      <c r="C127" s="23" t="s">
        <v>27</v>
      </c>
      <c r="F127" s="21" t="str">
        <f>IF(E22="","",E22)</f>
        <v>Vyplň údaj</v>
      </c>
      <c r="I127" s="23" t="s">
        <v>31</v>
      </c>
      <c r="J127" s="26" t="str">
        <f>E28</f>
        <v xml:space="preserve"> </v>
      </c>
      <c r="L127" s="28"/>
    </row>
    <row r="128" spans="2:12" s="1" customFormat="1" ht="10.35" customHeight="1">
      <c r="B128" s="28"/>
      <c r="L128" s="28"/>
    </row>
    <row r="129" spans="2:65" s="10" customFormat="1" ht="29.25" customHeight="1">
      <c r="B129" s="112"/>
      <c r="C129" s="113" t="s">
        <v>267</v>
      </c>
      <c r="D129" s="114" t="s">
        <v>58</v>
      </c>
      <c r="E129" s="114" t="s">
        <v>54</v>
      </c>
      <c r="F129" s="114" t="s">
        <v>55</v>
      </c>
      <c r="G129" s="114" t="s">
        <v>268</v>
      </c>
      <c r="H129" s="114" t="s">
        <v>269</v>
      </c>
      <c r="I129" s="114" t="s">
        <v>270</v>
      </c>
      <c r="J129" s="115" t="s">
        <v>257</v>
      </c>
      <c r="K129" s="116" t="s">
        <v>271</v>
      </c>
      <c r="L129" s="112"/>
      <c r="M129" s="55" t="s">
        <v>1</v>
      </c>
      <c r="N129" s="56" t="s">
        <v>37</v>
      </c>
      <c r="O129" s="56" t="s">
        <v>272</v>
      </c>
      <c r="P129" s="56" t="s">
        <v>273</v>
      </c>
      <c r="Q129" s="56" t="s">
        <v>274</v>
      </c>
      <c r="R129" s="56" t="s">
        <v>275</v>
      </c>
      <c r="S129" s="56" t="s">
        <v>276</v>
      </c>
      <c r="T129" s="57" t="s">
        <v>277</v>
      </c>
    </row>
    <row r="130" spans="2:65" s="1" customFormat="1" ht="22.9" customHeight="1">
      <c r="B130" s="28"/>
      <c r="C130" s="60" t="s">
        <v>278</v>
      </c>
      <c r="J130" s="117">
        <f>BK130</f>
        <v>0</v>
      </c>
      <c r="L130" s="28"/>
      <c r="M130" s="58"/>
      <c r="N130" s="49"/>
      <c r="O130" s="49"/>
      <c r="P130" s="118">
        <f>P131</f>
        <v>0</v>
      </c>
      <c r="Q130" s="49"/>
      <c r="R130" s="118">
        <f>R131</f>
        <v>0</v>
      </c>
      <c r="S130" s="49"/>
      <c r="T130" s="119">
        <f>T131</f>
        <v>0</v>
      </c>
      <c r="AT130" s="13" t="s">
        <v>72</v>
      </c>
      <c r="AU130" s="13" t="s">
        <v>259</v>
      </c>
      <c r="BK130" s="120">
        <f>BK131</f>
        <v>0</v>
      </c>
    </row>
    <row r="131" spans="2:65" s="11" customFormat="1" ht="25.9" customHeight="1">
      <c r="B131" s="121"/>
      <c r="D131" s="122" t="s">
        <v>72</v>
      </c>
      <c r="E131" s="123" t="s">
        <v>279</v>
      </c>
      <c r="F131" s="123" t="s">
        <v>89</v>
      </c>
      <c r="I131" s="124"/>
      <c r="J131" s="125">
        <f>BK131</f>
        <v>0</v>
      </c>
      <c r="L131" s="121"/>
      <c r="M131" s="126"/>
      <c r="P131" s="127">
        <f>P132+P141+P154+P163+P166</f>
        <v>0</v>
      </c>
      <c r="R131" s="127">
        <f>R132+R141+R154+R163+R166</f>
        <v>0</v>
      </c>
      <c r="T131" s="128">
        <f>T132+T141+T154+T163+T166</f>
        <v>0</v>
      </c>
      <c r="AR131" s="122" t="s">
        <v>280</v>
      </c>
      <c r="AT131" s="129" t="s">
        <v>72</v>
      </c>
      <c r="AU131" s="129" t="s">
        <v>73</v>
      </c>
      <c r="AY131" s="122" t="s">
        <v>281</v>
      </c>
      <c r="BK131" s="130">
        <f>BK132+BK141+BK154+BK163+BK166</f>
        <v>0</v>
      </c>
    </row>
    <row r="132" spans="2:65" s="11" customFormat="1" ht="22.9" customHeight="1">
      <c r="B132" s="121"/>
      <c r="D132" s="122" t="s">
        <v>72</v>
      </c>
      <c r="E132" s="131" t="s">
        <v>282</v>
      </c>
      <c r="F132" s="131" t="s">
        <v>283</v>
      </c>
      <c r="I132" s="124"/>
      <c r="J132" s="132">
        <f>BK132</f>
        <v>0</v>
      </c>
      <c r="L132" s="121"/>
      <c r="M132" s="126"/>
      <c r="P132" s="127">
        <f>SUM(P133:P140)</f>
        <v>0</v>
      </c>
      <c r="R132" s="127">
        <f>SUM(R133:R140)</f>
        <v>0</v>
      </c>
      <c r="T132" s="128">
        <f>SUM(T133:T140)</f>
        <v>0</v>
      </c>
      <c r="AR132" s="122" t="s">
        <v>280</v>
      </c>
      <c r="AT132" s="129" t="s">
        <v>72</v>
      </c>
      <c r="AU132" s="129" t="s">
        <v>80</v>
      </c>
      <c r="AY132" s="122" t="s">
        <v>281</v>
      </c>
      <c r="BK132" s="130">
        <f>SUM(BK133:BK140)</f>
        <v>0</v>
      </c>
    </row>
    <row r="133" spans="2:65" s="1" customFormat="1" ht="16.5" customHeight="1">
      <c r="B133" s="133"/>
      <c r="C133" s="134" t="s">
        <v>82</v>
      </c>
      <c r="D133" s="134" t="s">
        <v>284</v>
      </c>
      <c r="E133" s="135" t="s">
        <v>285</v>
      </c>
      <c r="F133" s="136" t="s">
        <v>286</v>
      </c>
      <c r="G133" s="137" t="s">
        <v>287</v>
      </c>
      <c r="H133" s="138"/>
      <c r="I133" s="139"/>
      <c r="J133" s="140">
        <f>ROUND(I133*H133,2)</f>
        <v>0</v>
      </c>
      <c r="K133" s="141"/>
      <c r="L133" s="28"/>
      <c r="M133" s="142" t="s">
        <v>1</v>
      </c>
      <c r="N133" s="143" t="s">
        <v>38</v>
      </c>
      <c r="P133" s="144">
        <f>O133*H133</f>
        <v>0</v>
      </c>
      <c r="Q133" s="144">
        <v>0</v>
      </c>
      <c r="R133" s="144">
        <f>Q133*H133</f>
        <v>0</v>
      </c>
      <c r="S133" s="144">
        <v>0</v>
      </c>
      <c r="T133" s="145">
        <f>S133*H133</f>
        <v>0</v>
      </c>
      <c r="AR133" s="146" t="s">
        <v>288</v>
      </c>
      <c r="AT133" s="146" t="s">
        <v>284</v>
      </c>
      <c r="AU133" s="146" t="s">
        <v>82</v>
      </c>
      <c r="AY133" s="13" t="s">
        <v>281</v>
      </c>
      <c r="BE133" s="147">
        <f>IF(N133="základní",J133,0)</f>
        <v>0</v>
      </c>
      <c r="BF133" s="147">
        <f>IF(N133="snížená",J133,0)</f>
        <v>0</v>
      </c>
      <c r="BG133" s="147">
        <f>IF(N133="zákl. přenesená",J133,0)</f>
        <v>0</v>
      </c>
      <c r="BH133" s="147">
        <f>IF(N133="sníž. přenesená",J133,0)</f>
        <v>0</v>
      </c>
      <c r="BI133" s="147">
        <f>IF(N133="nulová",J133,0)</f>
        <v>0</v>
      </c>
      <c r="BJ133" s="13" t="s">
        <v>80</v>
      </c>
      <c r="BK133" s="147">
        <f>ROUND(I133*H133,2)</f>
        <v>0</v>
      </c>
      <c r="BL133" s="13" t="s">
        <v>288</v>
      </c>
      <c r="BM133" s="146" t="s">
        <v>289</v>
      </c>
    </row>
    <row r="134" spans="2:65" s="1" customFormat="1" ht="185.25">
      <c r="B134" s="28"/>
      <c r="D134" s="148" t="s">
        <v>290</v>
      </c>
      <c r="F134" s="149" t="s">
        <v>291</v>
      </c>
      <c r="I134" s="150"/>
      <c r="L134" s="28"/>
      <c r="M134" s="151"/>
      <c r="T134" s="52"/>
      <c r="AT134" s="13" t="s">
        <v>290</v>
      </c>
      <c r="AU134" s="13" t="s">
        <v>82</v>
      </c>
    </row>
    <row r="135" spans="2:65" s="1" customFormat="1" ht="16.5" customHeight="1">
      <c r="B135" s="133"/>
      <c r="C135" s="134" t="s">
        <v>90</v>
      </c>
      <c r="D135" s="134" t="s">
        <v>284</v>
      </c>
      <c r="E135" s="135" t="s">
        <v>292</v>
      </c>
      <c r="F135" s="136" t="s">
        <v>293</v>
      </c>
      <c r="G135" s="137" t="s">
        <v>287</v>
      </c>
      <c r="H135" s="138"/>
      <c r="I135" s="139"/>
      <c r="J135" s="140">
        <f>ROUND(I135*H135,2)</f>
        <v>0</v>
      </c>
      <c r="K135" s="141"/>
      <c r="L135" s="28"/>
      <c r="M135" s="142" t="s">
        <v>1</v>
      </c>
      <c r="N135" s="143" t="s">
        <v>38</v>
      </c>
      <c r="P135" s="144">
        <f>O135*H135</f>
        <v>0</v>
      </c>
      <c r="Q135" s="144">
        <v>0</v>
      </c>
      <c r="R135" s="144">
        <f>Q135*H135</f>
        <v>0</v>
      </c>
      <c r="S135" s="144">
        <v>0</v>
      </c>
      <c r="T135" s="145">
        <f>S135*H135</f>
        <v>0</v>
      </c>
      <c r="AR135" s="146" t="s">
        <v>288</v>
      </c>
      <c r="AT135" s="146" t="s">
        <v>284</v>
      </c>
      <c r="AU135" s="146" t="s">
        <v>82</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288</v>
      </c>
      <c r="BM135" s="146" t="s">
        <v>294</v>
      </c>
    </row>
    <row r="136" spans="2:65" s="1" customFormat="1" ht="253.5">
      <c r="B136" s="28"/>
      <c r="D136" s="148" t="s">
        <v>290</v>
      </c>
      <c r="F136" s="149" t="s">
        <v>295</v>
      </c>
      <c r="I136" s="150"/>
      <c r="L136" s="28"/>
      <c r="M136" s="151"/>
      <c r="T136" s="52"/>
      <c r="AT136" s="13" t="s">
        <v>290</v>
      </c>
      <c r="AU136" s="13" t="s">
        <v>82</v>
      </c>
    </row>
    <row r="137" spans="2:65" s="1" customFormat="1" ht="16.5" customHeight="1">
      <c r="B137" s="133"/>
      <c r="C137" s="134" t="s">
        <v>97</v>
      </c>
      <c r="D137" s="134" t="s">
        <v>284</v>
      </c>
      <c r="E137" s="135" t="s">
        <v>296</v>
      </c>
      <c r="F137" s="136" t="s">
        <v>297</v>
      </c>
      <c r="G137" s="137" t="s">
        <v>287</v>
      </c>
      <c r="H137" s="138"/>
      <c r="I137" s="139"/>
      <c r="J137" s="140">
        <f>ROUND(I137*H137,2)</f>
        <v>0</v>
      </c>
      <c r="K137" s="141"/>
      <c r="L137" s="28"/>
      <c r="M137" s="142" t="s">
        <v>1</v>
      </c>
      <c r="N137" s="143" t="s">
        <v>38</v>
      </c>
      <c r="P137" s="144">
        <f>O137*H137</f>
        <v>0</v>
      </c>
      <c r="Q137" s="144">
        <v>0</v>
      </c>
      <c r="R137" s="144">
        <f>Q137*H137</f>
        <v>0</v>
      </c>
      <c r="S137" s="144">
        <v>0</v>
      </c>
      <c r="T137" s="145">
        <f>S137*H137</f>
        <v>0</v>
      </c>
      <c r="AR137" s="146" t="s">
        <v>288</v>
      </c>
      <c r="AT137" s="146" t="s">
        <v>284</v>
      </c>
      <c r="AU137" s="146" t="s">
        <v>82</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288</v>
      </c>
      <c r="BM137" s="146" t="s">
        <v>298</v>
      </c>
    </row>
    <row r="138" spans="2:65" s="1" customFormat="1" ht="409.5">
      <c r="B138" s="28"/>
      <c r="D138" s="148" t="s">
        <v>290</v>
      </c>
      <c r="F138" s="152" t="s">
        <v>299</v>
      </c>
      <c r="I138" s="150"/>
      <c r="L138" s="28"/>
      <c r="M138" s="151"/>
      <c r="T138" s="52"/>
      <c r="AT138" s="13" t="s">
        <v>290</v>
      </c>
      <c r="AU138" s="13" t="s">
        <v>82</v>
      </c>
    </row>
    <row r="139" spans="2:65" s="1" customFormat="1" ht="16.5" customHeight="1">
      <c r="B139" s="133"/>
      <c r="C139" s="134" t="s">
        <v>280</v>
      </c>
      <c r="D139" s="134" t="s">
        <v>284</v>
      </c>
      <c r="E139" s="135" t="s">
        <v>300</v>
      </c>
      <c r="F139" s="136" t="s">
        <v>301</v>
      </c>
      <c r="G139" s="137" t="s">
        <v>287</v>
      </c>
      <c r="H139" s="138"/>
      <c r="I139" s="139"/>
      <c r="J139" s="140">
        <f>ROUND(I139*H139,2)</f>
        <v>0</v>
      </c>
      <c r="K139" s="141"/>
      <c r="L139" s="28"/>
      <c r="M139" s="142" t="s">
        <v>1</v>
      </c>
      <c r="N139" s="143" t="s">
        <v>38</v>
      </c>
      <c r="P139" s="144">
        <f>O139*H139</f>
        <v>0</v>
      </c>
      <c r="Q139" s="144">
        <v>0</v>
      </c>
      <c r="R139" s="144">
        <f>Q139*H139</f>
        <v>0</v>
      </c>
      <c r="S139" s="144">
        <v>0</v>
      </c>
      <c r="T139" s="145">
        <f>S139*H139</f>
        <v>0</v>
      </c>
      <c r="AR139" s="146" t="s">
        <v>288</v>
      </c>
      <c r="AT139" s="146" t="s">
        <v>284</v>
      </c>
      <c r="AU139" s="146" t="s">
        <v>82</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288</v>
      </c>
      <c r="BM139" s="146" t="s">
        <v>302</v>
      </c>
    </row>
    <row r="140" spans="2:65" s="1" customFormat="1" ht="302.25">
      <c r="B140" s="28"/>
      <c r="D140" s="148" t="s">
        <v>290</v>
      </c>
      <c r="F140" s="149" t="s">
        <v>303</v>
      </c>
      <c r="I140" s="150"/>
      <c r="L140" s="28"/>
      <c r="M140" s="151"/>
      <c r="T140" s="52"/>
      <c r="AT140" s="13" t="s">
        <v>290</v>
      </c>
      <c r="AU140" s="13" t="s">
        <v>82</v>
      </c>
    </row>
    <row r="141" spans="2:65" s="11" customFormat="1" ht="22.9" customHeight="1">
      <c r="B141" s="121"/>
      <c r="D141" s="122" t="s">
        <v>72</v>
      </c>
      <c r="E141" s="131" t="s">
        <v>304</v>
      </c>
      <c r="F141" s="131" t="s">
        <v>305</v>
      </c>
      <c r="I141" s="124"/>
      <c r="J141" s="132">
        <f>BK141</f>
        <v>0</v>
      </c>
      <c r="L141" s="121"/>
      <c r="M141" s="126"/>
      <c r="P141" s="127">
        <f>SUM(P142:P153)</f>
        <v>0</v>
      </c>
      <c r="R141" s="127">
        <f>SUM(R142:R153)</f>
        <v>0</v>
      </c>
      <c r="T141" s="128">
        <f>SUM(T142:T153)</f>
        <v>0</v>
      </c>
      <c r="AR141" s="122" t="s">
        <v>280</v>
      </c>
      <c r="AT141" s="129" t="s">
        <v>72</v>
      </c>
      <c r="AU141" s="129" t="s">
        <v>80</v>
      </c>
      <c r="AY141" s="122" t="s">
        <v>281</v>
      </c>
      <c r="BK141" s="130">
        <f>SUM(BK142:BK153)</f>
        <v>0</v>
      </c>
    </row>
    <row r="142" spans="2:65" s="1" customFormat="1" ht="21.75" customHeight="1">
      <c r="B142" s="133"/>
      <c r="C142" s="134" t="s">
        <v>306</v>
      </c>
      <c r="D142" s="134" t="s">
        <v>284</v>
      </c>
      <c r="E142" s="135" t="s">
        <v>307</v>
      </c>
      <c r="F142" s="136" t="s">
        <v>308</v>
      </c>
      <c r="G142" s="137" t="s">
        <v>287</v>
      </c>
      <c r="H142" s="138"/>
      <c r="I142" s="139"/>
      <c r="J142" s="140">
        <f>ROUND(I142*H142,2)</f>
        <v>0</v>
      </c>
      <c r="K142" s="141"/>
      <c r="L142" s="28"/>
      <c r="M142" s="142" t="s">
        <v>1</v>
      </c>
      <c r="N142" s="143" t="s">
        <v>38</v>
      </c>
      <c r="P142" s="144">
        <f>O142*H142</f>
        <v>0</v>
      </c>
      <c r="Q142" s="144">
        <v>0</v>
      </c>
      <c r="R142" s="144">
        <f>Q142*H142</f>
        <v>0</v>
      </c>
      <c r="S142" s="144">
        <v>0</v>
      </c>
      <c r="T142" s="145">
        <f>S142*H142</f>
        <v>0</v>
      </c>
      <c r="AR142" s="146" t="s">
        <v>288</v>
      </c>
      <c r="AT142" s="146" t="s">
        <v>284</v>
      </c>
      <c r="AU142" s="146" t="s">
        <v>82</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288</v>
      </c>
      <c r="BM142" s="146" t="s">
        <v>309</v>
      </c>
    </row>
    <row r="143" spans="2:65" s="1" customFormat="1" ht="273">
      <c r="B143" s="28"/>
      <c r="D143" s="148" t="s">
        <v>290</v>
      </c>
      <c r="F143" s="149" t="s">
        <v>310</v>
      </c>
      <c r="I143" s="150"/>
      <c r="L143" s="28"/>
      <c r="M143" s="151"/>
      <c r="T143" s="52"/>
      <c r="AT143" s="13" t="s">
        <v>290</v>
      </c>
      <c r="AU143" s="13" t="s">
        <v>82</v>
      </c>
    </row>
    <row r="144" spans="2:65" s="1" customFormat="1" ht="16.5" customHeight="1">
      <c r="B144" s="133"/>
      <c r="C144" s="134" t="s">
        <v>311</v>
      </c>
      <c r="D144" s="134" t="s">
        <v>284</v>
      </c>
      <c r="E144" s="135" t="s">
        <v>312</v>
      </c>
      <c r="F144" s="136" t="s">
        <v>313</v>
      </c>
      <c r="G144" s="137" t="s">
        <v>287</v>
      </c>
      <c r="H144" s="138"/>
      <c r="I144" s="139"/>
      <c r="J144" s="140">
        <f>ROUND(I144*H144,2)</f>
        <v>0</v>
      </c>
      <c r="K144" s="141"/>
      <c r="L144" s="28"/>
      <c r="M144" s="142" t="s">
        <v>1</v>
      </c>
      <c r="N144" s="143" t="s">
        <v>38</v>
      </c>
      <c r="P144" s="144">
        <f>O144*H144</f>
        <v>0</v>
      </c>
      <c r="Q144" s="144">
        <v>0</v>
      </c>
      <c r="R144" s="144">
        <f>Q144*H144</f>
        <v>0</v>
      </c>
      <c r="S144" s="144">
        <v>0</v>
      </c>
      <c r="T144" s="145">
        <f>S144*H144</f>
        <v>0</v>
      </c>
      <c r="AR144" s="146" t="s">
        <v>288</v>
      </c>
      <c r="AT144" s="146" t="s">
        <v>284</v>
      </c>
      <c r="AU144" s="146" t="s">
        <v>82</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288</v>
      </c>
      <c r="BM144" s="146" t="s">
        <v>314</v>
      </c>
    </row>
    <row r="145" spans="2:65" s="1" customFormat="1" ht="409.5">
      <c r="B145" s="28"/>
      <c r="D145" s="148" t="s">
        <v>290</v>
      </c>
      <c r="F145" s="152" t="s">
        <v>315</v>
      </c>
      <c r="I145" s="150"/>
      <c r="L145" s="28"/>
      <c r="M145" s="151"/>
      <c r="T145" s="52"/>
      <c r="AT145" s="13" t="s">
        <v>290</v>
      </c>
      <c r="AU145" s="13" t="s">
        <v>82</v>
      </c>
    </row>
    <row r="146" spans="2:65" s="1" customFormat="1" ht="21.75" customHeight="1">
      <c r="B146" s="133"/>
      <c r="C146" s="134" t="s">
        <v>316</v>
      </c>
      <c r="D146" s="134" t="s">
        <v>284</v>
      </c>
      <c r="E146" s="135" t="s">
        <v>317</v>
      </c>
      <c r="F146" s="136" t="s">
        <v>318</v>
      </c>
      <c r="G146" s="137" t="s">
        <v>287</v>
      </c>
      <c r="H146" s="138"/>
      <c r="I146" s="139"/>
      <c r="J146" s="140">
        <f>ROUND(I146*H146,2)</f>
        <v>0</v>
      </c>
      <c r="K146" s="141"/>
      <c r="L146" s="28"/>
      <c r="M146" s="142" t="s">
        <v>1</v>
      </c>
      <c r="N146" s="143" t="s">
        <v>38</v>
      </c>
      <c r="P146" s="144">
        <f>O146*H146</f>
        <v>0</v>
      </c>
      <c r="Q146" s="144">
        <v>0</v>
      </c>
      <c r="R146" s="144">
        <f>Q146*H146</f>
        <v>0</v>
      </c>
      <c r="S146" s="144">
        <v>0</v>
      </c>
      <c r="T146" s="145">
        <f>S146*H146</f>
        <v>0</v>
      </c>
      <c r="AR146" s="146" t="s">
        <v>288</v>
      </c>
      <c r="AT146" s="146" t="s">
        <v>284</v>
      </c>
      <c r="AU146" s="146" t="s">
        <v>82</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288</v>
      </c>
      <c r="BM146" s="146" t="s">
        <v>319</v>
      </c>
    </row>
    <row r="147" spans="2:65" s="1" customFormat="1" ht="175.5">
      <c r="B147" s="28"/>
      <c r="D147" s="148" t="s">
        <v>290</v>
      </c>
      <c r="F147" s="149" t="s">
        <v>320</v>
      </c>
      <c r="I147" s="150"/>
      <c r="L147" s="28"/>
      <c r="M147" s="151"/>
      <c r="T147" s="52"/>
      <c r="AT147" s="13" t="s">
        <v>290</v>
      </c>
      <c r="AU147" s="13" t="s">
        <v>82</v>
      </c>
    </row>
    <row r="148" spans="2:65" s="1" customFormat="1" ht="16.5" customHeight="1">
      <c r="B148" s="133"/>
      <c r="C148" s="134" t="s">
        <v>321</v>
      </c>
      <c r="D148" s="134" t="s">
        <v>284</v>
      </c>
      <c r="E148" s="135" t="s">
        <v>322</v>
      </c>
      <c r="F148" s="136" t="s">
        <v>323</v>
      </c>
      <c r="G148" s="137" t="s">
        <v>287</v>
      </c>
      <c r="H148" s="138"/>
      <c r="I148" s="139"/>
      <c r="J148" s="140">
        <f>ROUND(I148*H148,2)</f>
        <v>0</v>
      </c>
      <c r="K148" s="141"/>
      <c r="L148" s="28"/>
      <c r="M148" s="142" t="s">
        <v>1</v>
      </c>
      <c r="N148" s="143" t="s">
        <v>38</v>
      </c>
      <c r="P148" s="144">
        <f>O148*H148</f>
        <v>0</v>
      </c>
      <c r="Q148" s="144">
        <v>0</v>
      </c>
      <c r="R148" s="144">
        <f>Q148*H148</f>
        <v>0</v>
      </c>
      <c r="S148" s="144">
        <v>0</v>
      </c>
      <c r="T148" s="145">
        <f>S148*H148</f>
        <v>0</v>
      </c>
      <c r="AR148" s="146" t="s">
        <v>288</v>
      </c>
      <c r="AT148" s="146" t="s">
        <v>284</v>
      </c>
      <c r="AU148" s="146" t="s">
        <v>82</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288</v>
      </c>
      <c r="BM148" s="146" t="s">
        <v>324</v>
      </c>
    </row>
    <row r="149" spans="2:65" s="1" customFormat="1" ht="409.5">
      <c r="B149" s="28"/>
      <c r="D149" s="148" t="s">
        <v>290</v>
      </c>
      <c r="F149" s="152" t="s">
        <v>325</v>
      </c>
      <c r="I149" s="150"/>
      <c r="L149" s="28"/>
      <c r="M149" s="151"/>
      <c r="T149" s="52"/>
      <c r="AT149" s="13" t="s">
        <v>290</v>
      </c>
      <c r="AU149" s="13" t="s">
        <v>82</v>
      </c>
    </row>
    <row r="150" spans="2:65" s="1" customFormat="1" ht="16.5" customHeight="1">
      <c r="B150" s="133"/>
      <c r="C150" s="134" t="s">
        <v>326</v>
      </c>
      <c r="D150" s="134" t="s">
        <v>284</v>
      </c>
      <c r="E150" s="135" t="s">
        <v>327</v>
      </c>
      <c r="F150" s="136" t="s">
        <v>328</v>
      </c>
      <c r="G150" s="137" t="s">
        <v>287</v>
      </c>
      <c r="H150" s="138"/>
      <c r="I150" s="139"/>
      <c r="J150" s="140">
        <f>ROUND(I150*H150,2)</f>
        <v>0</v>
      </c>
      <c r="K150" s="141"/>
      <c r="L150" s="28"/>
      <c r="M150" s="142" t="s">
        <v>1</v>
      </c>
      <c r="N150" s="143" t="s">
        <v>38</v>
      </c>
      <c r="P150" s="144">
        <f>O150*H150</f>
        <v>0</v>
      </c>
      <c r="Q150" s="144">
        <v>0</v>
      </c>
      <c r="R150" s="144">
        <f>Q150*H150</f>
        <v>0</v>
      </c>
      <c r="S150" s="144">
        <v>0</v>
      </c>
      <c r="T150" s="145">
        <f>S150*H150</f>
        <v>0</v>
      </c>
      <c r="AR150" s="146" t="s">
        <v>288</v>
      </c>
      <c r="AT150" s="146" t="s">
        <v>284</v>
      </c>
      <c r="AU150" s="146" t="s">
        <v>82</v>
      </c>
      <c r="AY150" s="13" t="s">
        <v>281</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288</v>
      </c>
      <c r="BM150" s="146" t="s">
        <v>329</v>
      </c>
    </row>
    <row r="151" spans="2:65" s="1" customFormat="1" ht="126.75">
      <c r="B151" s="28"/>
      <c r="D151" s="148" t="s">
        <v>290</v>
      </c>
      <c r="F151" s="149" t="s">
        <v>330</v>
      </c>
      <c r="I151" s="150"/>
      <c r="L151" s="28"/>
      <c r="M151" s="151"/>
      <c r="T151" s="52"/>
      <c r="AT151" s="13" t="s">
        <v>290</v>
      </c>
      <c r="AU151" s="13" t="s">
        <v>82</v>
      </c>
    </row>
    <row r="152" spans="2:65" s="1" customFormat="1" ht="16.5" customHeight="1">
      <c r="B152" s="133"/>
      <c r="C152" s="134" t="s">
        <v>331</v>
      </c>
      <c r="D152" s="134" t="s">
        <v>284</v>
      </c>
      <c r="E152" s="135" t="s">
        <v>332</v>
      </c>
      <c r="F152" s="136" t="s">
        <v>333</v>
      </c>
      <c r="G152" s="137" t="s">
        <v>287</v>
      </c>
      <c r="H152" s="138"/>
      <c r="I152" s="139"/>
      <c r="J152" s="140">
        <f>ROUND(I152*H152,2)</f>
        <v>0</v>
      </c>
      <c r="K152" s="141"/>
      <c r="L152" s="28"/>
      <c r="M152" s="142" t="s">
        <v>1</v>
      </c>
      <c r="N152" s="143" t="s">
        <v>38</v>
      </c>
      <c r="P152" s="144">
        <f>O152*H152</f>
        <v>0</v>
      </c>
      <c r="Q152" s="144">
        <v>0</v>
      </c>
      <c r="R152" s="144">
        <f>Q152*H152</f>
        <v>0</v>
      </c>
      <c r="S152" s="144">
        <v>0</v>
      </c>
      <c r="T152" s="145">
        <f>S152*H152</f>
        <v>0</v>
      </c>
      <c r="AR152" s="146" t="s">
        <v>288</v>
      </c>
      <c r="AT152" s="146" t="s">
        <v>284</v>
      </c>
      <c r="AU152" s="146" t="s">
        <v>82</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288</v>
      </c>
      <c r="BM152" s="146" t="s">
        <v>334</v>
      </c>
    </row>
    <row r="153" spans="2:65" s="1" customFormat="1" ht="273">
      <c r="B153" s="28"/>
      <c r="D153" s="148" t="s">
        <v>290</v>
      </c>
      <c r="F153" s="149" t="s">
        <v>335</v>
      </c>
      <c r="I153" s="150"/>
      <c r="L153" s="28"/>
      <c r="M153" s="151"/>
      <c r="T153" s="52"/>
      <c r="AT153" s="13" t="s">
        <v>290</v>
      </c>
      <c r="AU153" s="13" t="s">
        <v>82</v>
      </c>
    </row>
    <row r="154" spans="2:65" s="11" customFormat="1" ht="22.9" customHeight="1">
      <c r="B154" s="121"/>
      <c r="D154" s="122" t="s">
        <v>72</v>
      </c>
      <c r="E154" s="131" t="s">
        <v>336</v>
      </c>
      <c r="F154" s="131" t="s">
        <v>337</v>
      </c>
      <c r="I154" s="124"/>
      <c r="J154" s="132">
        <f>BK154</f>
        <v>0</v>
      </c>
      <c r="L154" s="121"/>
      <c r="M154" s="126"/>
      <c r="P154" s="127">
        <f>SUM(P155:P162)</f>
        <v>0</v>
      </c>
      <c r="R154" s="127">
        <f>SUM(R155:R162)</f>
        <v>0</v>
      </c>
      <c r="T154" s="128">
        <f>SUM(T155:T162)</f>
        <v>0</v>
      </c>
      <c r="AR154" s="122" t="s">
        <v>280</v>
      </c>
      <c r="AT154" s="129" t="s">
        <v>72</v>
      </c>
      <c r="AU154" s="129" t="s">
        <v>80</v>
      </c>
      <c r="AY154" s="122" t="s">
        <v>281</v>
      </c>
      <c r="BK154" s="130">
        <f>SUM(BK155:BK162)</f>
        <v>0</v>
      </c>
    </row>
    <row r="155" spans="2:65" s="1" customFormat="1" ht="21.75" customHeight="1">
      <c r="B155" s="133"/>
      <c r="C155" s="134" t="s">
        <v>8</v>
      </c>
      <c r="D155" s="134" t="s">
        <v>284</v>
      </c>
      <c r="E155" s="135" t="s">
        <v>338</v>
      </c>
      <c r="F155" s="136" t="s">
        <v>339</v>
      </c>
      <c r="G155" s="137" t="s">
        <v>287</v>
      </c>
      <c r="H155" s="138"/>
      <c r="I155" s="139"/>
      <c r="J155" s="140">
        <f>ROUND(I155*H155,2)</f>
        <v>0</v>
      </c>
      <c r="K155" s="141"/>
      <c r="L155" s="28"/>
      <c r="M155" s="142" t="s">
        <v>1</v>
      </c>
      <c r="N155" s="143" t="s">
        <v>38</v>
      </c>
      <c r="P155" s="144">
        <f>O155*H155</f>
        <v>0</v>
      </c>
      <c r="Q155" s="144">
        <v>0</v>
      </c>
      <c r="R155" s="144">
        <f>Q155*H155</f>
        <v>0</v>
      </c>
      <c r="S155" s="144">
        <v>0</v>
      </c>
      <c r="T155" s="145">
        <f>S155*H155</f>
        <v>0</v>
      </c>
      <c r="AR155" s="146" t="s">
        <v>288</v>
      </c>
      <c r="AT155" s="146" t="s">
        <v>284</v>
      </c>
      <c r="AU155" s="146" t="s">
        <v>82</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288</v>
      </c>
      <c r="BM155" s="146" t="s">
        <v>340</v>
      </c>
    </row>
    <row r="156" spans="2:65" s="1" customFormat="1" ht="58.5">
      <c r="B156" s="28"/>
      <c r="D156" s="148" t="s">
        <v>290</v>
      </c>
      <c r="F156" s="149" t="s">
        <v>341</v>
      </c>
      <c r="I156" s="150"/>
      <c r="L156" s="28"/>
      <c r="M156" s="151"/>
      <c r="T156" s="52"/>
      <c r="AT156" s="13" t="s">
        <v>290</v>
      </c>
      <c r="AU156" s="13" t="s">
        <v>82</v>
      </c>
    </row>
    <row r="157" spans="2:65" s="1" customFormat="1" ht="24.2" customHeight="1">
      <c r="B157" s="133"/>
      <c r="C157" s="134" t="s">
        <v>342</v>
      </c>
      <c r="D157" s="134" t="s">
        <v>284</v>
      </c>
      <c r="E157" s="135" t="s">
        <v>343</v>
      </c>
      <c r="F157" s="136" t="s">
        <v>344</v>
      </c>
      <c r="G157" s="137" t="s">
        <v>287</v>
      </c>
      <c r="H157" s="138"/>
      <c r="I157" s="139"/>
      <c r="J157" s="140">
        <f>ROUND(I157*H157,2)</f>
        <v>0</v>
      </c>
      <c r="K157" s="141"/>
      <c r="L157" s="28"/>
      <c r="M157" s="142" t="s">
        <v>1</v>
      </c>
      <c r="N157" s="143" t="s">
        <v>38</v>
      </c>
      <c r="P157" s="144">
        <f>O157*H157</f>
        <v>0</v>
      </c>
      <c r="Q157" s="144">
        <v>0</v>
      </c>
      <c r="R157" s="144">
        <f>Q157*H157</f>
        <v>0</v>
      </c>
      <c r="S157" s="144">
        <v>0</v>
      </c>
      <c r="T157" s="145">
        <f>S157*H157</f>
        <v>0</v>
      </c>
      <c r="AR157" s="146" t="s">
        <v>288</v>
      </c>
      <c r="AT157" s="146" t="s">
        <v>284</v>
      </c>
      <c r="AU157" s="146" t="s">
        <v>82</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288</v>
      </c>
      <c r="BM157" s="146" t="s">
        <v>345</v>
      </c>
    </row>
    <row r="158" spans="2:65" s="1" customFormat="1" ht="78">
      <c r="B158" s="28"/>
      <c r="D158" s="148" t="s">
        <v>290</v>
      </c>
      <c r="F158" s="149" t="s">
        <v>346</v>
      </c>
      <c r="I158" s="150"/>
      <c r="L158" s="28"/>
      <c r="M158" s="151"/>
      <c r="T158" s="52"/>
      <c r="AT158" s="13" t="s">
        <v>290</v>
      </c>
      <c r="AU158" s="13" t="s">
        <v>82</v>
      </c>
    </row>
    <row r="159" spans="2:65" s="1" customFormat="1" ht="16.5" customHeight="1">
      <c r="B159" s="133"/>
      <c r="C159" s="134" t="s">
        <v>347</v>
      </c>
      <c r="D159" s="134" t="s">
        <v>284</v>
      </c>
      <c r="E159" s="135" t="s">
        <v>348</v>
      </c>
      <c r="F159" s="136" t="s">
        <v>349</v>
      </c>
      <c r="G159" s="137" t="s">
        <v>287</v>
      </c>
      <c r="H159" s="138"/>
      <c r="I159" s="139"/>
      <c r="J159" s="140">
        <f>ROUND(I159*H159,2)</f>
        <v>0</v>
      </c>
      <c r="K159" s="141"/>
      <c r="L159" s="28"/>
      <c r="M159" s="142" t="s">
        <v>1</v>
      </c>
      <c r="N159" s="143" t="s">
        <v>38</v>
      </c>
      <c r="P159" s="144">
        <f>O159*H159</f>
        <v>0</v>
      </c>
      <c r="Q159" s="144">
        <v>0</v>
      </c>
      <c r="R159" s="144">
        <f>Q159*H159</f>
        <v>0</v>
      </c>
      <c r="S159" s="144">
        <v>0</v>
      </c>
      <c r="T159" s="145">
        <f>S159*H159</f>
        <v>0</v>
      </c>
      <c r="AR159" s="146" t="s">
        <v>288</v>
      </c>
      <c r="AT159" s="146" t="s">
        <v>284</v>
      </c>
      <c r="AU159" s="146" t="s">
        <v>82</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288</v>
      </c>
      <c r="BM159" s="146" t="s">
        <v>350</v>
      </c>
    </row>
    <row r="160" spans="2:65" s="1" customFormat="1" ht="409.5">
      <c r="B160" s="28"/>
      <c r="D160" s="148" t="s">
        <v>290</v>
      </c>
      <c r="F160" s="149" t="s">
        <v>351</v>
      </c>
      <c r="I160" s="150"/>
      <c r="L160" s="28"/>
      <c r="M160" s="151"/>
      <c r="T160" s="52"/>
      <c r="AT160" s="13" t="s">
        <v>290</v>
      </c>
      <c r="AU160" s="13" t="s">
        <v>82</v>
      </c>
    </row>
    <row r="161" spans="2:65" s="1" customFormat="1" ht="16.5" customHeight="1">
      <c r="B161" s="133"/>
      <c r="C161" s="134" t="s">
        <v>352</v>
      </c>
      <c r="D161" s="134" t="s">
        <v>284</v>
      </c>
      <c r="E161" s="135" t="s">
        <v>353</v>
      </c>
      <c r="F161" s="136" t="s">
        <v>354</v>
      </c>
      <c r="G161" s="137" t="s">
        <v>287</v>
      </c>
      <c r="H161" s="138"/>
      <c r="I161" s="139"/>
      <c r="J161" s="140">
        <f>ROUND(I161*H161,2)</f>
        <v>0</v>
      </c>
      <c r="K161" s="141"/>
      <c r="L161" s="28"/>
      <c r="M161" s="142" t="s">
        <v>1</v>
      </c>
      <c r="N161" s="143" t="s">
        <v>38</v>
      </c>
      <c r="P161" s="144">
        <f>O161*H161</f>
        <v>0</v>
      </c>
      <c r="Q161" s="144">
        <v>0</v>
      </c>
      <c r="R161" s="144">
        <f>Q161*H161</f>
        <v>0</v>
      </c>
      <c r="S161" s="144">
        <v>0</v>
      </c>
      <c r="T161" s="145">
        <f>S161*H161</f>
        <v>0</v>
      </c>
      <c r="AR161" s="146" t="s">
        <v>288</v>
      </c>
      <c r="AT161" s="146" t="s">
        <v>284</v>
      </c>
      <c r="AU161" s="146" t="s">
        <v>82</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288</v>
      </c>
      <c r="BM161" s="146" t="s">
        <v>355</v>
      </c>
    </row>
    <row r="162" spans="2:65" s="1" customFormat="1" ht="214.5">
      <c r="B162" s="28"/>
      <c r="D162" s="148" t="s">
        <v>290</v>
      </c>
      <c r="F162" s="149" t="s">
        <v>356</v>
      </c>
      <c r="I162" s="150"/>
      <c r="L162" s="28"/>
      <c r="M162" s="151"/>
      <c r="T162" s="52"/>
      <c r="AT162" s="13" t="s">
        <v>290</v>
      </c>
      <c r="AU162" s="13" t="s">
        <v>82</v>
      </c>
    </row>
    <row r="163" spans="2:65" s="11" customFormat="1" ht="22.9" customHeight="1">
      <c r="B163" s="121"/>
      <c r="D163" s="122" t="s">
        <v>72</v>
      </c>
      <c r="E163" s="131" t="s">
        <v>357</v>
      </c>
      <c r="F163" s="131" t="s">
        <v>358</v>
      </c>
      <c r="I163" s="124"/>
      <c r="J163" s="132">
        <f>BK163</f>
        <v>0</v>
      </c>
      <c r="L163" s="121"/>
      <c r="M163" s="126"/>
      <c r="P163" s="127">
        <f>SUM(P164:P165)</f>
        <v>0</v>
      </c>
      <c r="R163" s="127">
        <f>SUM(R164:R165)</f>
        <v>0</v>
      </c>
      <c r="T163" s="128">
        <f>SUM(T164:T165)</f>
        <v>0</v>
      </c>
      <c r="AR163" s="122" t="s">
        <v>280</v>
      </c>
      <c r="AT163" s="129" t="s">
        <v>72</v>
      </c>
      <c r="AU163" s="129" t="s">
        <v>80</v>
      </c>
      <c r="AY163" s="122" t="s">
        <v>281</v>
      </c>
      <c r="BK163" s="130">
        <f>SUM(BK164:BK165)</f>
        <v>0</v>
      </c>
    </row>
    <row r="164" spans="2:65" s="1" customFormat="1" ht="16.5" customHeight="1">
      <c r="B164" s="133"/>
      <c r="C164" s="134" t="s">
        <v>359</v>
      </c>
      <c r="D164" s="134" t="s">
        <v>284</v>
      </c>
      <c r="E164" s="135" t="s">
        <v>360</v>
      </c>
      <c r="F164" s="136" t="s">
        <v>361</v>
      </c>
      <c r="G164" s="137" t="s">
        <v>287</v>
      </c>
      <c r="H164" s="138"/>
      <c r="I164" s="139"/>
      <c r="J164" s="140">
        <f>ROUND(I164*H164,2)</f>
        <v>0</v>
      </c>
      <c r="K164" s="141"/>
      <c r="L164" s="28"/>
      <c r="M164" s="142" t="s">
        <v>1</v>
      </c>
      <c r="N164" s="143" t="s">
        <v>38</v>
      </c>
      <c r="P164" s="144">
        <f>O164*H164</f>
        <v>0</v>
      </c>
      <c r="Q164" s="144">
        <v>0</v>
      </c>
      <c r="R164" s="144">
        <f>Q164*H164</f>
        <v>0</v>
      </c>
      <c r="S164" s="144">
        <v>0</v>
      </c>
      <c r="T164" s="145">
        <f>S164*H164</f>
        <v>0</v>
      </c>
      <c r="AR164" s="146" t="s">
        <v>288</v>
      </c>
      <c r="AT164" s="146" t="s">
        <v>284</v>
      </c>
      <c r="AU164" s="146" t="s">
        <v>82</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288</v>
      </c>
      <c r="BM164" s="146" t="s">
        <v>362</v>
      </c>
    </row>
    <row r="165" spans="2:65" s="1" customFormat="1" ht="380.25">
      <c r="B165" s="28"/>
      <c r="D165" s="148" t="s">
        <v>290</v>
      </c>
      <c r="F165" s="149" t="s">
        <v>363</v>
      </c>
      <c r="I165" s="150"/>
      <c r="L165" s="28"/>
      <c r="M165" s="151"/>
      <c r="T165" s="52"/>
      <c r="AT165" s="13" t="s">
        <v>290</v>
      </c>
      <c r="AU165" s="13" t="s">
        <v>82</v>
      </c>
    </row>
    <row r="166" spans="2:65" s="11" customFormat="1" ht="22.9" customHeight="1">
      <c r="B166" s="121"/>
      <c r="D166" s="122" t="s">
        <v>72</v>
      </c>
      <c r="E166" s="131" t="s">
        <v>364</v>
      </c>
      <c r="F166" s="131" t="s">
        <v>365</v>
      </c>
      <c r="I166" s="124"/>
      <c r="J166" s="132">
        <f>BK166</f>
        <v>0</v>
      </c>
      <c r="L166" s="121"/>
      <c r="M166" s="126"/>
      <c r="P166" s="127">
        <f>SUM(P167:P177)</f>
        <v>0</v>
      </c>
      <c r="R166" s="127">
        <f>SUM(R167:R177)</f>
        <v>0</v>
      </c>
      <c r="T166" s="128">
        <f>SUM(T167:T177)</f>
        <v>0</v>
      </c>
      <c r="AR166" s="122" t="s">
        <v>280</v>
      </c>
      <c r="AT166" s="129" t="s">
        <v>72</v>
      </c>
      <c r="AU166" s="129" t="s">
        <v>80</v>
      </c>
      <c r="AY166" s="122" t="s">
        <v>281</v>
      </c>
      <c r="BK166" s="130">
        <f>SUM(BK167:BK177)</f>
        <v>0</v>
      </c>
    </row>
    <row r="167" spans="2:65" s="1" customFormat="1" ht="16.5" customHeight="1">
      <c r="B167" s="133"/>
      <c r="C167" s="134" t="s">
        <v>366</v>
      </c>
      <c r="D167" s="134" t="s">
        <v>284</v>
      </c>
      <c r="E167" s="135" t="s">
        <v>367</v>
      </c>
      <c r="F167" s="136" t="s">
        <v>368</v>
      </c>
      <c r="G167" s="137" t="s">
        <v>287</v>
      </c>
      <c r="H167" s="138"/>
      <c r="I167" s="139"/>
      <c r="J167" s="140">
        <f>ROUND(I167*H167,2)</f>
        <v>0</v>
      </c>
      <c r="K167" s="141"/>
      <c r="L167" s="28"/>
      <c r="M167" s="142" t="s">
        <v>1</v>
      </c>
      <c r="N167" s="143" t="s">
        <v>38</v>
      </c>
      <c r="P167" s="144">
        <f>O167*H167</f>
        <v>0</v>
      </c>
      <c r="Q167" s="144">
        <v>0</v>
      </c>
      <c r="R167" s="144">
        <f>Q167*H167</f>
        <v>0</v>
      </c>
      <c r="S167" s="144">
        <v>0</v>
      </c>
      <c r="T167" s="145">
        <f>S167*H167</f>
        <v>0</v>
      </c>
      <c r="AR167" s="146" t="s">
        <v>288</v>
      </c>
      <c r="AT167" s="146" t="s">
        <v>284</v>
      </c>
      <c r="AU167" s="146" t="s">
        <v>82</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288</v>
      </c>
      <c r="BM167" s="146" t="s">
        <v>369</v>
      </c>
    </row>
    <row r="168" spans="2:65" s="1" customFormat="1" ht="146.25">
      <c r="B168" s="28"/>
      <c r="D168" s="148" t="s">
        <v>290</v>
      </c>
      <c r="F168" s="149" t="s">
        <v>370</v>
      </c>
      <c r="I168" s="150"/>
      <c r="L168" s="28"/>
      <c r="M168" s="151"/>
      <c r="T168" s="52"/>
      <c r="AT168" s="13" t="s">
        <v>290</v>
      </c>
      <c r="AU168" s="13" t="s">
        <v>82</v>
      </c>
    </row>
    <row r="169" spans="2:65" s="1" customFormat="1" ht="16.5" customHeight="1">
      <c r="B169" s="133"/>
      <c r="C169" s="134" t="s">
        <v>371</v>
      </c>
      <c r="D169" s="134" t="s">
        <v>284</v>
      </c>
      <c r="E169" s="135" t="s">
        <v>372</v>
      </c>
      <c r="F169" s="136" t="s">
        <v>373</v>
      </c>
      <c r="G169" s="137" t="s">
        <v>287</v>
      </c>
      <c r="H169" s="138"/>
      <c r="I169" s="139"/>
      <c r="J169" s="140">
        <f>ROUND(I169*H169,2)</f>
        <v>0</v>
      </c>
      <c r="K169" s="141"/>
      <c r="L169" s="28"/>
      <c r="M169" s="142" t="s">
        <v>1</v>
      </c>
      <c r="N169" s="143" t="s">
        <v>38</v>
      </c>
      <c r="P169" s="144">
        <f>O169*H169</f>
        <v>0</v>
      </c>
      <c r="Q169" s="144">
        <v>0</v>
      </c>
      <c r="R169" s="144">
        <f>Q169*H169</f>
        <v>0</v>
      </c>
      <c r="S169" s="144">
        <v>0</v>
      </c>
      <c r="T169" s="145">
        <f>S169*H169</f>
        <v>0</v>
      </c>
      <c r="AR169" s="146" t="s">
        <v>288</v>
      </c>
      <c r="AT169" s="146" t="s">
        <v>284</v>
      </c>
      <c r="AU169" s="146" t="s">
        <v>82</v>
      </c>
      <c r="AY169" s="13" t="s">
        <v>281</v>
      </c>
      <c r="BE169" s="147">
        <f>IF(N169="základní",J169,0)</f>
        <v>0</v>
      </c>
      <c r="BF169" s="147">
        <f>IF(N169="snížená",J169,0)</f>
        <v>0</v>
      </c>
      <c r="BG169" s="147">
        <f>IF(N169="zákl. přenesená",J169,0)</f>
        <v>0</v>
      </c>
      <c r="BH169" s="147">
        <f>IF(N169="sníž. přenesená",J169,0)</f>
        <v>0</v>
      </c>
      <c r="BI169" s="147">
        <f>IF(N169="nulová",J169,0)</f>
        <v>0</v>
      </c>
      <c r="BJ169" s="13" t="s">
        <v>80</v>
      </c>
      <c r="BK169" s="147">
        <f>ROUND(I169*H169,2)</f>
        <v>0</v>
      </c>
      <c r="BL169" s="13" t="s">
        <v>288</v>
      </c>
      <c r="BM169" s="146" t="s">
        <v>374</v>
      </c>
    </row>
    <row r="170" spans="2:65" s="1" customFormat="1" ht="107.25">
      <c r="B170" s="28"/>
      <c r="D170" s="148" t="s">
        <v>290</v>
      </c>
      <c r="F170" s="149" t="s">
        <v>375</v>
      </c>
      <c r="I170" s="150"/>
      <c r="L170" s="28"/>
      <c r="M170" s="151"/>
      <c r="T170" s="52"/>
      <c r="AT170" s="13" t="s">
        <v>290</v>
      </c>
      <c r="AU170" s="13" t="s">
        <v>82</v>
      </c>
    </row>
    <row r="171" spans="2:65" s="1" customFormat="1" ht="16.5" customHeight="1">
      <c r="B171" s="133"/>
      <c r="C171" s="134" t="s">
        <v>7</v>
      </c>
      <c r="D171" s="134" t="s">
        <v>284</v>
      </c>
      <c r="E171" s="135" t="s">
        <v>376</v>
      </c>
      <c r="F171" s="136" t="s">
        <v>377</v>
      </c>
      <c r="G171" s="137" t="s">
        <v>287</v>
      </c>
      <c r="H171" s="138"/>
      <c r="I171" s="139"/>
      <c r="J171" s="140">
        <f>ROUND(I171*H171,2)</f>
        <v>0</v>
      </c>
      <c r="K171" s="141"/>
      <c r="L171" s="28"/>
      <c r="M171" s="142" t="s">
        <v>1</v>
      </c>
      <c r="N171" s="143" t="s">
        <v>38</v>
      </c>
      <c r="P171" s="144">
        <f>O171*H171</f>
        <v>0</v>
      </c>
      <c r="Q171" s="144">
        <v>0</v>
      </c>
      <c r="R171" s="144">
        <f>Q171*H171</f>
        <v>0</v>
      </c>
      <c r="S171" s="144">
        <v>0</v>
      </c>
      <c r="T171" s="145">
        <f>S171*H171</f>
        <v>0</v>
      </c>
      <c r="AR171" s="146" t="s">
        <v>288</v>
      </c>
      <c r="AT171" s="146" t="s">
        <v>284</v>
      </c>
      <c r="AU171" s="146" t="s">
        <v>82</v>
      </c>
      <c r="AY171" s="13" t="s">
        <v>281</v>
      </c>
      <c r="BE171" s="147">
        <f>IF(N171="základní",J171,0)</f>
        <v>0</v>
      </c>
      <c r="BF171" s="147">
        <f>IF(N171="snížená",J171,0)</f>
        <v>0</v>
      </c>
      <c r="BG171" s="147">
        <f>IF(N171="zákl. přenesená",J171,0)</f>
        <v>0</v>
      </c>
      <c r="BH171" s="147">
        <f>IF(N171="sníž. přenesená",J171,0)</f>
        <v>0</v>
      </c>
      <c r="BI171" s="147">
        <f>IF(N171="nulová",J171,0)</f>
        <v>0</v>
      </c>
      <c r="BJ171" s="13" t="s">
        <v>80</v>
      </c>
      <c r="BK171" s="147">
        <f>ROUND(I171*H171,2)</f>
        <v>0</v>
      </c>
      <c r="BL171" s="13" t="s">
        <v>288</v>
      </c>
      <c r="BM171" s="146" t="s">
        <v>378</v>
      </c>
    </row>
    <row r="172" spans="2:65" s="1" customFormat="1" ht="16.5" customHeight="1">
      <c r="B172" s="133"/>
      <c r="C172" s="134" t="s">
        <v>379</v>
      </c>
      <c r="D172" s="134" t="s">
        <v>284</v>
      </c>
      <c r="E172" s="135" t="s">
        <v>380</v>
      </c>
      <c r="F172" s="136" t="s">
        <v>381</v>
      </c>
      <c r="G172" s="137" t="s">
        <v>287</v>
      </c>
      <c r="H172" s="138"/>
      <c r="I172" s="139"/>
      <c r="J172" s="140">
        <f>ROUND(I172*H172,2)</f>
        <v>0</v>
      </c>
      <c r="K172" s="141"/>
      <c r="L172" s="28"/>
      <c r="M172" s="142" t="s">
        <v>1</v>
      </c>
      <c r="N172" s="143" t="s">
        <v>38</v>
      </c>
      <c r="P172" s="144">
        <f>O172*H172</f>
        <v>0</v>
      </c>
      <c r="Q172" s="144">
        <v>0</v>
      </c>
      <c r="R172" s="144">
        <f>Q172*H172</f>
        <v>0</v>
      </c>
      <c r="S172" s="144">
        <v>0</v>
      </c>
      <c r="T172" s="145">
        <f>S172*H172</f>
        <v>0</v>
      </c>
      <c r="AR172" s="146" t="s">
        <v>288</v>
      </c>
      <c r="AT172" s="146" t="s">
        <v>284</v>
      </c>
      <c r="AU172" s="146" t="s">
        <v>82</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288</v>
      </c>
      <c r="BM172" s="146" t="s">
        <v>382</v>
      </c>
    </row>
    <row r="173" spans="2:65" s="1" customFormat="1" ht="136.5">
      <c r="B173" s="28"/>
      <c r="D173" s="148" t="s">
        <v>290</v>
      </c>
      <c r="F173" s="149" t="s">
        <v>383</v>
      </c>
      <c r="I173" s="150"/>
      <c r="L173" s="28"/>
      <c r="M173" s="151"/>
      <c r="T173" s="52"/>
      <c r="AT173" s="13" t="s">
        <v>290</v>
      </c>
      <c r="AU173" s="13" t="s">
        <v>82</v>
      </c>
    </row>
    <row r="174" spans="2:65" s="1" customFormat="1" ht="16.5" customHeight="1">
      <c r="B174" s="133"/>
      <c r="C174" s="134" t="s">
        <v>384</v>
      </c>
      <c r="D174" s="134" t="s">
        <v>284</v>
      </c>
      <c r="E174" s="135" t="s">
        <v>385</v>
      </c>
      <c r="F174" s="136" t="s">
        <v>386</v>
      </c>
      <c r="G174" s="137" t="s">
        <v>287</v>
      </c>
      <c r="H174" s="138"/>
      <c r="I174" s="139"/>
      <c r="J174" s="140">
        <f>ROUND(I174*H174,2)</f>
        <v>0</v>
      </c>
      <c r="K174" s="141"/>
      <c r="L174" s="28"/>
      <c r="M174" s="142" t="s">
        <v>1</v>
      </c>
      <c r="N174" s="143" t="s">
        <v>38</v>
      </c>
      <c r="P174" s="144">
        <f>O174*H174</f>
        <v>0</v>
      </c>
      <c r="Q174" s="144">
        <v>0</v>
      </c>
      <c r="R174" s="144">
        <f>Q174*H174</f>
        <v>0</v>
      </c>
      <c r="S174" s="144">
        <v>0</v>
      </c>
      <c r="T174" s="145">
        <f>S174*H174</f>
        <v>0</v>
      </c>
      <c r="AR174" s="146" t="s">
        <v>288</v>
      </c>
      <c r="AT174" s="146" t="s">
        <v>284</v>
      </c>
      <c r="AU174" s="146" t="s">
        <v>82</v>
      </c>
      <c r="AY174" s="13" t="s">
        <v>281</v>
      </c>
      <c r="BE174" s="147">
        <f>IF(N174="základní",J174,0)</f>
        <v>0</v>
      </c>
      <c r="BF174" s="147">
        <f>IF(N174="snížená",J174,0)</f>
        <v>0</v>
      </c>
      <c r="BG174" s="147">
        <f>IF(N174="zákl. přenesená",J174,0)</f>
        <v>0</v>
      </c>
      <c r="BH174" s="147">
        <f>IF(N174="sníž. přenesená",J174,0)</f>
        <v>0</v>
      </c>
      <c r="BI174" s="147">
        <f>IF(N174="nulová",J174,0)</f>
        <v>0</v>
      </c>
      <c r="BJ174" s="13" t="s">
        <v>80</v>
      </c>
      <c r="BK174" s="147">
        <f>ROUND(I174*H174,2)</f>
        <v>0</v>
      </c>
      <c r="BL174" s="13" t="s">
        <v>288</v>
      </c>
      <c r="BM174" s="146" t="s">
        <v>387</v>
      </c>
    </row>
    <row r="175" spans="2:65" s="1" customFormat="1" ht="39">
      <c r="B175" s="28"/>
      <c r="D175" s="148" t="s">
        <v>290</v>
      </c>
      <c r="F175" s="149" t="s">
        <v>388</v>
      </c>
      <c r="I175" s="150"/>
      <c r="L175" s="28"/>
      <c r="M175" s="151"/>
      <c r="T175" s="52"/>
      <c r="AT175" s="13" t="s">
        <v>290</v>
      </c>
      <c r="AU175" s="13" t="s">
        <v>82</v>
      </c>
    </row>
    <row r="176" spans="2:65" s="1" customFormat="1" ht="16.5" customHeight="1">
      <c r="B176" s="133"/>
      <c r="C176" s="134" t="s">
        <v>389</v>
      </c>
      <c r="D176" s="134" t="s">
        <v>284</v>
      </c>
      <c r="E176" s="135" t="s">
        <v>390</v>
      </c>
      <c r="F176" s="136" t="s">
        <v>391</v>
      </c>
      <c r="G176" s="137" t="s">
        <v>287</v>
      </c>
      <c r="H176" s="138"/>
      <c r="I176" s="139"/>
      <c r="J176" s="140">
        <f>ROUND(I176*H176,2)</f>
        <v>0</v>
      </c>
      <c r="K176" s="141"/>
      <c r="L176" s="28"/>
      <c r="M176" s="142" t="s">
        <v>1</v>
      </c>
      <c r="N176" s="143" t="s">
        <v>38</v>
      </c>
      <c r="P176" s="144">
        <f>O176*H176</f>
        <v>0</v>
      </c>
      <c r="Q176" s="144">
        <v>0</v>
      </c>
      <c r="R176" s="144">
        <f>Q176*H176</f>
        <v>0</v>
      </c>
      <c r="S176" s="144">
        <v>0</v>
      </c>
      <c r="T176" s="145">
        <f>S176*H176</f>
        <v>0</v>
      </c>
      <c r="AR176" s="146" t="s">
        <v>288</v>
      </c>
      <c r="AT176" s="146" t="s">
        <v>284</v>
      </c>
      <c r="AU176" s="146" t="s">
        <v>82</v>
      </c>
      <c r="AY176" s="13" t="s">
        <v>281</v>
      </c>
      <c r="BE176" s="147">
        <f>IF(N176="základní",J176,0)</f>
        <v>0</v>
      </c>
      <c r="BF176" s="147">
        <f>IF(N176="snížená",J176,0)</f>
        <v>0</v>
      </c>
      <c r="BG176" s="147">
        <f>IF(N176="zákl. přenesená",J176,0)</f>
        <v>0</v>
      </c>
      <c r="BH176" s="147">
        <f>IF(N176="sníž. přenesená",J176,0)</f>
        <v>0</v>
      </c>
      <c r="BI176" s="147">
        <f>IF(N176="nulová",J176,0)</f>
        <v>0</v>
      </c>
      <c r="BJ176" s="13" t="s">
        <v>80</v>
      </c>
      <c r="BK176" s="147">
        <f>ROUND(I176*H176,2)</f>
        <v>0</v>
      </c>
      <c r="BL176" s="13" t="s">
        <v>288</v>
      </c>
      <c r="BM176" s="146" t="s">
        <v>392</v>
      </c>
    </row>
    <row r="177" spans="2:47" s="1" customFormat="1" ht="409.5">
      <c r="B177" s="28"/>
      <c r="D177" s="148" t="s">
        <v>290</v>
      </c>
      <c r="F177" s="152" t="s">
        <v>393</v>
      </c>
      <c r="I177" s="150"/>
      <c r="L177" s="28"/>
      <c r="M177" s="153"/>
      <c r="N177" s="154"/>
      <c r="O177" s="154"/>
      <c r="P177" s="154"/>
      <c r="Q177" s="154"/>
      <c r="R177" s="154"/>
      <c r="S177" s="154"/>
      <c r="T177" s="155"/>
      <c r="AT177" s="13" t="s">
        <v>290</v>
      </c>
      <c r="AU177" s="13" t="s">
        <v>82</v>
      </c>
    </row>
    <row r="178" spans="2:47" s="1" customFormat="1" ht="6.95" customHeight="1">
      <c r="B178" s="40"/>
      <c r="C178" s="41"/>
      <c r="D178" s="41"/>
      <c r="E178" s="41"/>
      <c r="F178" s="41"/>
      <c r="G178" s="41"/>
      <c r="H178" s="41"/>
      <c r="I178" s="41"/>
      <c r="J178" s="41"/>
      <c r="K178" s="41"/>
      <c r="L178" s="28"/>
    </row>
  </sheetData>
  <autoFilter ref="C129:K177" xr:uid="{00000000-0009-0000-0000-00001C000000}"/>
  <mergeCells count="15">
    <mergeCell ref="E116:H116"/>
    <mergeCell ref="E120:H120"/>
    <mergeCell ref="E118:H118"/>
    <mergeCell ref="E122:H122"/>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7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98</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395</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ROUND(J127,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ROUND((SUM(BE127:BE169)),  2)</f>
        <v>0</v>
      </c>
      <c r="I37" s="92">
        <v>0.21</v>
      </c>
      <c r="J37" s="81">
        <f>ROUND(((SUM(BE127:BE169))*I37),  2)</f>
        <v>0</v>
      </c>
      <c r="L37" s="28"/>
    </row>
    <row r="38" spans="2:12" s="1" customFormat="1" ht="14.45" customHeight="1">
      <c r="B38" s="28"/>
      <c r="E38" s="23" t="s">
        <v>39</v>
      </c>
      <c r="F38" s="81">
        <f>ROUND((SUM(BF127:BF169)),  2)</f>
        <v>0</v>
      </c>
      <c r="I38" s="92">
        <v>0.12</v>
      </c>
      <c r="J38" s="81">
        <f>ROUND(((SUM(BF127:BF169))*I38),  2)</f>
        <v>0</v>
      </c>
      <c r="L38" s="28"/>
    </row>
    <row r="39" spans="2:12" s="1" customFormat="1" ht="14.45" hidden="1" customHeight="1">
      <c r="B39" s="28"/>
      <c r="E39" s="23" t="s">
        <v>40</v>
      </c>
      <c r="F39" s="81">
        <f>ROUND((SUM(BG127:BG169)),  2)</f>
        <v>0</v>
      </c>
      <c r="I39" s="92">
        <v>0.21</v>
      </c>
      <c r="J39" s="81">
        <f>0</f>
        <v>0</v>
      </c>
      <c r="L39" s="28"/>
    </row>
    <row r="40" spans="2:12" s="1" customFormat="1" ht="14.45" hidden="1" customHeight="1">
      <c r="B40" s="28"/>
      <c r="E40" s="23" t="s">
        <v>41</v>
      </c>
      <c r="F40" s="81">
        <f>ROUND((SUM(BH127:BH169)),  2)</f>
        <v>0</v>
      </c>
      <c r="I40" s="92">
        <v>0.12</v>
      </c>
      <c r="J40" s="81">
        <f>0</f>
        <v>0</v>
      </c>
      <c r="L40" s="28"/>
    </row>
    <row r="41" spans="2:12" s="1" customFormat="1" ht="14.45" hidden="1" customHeight="1">
      <c r="B41" s="28"/>
      <c r="E41" s="23" t="s">
        <v>42</v>
      </c>
      <c r="F41" s="81">
        <f>ROUND((SUM(BI127:BI169)),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Objekt4 - Sanace</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J127</f>
        <v>0</v>
      </c>
      <c r="L100" s="28"/>
      <c r="AU100" s="13" t="s">
        <v>259</v>
      </c>
    </row>
    <row r="101" spans="2:47" s="8" customFormat="1" ht="24.95" customHeight="1">
      <c r="B101" s="104"/>
      <c r="D101" s="105" t="s">
        <v>396</v>
      </c>
      <c r="E101" s="106"/>
      <c r="F101" s="106"/>
      <c r="G101" s="106"/>
      <c r="H101" s="106"/>
      <c r="I101" s="106"/>
      <c r="J101" s="107">
        <f>J128</f>
        <v>0</v>
      </c>
      <c r="L101" s="104"/>
    </row>
    <row r="102" spans="2:47" s="8" customFormat="1" ht="24.95" customHeight="1">
      <c r="B102" s="104"/>
      <c r="D102" s="105" t="s">
        <v>397</v>
      </c>
      <c r="E102" s="106"/>
      <c r="F102" s="106"/>
      <c r="G102" s="106"/>
      <c r="H102" s="106"/>
      <c r="I102" s="106"/>
      <c r="J102" s="107">
        <f>J154</f>
        <v>0</v>
      </c>
      <c r="L102" s="104"/>
    </row>
    <row r="103" spans="2:47" s="8" customFormat="1" ht="24.95" customHeight="1">
      <c r="B103" s="104"/>
      <c r="D103" s="105" t="s">
        <v>398</v>
      </c>
      <c r="E103" s="106"/>
      <c r="F103" s="106"/>
      <c r="G103" s="106"/>
      <c r="H103" s="106"/>
      <c r="I103" s="106"/>
      <c r="J103" s="107">
        <f>J165</f>
        <v>0</v>
      </c>
      <c r="L103" s="104"/>
    </row>
    <row r="104" spans="2:47" s="1" customFormat="1" ht="21.75" customHeight="1">
      <c r="B104" s="28"/>
      <c r="L104" s="28"/>
    </row>
    <row r="105" spans="2:47" s="1" customFormat="1" ht="6.95" customHeight="1">
      <c r="B105" s="40"/>
      <c r="C105" s="41"/>
      <c r="D105" s="41"/>
      <c r="E105" s="41"/>
      <c r="F105" s="41"/>
      <c r="G105" s="41"/>
      <c r="H105" s="41"/>
      <c r="I105" s="41"/>
      <c r="J105" s="41"/>
      <c r="K105" s="41"/>
      <c r="L105" s="28"/>
    </row>
    <row r="109" spans="2:47" s="1" customFormat="1" ht="6.95" customHeight="1">
      <c r="B109" s="42"/>
      <c r="C109" s="43"/>
      <c r="D109" s="43"/>
      <c r="E109" s="43"/>
      <c r="F109" s="43"/>
      <c r="G109" s="43"/>
      <c r="H109" s="43"/>
      <c r="I109" s="43"/>
      <c r="J109" s="43"/>
      <c r="K109" s="43"/>
      <c r="L109" s="28"/>
    </row>
    <row r="110" spans="2:47" s="1" customFormat="1" ht="24.95" customHeight="1">
      <c r="B110" s="28"/>
      <c r="C110" s="17" t="s">
        <v>266</v>
      </c>
      <c r="L110" s="28"/>
    </row>
    <row r="111" spans="2:47" s="1" customFormat="1" ht="6.95" customHeight="1">
      <c r="B111" s="28"/>
      <c r="L111" s="28"/>
    </row>
    <row r="112" spans="2:47" s="1" customFormat="1" ht="12" customHeight="1">
      <c r="B112" s="28"/>
      <c r="C112" s="23" t="s">
        <v>16</v>
      </c>
      <c r="L112" s="28"/>
    </row>
    <row r="113" spans="2:63" s="1" customFormat="1" ht="16.5" customHeight="1">
      <c r="B113" s="28"/>
      <c r="E113" s="223" t="str">
        <f>E7</f>
        <v>Městský park -Děkanská zahrada Pelhřimov - kompletní provedení</v>
      </c>
      <c r="F113" s="224"/>
      <c r="G113" s="224"/>
      <c r="H113" s="224"/>
      <c r="L113" s="28"/>
    </row>
    <row r="114" spans="2:63" ht="12" customHeight="1">
      <c r="B114" s="16"/>
      <c r="C114" s="23" t="s">
        <v>249</v>
      </c>
      <c r="L114" s="16"/>
    </row>
    <row r="115" spans="2:63" ht="16.5" customHeight="1">
      <c r="B115" s="16"/>
      <c r="E115" s="223" t="s">
        <v>250</v>
      </c>
      <c r="F115" s="183"/>
      <c r="G115" s="183"/>
      <c r="H115" s="183"/>
      <c r="L115" s="16"/>
    </row>
    <row r="116" spans="2:63" ht="12" customHeight="1">
      <c r="B116" s="16"/>
      <c r="C116" s="23" t="s">
        <v>251</v>
      </c>
      <c r="L116" s="16"/>
    </row>
    <row r="117" spans="2:63" s="1" customFormat="1" ht="16.5" customHeight="1">
      <c r="B117" s="28"/>
      <c r="E117" s="218" t="s">
        <v>252</v>
      </c>
      <c r="F117" s="225"/>
      <c r="G117" s="225"/>
      <c r="H117" s="225"/>
      <c r="L117" s="28"/>
    </row>
    <row r="118" spans="2:63" s="1" customFormat="1" ht="12" customHeight="1">
      <c r="B118" s="28"/>
      <c r="C118" s="23" t="s">
        <v>394</v>
      </c>
      <c r="L118" s="28"/>
    </row>
    <row r="119" spans="2:63" s="1" customFormat="1" ht="16.5" customHeight="1">
      <c r="B119" s="28"/>
      <c r="E119" s="205" t="str">
        <f>E13</f>
        <v>Objekt4 - Sanace</v>
      </c>
      <c r="F119" s="225"/>
      <c r="G119" s="225"/>
      <c r="H119" s="225"/>
      <c r="L119" s="28"/>
    </row>
    <row r="120" spans="2:63" s="1" customFormat="1" ht="6.95" customHeight="1">
      <c r="B120" s="28"/>
      <c r="L120" s="28"/>
    </row>
    <row r="121" spans="2:63" s="1" customFormat="1" ht="12" customHeight="1">
      <c r="B121" s="28"/>
      <c r="C121" s="23" t="s">
        <v>20</v>
      </c>
      <c r="F121" s="21" t="str">
        <f>F16</f>
        <v xml:space="preserve"> </v>
      </c>
      <c r="I121" s="23" t="s">
        <v>22</v>
      </c>
      <c r="J121" s="48" t="str">
        <f>IF(J16="","",J16)</f>
        <v>5. 12. 2024</v>
      </c>
      <c r="L121" s="28"/>
    </row>
    <row r="122" spans="2:63" s="1" customFormat="1" ht="6.95" customHeight="1">
      <c r="B122" s="28"/>
      <c r="L122" s="28"/>
    </row>
    <row r="123" spans="2:63" s="1" customFormat="1" ht="15.2" customHeight="1">
      <c r="B123" s="28"/>
      <c r="C123" s="23" t="s">
        <v>24</v>
      </c>
      <c r="F123" s="21" t="str">
        <f>E19</f>
        <v xml:space="preserve"> </v>
      </c>
      <c r="I123" s="23" t="s">
        <v>29</v>
      </c>
      <c r="J123" s="26" t="str">
        <f>E25</f>
        <v xml:space="preserve"> </v>
      </c>
      <c r="L123" s="28"/>
    </row>
    <row r="124" spans="2:63" s="1" customFormat="1" ht="15.2" customHeight="1">
      <c r="B124" s="28"/>
      <c r="C124" s="23" t="s">
        <v>27</v>
      </c>
      <c r="F124" s="21" t="str">
        <f>IF(E22="","",E22)</f>
        <v>Vyplň údaj</v>
      </c>
      <c r="I124" s="23" t="s">
        <v>31</v>
      </c>
      <c r="J124" s="26" t="str">
        <f>E28</f>
        <v xml:space="preserve"> </v>
      </c>
      <c r="L124" s="28"/>
    </row>
    <row r="125" spans="2:63" s="1" customFormat="1" ht="10.35" customHeight="1">
      <c r="B125" s="28"/>
      <c r="L125" s="28"/>
    </row>
    <row r="126" spans="2:63" s="10" customFormat="1" ht="29.25" customHeight="1">
      <c r="B126" s="112"/>
      <c r="C126" s="113" t="s">
        <v>267</v>
      </c>
      <c r="D126" s="114" t="s">
        <v>58</v>
      </c>
      <c r="E126" s="114" t="s">
        <v>54</v>
      </c>
      <c r="F126" s="114" t="s">
        <v>55</v>
      </c>
      <c r="G126" s="114" t="s">
        <v>268</v>
      </c>
      <c r="H126" s="114" t="s">
        <v>269</v>
      </c>
      <c r="I126" s="114" t="s">
        <v>270</v>
      </c>
      <c r="J126" s="115" t="s">
        <v>257</v>
      </c>
      <c r="K126" s="116" t="s">
        <v>271</v>
      </c>
      <c r="L126" s="112"/>
      <c r="M126" s="55" t="s">
        <v>1</v>
      </c>
      <c r="N126" s="56" t="s">
        <v>37</v>
      </c>
      <c r="O126" s="56" t="s">
        <v>272</v>
      </c>
      <c r="P126" s="56" t="s">
        <v>273</v>
      </c>
      <c r="Q126" s="56" t="s">
        <v>274</v>
      </c>
      <c r="R126" s="56" t="s">
        <v>275</v>
      </c>
      <c r="S126" s="56" t="s">
        <v>276</v>
      </c>
      <c r="T126" s="57" t="s">
        <v>277</v>
      </c>
    </row>
    <row r="127" spans="2:63" s="1" customFormat="1" ht="22.9" customHeight="1">
      <c r="B127" s="28"/>
      <c r="C127" s="60" t="s">
        <v>278</v>
      </c>
      <c r="J127" s="117">
        <f>BK127</f>
        <v>0</v>
      </c>
      <c r="L127" s="28"/>
      <c r="M127" s="58"/>
      <c r="N127" s="49"/>
      <c r="O127" s="49"/>
      <c r="P127" s="118">
        <f>P128+P154+P165</f>
        <v>0</v>
      </c>
      <c r="Q127" s="49"/>
      <c r="R127" s="118">
        <f>R128+R154+R165</f>
        <v>0</v>
      </c>
      <c r="S127" s="49"/>
      <c r="T127" s="119">
        <f>T128+T154+T165</f>
        <v>0</v>
      </c>
      <c r="AT127" s="13" t="s">
        <v>72</v>
      </c>
      <c r="AU127" s="13" t="s">
        <v>259</v>
      </c>
      <c r="BK127" s="120">
        <f>BK128+BK154+BK165</f>
        <v>0</v>
      </c>
    </row>
    <row r="128" spans="2:63" s="11" customFormat="1" ht="25.9" customHeight="1">
      <c r="B128" s="121"/>
      <c r="D128" s="122" t="s">
        <v>72</v>
      </c>
      <c r="E128" s="123" t="s">
        <v>80</v>
      </c>
      <c r="F128" s="123" t="s">
        <v>399</v>
      </c>
      <c r="I128" s="124"/>
      <c r="J128" s="125">
        <f>BK128</f>
        <v>0</v>
      </c>
      <c r="L128" s="121"/>
      <c r="M128" s="126"/>
      <c r="P128" s="127">
        <f>SUM(P129:P153)</f>
        <v>0</v>
      </c>
      <c r="R128" s="127">
        <f>SUM(R129:R153)</f>
        <v>0</v>
      </c>
      <c r="T128" s="128">
        <f>SUM(T129:T153)</f>
        <v>0</v>
      </c>
      <c r="AR128" s="122" t="s">
        <v>80</v>
      </c>
      <c r="AT128" s="129" t="s">
        <v>72</v>
      </c>
      <c r="AU128" s="129" t="s">
        <v>73</v>
      </c>
      <c r="AY128" s="122" t="s">
        <v>281</v>
      </c>
      <c r="BK128" s="130">
        <f>SUM(BK129:BK153)</f>
        <v>0</v>
      </c>
    </row>
    <row r="129" spans="2:65" s="1" customFormat="1" ht="21.75" customHeight="1">
      <c r="B129" s="133"/>
      <c r="C129" s="134" t="s">
        <v>80</v>
      </c>
      <c r="D129" s="134" t="s">
        <v>284</v>
      </c>
      <c r="E129" s="135" t="s">
        <v>400</v>
      </c>
      <c r="F129" s="136" t="s">
        <v>401</v>
      </c>
      <c r="G129" s="137" t="s">
        <v>402</v>
      </c>
      <c r="H129" s="156">
        <v>1797</v>
      </c>
      <c r="I129" s="139"/>
      <c r="J129" s="140">
        <f t="shared" ref="J129:J153" si="0">ROUND(I129*H129,2)</f>
        <v>0</v>
      </c>
      <c r="K129" s="141"/>
      <c r="L129" s="28"/>
      <c r="M129" s="142" t="s">
        <v>1</v>
      </c>
      <c r="N129" s="143" t="s">
        <v>38</v>
      </c>
      <c r="P129" s="144">
        <f t="shared" ref="P129:P153" si="1">O129*H129</f>
        <v>0</v>
      </c>
      <c r="Q129" s="144">
        <v>0</v>
      </c>
      <c r="R129" s="144">
        <f t="shared" ref="R129:R153" si="2">Q129*H129</f>
        <v>0</v>
      </c>
      <c r="S129" s="144">
        <v>0</v>
      </c>
      <c r="T129" s="145">
        <f t="shared" ref="T129:T153" si="3">S129*H129</f>
        <v>0</v>
      </c>
      <c r="AR129" s="146" t="s">
        <v>97</v>
      </c>
      <c r="AT129" s="146" t="s">
        <v>284</v>
      </c>
      <c r="AU129" s="146" t="s">
        <v>80</v>
      </c>
      <c r="AY129" s="13" t="s">
        <v>281</v>
      </c>
      <c r="BE129" s="147">
        <f t="shared" ref="BE129:BE153" si="4">IF(N129="základní",J129,0)</f>
        <v>0</v>
      </c>
      <c r="BF129" s="147">
        <f t="shared" ref="BF129:BF153" si="5">IF(N129="snížená",J129,0)</f>
        <v>0</v>
      </c>
      <c r="BG129" s="147">
        <f t="shared" ref="BG129:BG153" si="6">IF(N129="zákl. přenesená",J129,0)</f>
        <v>0</v>
      </c>
      <c r="BH129" s="147">
        <f t="shared" ref="BH129:BH153" si="7">IF(N129="sníž. přenesená",J129,0)</f>
        <v>0</v>
      </c>
      <c r="BI129" s="147">
        <f t="shared" ref="BI129:BI153" si="8">IF(N129="nulová",J129,0)</f>
        <v>0</v>
      </c>
      <c r="BJ129" s="13" t="s">
        <v>80</v>
      </c>
      <c r="BK129" s="147">
        <f t="shared" ref="BK129:BK153" si="9">ROUND(I129*H129,2)</f>
        <v>0</v>
      </c>
      <c r="BL129" s="13" t="s">
        <v>97</v>
      </c>
      <c r="BM129" s="146" t="s">
        <v>403</v>
      </c>
    </row>
    <row r="130" spans="2:65" s="1" customFormat="1" ht="21.75" customHeight="1">
      <c r="B130" s="133"/>
      <c r="C130" s="134" t="s">
        <v>82</v>
      </c>
      <c r="D130" s="134" t="s">
        <v>284</v>
      </c>
      <c r="E130" s="135" t="s">
        <v>404</v>
      </c>
      <c r="F130" s="136" t="s">
        <v>405</v>
      </c>
      <c r="G130" s="137" t="s">
        <v>402</v>
      </c>
      <c r="H130" s="156">
        <v>1797</v>
      </c>
      <c r="I130" s="139"/>
      <c r="J130" s="140">
        <f t="shared" si="0"/>
        <v>0</v>
      </c>
      <c r="K130" s="141"/>
      <c r="L130" s="28"/>
      <c r="M130" s="142" t="s">
        <v>1</v>
      </c>
      <c r="N130" s="143" t="s">
        <v>38</v>
      </c>
      <c r="P130" s="144">
        <f t="shared" si="1"/>
        <v>0</v>
      </c>
      <c r="Q130" s="144">
        <v>0</v>
      </c>
      <c r="R130" s="144">
        <f t="shared" si="2"/>
        <v>0</v>
      </c>
      <c r="S130" s="144">
        <v>0</v>
      </c>
      <c r="T130" s="145">
        <f t="shared" si="3"/>
        <v>0</v>
      </c>
      <c r="AR130" s="146" t="s">
        <v>97</v>
      </c>
      <c r="AT130" s="146" t="s">
        <v>284</v>
      </c>
      <c r="AU130" s="146" t="s">
        <v>80</v>
      </c>
      <c r="AY130" s="13" t="s">
        <v>281</v>
      </c>
      <c r="BE130" s="147">
        <f t="shared" si="4"/>
        <v>0</v>
      </c>
      <c r="BF130" s="147">
        <f t="shared" si="5"/>
        <v>0</v>
      </c>
      <c r="BG130" s="147">
        <f t="shared" si="6"/>
        <v>0</v>
      </c>
      <c r="BH130" s="147">
        <f t="shared" si="7"/>
        <v>0</v>
      </c>
      <c r="BI130" s="147">
        <f t="shared" si="8"/>
        <v>0</v>
      </c>
      <c r="BJ130" s="13" t="s">
        <v>80</v>
      </c>
      <c r="BK130" s="147">
        <f t="shared" si="9"/>
        <v>0</v>
      </c>
      <c r="BL130" s="13" t="s">
        <v>97</v>
      </c>
      <c r="BM130" s="146" t="s">
        <v>406</v>
      </c>
    </row>
    <row r="131" spans="2:65" s="1" customFormat="1" ht="16.5" customHeight="1">
      <c r="B131" s="133"/>
      <c r="C131" s="134" t="s">
        <v>90</v>
      </c>
      <c r="D131" s="134" t="s">
        <v>284</v>
      </c>
      <c r="E131" s="135" t="s">
        <v>407</v>
      </c>
      <c r="F131" s="136" t="s">
        <v>408</v>
      </c>
      <c r="G131" s="137" t="s">
        <v>409</v>
      </c>
      <c r="H131" s="156">
        <v>45</v>
      </c>
      <c r="I131" s="139"/>
      <c r="J131" s="140">
        <f t="shared" si="0"/>
        <v>0</v>
      </c>
      <c r="K131" s="141"/>
      <c r="L131" s="28"/>
      <c r="M131" s="142" t="s">
        <v>1</v>
      </c>
      <c r="N131" s="143" t="s">
        <v>38</v>
      </c>
      <c r="P131" s="144">
        <f t="shared" si="1"/>
        <v>0</v>
      </c>
      <c r="Q131" s="144">
        <v>0</v>
      </c>
      <c r="R131" s="144">
        <f t="shared" si="2"/>
        <v>0</v>
      </c>
      <c r="S131" s="144">
        <v>0</v>
      </c>
      <c r="T131" s="145">
        <f t="shared" si="3"/>
        <v>0</v>
      </c>
      <c r="AR131" s="146" t="s">
        <v>97</v>
      </c>
      <c r="AT131" s="146" t="s">
        <v>284</v>
      </c>
      <c r="AU131" s="146" t="s">
        <v>80</v>
      </c>
      <c r="AY131" s="13" t="s">
        <v>281</v>
      </c>
      <c r="BE131" s="147">
        <f t="shared" si="4"/>
        <v>0</v>
      </c>
      <c r="BF131" s="147">
        <f t="shared" si="5"/>
        <v>0</v>
      </c>
      <c r="BG131" s="147">
        <f t="shared" si="6"/>
        <v>0</v>
      </c>
      <c r="BH131" s="147">
        <f t="shared" si="7"/>
        <v>0</v>
      </c>
      <c r="BI131" s="147">
        <f t="shared" si="8"/>
        <v>0</v>
      </c>
      <c r="BJ131" s="13" t="s">
        <v>80</v>
      </c>
      <c r="BK131" s="147">
        <f t="shared" si="9"/>
        <v>0</v>
      </c>
      <c r="BL131" s="13" t="s">
        <v>97</v>
      </c>
      <c r="BM131" s="146" t="s">
        <v>410</v>
      </c>
    </row>
    <row r="132" spans="2:65" s="1" customFormat="1" ht="21.75" customHeight="1">
      <c r="B132" s="133"/>
      <c r="C132" s="134" t="s">
        <v>97</v>
      </c>
      <c r="D132" s="134" t="s">
        <v>284</v>
      </c>
      <c r="E132" s="135" t="s">
        <v>411</v>
      </c>
      <c r="F132" s="136" t="s">
        <v>412</v>
      </c>
      <c r="G132" s="137" t="s">
        <v>409</v>
      </c>
      <c r="H132" s="156">
        <v>21</v>
      </c>
      <c r="I132" s="139"/>
      <c r="J132" s="140">
        <f t="shared" si="0"/>
        <v>0</v>
      </c>
      <c r="K132" s="141"/>
      <c r="L132" s="28"/>
      <c r="M132" s="142" t="s">
        <v>1</v>
      </c>
      <c r="N132" s="143" t="s">
        <v>38</v>
      </c>
      <c r="P132" s="144">
        <f t="shared" si="1"/>
        <v>0</v>
      </c>
      <c r="Q132" s="144">
        <v>0</v>
      </c>
      <c r="R132" s="144">
        <f t="shared" si="2"/>
        <v>0</v>
      </c>
      <c r="S132" s="144">
        <v>0</v>
      </c>
      <c r="T132" s="145">
        <f t="shared" si="3"/>
        <v>0</v>
      </c>
      <c r="AR132" s="146" t="s">
        <v>97</v>
      </c>
      <c r="AT132" s="146" t="s">
        <v>284</v>
      </c>
      <c r="AU132" s="146" t="s">
        <v>80</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413</v>
      </c>
    </row>
    <row r="133" spans="2:65" s="1" customFormat="1" ht="21.75" customHeight="1">
      <c r="B133" s="133"/>
      <c r="C133" s="134" t="s">
        <v>280</v>
      </c>
      <c r="D133" s="134" t="s">
        <v>284</v>
      </c>
      <c r="E133" s="135" t="s">
        <v>414</v>
      </c>
      <c r="F133" s="136" t="s">
        <v>415</v>
      </c>
      <c r="G133" s="137" t="s">
        <v>409</v>
      </c>
      <c r="H133" s="156">
        <v>7</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80</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416</v>
      </c>
    </row>
    <row r="134" spans="2:65" s="1" customFormat="1" ht="21.75" customHeight="1">
      <c r="B134" s="133"/>
      <c r="C134" s="134" t="s">
        <v>306</v>
      </c>
      <c r="D134" s="134" t="s">
        <v>284</v>
      </c>
      <c r="E134" s="135" t="s">
        <v>417</v>
      </c>
      <c r="F134" s="136" t="s">
        <v>418</v>
      </c>
      <c r="G134" s="137" t="s">
        <v>409</v>
      </c>
      <c r="H134" s="156">
        <v>5</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80</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419</v>
      </c>
    </row>
    <row r="135" spans="2:65" s="1" customFormat="1" ht="21.75" customHeight="1">
      <c r="B135" s="133"/>
      <c r="C135" s="134" t="s">
        <v>311</v>
      </c>
      <c r="D135" s="134" t="s">
        <v>284</v>
      </c>
      <c r="E135" s="135" t="s">
        <v>420</v>
      </c>
      <c r="F135" s="136" t="s">
        <v>421</v>
      </c>
      <c r="G135" s="137" t="s">
        <v>409</v>
      </c>
      <c r="H135" s="156">
        <v>3</v>
      </c>
      <c r="I135" s="139"/>
      <c r="J135" s="140">
        <f t="shared" si="0"/>
        <v>0</v>
      </c>
      <c r="K135" s="141"/>
      <c r="L135" s="28"/>
      <c r="M135" s="142" t="s">
        <v>1</v>
      </c>
      <c r="N135" s="143" t="s">
        <v>38</v>
      </c>
      <c r="P135" s="144">
        <f t="shared" si="1"/>
        <v>0</v>
      </c>
      <c r="Q135" s="144">
        <v>0</v>
      </c>
      <c r="R135" s="144">
        <f t="shared" si="2"/>
        <v>0</v>
      </c>
      <c r="S135" s="144">
        <v>0</v>
      </c>
      <c r="T135" s="145">
        <f t="shared" si="3"/>
        <v>0</v>
      </c>
      <c r="AR135" s="146" t="s">
        <v>97</v>
      </c>
      <c r="AT135" s="146" t="s">
        <v>284</v>
      </c>
      <c r="AU135" s="146" t="s">
        <v>80</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422</v>
      </c>
    </row>
    <row r="136" spans="2:65" s="1" customFormat="1" ht="21.75" customHeight="1">
      <c r="B136" s="133"/>
      <c r="C136" s="134" t="s">
        <v>316</v>
      </c>
      <c r="D136" s="134" t="s">
        <v>284</v>
      </c>
      <c r="E136" s="135" t="s">
        <v>423</v>
      </c>
      <c r="F136" s="136" t="s">
        <v>424</v>
      </c>
      <c r="G136" s="137" t="s">
        <v>409</v>
      </c>
      <c r="H136" s="156">
        <v>3</v>
      </c>
      <c r="I136" s="139"/>
      <c r="J136" s="140">
        <f t="shared" si="0"/>
        <v>0</v>
      </c>
      <c r="K136" s="141"/>
      <c r="L136" s="28"/>
      <c r="M136" s="142" t="s">
        <v>1</v>
      </c>
      <c r="N136" s="143" t="s">
        <v>38</v>
      </c>
      <c r="P136" s="144">
        <f t="shared" si="1"/>
        <v>0</v>
      </c>
      <c r="Q136" s="144">
        <v>0</v>
      </c>
      <c r="R136" s="144">
        <f t="shared" si="2"/>
        <v>0</v>
      </c>
      <c r="S136" s="144">
        <v>0</v>
      </c>
      <c r="T136" s="145">
        <f t="shared" si="3"/>
        <v>0</v>
      </c>
      <c r="AR136" s="146" t="s">
        <v>97</v>
      </c>
      <c r="AT136" s="146" t="s">
        <v>284</v>
      </c>
      <c r="AU136" s="146" t="s">
        <v>80</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425</v>
      </c>
    </row>
    <row r="137" spans="2:65" s="1" customFormat="1" ht="21.75" customHeight="1">
      <c r="B137" s="133"/>
      <c r="C137" s="134" t="s">
        <v>321</v>
      </c>
      <c r="D137" s="134" t="s">
        <v>284</v>
      </c>
      <c r="E137" s="135" t="s">
        <v>426</v>
      </c>
      <c r="F137" s="136" t="s">
        <v>427</v>
      </c>
      <c r="G137" s="137" t="s">
        <v>409</v>
      </c>
      <c r="H137" s="156">
        <v>6</v>
      </c>
      <c r="I137" s="139"/>
      <c r="J137" s="140">
        <f t="shared" si="0"/>
        <v>0</v>
      </c>
      <c r="K137" s="141"/>
      <c r="L137" s="28"/>
      <c r="M137" s="142" t="s">
        <v>1</v>
      </c>
      <c r="N137" s="143" t="s">
        <v>38</v>
      </c>
      <c r="P137" s="144">
        <f t="shared" si="1"/>
        <v>0</v>
      </c>
      <c r="Q137" s="144">
        <v>0</v>
      </c>
      <c r="R137" s="144">
        <f t="shared" si="2"/>
        <v>0</v>
      </c>
      <c r="S137" s="144">
        <v>0</v>
      </c>
      <c r="T137" s="145">
        <f t="shared" si="3"/>
        <v>0</v>
      </c>
      <c r="AR137" s="146" t="s">
        <v>97</v>
      </c>
      <c r="AT137" s="146" t="s">
        <v>284</v>
      </c>
      <c r="AU137" s="146" t="s">
        <v>80</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428</v>
      </c>
    </row>
    <row r="138" spans="2:65" s="1" customFormat="1" ht="21.75" customHeight="1">
      <c r="B138" s="133"/>
      <c r="C138" s="134" t="s">
        <v>326</v>
      </c>
      <c r="D138" s="134" t="s">
        <v>284</v>
      </c>
      <c r="E138" s="135" t="s">
        <v>429</v>
      </c>
      <c r="F138" s="136" t="s">
        <v>430</v>
      </c>
      <c r="G138" s="137" t="s">
        <v>409</v>
      </c>
      <c r="H138" s="156">
        <v>10</v>
      </c>
      <c r="I138" s="139"/>
      <c r="J138" s="140">
        <f t="shared" si="0"/>
        <v>0</v>
      </c>
      <c r="K138" s="141"/>
      <c r="L138" s="28"/>
      <c r="M138" s="142" t="s">
        <v>1</v>
      </c>
      <c r="N138" s="143" t="s">
        <v>38</v>
      </c>
      <c r="P138" s="144">
        <f t="shared" si="1"/>
        <v>0</v>
      </c>
      <c r="Q138" s="144">
        <v>0</v>
      </c>
      <c r="R138" s="144">
        <f t="shared" si="2"/>
        <v>0</v>
      </c>
      <c r="S138" s="144">
        <v>0</v>
      </c>
      <c r="T138" s="145">
        <f t="shared" si="3"/>
        <v>0</v>
      </c>
      <c r="AR138" s="146" t="s">
        <v>97</v>
      </c>
      <c r="AT138" s="146" t="s">
        <v>284</v>
      </c>
      <c r="AU138" s="146" t="s">
        <v>80</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431</v>
      </c>
    </row>
    <row r="139" spans="2:65" s="1" customFormat="1" ht="21.75" customHeight="1">
      <c r="B139" s="133"/>
      <c r="C139" s="134" t="s">
        <v>331</v>
      </c>
      <c r="D139" s="134" t="s">
        <v>284</v>
      </c>
      <c r="E139" s="135" t="s">
        <v>432</v>
      </c>
      <c r="F139" s="136" t="s">
        <v>433</v>
      </c>
      <c r="G139" s="137" t="s">
        <v>409</v>
      </c>
      <c r="H139" s="156">
        <v>5</v>
      </c>
      <c r="I139" s="139"/>
      <c r="J139" s="140">
        <f t="shared" si="0"/>
        <v>0</v>
      </c>
      <c r="K139" s="141"/>
      <c r="L139" s="28"/>
      <c r="M139" s="142" t="s">
        <v>1</v>
      </c>
      <c r="N139" s="143" t="s">
        <v>38</v>
      </c>
      <c r="P139" s="144">
        <f t="shared" si="1"/>
        <v>0</v>
      </c>
      <c r="Q139" s="144">
        <v>0</v>
      </c>
      <c r="R139" s="144">
        <f t="shared" si="2"/>
        <v>0</v>
      </c>
      <c r="S139" s="144">
        <v>0</v>
      </c>
      <c r="T139" s="145">
        <f t="shared" si="3"/>
        <v>0</v>
      </c>
      <c r="AR139" s="146" t="s">
        <v>97</v>
      </c>
      <c r="AT139" s="146" t="s">
        <v>284</v>
      </c>
      <c r="AU139" s="146" t="s">
        <v>80</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434</v>
      </c>
    </row>
    <row r="140" spans="2:65" s="1" customFormat="1" ht="21.75" customHeight="1">
      <c r="B140" s="133"/>
      <c r="C140" s="134" t="s">
        <v>8</v>
      </c>
      <c r="D140" s="134" t="s">
        <v>284</v>
      </c>
      <c r="E140" s="135" t="s">
        <v>435</v>
      </c>
      <c r="F140" s="136" t="s">
        <v>436</v>
      </c>
      <c r="G140" s="137" t="s">
        <v>409</v>
      </c>
      <c r="H140" s="156">
        <v>5</v>
      </c>
      <c r="I140" s="139"/>
      <c r="J140" s="140">
        <f t="shared" si="0"/>
        <v>0</v>
      </c>
      <c r="K140" s="141"/>
      <c r="L140" s="28"/>
      <c r="M140" s="142" t="s">
        <v>1</v>
      </c>
      <c r="N140" s="143" t="s">
        <v>38</v>
      </c>
      <c r="P140" s="144">
        <f t="shared" si="1"/>
        <v>0</v>
      </c>
      <c r="Q140" s="144">
        <v>0</v>
      </c>
      <c r="R140" s="144">
        <f t="shared" si="2"/>
        <v>0</v>
      </c>
      <c r="S140" s="144">
        <v>0</v>
      </c>
      <c r="T140" s="145">
        <f t="shared" si="3"/>
        <v>0</v>
      </c>
      <c r="AR140" s="146" t="s">
        <v>97</v>
      </c>
      <c r="AT140" s="146" t="s">
        <v>284</v>
      </c>
      <c r="AU140" s="146" t="s">
        <v>80</v>
      </c>
      <c r="AY140" s="13" t="s">
        <v>281</v>
      </c>
      <c r="BE140" s="147">
        <f t="shared" si="4"/>
        <v>0</v>
      </c>
      <c r="BF140" s="147">
        <f t="shared" si="5"/>
        <v>0</v>
      </c>
      <c r="BG140" s="147">
        <f t="shared" si="6"/>
        <v>0</v>
      </c>
      <c r="BH140" s="147">
        <f t="shared" si="7"/>
        <v>0</v>
      </c>
      <c r="BI140" s="147">
        <f t="shared" si="8"/>
        <v>0</v>
      </c>
      <c r="BJ140" s="13" t="s">
        <v>80</v>
      </c>
      <c r="BK140" s="147">
        <f t="shared" si="9"/>
        <v>0</v>
      </c>
      <c r="BL140" s="13" t="s">
        <v>97</v>
      </c>
      <c r="BM140" s="146" t="s">
        <v>437</v>
      </c>
    </row>
    <row r="141" spans="2:65" s="1" customFormat="1" ht="21.75" customHeight="1">
      <c r="B141" s="133"/>
      <c r="C141" s="134" t="s">
        <v>438</v>
      </c>
      <c r="D141" s="134" t="s">
        <v>284</v>
      </c>
      <c r="E141" s="135" t="s">
        <v>439</v>
      </c>
      <c r="F141" s="136" t="s">
        <v>440</v>
      </c>
      <c r="G141" s="137" t="s">
        <v>409</v>
      </c>
      <c r="H141" s="156">
        <v>3</v>
      </c>
      <c r="I141" s="139"/>
      <c r="J141" s="140">
        <f t="shared" si="0"/>
        <v>0</v>
      </c>
      <c r="K141" s="141"/>
      <c r="L141" s="28"/>
      <c r="M141" s="142" t="s">
        <v>1</v>
      </c>
      <c r="N141" s="143" t="s">
        <v>38</v>
      </c>
      <c r="P141" s="144">
        <f t="shared" si="1"/>
        <v>0</v>
      </c>
      <c r="Q141" s="144">
        <v>0</v>
      </c>
      <c r="R141" s="144">
        <f t="shared" si="2"/>
        <v>0</v>
      </c>
      <c r="S141" s="144">
        <v>0</v>
      </c>
      <c r="T141" s="145">
        <f t="shared" si="3"/>
        <v>0</v>
      </c>
      <c r="AR141" s="146" t="s">
        <v>97</v>
      </c>
      <c r="AT141" s="146" t="s">
        <v>284</v>
      </c>
      <c r="AU141" s="146" t="s">
        <v>80</v>
      </c>
      <c r="AY141" s="13" t="s">
        <v>281</v>
      </c>
      <c r="BE141" s="147">
        <f t="shared" si="4"/>
        <v>0</v>
      </c>
      <c r="BF141" s="147">
        <f t="shared" si="5"/>
        <v>0</v>
      </c>
      <c r="BG141" s="147">
        <f t="shared" si="6"/>
        <v>0</v>
      </c>
      <c r="BH141" s="147">
        <f t="shared" si="7"/>
        <v>0</v>
      </c>
      <c r="BI141" s="147">
        <f t="shared" si="8"/>
        <v>0</v>
      </c>
      <c r="BJ141" s="13" t="s">
        <v>80</v>
      </c>
      <c r="BK141" s="147">
        <f t="shared" si="9"/>
        <v>0</v>
      </c>
      <c r="BL141" s="13" t="s">
        <v>97</v>
      </c>
      <c r="BM141" s="146" t="s">
        <v>441</v>
      </c>
    </row>
    <row r="142" spans="2:65" s="1" customFormat="1" ht="21.75" customHeight="1">
      <c r="B142" s="133"/>
      <c r="C142" s="134" t="s">
        <v>342</v>
      </c>
      <c r="D142" s="134" t="s">
        <v>284</v>
      </c>
      <c r="E142" s="135" t="s">
        <v>442</v>
      </c>
      <c r="F142" s="136" t="s">
        <v>443</v>
      </c>
      <c r="G142" s="137" t="s">
        <v>409</v>
      </c>
      <c r="H142" s="156">
        <v>3</v>
      </c>
      <c r="I142" s="139"/>
      <c r="J142" s="140">
        <f t="shared" si="0"/>
        <v>0</v>
      </c>
      <c r="K142" s="141"/>
      <c r="L142" s="28"/>
      <c r="M142" s="142" t="s">
        <v>1</v>
      </c>
      <c r="N142" s="143" t="s">
        <v>38</v>
      </c>
      <c r="P142" s="144">
        <f t="shared" si="1"/>
        <v>0</v>
      </c>
      <c r="Q142" s="144">
        <v>0</v>
      </c>
      <c r="R142" s="144">
        <f t="shared" si="2"/>
        <v>0</v>
      </c>
      <c r="S142" s="144">
        <v>0</v>
      </c>
      <c r="T142" s="145">
        <f t="shared" si="3"/>
        <v>0</v>
      </c>
      <c r="AR142" s="146" t="s">
        <v>97</v>
      </c>
      <c r="AT142" s="146" t="s">
        <v>284</v>
      </c>
      <c r="AU142" s="146" t="s">
        <v>80</v>
      </c>
      <c r="AY142" s="13" t="s">
        <v>281</v>
      </c>
      <c r="BE142" s="147">
        <f t="shared" si="4"/>
        <v>0</v>
      </c>
      <c r="BF142" s="147">
        <f t="shared" si="5"/>
        <v>0</v>
      </c>
      <c r="BG142" s="147">
        <f t="shared" si="6"/>
        <v>0</v>
      </c>
      <c r="BH142" s="147">
        <f t="shared" si="7"/>
        <v>0</v>
      </c>
      <c r="BI142" s="147">
        <f t="shared" si="8"/>
        <v>0</v>
      </c>
      <c r="BJ142" s="13" t="s">
        <v>80</v>
      </c>
      <c r="BK142" s="147">
        <f t="shared" si="9"/>
        <v>0</v>
      </c>
      <c r="BL142" s="13" t="s">
        <v>97</v>
      </c>
      <c r="BM142" s="146" t="s">
        <v>444</v>
      </c>
    </row>
    <row r="143" spans="2:65" s="1" customFormat="1" ht="21.75" customHeight="1">
      <c r="B143" s="133"/>
      <c r="C143" s="134" t="s">
        <v>347</v>
      </c>
      <c r="D143" s="134" t="s">
        <v>284</v>
      </c>
      <c r="E143" s="135" t="s">
        <v>445</v>
      </c>
      <c r="F143" s="136" t="s">
        <v>446</v>
      </c>
      <c r="G143" s="137" t="s">
        <v>409</v>
      </c>
      <c r="H143" s="156">
        <v>10</v>
      </c>
      <c r="I143" s="139"/>
      <c r="J143" s="140">
        <f t="shared" si="0"/>
        <v>0</v>
      </c>
      <c r="K143" s="141"/>
      <c r="L143" s="28"/>
      <c r="M143" s="142" t="s">
        <v>1</v>
      </c>
      <c r="N143" s="143" t="s">
        <v>38</v>
      </c>
      <c r="P143" s="144">
        <f t="shared" si="1"/>
        <v>0</v>
      </c>
      <c r="Q143" s="144">
        <v>0</v>
      </c>
      <c r="R143" s="144">
        <f t="shared" si="2"/>
        <v>0</v>
      </c>
      <c r="S143" s="144">
        <v>0</v>
      </c>
      <c r="T143" s="145">
        <f t="shared" si="3"/>
        <v>0</v>
      </c>
      <c r="AR143" s="146" t="s">
        <v>97</v>
      </c>
      <c r="AT143" s="146" t="s">
        <v>284</v>
      </c>
      <c r="AU143" s="146" t="s">
        <v>80</v>
      </c>
      <c r="AY143" s="13" t="s">
        <v>281</v>
      </c>
      <c r="BE143" s="147">
        <f t="shared" si="4"/>
        <v>0</v>
      </c>
      <c r="BF143" s="147">
        <f t="shared" si="5"/>
        <v>0</v>
      </c>
      <c r="BG143" s="147">
        <f t="shared" si="6"/>
        <v>0</v>
      </c>
      <c r="BH143" s="147">
        <f t="shared" si="7"/>
        <v>0</v>
      </c>
      <c r="BI143" s="147">
        <f t="shared" si="8"/>
        <v>0</v>
      </c>
      <c r="BJ143" s="13" t="s">
        <v>80</v>
      </c>
      <c r="BK143" s="147">
        <f t="shared" si="9"/>
        <v>0</v>
      </c>
      <c r="BL143" s="13" t="s">
        <v>97</v>
      </c>
      <c r="BM143" s="146" t="s">
        <v>447</v>
      </c>
    </row>
    <row r="144" spans="2:65" s="1" customFormat="1" ht="21.75" customHeight="1">
      <c r="B144" s="133"/>
      <c r="C144" s="134" t="s">
        <v>352</v>
      </c>
      <c r="D144" s="134" t="s">
        <v>284</v>
      </c>
      <c r="E144" s="135" t="s">
        <v>448</v>
      </c>
      <c r="F144" s="136" t="s">
        <v>449</v>
      </c>
      <c r="G144" s="137" t="s">
        <v>409</v>
      </c>
      <c r="H144" s="156">
        <v>28</v>
      </c>
      <c r="I144" s="139"/>
      <c r="J144" s="140">
        <f t="shared" si="0"/>
        <v>0</v>
      </c>
      <c r="K144" s="141"/>
      <c r="L144" s="28"/>
      <c r="M144" s="142" t="s">
        <v>1</v>
      </c>
      <c r="N144" s="143" t="s">
        <v>38</v>
      </c>
      <c r="P144" s="144">
        <f t="shared" si="1"/>
        <v>0</v>
      </c>
      <c r="Q144" s="144">
        <v>0</v>
      </c>
      <c r="R144" s="144">
        <f t="shared" si="2"/>
        <v>0</v>
      </c>
      <c r="S144" s="144">
        <v>0</v>
      </c>
      <c r="T144" s="145">
        <f t="shared" si="3"/>
        <v>0</v>
      </c>
      <c r="AR144" s="146" t="s">
        <v>97</v>
      </c>
      <c r="AT144" s="146" t="s">
        <v>284</v>
      </c>
      <c r="AU144" s="146" t="s">
        <v>80</v>
      </c>
      <c r="AY144" s="13" t="s">
        <v>281</v>
      </c>
      <c r="BE144" s="147">
        <f t="shared" si="4"/>
        <v>0</v>
      </c>
      <c r="BF144" s="147">
        <f t="shared" si="5"/>
        <v>0</v>
      </c>
      <c r="BG144" s="147">
        <f t="shared" si="6"/>
        <v>0</v>
      </c>
      <c r="BH144" s="147">
        <f t="shared" si="7"/>
        <v>0</v>
      </c>
      <c r="BI144" s="147">
        <f t="shared" si="8"/>
        <v>0</v>
      </c>
      <c r="BJ144" s="13" t="s">
        <v>80</v>
      </c>
      <c r="BK144" s="147">
        <f t="shared" si="9"/>
        <v>0</v>
      </c>
      <c r="BL144" s="13" t="s">
        <v>97</v>
      </c>
      <c r="BM144" s="146" t="s">
        <v>450</v>
      </c>
    </row>
    <row r="145" spans="2:65" s="1" customFormat="1" ht="21.75" customHeight="1">
      <c r="B145" s="133"/>
      <c r="C145" s="134" t="s">
        <v>359</v>
      </c>
      <c r="D145" s="134" t="s">
        <v>284</v>
      </c>
      <c r="E145" s="135" t="s">
        <v>451</v>
      </c>
      <c r="F145" s="136" t="s">
        <v>452</v>
      </c>
      <c r="G145" s="137" t="s">
        <v>409</v>
      </c>
      <c r="H145" s="156">
        <v>8</v>
      </c>
      <c r="I145" s="139"/>
      <c r="J145" s="140">
        <f t="shared" si="0"/>
        <v>0</v>
      </c>
      <c r="K145" s="141"/>
      <c r="L145" s="28"/>
      <c r="M145" s="142" t="s">
        <v>1</v>
      </c>
      <c r="N145" s="143" t="s">
        <v>38</v>
      </c>
      <c r="P145" s="144">
        <f t="shared" si="1"/>
        <v>0</v>
      </c>
      <c r="Q145" s="144">
        <v>0</v>
      </c>
      <c r="R145" s="144">
        <f t="shared" si="2"/>
        <v>0</v>
      </c>
      <c r="S145" s="144">
        <v>0</v>
      </c>
      <c r="T145" s="145">
        <f t="shared" si="3"/>
        <v>0</v>
      </c>
      <c r="AR145" s="146" t="s">
        <v>97</v>
      </c>
      <c r="AT145" s="146" t="s">
        <v>284</v>
      </c>
      <c r="AU145" s="146" t="s">
        <v>80</v>
      </c>
      <c r="AY145" s="13" t="s">
        <v>281</v>
      </c>
      <c r="BE145" s="147">
        <f t="shared" si="4"/>
        <v>0</v>
      </c>
      <c r="BF145" s="147">
        <f t="shared" si="5"/>
        <v>0</v>
      </c>
      <c r="BG145" s="147">
        <f t="shared" si="6"/>
        <v>0</v>
      </c>
      <c r="BH145" s="147">
        <f t="shared" si="7"/>
        <v>0</v>
      </c>
      <c r="BI145" s="147">
        <f t="shared" si="8"/>
        <v>0</v>
      </c>
      <c r="BJ145" s="13" t="s">
        <v>80</v>
      </c>
      <c r="BK145" s="147">
        <f t="shared" si="9"/>
        <v>0</v>
      </c>
      <c r="BL145" s="13" t="s">
        <v>97</v>
      </c>
      <c r="BM145" s="146" t="s">
        <v>453</v>
      </c>
    </row>
    <row r="146" spans="2:65" s="1" customFormat="1" ht="21.75" customHeight="1">
      <c r="B146" s="133"/>
      <c r="C146" s="134" t="s">
        <v>454</v>
      </c>
      <c r="D146" s="134" t="s">
        <v>284</v>
      </c>
      <c r="E146" s="135" t="s">
        <v>455</v>
      </c>
      <c r="F146" s="136" t="s">
        <v>456</v>
      </c>
      <c r="G146" s="137" t="s">
        <v>409</v>
      </c>
      <c r="H146" s="156">
        <v>9</v>
      </c>
      <c r="I146" s="139"/>
      <c r="J146" s="140">
        <f t="shared" si="0"/>
        <v>0</v>
      </c>
      <c r="K146" s="141"/>
      <c r="L146" s="28"/>
      <c r="M146" s="142" t="s">
        <v>1</v>
      </c>
      <c r="N146" s="143" t="s">
        <v>38</v>
      </c>
      <c r="P146" s="144">
        <f t="shared" si="1"/>
        <v>0</v>
      </c>
      <c r="Q146" s="144">
        <v>0</v>
      </c>
      <c r="R146" s="144">
        <f t="shared" si="2"/>
        <v>0</v>
      </c>
      <c r="S146" s="144">
        <v>0</v>
      </c>
      <c r="T146" s="145">
        <f t="shared" si="3"/>
        <v>0</v>
      </c>
      <c r="AR146" s="146" t="s">
        <v>97</v>
      </c>
      <c r="AT146" s="146" t="s">
        <v>284</v>
      </c>
      <c r="AU146" s="146" t="s">
        <v>80</v>
      </c>
      <c r="AY146" s="13" t="s">
        <v>281</v>
      </c>
      <c r="BE146" s="147">
        <f t="shared" si="4"/>
        <v>0</v>
      </c>
      <c r="BF146" s="147">
        <f t="shared" si="5"/>
        <v>0</v>
      </c>
      <c r="BG146" s="147">
        <f t="shared" si="6"/>
        <v>0</v>
      </c>
      <c r="BH146" s="147">
        <f t="shared" si="7"/>
        <v>0</v>
      </c>
      <c r="BI146" s="147">
        <f t="shared" si="8"/>
        <v>0</v>
      </c>
      <c r="BJ146" s="13" t="s">
        <v>80</v>
      </c>
      <c r="BK146" s="147">
        <f t="shared" si="9"/>
        <v>0</v>
      </c>
      <c r="BL146" s="13" t="s">
        <v>97</v>
      </c>
      <c r="BM146" s="146" t="s">
        <v>457</v>
      </c>
    </row>
    <row r="147" spans="2:65" s="1" customFormat="1" ht="21.75" customHeight="1">
      <c r="B147" s="133"/>
      <c r="C147" s="134" t="s">
        <v>366</v>
      </c>
      <c r="D147" s="134" t="s">
        <v>284</v>
      </c>
      <c r="E147" s="135" t="s">
        <v>458</v>
      </c>
      <c r="F147" s="136" t="s">
        <v>459</v>
      </c>
      <c r="G147" s="137" t="s">
        <v>409</v>
      </c>
      <c r="H147" s="156">
        <v>28</v>
      </c>
      <c r="I147" s="139"/>
      <c r="J147" s="140">
        <f t="shared" si="0"/>
        <v>0</v>
      </c>
      <c r="K147" s="141"/>
      <c r="L147" s="28"/>
      <c r="M147" s="142" t="s">
        <v>1</v>
      </c>
      <c r="N147" s="143" t="s">
        <v>38</v>
      </c>
      <c r="P147" s="144">
        <f t="shared" si="1"/>
        <v>0</v>
      </c>
      <c r="Q147" s="144">
        <v>0</v>
      </c>
      <c r="R147" s="144">
        <f t="shared" si="2"/>
        <v>0</v>
      </c>
      <c r="S147" s="144">
        <v>0</v>
      </c>
      <c r="T147" s="145">
        <f t="shared" si="3"/>
        <v>0</v>
      </c>
      <c r="AR147" s="146" t="s">
        <v>97</v>
      </c>
      <c r="AT147" s="146" t="s">
        <v>284</v>
      </c>
      <c r="AU147" s="146" t="s">
        <v>80</v>
      </c>
      <c r="AY147" s="13" t="s">
        <v>281</v>
      </c>
      <c r="BE147" s="147">
        <f t="shared" si="4"/>
        <v>0</v>
      </c>
      <c r="BF147" s="147">
        <f t="shared" si="5"/>
        <v>0</v>
      </c>
      <c r="BG147" s="147">
        <f t="shared" si="6"/>
        <v>0</v>
      </c>
      <c r="BH147" s="147">
        <f t="shared" si="7"/>
        <v>0</v>
      </c>
      <c r="BI147" s="147">
        <f t="shared" si="8"/>
        <v>0</v>
      </c>
      <c r="BJ147" s="13" t="s">
        <v>80</v>
      </c>
      <c r="BK147" s="147">
        <f t="shared" si="9"/>
        <v>0</v>
      </c>
      <c r="BL147" s="13" t="s">
        <v>97</v>
      </c>
      <c r="BM147" s="146" t="s">
        <v>460</v>
      </c>
    </row>
    <row r="148" spans="2:65" s="1" customFormat="1" ht="21.75" customHeight="1">
      <c r="B148" s="133"/>
      <c r="C148" s="134" t="s">
        <v>371</v>
      </c>
      <c r="D148" s="134" t="s">
        <v>284</v>
      </c>
      <c r="E148" s="135" t="s">
        <v>461</v>
      </c>
      <c r="F148" s="136" t="s">
        <v>462</v>
      </c>
      <c r="G148" s="137" t="s">
        <v>409</v>
      </c>
      <c r="H148" s="156">
        <v>8</v>
      </c>
      <c r="I148" s="139"/>
      <c r="J148" s="140">
        <f t="shared" si="0"/>
        <v>0</v>
      </c>
      <c r="K148" s="141"/>
      <c r="L148" s="28"/>
      <c r="M148" s="142" t="s">
        <v>1</v>
      </c>
      <c r="N148" s="143" t="s">
        <v>38</v>
      </c>
      <c r="P148" s="144">
        <f t="shared" si="1"/>
        <v>0</v>
      </c>
      <c r="Q148" s="144">
        <v>0</v>
      </c>
      <c r="R148" s="144">
        <f t="shared" si="2"/>
        <v>0</v>
      </c>
      <c r="S148" s="144">
        <v>0</v>
      </c>
      <c r="T148" s="145">
        <f t="shared" si="3"/>
        <v>0</v>
      </c>
      <c r="AR148" s="146" t="s">
        <v>97</v>
      </c>
      <c r="AT148" s="146" t="s">
        <v>284</v>
      </c>
      <c r="AU148" s="146" t="s">
        <v>80</v>
      </c>
      <c r="AY148" s="13" t="s">
        <v>281</v>
      </c>
      <c r="BE148" s="147">
        <f t="shared" si="4"/>
        <v>0</v>
      </c>
      <c r="BF148" s="147">
        <f t="shared" si="5"/>
        <v>0</v>
      </c>
      <c r="BG148" s="147">
        <f t="shared" si="6"/>
        <v>0</v>
      </c>
      <c r="BH148" s="147">
        <f t="shared" si="7"/>
        <v>0</v>
      </c>
      <c r="BI148" s="147">
        <f t="shared" si="8"/>
        <v>0</v>
      </c>
      <c r="BJ148" s="13" t="s">
        <v>80</v>
      </c>
      <c r="BK148" s="147">
        <f t="shared" si="9"/>
        <v>0</v>
      </c>
      <c r="BL148" s="13" t="s">
        <v>97</v>
      </c>
      <c r="BM148" s="146" t="s">
        <v>463</v>
      </c>
    </row>
    <row r="149" spans="2:65" s="1" customFormat="1" ht="21.75" customHeight="1">
      <c r="B149" s="133"/>
      <c r="C149" s="134" t="s">
        <v>7</v>
      </c>
      <c r="D149" s="134" t="s">
        <v>284</v>
      </c>
      <c r="E149" s="135" t="s">
        <v>464</v>
      </c>
      <c r="F149" s="136" t="s">
        <v>465</v>
      </c>
      <c r="G149" s="137" t="s">
        <v>409</v>
      </c>
      <c r="H149" s="156">
        <v>9</v>
      </c>
      <c r="I149" s="139"/>
      <c r="J149" s="140">
        <f t="shared" si="0"/>
        <v>0</v>
      </c>
      <c r="K149" s="141"/>
      <c r="L149" s="28"/>
      <c r="M149" s="142" t="s">
        <v>1</v>
      </c>
      <c r="N149" s="143" t="s">
        <v>38</v>
      </c>
      <c r="P149" s="144">
        <f t="shared" si="1"/>
        <v>0</v>
      </c>
      <c r="Q149" s="144">
        <v>0</v>
      </c>
      <c r="R149" s="144">
        <f t="shared" si="2"/>
        <v>0</v>
      </c>
      <c r="S149" s="144">
        <v>0</v>
      </c>
      <c r="T149" s="145">
        <f t="shared" si="3"/>
        <v>0</v>
      </c>
      <c r="AR149" s="146" t="s">
        <v>97</v>
      </c>
      <c r="AT149" s="146" t="s">
        <v>284</v>
      </c>
      <c r="AU149" s="146" t="s">
        <v>80</v>
      </c>
      <c r="AY149" s="13" t="s">
        <v>281</v>
      </c>
      <c r="BE149" s="147">
        <f t="shared" si="4"/>
        <v>0</v>
      </c>
      <c r="BF149" s="147">
        <f t="shared" si="5"/>
        <v>0</v>
      </c>
      <c r="BG149" s="147">
        <f t="shared" si="6"/>
        <v>0</v>
      </c>
      <c r="BH149" s="147">
        <f t="shared" si="7"/>
        <v>0</v>
      </c>
      <c r="BI149" s="147">
        <f t="shared" si="8"/>
        <v>0</v>
      </c>
      <c r="BJ149" s="13" t="s">
        <v>80</v>
      </c>
      <c r="BK149" s="147">
        <f t="shared" si="9"/>
        <v>0</v>
      </c>
      <c r="BL149" s="13" t="s">
        <v>97</v>
      </c>
      <c r="BM149" s="146" t="s">
        <v>466</v>
      </c>
    </row>
    <row r="150" spans="2:65" s="1" customFormat="1" ht="21.75" customHeight="1">
      <c r="B150" s="133"/>
      <c r="C150" s="134" t="s">
        <v>379</v>
      </c>
      <c r="D150" s="134" t="s">
        <v>284</v>
      </c>
      <c r="E150" s="135" t="s">
        <v>467</v>
      </c>
      <c r="F150" s="136" t="s">
        <v>468</v>
      </c>
      <c r="G150" s="137" t="s">
        <v>409</v>
      </c>
      <c r="H150" s="156">
        <v>28</v>
      </c>
      <c r="I150" s="139"/>
      <c r="J150" s="140">
        <f t="shared" si="0"/>
        <v>0</v>
      </c>
      <c r="K150" s="141"/>
      <c r="L150" s="28"/>
      <c r="M150" s="142" t="s">
        <v>1</v>
      </c>
      <c r="N150" s="143" t="s">
        <v>38</v>
      </c>
      <c r="P150" s="144">
        <f t="shared" si="1"/>
        <v>0</v>
      </c>
      <c r="Q150" s="144">
        <v>0</v>
      </c>
      <c r="R150" s="144">
        <f t="shared" si="2"/>
        <v>0</v>
      </c>
      <c r="S150" s="144">
        <v>0</v>
      </c>
      <c r="T150" s="145">
        <f t="shared" si="3"/>
        <v>0</v>
      </c>
      <c r="AR150" s="146" t="s">
        <v>97</v>
      </c>
      <c r="AT150" s="146" t="s">
        <v>284</v>
      </c>
      <c r="AU150" s="146" t="s">
        <v>80</v>
      </c>
      <c r="AY150" s="13" t="s">
        <v>281</v>
      </c>
      <c r="BE150" s="147">
        <f t="shared" si="4"/>
        <v>0</v>
      </c>
      <c r="BF150" s="147">
        <f t="shared" si="5"/>
        <v>0</v>
      </c>
      <c r="BG150" s="147">
        <f t="shared" si="6"/>
        <v>0</v>
      </c>
      <c r="BH150" s="147">
        <f t="shared" si="7"/>
        <v>0</v>
      </c>
      <c r="BI150" s="147">
        <f t="shared" si="8"/>
        <v>0</v>
      </c>
      <c r="BJ150" s="13" t="s">
        <v>80</v>
      </c>
      <c r="BK150" s="147">
        <f t="shared" si="9"/>
        <v>0</v>
      </c>
      <c r="BL150" s="13" t="s">
        <v>97</v>
      </c>
      <c r="BM150" s="146" t="s">
        <v>469</v>
      </c>
    </row>
    <row r="151" spans="2:65" s="1" customFormat="1" ht="21.75" customHeight="1">
      <c r="B151" s="133"/>
      <c r="C151" s="134" t="s">
        <v>384</v>
      </c>
      <c r="D151" s="134" t="s">
        <v>284</v>
      </c>
      <c r="E151" s="135" t="s">
        <v>470</v>
      </c>
      <c r="F151" s="136" t="s">
        <v>471</v>
      </c>
      <c r="G151" s="137" t="s">
        <v>409</v>
      </c>
      <c r="H151" s="156">
        <v>8</v>
      </c>
      <c r="I151" s="139"/>
      <c r="J151" s="140">
        <f t="shared" si="0"/>
        <v>0</v>
      </c>
      <c r="K151" s="141"/>
      <c r="L151" s="28"/>
      <c r="M151" s="142" t="s">
        <v>1</v>
      </c>
      <c r="N151" s="143" t="s">
        <v>38</v>
      </c>
      <c r="P151" s="144">
        <f t="shared" si="1"/>
        <v>0</v>
      </c>
      <c r="Q151" s="144">
        <v>0</v>
      </c>
      <c r="R151" s="144">
        <f t="shared" si="2"/>
        <v>0</v>
      </c>
      <c r="S151" s="144">
        <v>0</v>
      </c>
      <c r="T151" s="145">
        <f t="shared" si="3"/>
        <v>0</v>
      </c>
      <c r="AR151" s="146" t="s">
        <v>97</v>
      </c>
      <c r="AT151" s="146" t="s">
        <v>284</v>
      </c>
      <c r="AU151" s="146" t="s">
        <v>80</v>
      </c>
      <c r="AY151" s="13" t="s">
        <v>281</v>
      </c>
      <c r="BE151" s="147">
        <f t="shared" si="4"/>
        <v>0</v>
      </c>
      <c r="BF151" s="147">
        <f t="shared" si="5"/>
        <v>0</v>
      </c>
      <c r="BG151" s="147">
        <f t="shared" si="6"/>
        <v>0</v>
      </c>
      <c r="BH151" s="147">
        <f t="shared" si="7"/>
        <v>0</v>
      </c>
      <c r="BI151" s="147">
        <f t="shared" si="8"/>
        <v>0</v>
      </c>
      <c r="BJ151" s="13" t="s">
        <v>80</v>
      </c>
      <c r="BK151" s="147">
        <f t="shared" si="9"/>
        <v>0</v>
      </c>
      <c r="BL151" s="13" t="s">
        <v>97</v>
      </c>
      <c r="BM151" s="146" t="s">
        <v>472</v>
      </c>
    </row>
    <row r="152" spans="2:65" s="1" customFormat="1" ht="21.75" customHeight="1">
      <c r="B152" s="133"/>
      <c r="C152" s="134" t="s">
        <v>389</v>
      </c>
      <c r="D152" s="134" t="s">
        <v>284</v>
      </c>
      <c r="E152" s="135" t="s">
        <v>473</v>
      </c>
      <c r="F152" s="136" t="s">
        <v>474</v>
      </c>
      <c r="G152" s="137" t="s">
        <v>409</v>
      </c>
      <c r="H152" s="156">
        <v>9</v>
      </c>
      <c r="I152" s="139"/>
      <c r="J152" s="140">
        <f t="shared" si="0"/>
        <v>0</v>
      </c>
      <c r="K152" s="141"/>
      <c r="L152" s="28"/>
      <c r="M152" s="142" t="s">
        <v>1</v>
      </c>
      <c r="N152" s="143" t="s">
        <v>38</v>
      </c>
      <c r="P152" s="144">
        <f t="shared" si="1"/>
        <v>0</v>
      </c>
      <c r="Q152" s="144">
        <v>0</v>
      </c>
      <c r="R152" s="144">
        <f t="shared" si="2"/>
        <v>0</v>
      </c>
      <c r="S152" s="144">
        <v>0</v>
      </c>
      <c r="T152" s="145">
        <f t="shared" si="3"/>
        <v>0</v>
      </c>
      <c r="AR152" s="146" t="s">
        <v>97</v>
      </c>
      <c r="AT152" s="146" t="s">
        <v>284</v>
      </c>
      <c r="AU152" s="146" t="s">
        <v>80</v>
      </c>
      <c r="AY152" s="13" t="s">
        <v>281</v>
      </c>
      <c r="BE152" s="147">
        <f t="shared" si="4"/>
        <v>0</v>
      </c>
      <c r="BF152" s="147">
        <f t="shared" si="5"/>
        <v>0</v>
      </c>
      <c r="BG152" s="147">
        <f t="shared" si="6"/>
        <v>0</v>
      </c>
      <c r="BH152" s="147">
        <f t="shared" si="7"/>
        <v>0</v>
      </c>
      <c r="BI152" s="147">
        <f t="shared" si="8"/>
        <v>0</v>
      </c>
      <c r="BJ152" s="13" t="s">
        <v>80</v>
      </c>
      <c r="BK152" s="147">
        <f t="shared" si="9"/>
        <v>0</v>
      </c>
      <c r="BL152" s="13" t="s">
        <v>97</v>
      </c>
      <c r="BM152" s="146" t="s">
        <v>475</v>
      </c>
    </row>
    <row r="153" spans="2:65" s="1" customFormat="1" ht="16.5" customHeight="1">
      <c r="B153" s="133"/>
      <c r="C153" s="134" t="s">
        <v>476</v>
      </c>
      <c r="D153" s="134" t="s">
        <v>284</v>
      </c>
      <c r="E153" s="135" t="s">
        <v>477</v>
      </c>
      <c r="F153" s="136" t="s">
        <v>478</v>
      </c>
      <c r="G153" s="137" t="s">
        <v>402</v>
      </c>
      <c r="H153" s="156">
        <v>1797</v>
      </c>
      <c r="I153" s="139"/>
      <c r="J153" s="140">
        <f t="shared" si="0"/>
        <v>0</v>
      </c>
      <c r="K153" s="141"/>
      <c r="L153" s="28"/>
      <c r="M153" s="142" t="s">
        <v>1</v>
      </c>
      <c r="N153" s="143" t="s">
        <v>38</v>
      </c>
      <c r="P153" s="144">
        <f t="shared" si="1"/>
        <v>0</v>
      </c>
      <c r="Q153" s="144">
        <v>0</v>
      </c>
      <c r="R153" s="144">
        <f t="shared" si="2"/>
        <v>0</v>
      </c>
      <c r="S153" s="144">
        <v>0</v>
      </c>
      <c r="T153" s="145">
        <f t="shared" si="3"/>
        <v>0</v>
      </c>
      <c r="AR153" s="146" t="s">
        <v>97</v>
      </c>
      <c r="AT153" s="146" t="s">
        <v>284</v>
      </c>
      <c r="AU153" s="146" t="s">
        <v>80</v>
      </c>
      <c r="AY153" s="13" t="s">
        <v>281</v>
      </c>
      <c r="BE153" s="147">
        <f t="shared" si="4"/>
        <v>0</v>
      </c>
      <c r="BF153" s="147">
        <f t="shared" si="5"/>
        <v>0</v>
      </c>
      <c r="BG153" s="147">
        <f t="shared" si="6"/>
        <v>0</v>
      </c>
      <c r="BH153" s="147">
        <f t="shared" si="7"/>
        <v>0</v>
      </c>
      <c r="BI153" s="147">
        <f t="shared" si="8"/>
        <v>0</v>
      </c>
      <c r="BJ153" s="13" t="s">
        <v>80</v>
      </c>
      <c r="BK153" s="147">
        <f t="shared" si="9"/>
        <v>0</v>
      </c>
      <c r="BL153" s="13" t="s">
        <v>97</v>
      </c>
      <c r="BM153" s="146" t="s">
        <v>479</v>
      </c>
    </row>
    <row r="154" spans="2:65" s="11" customFormat="1" ht="25.9" customHeight="1">
      <c r="B154" s="121"/>
      <c r="D154" s="122" t="s">
        <v>72</v>
      </c>
      <c r="E154" s="123" t="s">
        <v>480</v>
      </c>
      <c r="F154" s="123" t="s">
        <v>481</v>
      </c>
      <c r="I154" s="124"/>
      <c r="J154" s="125">
        <f>BK154</f>
        <v>0</v>
      </c>
      <c r="L154" s="121"/>
      <c r="M154" s="126"/>
      <c r="P154" s="127">
        <f>SUM(P155:P164)</f>
        <v>0</v>
      </c>
      <c r="R154" s="127">
        <f>SUM(R155:R164)</f>
        <v>0</v>
      </c>
      <c r="T154" s="128">
        <f>SUM(T155:T164)</f>
        <v>0</v>
      </c>
      <c r="AR154" s="122" t="s">
        <v>80</v>
      </c>
      <c r="AT154" s="129" t="s">
        <v>72</v>
      </c>
      <c r="AU154" s="129" t="s">
        <v>73</v>
      </c>
      <c r="AY154" s="122" t="s">
        <v>281</v>
      </c>
      <c r="BK154" s="130">
        <f>SUM(BK155:BK164)</f>
        <v>0</v>
      </c>
    </row>
    <row r="155" spans="2:65" s="1" customFormat="1" ht="16.5" customHeight="1">
      <c r="B155" s="133"/>
      <c r="C155" s="134" t="s">
        <v>482</v>
      </c>
      <c r="D155" s="134" t="s">
        <v>284</v>
      </c>
      <c r="E155" s="135" t="s">
        <v>483</v>
      </c>
      <c r="F155" s="136" t="s">
        <v>484</v>
      </c>
      <c r="G155" s="137" t="s">
        <v>402</v>
      </c>
      <c r="H155" s="156">
        <v>844</v>
      </c>
      <c r="I155" s="139"/>
      <c r="J155" s="140">
        <f t="shared" ref="J155:J164" si="10">ROUND(I155*H155,2)</f>
        <v>0</v>
      </c>
      <c r="K155" s="141"/>
      <c r="L155" s="28"/>
      <c r="M155" s="142" t="s">
        <v>1</v>
      </c>
      <c r="N155" s="143" t="s">
        <v>38</v>
      </c>
      <c r="P155" s="144">
        <f t="shared" ref="P155:P164" si="11">O155*H155</f>
        <v>0</v>
      </c>
      <c r="Q155" s="144">
        <v>0</v>
      </c>
      <c r="R155" s="144">
        <f t="shared" ref="R155:R164" si="12">Q155*H155</f>
        <v>0</v>
      </c>
      <c r="S155" s="144">
        <v>0</v>
      </c>
      <c r="T155" s="145">
        <f t="shared" ref="T155:T164" si="13">S155*H155</f>
        <v>0</v>
      </c>
      <c r="AR155" s="146" t="s">
        <v>97</v>
      </c>
      <c r="AT155" s="146" t="s">
        <v>284</v>
      </c>
      <c r="AU155" s="146" t="s">
        <v>80</v>
      </c>
      <c r="AY155" s="13" t="s">
        <v>281</v>
      </c>
      <c r="BE155" s="147">
        <f t="shared" ref="BE155:BE164" si="14">IF(N155="základní",J155,0)</f>
        <v>0</v>
      </c>
      <c r="BF155" s="147">
        <f t="shared" ref="BF155:BF164" si="15">IF(N155="snížená",J155,0)</f>
        <v>0</v>
      </c>
      <c r="BG155" s="147">
        <f t="shared" ref="BG155:BG164" si="16">IF(N155="zákl. přenesená",J155,0)</f>
        <v>0</v>
      </c>
      <c r="BH155" s="147">
        <f t="shared" ref="BH155:BH164" si="17">IF(N155="sníž. přenesená",J155,0)</f>
        <v>0</v>
      </c>
      <c r="BI155" s="147">
        <f t="shared" ref="BI155:BI164" si="18">IF(N155="nulová",J155,0)</f>
        <v>0</v>
      </c>
      <c r="BJ155" s="13" t="s">
        <v>80</v>
      </c>
      <c r="BK155" s="147">
        <f t="shared" ref="BK155:BK164" si="19">ROUND(I155*H155,2)</f>
        <v>0</v>
      </c>
      <c r="BL155" s="13" t="s">
        <v>97</v>
      </c>
      <c r="BM155" s="146" t="s">
        <v>485</v>
      </c>
    </row>
    <row r="156" spans="2:65" s="1" customFormat="1" ht="21.75" customHeight="1">
      <c r="B156" s="133"/>
      <c r="C156" s="134" t="s">
        <v>486</v>
      </c>
      <c r="D156" s="134" t="s">
        <v>284</v>
      </c>
      <c r="E156" s="135" t="s">
        <v>487</v>
      </c>
      <c r="F156" s="136" t="s">
        <v>488</v>
      </c>
      <c r="G156" s="137" t="s">
        <v>402</v>
      </c>
      <c r="H156" s="156">
        <v>49</v>
      </c>
      <c r="I156" s="139"/>
      <c r="J156" s="140">
        <f t="shared" si="10"/>
        <v>0</v>
      </c>
      <c r="K156" s="141"/>
      <c r="L156" s="28"/>
      <c r="M156" s="142" t="s">
        <v>1</v>
      </c>
      <c r="N156" s="143" t="s">
        <v>38</v>
      </c>
      <c r="P156" s="144">
        <f t="shared" si="11"/>
        <v>0</v>
      </c>
      <c r="Q156" s="144">
        <v>0</v>
      </c>
      <c r="R156" s="144">
        <f t="shared" si="12"/>
        <v>0</v>
      </c>
      <c r="S156" s="144">
        <v>0</v>
      </c>
      <c r="T156" s="145">
        <f t="shared" si="13"/>
        <v>0</v>
      </c>
      <c r="AR156" s="146" t="s">
        <v>97</v>
      </c>
      <c r="AT156" s="146" t="s">
        <v>284</v>
      </c>
      <c r="AU156" s="146" t="s">
        <v>80</v>
      </c>
      <c r="AY156" s="13" t="s">
        <v>281</v>
      </c>
      <c r="BE156" s="147">
        <f t="shared" si="14"/>
        <v>0</v>
      </c>
      <c r="BF156" s="147">
        <f t="shared" si="15"/>
        <v>0</v>
      </c>
      <c r="BG156" s="147">
        <f t="shared" si="16"/>
        <v>0</v>
      </c>
      <c r="BH156" s="147">
        <f t="shared" si="17"/>
        <v>0</v>
      </c>
      <c r="BI156" s="147">
        <f t="shared" si="18"/>
        <v>0</v>
      </c>
      <c r="BJ156" s="13" t="s">
        <v>80</v>
      </c>
      <c r="BK156" s="147">
        <f t="shared" si="19"/>
        <v>0</v>
      </c>
      <c r="BL156" s="13" t="s">
        <v>97</v>
      </c>
      <c r="BM156" s="146" t="s">
        <v>489</v>
      </c>
    </row>
    <row r="157" spans="2:65" s="1" customFormat="1" ht="21.75" customHeight="1">
      <c r="B157" s="133"/>
      <c r="C157" s="134" t="s">
        <v>490</v>
      </c>
      <c r="D157" s="134" t="s">
        <v>284</v>
      </c>
      <c r="E157" s="135" t="s">
        <v>491</v>
      </c>
      <c r="F157" s="136" t="s">
        <v>492</v>
      </c>
      <c r="G157" s="137" t="s">
        <v>402</v>
      </c>
      <c r="H157" s="156">
        <v>1201</v>
      </c>
      <c r="I157" s="139"/>
      <c r="J157" s="140">
        <f t="shared" si="10"/>
        <v>0</v>
      </c>
      <c r="K157" s="141"/>
      <c r="L157" s="28"/>
      <c r="M157" s="142" t="s">
        <v>1</v>
      </c>
      <c r="N157" s="143" t="s">
        <v>38</v>
      </c>
      <c r="P157" s="144">
        <f t="shared" si="11"/>
        <v>0</v>
      </c>
      <c r="Q157" s="144">
        <v>0</v>
      </c>
      <c r="R157" s="144">
        <f t="shared" si="12"/>
        <v>0</v>
      </c>
      <c r="S157" s="144">
        <v>0</v>
      </c>
      <c r="T157" s="145">
        <f t="shared" si="13"/>
        <v>0</v>
      </c>
      <c r="AR157" s="146" t="s">
        <v>97</v>
      </c>
      <c r="AT157" s="146" t="s">
        <v>284</v>
      </c>
      <c r="AU157" s="146" t="s">
        <v>80</v>
      </c>
      <c r="AY157" s="13" t="s">
        <v>281</v>
      </c>
      <c r="BE157" s="147">
        <f t="shared" si="14"/>
        <v>0</v>
      </c>
      <c r="BF157" s="147">
        <f t="shared" si="15"/>
        <v>0</v>
      </c>
      <c r="BG157" s="147">
        <f t="shared" si="16"/>
        <v>0</v>
      </c>
      <c r="BH157" s="147">
        <f t="shared" si="17"/>
        <v>0</v>
      </c>
      <c r="BI157" s="147">
        <f t="shared" si="18"/>
        <v>0</v>
      </c>
      <c r="BJ157" s="13" t="s">
        <v>80</v>
      </c>
      <c r="BK157" s="147">
        <f t="shared" si="19"/>
        <v>0</v>
      </c>
      <c r="BL157" s="13" t="s">
        <v>97</v>
      </c>
      <c r="BM157" s="146" t="s">
        <v>493</v>
      </c>
    </row>
    <row r="158" spans="2:65" s="1" customFormat="1" ht="21.75" customHeight="1">
      <c r="B158" s="133"/>
      <c r="C158" s="134" t="s">
        <v>494</v>
      </c>
      <c r="D158" s="134" t="s">
        <v>284</v>
      </c>
      <c r="E158" s="135" t="s">
        <v>495</v>
      </c>
      <c r="F158" s="136" t="s">
        <v>496</v>
      </c>
      <c r="G158" s="137" t="s">
        <v>402</v>
      </c>
      <c r="H158" s="156">
        <v>271</v>
      </c>
      <c r="I158" s="139"/>
      <c r="J158" s="140">
        <f t="shared" si="10"/>
        <v>0</v>
      </c>
      <c r="K158" s="141"/>
      <c r="L158" s="28"/>
      <c r="M158" s="142" t="s">
        <v>1</v>
      </c>
      <c r="N158" s="143" t="s">
        <v>38</v>
      </c>
      <c r="P158" s="144">
        <f t="shared" si="11"/>
        <v>0</v>
      </c>
      <c r="Q158" s="144">
        <v>0</v>
      </c>
      <c r="R158" s="144">
        <f t="shared" si="12"/>
        <v>0</v>
      </c>
      <c r="S158" s="144">
        <v>0</v>
      </c>
      <c r="T158" s="145">
        <f t="shared" si="13"/>
        <v>0</v>
      </c>
      <c r="AR158" s="146" t="s">
        <v>97</v>
      </c>
      <c r="AT158" s="146" t="s">
        <v>284</v>
      </c>
      <c r="AU158" s="146" t="s">
        <v>80</v>
      </c>
      <c r="AY158" s="13" t="s">
        <v>281</v>
      </c>
      <c r="BE158" s="147">
        <f t="shared" si="14"/>
        <v>0</v>
      </c>
      <c r="BF158" s="147">
        <f t="shared" si="15"/>
        <v>0</v>
      </c>
      <c r="BG158" s="147">
        <f t="shared" si="16"/>
        <v>0</v>
      </c>
      <c r="BH158" s="147">
        <f t="shared" si="17"/>
        <v>0</v>
      </c>
      <c r="BI158" s="147">
        <f t="shared" si="18"/>
        <v>0</v>
      </c>
      <c r="BJ158" s="13" t="s">
        <v>80</v>
      </c>
      <c r="BK158" s="147">
        <f t="shared" si="19"/>
        <v>0</v>
      </c>
      <c r="BL158" s="13" t="s">
        <v>97</v>
      </c>
      <c r="BM158" s="146" t="s">
        <v>497</v>
      </c>
    </row>
    <row r="159" spans="2:65" s="1" customFormat="1" ht="16.5" customHeight="1">
      <c r="B159" s="133"/>
      <c r="C159" s="134" t="s">
        <v>498</v>
      </c>
      <c r="D159" s="134" t="s">
        <v>284</v>
      </c>
      <c r="E159" s="135" t="s">
        <v>499</v>
      </c>
      <c r="F159" s="136" t="s">
        <v>500</v>
      </c>
      <c r="G159" s="137" t="s">
        <v>501</v>
      </c>
      <c r="H159" s="156">
        <v>1000</v>
      </c>
      <c r="I159" s="139"/>
      <c r="J159" s="140">
        <f t="shared" si="10"/>
        <v>0</v>
      </c>
      <c r="K159" s="141"/>
      <c r="L159" s="28"/>
      <c r="M159" s="142" t="s">
        <v>1</v>
      </c>
      <c r="N159" s="143" t="s">
        <v>38</v>
      </c>
      <c r="P159" s="144">
        <f t="shared" si="11"/>
        <v>0</v>
      </c>
      <c r="Q159" s="144">
        <v>0</v>
      </c>
      <c r="R159" s="144">
        <f t="shared" si="12"/>
        <v>0</v>
      </c>
      <c r="S159" s="144">
        <v>0</v>
      </c>
      <c r="T159" s="145">
        <f t="shared" si="13"/>
        <v>0</v>
      </c>
      <c r="AR159" s="146" t="s">
        <v>97</v>
      </c>
      <c r="AT159" s="146" t="s">
        <v>284</v>
      </c>
      <c r="AU159" s="146" t="s">
        <v>80</v>
      </c>
      <c r="AY159" s="13" t="s">
        <v>281</v>
      </c>
      <c r="BE159" s="147">
        <f t="shared" si="14"/>
        <v>0</v>
      </c>
      <c r="BF159" s="147">
        <f t="shared" si="15"/>
        <v>0</v>
      </c>
      <c r="BG159" s="147">
        <f t="shared" si="16"/>
        <v>0</v>
      </c>
      <c r="BH159" s="147">
        <f t="shared" si="17"/>
        <v>0</v>
      </c>
      <c r="BI159" s="147">
        <f t="shared" si="18"/>
        <v>0</v>
      </c>
      <c r="BJ159" s="13" t="s">
        <v>80</v>
      </c>
      <c r="BK159" s="147">
        <f t="shared" si="19"/>
        <v>0</v>
      </c>
      <c r="BL159" s="13" t="s">
        <v>97</v>
      </c>
      <c r="BM159" s="146" t="s">
        <v>502</v>
      </c>
    </row>
    <row r="160" spans="2:65" s="1" customFormat="1" ht="16.5" customHeight="1">
      <c r="B160" s="133"/>
      <c r="C160" s="134" t="s">
        <v>503</v>
      </c>
      <c r="D160" s="134" t="s">
        <v>284</v>
      </c>
      <c r="E160" s="135" t="s">
        <v>504</v>
      </c>
      <c r="F160" s="136" t="s">
        <v>505</v>
      </c>
      <c r="G160" s="137" t="s">
        <v>506</v>
      </c>
      <c r="H160" s="156">
        <v>28.95</v>
      </c>
      <c r="I160" s="139"/>
      <c r="J160" s="140">
        <f t="shared" si="10"/>
        <v>0</v>
      </c>
      <c r="K160" s="141"/>
      <c r="L160" s="28"/>
      <c r="M160" s="142" t="s">
        <v>1</v>
      </c>
      <c r="N160" s="143" t="s">
        <v>38</v>
      </c>
      <c r="P160" s="144">
        <f t="shared" si="11"/>
        <v>0</v>
      </c>
      <c r="Q160" s="144">
        <v>0</v>
      </c>
      <c r="R160" s="144">
        <f t="shared" si="12"/>
        <v>0</v>
      </c>
      <c r="S160" s="144">
        <v>0</v>
      </c>
      <c r="T160" s="145">
        <f t="shared" si="13"/>
        <v>0</v>
      </c>
      <c r="AR160" s="146" t="s">
        <v>97</v>
      </c>
      <c r="AT160" s="146" t="s">
        <v>284</v>
      </c>
      <c r="AU160" s="146" t="s">
        <v>80</v>
      </c>
      <c r="AY160" s="13" t="s">
        <v>281</v>
      </c>
      <c r="BE160" s="147">
        <f t="shared" si="14"/>
        <v>0</v>
      </c>
      <c r="BF160" s="147">
        <f t="shared" si="15"/>
        <v>0</v>
      </c>
      <c r="BG160" s="147">
        <f t="shared" si="16"/>
        <v>0</v>
      </c>
      <c r="BH160" s="147">
        <f t="shared" si="17"/>
        <v>0</v>
      </c>
      <c r="BI160" s="147">
        <f t="shared" si="18"/>
        <v>0</v>
      </c>
      <c r="BJ160" s="13" t="s">
        <v>80</v>
      </c>
      <c r="BK160" s="147">
        <f t="shared" si="19"/>
        <v>0</v>
      </c>
      <c r="BL160" s="13" t="s">
        <v>97</v>
      </c>
      <c r="BM160" s="146" t="s">
        <v>507</v>
      </c>
    </row>
    <row r="161" spans="2:65" s="1" customFormat="1" ht="21.75" customHeight="1">
      <c r="B161" s="133"/>
      <c r="C161" s="134" t="s">
        <v>508</v>
      </c>
      <c r="D161" s="134" t="s">
        <v>284</v>
      </c>
      <c r="E161" s="135" t="s">
        <v>509</v>
      </c>
      <c r="F161" s="136" t="s">
        <v>510</v>
      </c>
      <c r="G161" s="137" t="s">
        <v>511</v>
      </c>
      <c r="H161" s="156">
        <v>866.8</v>
      </c>
      <c r="I161" s="139"/>
      <c r="J161" s="140">
        <f t="shared" si="10"/>
        <v>0</v>
      </c>
      <c r="K161" s="141"/>
      <c r="L161" s="28"/>
      <c r="M161" s="142" t="s">
        <v>1</v>
      </c>
      <c r="N161" s="143" t="s">
        <v>38</v>
      </c>
      <c r="P161" s="144">
        <f t="shared" si="11"/>
        <v>0</v>
      </c>
      <c r="Q161" s="144">
        <v>0</v>
      </c>
      <c r="R161" s="144">
        <f t="shared" si="12"/>
        <v>0</v>
      </c>
      <c r="S161" s="144">
        <v>0</v>
      </c>
      <c r="T161" s="145">
        <f t="shared" si="13"/>
        <v>0</v>
      </c>
      <c r="AR161" s="146" t="s">
        <v>97</v>
      </c>
      <c r="AT161" s="146" t="s">
        <v>284</v>
      </c>
      <c r="AU161" s="146" t="s">
        <v>80</v>
      </c>
      <c r="AY161" s="13" t="s">
        <v>281</v>
      </c>
      <c r="BE161" s="147">
        <f t="shared" si="14"/>
        <v>0</v>
      </c>
      <c r="BF161" s="147">
        <f t="shared" si="15"/>
        <v>0</v>
      </c>
      <c r="BG161" s="147">
        <f t="shared" si="16"/>
        <v>0</v>
      </c>
      <c r="BH161" s="147">
        <f t="shared" si="17"/>
        <v>0</v>
      </c>
      <c r="BI161" s="147">
        <f t="shared" si="18"/>
        <v>0</v>
      </c>
      <c r="BJ161" s="13" t="s">
        <v>80</v>
      </c>
      <c r="BK161" s="147">
        <f t="shared" si="19"/>
        <v>0</v>
      </c>
      <c r="BL161" s="13" t="s">
        <v>97</v>
      </c>
      <c r="BM161" s="146" t="s">
        <v>512</v>
      </c>
    </row>
    <row r="162" spans="2:65" s="1" customFormat="1" ht="16.5" customHeight="1">
      <c r="B162" s="133"/>
      <c r="C162" s="134" t="s">
        <v>513</v>
      </c>
      <c r="D162" s="134" t="s">
        <v>284</v>
      </c>
      <c r="E162" s="135" t="s">
        <v>514</v>
      </c>
      <c r="F162" s="136" t="s">
        <v>515</v>
      </c>
      <c r="G162" s="137" t="s">
        <v>511</v>
      </c>
      <c r="H162" s="156">
        <v>14138</v>
      </c>
      <c r="I162" s="139"/>
      <c r="J162" s="140">
        <f t="shared" si="10"/>
        <v>0</v>
      </c>
      <c r="K162" s="141"/>
      <c r="L162" s="28"/>
      <c r="M162" s="142" t="s">
        <v>1</v>
      </c>
      <c r="N162" s="143" t="s">
        <v>38</v>
      </c>
      <c r="P162" s="144">
        <f t="shared" si="11"/>
        <v>0</v>
      </c>
      <c r="Q162" s="144">
        <v>0</v>
      </c>
      <c r="R162" s="144">
        <f t="shared" si="12"/>
        <v>0</v>
      </c>
      <c r="S162" s="144">
        <v>0</v>
      </c>
      <c r="T162" s="145">
        <f t="shared" si="13"/>
        <v>0</v>
      </c>
      <c r="AR162" s="146" t="s">
        <v>97</v>
      </c>
      <c r="AT162" s="146" t="s">
        <v>284</v>
      </c>
      <c r="AU162" s="146" t="s">
        <v>80</v>
      </c>
      <c r="AY162" s="13" t="s">
        <v>281</v>
      </c>
      <c r="BE162" s="147">
        <f t="shared" si="14"/>
        <v>0</v>
      </c>
      <c r="BF162" s="147">
        <f t="shared" si="15"/>
        <v>0</v>
      </c>
      <c r="BG162" s="147">
        <f t="shared" si="16"/>
        <v>0</v>
      </c>
      <c r="BH162" s="147">
        <f t="shared" si="17"/>
        <v>0</v>
      </c>
      <c r="BI162" s="147">
        <f t="shared" si="18"/>
        <v>0</v>
      </c>
      <c r="BJ162" s="13" t="s">
        <v>80</v>
      </c>
      <c r="BK162" s="147">
        <f t="shared" si="19"/>
        <v>0</v>
      </c>
      <c r="BL162" s="13" t="s">
        <v>97</v>
      </c>
      <c r="BM162" s="146" t="s">
        <v>516</v>
      </c>
    </row>
    <row r="163" spans="2:65" s="1" customFormat="1" ht="16.5" customHeight="1">
      <c r="B163" s="133"/>
      <c r="C163" s="134" t="s">
        <v>517</v>
      </c>
      <c r="D163" s="134" t="s">
        <v>284</v>
      </c>
      <c r="E163" s="135" t="s">
        <v>518</v>
      </c>
      <c r="F163" s="136" t="s">
        <v>519</v>
      </c>
      <c r="G163" s="137" t="s">
        <v>511</v>
      </c>
      <c r="H163" s="156">
        <v>866.8</v>
      </c>
      <c r="I163" s="139"/>
      <c r="J163" s="140">
        <f t="shared" si="10"/>
        <v>0</v>
      </c>
      <c r="K163" s="141"/>
      <c r="L163" s="28"/>
      <c r="M163" s="142" t="s">
        <v>1</v>
      </c>
      <c r="N163" s="143" t="s">
        <v>38</v>
      </c>
      <c r="P163" s="144">
        <f t="shared" si="11"/>
        <v>0</v>
      </c>
      <c r="Q163" s="144">
        <v>0</v>
      </c>
      <c r="R163" s="144">
        <f t="shared" si="12"/>
        <v>0</v>
      </c>
      <c r="S163" s="144">
        <v>0</v>
      </c>
      <c r="T163" s="145">
        <f t="shared" si="13"/>
        <v>0</v>
      </c>
      <c r="AR163" s="146" t="s">
        <v>97</v>
      </c>
      <c r="AT163" s="146" t="s">
        <v>284</v>
      </c>
      <c r="AU163" s="146" t="s">
        <v>80</v>
      </c>
      <c r="AY163" s="13" t="s">
        <v>281</v>
      </c>
      <c r="BE163" s="147">
        <f t="shared" si="14"/>
        <v>0</v>
      </c>
      <c r="BF163" s="147">
        <f t="shared" si="15"/>
        <v>0</v>
      </c>
      <c r="BG163" s="147">
        <f t="shared" si="16"/>
        <v>0</v>
      </c>
      <c r="BH163" s="147">
        <f t="shared" si="17"/>
        <v>0</v>
      </c>
      <c r="BI163" s="147">
        <f t="shared" si="18"/>
        <v>0</v>
      </c>
      <c r="BJ163" s="13" t="s">
        <v>80</v>
      </c>
      <c r="BK163" s="147">
        <f t="shared" si="19"/>
        <v>0</v>
      </c>
      <c r="BL163" s="13" t="s">
        <v>97</v>
      </c>
      <c r="BM163" s="146" t="s">
        <v>520</v>
      </c>
    </row>
    <row r="164" spans="2:65" s="1" customFormat="1" ht="16.5" customHeight="1">
      <c r="B164" s="133"/>
      <c r="C164" s="134" t="s">
        <v>521</v>
      </c>
      <c r="D164" s="134" t="s">
        <v>284</v>
      </c>
      <c r="E164" s="135" t="s">
        <v>522</v>
      </c>
      <c r="F164" s="136" t="s">
        <v>523</v>
      </c>
      <c r="G164" s="137" t="s">
        <v>511</v>
      </c>
      <c r="H164" s="156">
        <v>3468</v>
      </c>
      <c r="I164" s="139"/>
      <c r="J164" s="140">
        <f t="shared" si="10"/>
        <v>0</v>
      </c>
      <c r="K164" s="141"/>
      <c r="L164" s="28"/>
      <c r="M164" s="142" t="s">
        <v>1</v>
      </c>
      <c r="N164" s="143" t="s">
        <v>38</v>
      </c>
      <c r="P164" s="144">
        <f t="shared" si="11"/>
        <v>0</v>
      </c>
      <c r="Q164" s="144">
        <v>0</v>
      </c>
      <c r="R164" s="144">
        <f t="shared" si="12"/>
        <v>0</v>
      </c>
      <c r="S164" s="144">
        <v>0</v>
      </c>
      <c r="T164" s="145">
        <f t="shared" si="13"/>
        <v>0</v>
      </c>
      <c r="AR164" s="146" t="s">
        <v>97</v>
      </c>
      <c r="AT164" s="146" t="s">
        <v>284</v>
      </c>
      <c r="AU164" s="146" t="s">
        <v>80</v>
      </c>
      <c r="AY164" s="13" t="s">
        <v>281</v>
      </c>
      <c r="BE164" s="147">
        <f t="shared" si="14"/>
        <v>0</v>
      </c>
      <c r="BF164" s="147">
        <f t="shared" si="15"/>
        <v>0</v>
      </c>
      <c r="BG164" s="147">
        <f t="shared" si="16"/>
        <v>0</v>
      </c>
      <c r="BH164" s="147">
        <f t="shared" si="17"/>
        <v>0</v>
      </c>
      <c r="BI164" s="147">
        <f t="shared" si="18"/>
        <v>0</v>
      </c>
      <c r="BJ164" s="13" t="s">
        <v>80</v>
      </c>
      <c r="BK164" s="147">
        <f t="shared" si="19"/>
        <v>0</v>
      </c>
      <c r="BL164" s="13" t="s">
        <v>97</v>
      </c>
      <c r="BM164" s="146" t="s">
        <v>524</v>
      </c>
    </row>
    <row r="165" spans="2:65" s="11" customFormat="1" ht="25.9" customHeight="1">
      <c r="B165" s="121"/>
      <c r="D165" s="122" t="s">
        <v>72</v>
      </c>
      <c r="E165" s="123" t="s">
        <v>525</v>
      </c>
      <c r="F165" s="123" t="s">
        <v>526</v>
      </c>
      <c r="I165" s="124"/>
      <c r="J165" s="125">
        <f>BK165</f>
        <v>0</v>
      </c>
      <c r="L165" s="121"/>
      <c r="M165" s="126"/>
      <c r="P165" s="127">
        <f>SUM(P166:P169)</f>
        <v>0</v>
      </c>
      <c r="R165" s="127">
        <f>SUM(R166:R169)</f>
        <v>0</v>
      </c>
      <c r="T165" s="128">
        <f>SUM(T166:T169)</f>
        <v>0</v>
      </c>
      <c r="AR165" s="122" t="s">
        <v>80</v>
      </c>
      <c r="AT165" s="129" t="s">
        <v>72</v>
      </c>
      <c r="AU165" s="129" t="s">
        <v>73</v>
      </c>
      <c r="AY165" s="122" t="s">
        <v>281</v>
      </c>
      <c r="BK165" s="130">
        <f>SUM(BK166:BK169)</f>
        <v>0</v>
      </c>
    </row>
    <row r="166" spans="2:65" s="1" customFormat="1" ht="24.2" customHeight="1">
      <c r="B166" s="133"/>
      <c r="C166" s="134" t="s">
        <v>527</v>
      </c>
      <c r="D166" s="134" t="s">
        <v>284</v>
      </c>
      <c r="E166" s="135" t="s">
        <v>528</v>
      </c>
      <c r="F166" s="136" t="s">
        <v>529</v>
      </c>
      <c r="G166" s="137" t="s">
        <v>511</v>
      </c>
      <c r="H166" s="156">
        <v>420</v>
      </c>
      <c r="I166" s="139"/>
      <c r="J166" s="140">
        <f>ROUND(I166*H166,2)</f>
        <v>0</v>
      </c>
      <c r="K166" s="141"/>
      <c r="L166" s="28"/>
      <c r="M166" s="142" t="s">
        <v>1</v>
      </c>
      <c r="N166" s="143" t="s">
        <v>38</v>
      </c>
      <c r="P166" s="144">
        <f>O166*H166</f>
        <v>0</v>
      </c>
      <c r="Q166" s="144">
        <v>0</v>
      </c>
      <c r="R166" s="144">
        <f>Q166*H166</f>
        <v>0</v>
      </c>
      <c r="S166" s="144">
        <v>0</v>
      </c>
      <c r="T166" s="145">
        <f>S166*H166</f>
        <v>0</v>
      </c>
      <c r="AR166" s="146" t="s">
        <v>97</v>
      </c>
      <c r="AT166" s="146" t="s">
        <v>284</v>
      </c>
      <c r="AU166" s="146" t="s">
        <v>80</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97</v>
      </c>
      <c r="BM166" s="146" t="s">
        <v>530</v>
      </c>
    </row>
    <row r="167" spans="2:65" s="1" customFormat="1" ht="24.2" customHeight="1">
      <c r="B167" s="133"/>
      <c r="C167" s="134" t="s">
        <v>531</v>
      </c>
      <c r="D167" s="134" t="s">
        <v>284</v>
      </c>
      <c r="E167" s="135" t="s">
        <v>532</v>
      </c>
      <c r="F167" s="136" t="s">
        <v>533</v>
      </c>
      <c r="G167" s="137" t="s">
        <v>511</v>
      </c>
      <c r="H167" s="156">
        <v>55.89</v>
      </c>
      <c r="I167" s="139"/>
      <c r="J167" s="140">
        <f>ROUND(I167*H167,2)</f>
        <v>0</v>
      </c>
      <c r="K167" s="141"/>
      <c r="L167" s="28"/>
      <c r="M167" s="142" t="s">
        <v>1</v>
      </c>
      <c r="N167" s="143" t="s">
        <v>38</v>
      </c>
      <c r="P167" s="144">
        <f>O167*H167</f>
        <v>0</v>
      </c>
      <c r="Q167" s="144">
        <v>0</v>
      </c>
      <c r="R167" s="144">
        <f>Q167*H167</f>
        <v>0</v>
      </c>
      <c r="S167" s="144">
        <v>0</v>
      </c>
      <c r="T167" s="145">
        <f>S167*H167</f>
        <v>0</v>
      </c>
      <c r="AR167" s="146" t="s">
        <v>97</v>
      </c>
      <c r="AT167" s="146" t="s">
        <v>284</v>
      </c>
      <c r="AU167" s="146" t="s">
        <v>80</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97</v>
      </c>
      <c r="BM167" s="146" t="s">
        <v>534</v>
      </c>
    </row>
    <row r="168" spans="2:65" s="1" customFormat="1" ht="24.2" customHeight="1">
      <c r="B168" s="133"/>
      <c r="C168" s="134" t="s">
        <v>535</v>
      </c>
      <c r="D168" s="134" t="s">
        <v>284</v>
      </c>
      <c r="E168" s="135" t="s">
        <v>536</v>
      </c>
      <c r="F168" s="136" t="s">
        <v>537</v>
      </c>
      <c r="G168" s="137" t="s">
        <v>511</v>
      </c>
      <c r="H168" s="156">
        <v>28</v>
      </c>
      <c r="I168" s="139"/>
      <c r="J168" s="140">
        <f>ROUND(I168*H168,2)</f>
        <v>0</v>
      </c>
      <c r="K168" s="141"/>
      <c r="L168" s="28"/>
      <c r="M168" s="142" t="s">
        <v>1</v>
      </c>
      <c r="N168" s="143" t="s">
        <v>38</v>
      </c>
      <c r="P168" s="144">
        <f>O168*H168</f>
        <v>0</v>
      </c>
      <c r="Q168" s="144">
        <v>0</v>
      </c>
      <c r="R168" s="144">
        <f>Q168*H168</f>
        <v>0</v>
      </c>
      <c r="S168" s="144">
        <v>0</v>
      </c>
      <c r="T168" s="145">
        <f>S168*H168</f>
        <v>0</v>
      </c>
      <c r="AR168" s="146" t="s">
        <v>97</v>
      </c>
      <c r="AT168" s="146" t="s">
        <v>284</v>
      </c>
      <c r="AU168" s="146" t="s">
        <v>80</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538</v>
      </c>
    </row>
    <row r="169" spans="2:65" s="1" customFormat="1" ht="21.75" customHeight="1">
      <c r="B169" s="133"/>
      <c r="C169" s="134" t="s">
        <v>539</v>
      </c>
      <c r="D169" s="134" t="s">
        <v>284</v>
      </c>
      <c r="E169" s="135" t="s">
        <v>540</v>
      </c>
      <c r="F169" s="136" t="s">
        <v>541</v>
      </c>
      <c r="G169" s="137" t="s">
        <v>511</v>
      </c>
      <c r="H169" s="156">
        <v>360.44799999999998</v>
      </c>
      <c r="I169" s="139"/>
      <c r="J169" s="140">
        <f>ROUND(I169*H169,2)</f>
        <v>0</v>
      </c>
      <c r="K169" s="141"/>
      <c r="L169" s="28"/>
      <c r="M169" s="157" t="s">
        <v>1</v>
      </c>
      <c r="N169" s="158" t="s">
        <v>38</v>
      </c>
      <c r="O169" s="154"/>
      <c r="P169" s="159">
        <f>O169*H169</f>
        <v>0</v>
      </c>
      <c r="Q169" s="159">
        <v>0</v>
      </c>
      <c r="R169" s="159">
        <f>Q169*H169</f>
        <v>0</v>
      </c>
      <c r="S169" s="159">
        <v>0</v>
      </c>
      <c r="T169" s="160">
        <f>S169*H169</f>
        <v>0</v>
      </c>
      <c r="AR169" s="146" t="s">
        <v>97</v>
      </c>
      <c r="AT169" s="146" t="s">
        <v>284</v>
      </c>
      <c r="AU169" s="146" t="s">
        <v>80</v>
      </c>
      <c r="AY169" s="13" t="s">
        <v>281</v>
      </c>
      <c r="BE169" s="147">
        <f>IF(N169="základní",J169,0)</f>
        <v>0</v>
      </c>
      <c r="BF169" s="147">
        <f>IF(N169="snížená",J169,0)</f>
        <v>0</v>
      </c>
      <c r="BG169" s="147">
        <f>IF(N169="zákl. přenesená",J169,0)</f>
        <v>0</v>
      </c>
      <c r="BH169" s="147">
        <f>IF(N169="sníž. přenesená",J169,0)</f>
        <v>0</v>
      </c>
      <c r="BI169" s="147">
        <f>IF(N169="nulová",J169,0)</f>
        <v>0</v>
      </c>
      <c r="BJ169" s="13" t="s">
        <v>80</v>
      </c>
      <c r="BK169" s="147">
        <f>ROUND(I169*H169,2)</f>
        <v>0</v>
      </c>
      <c r="BL169" s="13" t="s">
        <v>97</v>
      </c>
      <c r="BM169" s="146" t="s">
        <v>542</v>
      </c>
    </row>
    <row r="170" spans="2:65" s="1" customFormat="1" ht="6.95" customHeight="1">
      <c r="B170" s="40"/>
      <c r="C170" s="41"/>
      <c r="D170" s="41"/>
      <c r="E170" s="41"/>
      <c r="F170" s="41"/>
      <c r="G170" s="41"/>
      <c r="H170" s="41"/>
      <c r="I170" s="41"/>
      <c r="J170" s="41"/>
      <c r="K170" s="41"/>
      <c r="L170" s="28"/>
    </row>
  </sheetData>
  <autoFilter ref="C126:K169" xr:uid="{00000000-0009-0000-0000-000002000000}"/>
  <mergeCells count="15">
    <mergeCell ref="E113:H113"/>
    <mergeCell ref="E117:H117"/>
    <mergeCell ref="E115:H115"/>
    <mergeCell ref="E119:H119"/>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BM15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198</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23.25" customHeight="1">
      <c r="B9" s="16"/>
      <c r="E9" s="223" t="s">
        <v>2922</v>
      </c>
      <c r="F9" s="183"/>
      <c r="G9" s="183"/>
      <c r="H9" s="183"/>
      <c r="L9" s="16"/>
    </row>
    <row r="10" spans="2:46" ht="12" customHeight="1">
      <c r="B10" s="16"/>
      <c r="D10" s="23" t="s">
        <v>251</v>
      </c>
      <c r="L10" s="16"/>
    </row>
    <row r="11" spans="2:46" s="1" customFormat="1" ht="16.5" customHeight="1">
      <c r="B11" s="28"/>
      <c r="E11" s="218" t="s">
        <v>2923</v>
      </c>
      <c r="F11" s="225"/>
      <c r="G11" s="225"/>
      <c r="H11" s="225"/>
      <c r="L11" s="28"/>
    </row>
    <row r="12" spans="2:46" s="1" customFormat="1" ht="12" customHeight="1">
      <c r="B12" s="28"/>
      <c r="D12" s="23" t="s">
        <v>253</v>
      </c>
      <c r="L12" s="28"/>
    </row>
    <row r="13" spans="2:46" s="1" customFormat="1" ht="16.5" customHeight="1">
      <c r="B13" s="28"/>
      <c r="E13" s="205" t="s">
        <v>2925</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2926</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2927</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2928</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ROUND(J130,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ROUND((SUM(BE130:BE155)),  2)</f>
        <v>0</v>
      </c>
      <c r="I37" s="92">
        <v>0.21</v>
      </c>
      <c r="J37" s="81">
        <f>ROUND(((SUM(BE130:BE155))*I37),  2)</f>
        <v>0</v>
      </c>
      <c r="L37" s="28"/>
    </row>
    <row r="38" spans="2:12" s="1" customFormat="1" ht="14.45" customHeight="1">
      <c r="B38" s="28"/>
      <c r="E38" s="23" t="s">
        <v>39</v>
      </c>
      <c r="F38" s="81">
        <f>ROUND((SUM(BF130:BF155)),  2)</f>
        <v>0</v>
      </c>
      <c r="I38" s="92">
        <v>0.12</v>
      </c>
      <c r="J38" s="81">
        <f>ROUND(((SUM(BF130:BF155))*I38),  2)</f>
        <v>0</v>
      </c>
      <c r="L38" s="28"/>
    </row>
    <row r="39" spans="2:12" s="1" customFormat="1" ht="14.45" hidden="1" customHeight="1">
      <c r="B39" s="28"/>
      <c r="E39" s="23" t="s">
        <v>40</v>
      </c>
      <c r="F39" s="81">
        <f>ROUND((SUM(BG130:BG155)),  2)</f>
        <v>0</v>
      </c>
      <c r="I39" s="92">
        <v>0.21</v>
      </c>
      <c r="J39" s="81">
        <f>0</f>
        <v>0</v>
      </c>
      <c r="L39" s="28"/>
    </row>
    <row r="40" spans="2:12" s="1" customFormat="1" ht="14.45" hidden="1" customHeight="1">
      <c r="B40" s="28"/>
      <c r="E40" s="23" t="s">
        <v>41</v>
      </c>
      <c r="F40" s="81">
        <f>ROUND((SUM(BH130:BH155)),  2)</f>
        <v>0</v>
      </c>
      <c r="I40" s="92">
        <v>0.12</v>
      </c>
      <c r="J40" s="81">
        <f>0</f>
        <v>0</v>
      </c>
      <c r="L40" s="28"/>
    </row>
    <row r="41" spans="2:12" s="1" customFormat="1" ht="14.45" hidden="1" customHeight="1">
      <c r="B41" s="28"/>
      <c r="E41" s="23" t="s">
        <v>42</v>
      </c>
      <c r="F41" s="81">
        <f>ROUND((SUM(BI130:BI155)),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23.25" customHeight="1">
      <c r="B87" s="16"/>
      <c r="E87" s="223" t="s">
        <v>2922</v>
      </c>
      <c r="F87" s="183"/>
      <c r="G87" s="183"/>
      <c r="H87" s="183"/>
      <c r="L87" s="16"/>
    </row>
    <row r="88" spans="2:12" ht="12" customHeight="1">
      <c r="B88" s="16"/>
      <c r="C88" s="23" t="s">
        <v>251</v>
      </c>
      <c r="L88" s="16"/>
    </row>
    <row r="89" spans="2:12" s="1" customFormat="1" ht="16.5" customHeight="1">
      <c r="B89" s="28"/>
      <c r="E89" s="218" t="s">
        <v>2923</v>
      </c>
      <c r="F89" s="225"/>
      <c r="G89" s="225"/>
      <c r="H89" s="225"/>
      <c r="L89" s="28"/>
    </row>
    <row r="90" spans="2:12" s="1" customFormat="1" ht="12" customHeight="1">
      <c r="B90" s="28"/>
      <c r="C90" s="23" t="s">
        <v>253</v>
      </c>
      <c r="L90" s="28"/>
    </row>
    <row r="91" spans="2:12" s="1" customFormat="1" ht="16.5" customHeight="1">
      <c r="B91" s="28"/>
      <c r="E91" s="205" t="str">
        <f>E13</f>
        <v>01-0 - Bourání</v>
      </c>
      <c r="F91" s="225"/>
      <c r="G91" s="225"/>
      <c r="H91" s="225"/>
      <c r="L91" s="28"/>
    </row>
    <row r="92" spans="2:12" s="1" customFormat="1" ht="6.95" customHeight="1">
      <c r="B92" s="28"/>
      <c r="L92" s="28"/>
    </row>
    <row r="93" spans="2:12" s="1" customFormat="1" ht="12" customHeight="1">
      <c r="B93" s="28"/>
      <c r="C93" s="23" t="s">
        <v>20</v>
      </c>
      <c r="F93" s="21" t="str">
        <f>F16</f>
        <v>Pelhřimov</v>
      </c>
      <c r="I93" s="23" t="s">
        <v>22</v>
      </c>
      <c r="J93" s="48" t="str">
        <f>IF(J16="","",J16)</f>
        <v>5. 12. 2024</v>
      </c>
      <c r="L93" s="28"/>
    </row>
    <row r="94" spans="2:12" s="1" customFormat="1" ht="6.95" customHeight="1">
      <c r="B94" s="28"/>
      <c r="L94" s="28"/>
    </row>
    <row r="95" spans="2:12" s="1" customFormat="1" ht="25.7" customHeight="1">
      <c r="B95" s="28"/>
      <c r="C95" s="23" t="s">
        <v>24</v>
      </c>
      <c r="F95" s="21" t="str">
        <f>E19</f>
        <v>Město Pelhřimov</v>
      </c>
      <c r="I95" s="23" t="s">
        <v>29</v>
      </c>
      <c r="J95" s="26" t="str">
        <f>E25</f>
        <v>Ing. Jiří Angelis, ČKAIT 1400601</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J130</f>
        <v>0</v>
      </c>
      <c r="L100" s="28"/>
      <c r="AU100" s="13" t="s">
        <v>259</v>
      </c>
    </row>
    <row r="101" spans="2:47" s="8" customFormat="1" ht="24.95" customHeight="1">
      <c r="B101" s="104"/>
      <c r="D101" s="105" t="s">
        <v>2929</v>
      </c>
      <c r="E101" s="106"/>
      <c r="F101" s="106"/>
      <c r="G101" s="106"/>
      <c r="H101" s="106"/>
      <c r="I101" s="106"/>
      <c r="J101" s="107">
        <f>J131</f>
        <v>0</v>
      </c>
      <c r="L101" s="104"/>
    </row>
    <row r="102" spans="2:47" s="9" customFormat="1" ht="19.899999999999999" customHeight="1">
      <c r="B102" s="108"/>
      <c r="D102" s="109" t="s">
        <v>2930</v>
      </c>
      <c r="E102" s="110"/>
      <c r="F102" s="110"/>
      <c r="G102" s="110"/>
      <c r="H102" s="110"/>
      <c r="I102" s="110"/>
      <c r="J102" s="111">
        <f>J132</f>
        <v>0</v>
      </c>
      <c r="L102" s="108"/>
    </row>
    <row r="103" spans="2:47" s="9" customFormat="1" ht="19.899999999999999" customHeight="1">
      <c r="B103" s="108"/>
      <c r="D103" s="109" t="s">
        <v>2931</v>
      </c>
      <c r="E103" s="110"/>
      <c r="F103" s="110"/>
      <c r="G103" s="110"/>
      <c r="H103" s="110"/>
      <c r="I103" s="110"/>
      <c r="J103" s="111">
        <f>J143</f>
        <v>0</v>
      </c>
      <c r="L103" s="108"/>
    </row>
    <row r="104" spans="2:47" s="8" customFormat="1" ht="24.95" customHeight="1">
      <c r="B104" s="104"/>
      <c r="D104" s="105" t="s">
        <v>2932</v>
      </c>
      <c r="E104" s="106"/>
      <c r="F104" s="106"/>
      <c r="G104" s="106"/>
      <c r="H104" s="106"/>
      <c r="I104" s="106"/>
      <c r="J104" s="107">
        <f>J149</f>
        <v>0</v>
      </c>
      <c r="L104" s="104"/>
    </row>
    <row r="105" spans="2:47" s="9" customFormat="1" ht="19.899999999999999" customHeight="1">
      <c r="B105" s="108"/>
      <c r="D105" s="109" t="s">
        <v>2933</v>
      </c>
      <c r="E105" s="110"/>
      <c r="F105" s="110"/>
      <c r="G105" s="110"/>
      <c r="H105" s="110"/>
      <c r="I105" s="110"/>
      <c r="J105" s="111">
        <f>J150</f>
        <v>0</v>
      </c>
      <c r="L105" s="108"/>
    </row>
    <row r="106" spans="2:47" s="9" customFormat="1" ht="19.899999999999999" customHeight="1">
      <c r="B106" s="108"/>
      <c r="D106" s="109" t="s">
        <v>2934</v>
      </c>
      <c r="E106" s="110"/>
      <c r="F106" s="110"/>
      <c r="G106" s="110"/>
      <c r="H106" s="110"/>
      <c r="I106" s="110"/>
      <c r="J106" s="111">
        <f>J154</f>
        <v>0</v>
      </c>
      <c r="L106" s="108"/>
    </row>
    <row r="107" spans="2:47" s="1" customFormat="1" ht="21.75" customHeight="1">
      <c r="B107" s="28"/>
      <c r="L107" s="28"/>
    </row>
    <row r="108" spans="2:47" s="1" customFormat="1" ht="6.95" customHeight="1">
      <c r="B108" s="40"/>
      <c r="C108" s="41"/>
      <c r="D108" s="41"/>
      <c r="E108" s="41"/>
      <c r="F108" s="41"/>
      <c r="G108" s="41"/>
      <c r="H108" s="41"/>
      <c r="I108" s="41"/>
      <c r="J108" s="41"/>
      <c r="K108" s="41"/>
      <c r="L108" s="28"/>
    </row>
    <row r="112" spans="2:47" s="1" customFormat="1" ht="6.95" customHeight="1">
      <c r="B112" s="42"/>
      <c r="C112" s="43"/>
      <c r="D112" s="43"/>
      <c r="E112" s="43"/>
      <c r="F112" s="43"/>
      <c r="G112" s="43"/>
      <c r="H112" s="43"/>
      <c r="I112" s="43"/>
      <c r="J112" s="43"/>
      <c r="K112" s="43"/>
      <c r="L112" s="28"/>
    </row>
    <row r="113" spans="2:12" s="1" customFormat="1" ht="24.95" customHeight="1">
      <c r="B113" s="28"/>
      <c r="C113" s="17" t="s">
        <v>266</v>
      </c>
      <c r="L113" s="28"/>
    </row>
    <row r="114" spans="2:12" s="1" customFormat="1" ht="6.95" customHeight="1">
      <c r="B114" s="28"/>
      <c r="L114" s="28"/>
    </row>
    <row r="115" spans="2:12" s="1" customFormat="1" ht="12" customHeight="1">
      <c r="B115" s="28"/>
      <c r="C115" s="23" t="s">
        <v>16</v>
      </c>
      <c r="L115" s="28"/>
    </row>
    <row r="116" spans="2:12" s="1" customFormat="1" ht="16.5" customHeight="1">
      <c r="B116" s="28"/>
      <c r="E116" s="223" t="str">
        <f>E7</f>
        <v>Městský park -Děkanská zahrada Pelhřimov - kompletní provedení</v>
      </c>
      <c r="F116" s="224"/>
      <c r="G116" s="224"/>
      <c r="H116" s="224"/>
      <c r="L116" s="28"/>
    </row>
    <row r="117" spans="2:12" ht="12" customHeight="1">
      <c r="B117" s="16"/>
      <c r="C117" s="23" t="s">
        <v>249</v>
      </c>
      <c r="L117" s="16"/>
    </row>
    <row r="118" spans="2:12" ht="23.25" customHeight="1">
      <c r="B118" s="16"/>
      <c r="E118" s="223" t="s">
        <v>2922</v>
      </c>
      <c r="F118" s="183"/>
      <c r="G118" s="183"/>
      <c r="H118" s="183"/>
      <c r="L118" s="16"/>
    </row>
    <row r="119" spans="2:12" ht="12" customHeight="1">
      <c r="B119" s="16"/>
      <c r="C119" s="23" t="s">
        <v>251</v>
      </c>
      <c r="L119" s="16"/>
    </row>
    <row r="120" spans="2:12" s="1" customFormat="1" ht="16.5" customHeight="1">
      <c r="B120" s="28"/>
      <c r="E120" s="218" t="s">
        <v>2923</v>
      </c>
      <c r="F120" s="225"/>
      <c r="G120" s="225"/>
      <c r="H120" s="225"/>
      <c r="L120" s="28"/>
    </row>
    <row r="121" spans="2:12" s="1" customFormat="1" ht="12" customHeight="1">
      <c r="B121" s="28"/>
      <c r="C121" s="23" t="s">
        <v>253</v>
      </c>
      <c r="L121" s="28"/>
    </row>
    <row r="122" spans="2:12" s="1" customFormat="1" ht="16.5" customHeight="1">
      <c r="B122" s="28"/>
      <c r="E122" s="205" t="str">
        <f>E13</f>
        <v>01-0 - Bourání</v>
      </c>
      <c r="F122" s="225"/>
      <c r="G122" s="225"/>
      <c r="H122" s="225"/>
      <c r="L122" s="28"/>
    </row>
    <row r="123" spans="2:12" s="1" customFormat="1" ht="6.95" customHeight="1">
      <c r="B123" s="28"/>
      <c r="L123" s="28"/>
    </row>
    <row r="124" spans="2:12" s="1" customFormat="1" ht="12" customHeight="1">
      <c r="B124" s="28"/>
      <c r="C124" s="23" t="s">
        <v>20</v>
      </c>
      <c r="F124" s="21" t="str">
        <f>F16</f>
        <v>Pelhřimov</v>
      </c>
      <c r="I124" s="23" t="s">
        <v>22</v>
      </c>
      <c r="J124" s="48" t="str">
        <f>IF(J16="","",J16)</f>
        <v>5. 12. 2024</v>
      </c>
      <c r="L124" s="28"/>
    </row>
    <row r="125" spans="2:12" s="1" customFormat="1" ht="6.95" customHeight="1">
      <c r="B125" s="28"/>
      <c r="L125" s="28"/>
    </row>
    <row r="126" spans="2:12" s="1" customFormat="1" ht="25.7" customHeight="1">
      <c r="B126" s="28"/>
      <c r="C126" s="23" t="s">
        <v>24</v>
      </c>
      <c r="F126" s="21" t="str">
        <f>E19</f>
        <v>Město Pelhřimov</v>
      </c>
      <c r="I126" s="23" t="s">
        <v>29</v>
      </c>
      <c r="J126" s="26" t="str">
        <f>E25</f>
        <v>Ing. Jiří Angelis, ČKAIT 1400601</v>
      </c>
      <c r="L126" s="28"/>
    </row>
    <row r="127" spans="2:12" s="1" customFormat="1" ht="15.2" customHeight="1">
      <c r="B127" s="28"/>
      <c r="C127" s="23" t="s">
        <v>27</v>
      </c>
      <c r="F127" s="21" t="str">
        <f>IF(E22="","",E22)</f>
        <v>Vyplň údaj</v>
      </c>
      <c r="I127" s="23" t="s">
        <v>31</v>
      </c>
      <c r="J127" s="26" t="str">
        <f>E28</f>
        <v xml:space="preserve"> </v>
      </c>
      <c r="L127" s="28"/>
    </row>
    <row r="128" spans="2:12" s="1" customFormat="1" ht="10.35" customHeight="1">
      <c r="B128" s="28"/>
      <c r="L128" s="28"/>
    </row>
    <row r="129" spans="2:65" s="10" customFormat="1" ht="29.25" customHeight="1">
      <c r="B129" s="112"/>
      <c r="C129" s="113" t="s">
        <v>267</v>
      </c>
      <c r="D129" s="114" t="s">
        <v>58</v>
      </c>
      <c r="E129" s="114" t="s">
        <v>54</v>
      </c>
      <c r="F129" s="114" t="s">
        <v>55</v>
      </c>
      <c r="G129" s="114" t="s">
        <v>268</v>
      </c>
      <c r="H129" s="114" t="s">
        <v>269</v>
      </c>
      <c r="I129" s="114" t="s">
        <v>270</v>
      </c>
      <c r="J129" s="115" t="s">
        <v>257</v>
      </c>
      <c r="K129" s="116" t="s">
        <v>271</v>
      </c>
      <c r="L129" s="112"/>
      <c r="M129" s="55" t="s">
        <v>1</v>
      </c>
      <c r="N129" s="56" t="s">
        <v>37</v>
      </c>
      <c r="O129" s="56" t="s">
        <v>272</v>
      </c>
      <c r="P129" s="56" t="s">
        <v>273</v>
      </c>
      <c r="Q129" s="56" t="s">
        <v>274</v>
      </c>
      <c r="R129" s="56" t="s">
        <v>275</v>
      </c>
      <c r="S129" s="56" t="s">
        <v>276</v>
      </c>
      <c r="T129" s="57" t="s">
        <v>277</v>
      </c>
    </row>
    <row r="130" spans="2:65" s="1" customFormat="1" ht="22.9" customHeight="1">
      <c r="B130" s="28"/>
      <c r="C130" s="60" t="s">
        <v>278</v>
      </c>
      <c r="J130" s="117">
        <f>BK130</f>
        <v>0</v>
      </c>
      <c r="L130" s="28"/>
      <c r="M130" s="58"/>
      <c r="N130" s="49"/>
      <c r="O130" s="49"/>
      <c r="P130" s="118">
        <f>P131+P149</f>
        <v>0</v>
      </c>
      <c r="Q130" s="49"/>
      <c r="R130" s="118">
        <f>R131+R149</f>
        <v>0.10494000000000001</v>
      </c>
      <c r="S130" s="49"/>
      <c r="T130" s="119">
        <f>T131+T149</f>
        <v>18.959997619999999</v>
      </c>
      <c r="AT130" s="13" t="s">
        <v>72</v>
      </c>
      <c r="AU130" s="13" t="s">
        <v>259</v>
      </c>
      <c r="BK130" s="120">
        <f>BK131+BK149</f>
        <v>0</v>
      </c>
    </row>
    <row r="131" spans="2:65" s="11" customFormat="1" ht="25.9" customHeight="1">
      <c r="B131" s="121"/>
      <c r="D131" s="122" t="s">
        <v>72</v>
      </c>
      <c r="E131" s="123" t="s">
        <v>2935</v>
      </c>
      <c r="F131" s="123" t="s">
        <v>2936</v>
      </c>
      <c r="I131" s="124"/>
      <c r="J131" s="125">
        <f>BK131</f>
        <v>0</v>
      </c>
      <c r="L131" s="121"/>
      <c r="M131" s="126"/>
      <c r="P131" s="127">
        <f>P132+P143</f>
        <v>0</v>
      </c>
      <c r="R131" s="127">
        <f>R132+R143</f>
        <v>5.5379999999999995E-3</v>
      </c>
      <c r="T131" s="128">
        <f>T132+T143</f>
        <v>18.864173000000001</v>
      </c>
      <c r="AR131" s="122" t="s">
        <v>80</v>
      </c>
      <c r="AT131" s="129" t="s">
        <v>72</v>
      </c>
      <c r="AU131" s="129" t="s">
        <v>73</v>
      </c>
      <c r="AY131" s="122" t="s">
        <v>281</v>
      </c>
      <c r="BK131" s="130">
        <f>BK132+BK143</f>
        <v>0</v>
      </c>
    </row>
    <row r="132" spans="2:65" s="11" customFormat="1" ht="22.9" customHeight="1">
      <c r="B132" s="121"/>
      <c r="D132" s="122" t="s">
        <v>72</v>
      </c>
      <c r="E132" s="131" t="s">
        <v>321</v>
      </c>
      <c r="F132" s="131" t="s">
        <v>2937</v>
      </c>
      <c r="I132" s="124"/>
      <c r="J132" s="132">
        <f>BK132</f>
        <v>0</v>
      </c>
      <c r="L132" s="121"/>
      <c r="M132" s="126"/>
      <c r="P132" s="127">
        <f>SUM(P133:P142)</f>
        <v>0</v>
      </c>
      <c r="R132" s="127">
        <f>SUM(R133:R142)</f>
        <v>5.5379999999999995E-3</v>
      </c>
      <c r="T132" s="128">
        <f>SUM(T133:T142)</f>
        <v>18.864173000000001</v>
      </c>
      <c r="AR132" s="122" t="s">
        <v>80</v>
      </c>
      <c r="AT132" s="129" t="s">
        <v>72</v>
      </c>
      <c r="AU132" s="129" t="s">
        <v>80</v>
      </c>
      <c r="AY132" s="122" t="s">
        <v>281</v>
      </c>
      <c r="BK132" s="130">
        <f>SUM(BK133:BK142)</f>
        <v>0</v>
      </c>
    </row>
    <row r="133" spans="2:65" s="1" customFormat="1" ht="33" customHeight="1">
      <c r="B133" s="133"/>
      <c r="C133" s="134" t="s">
        <v>80</v>
      </c>
      <c r="D133" s="134" t="s">
        <v>284</v>
      </c>
      <c r="E133" s="135" t="s">
        <v>2938</v>
      </c>
      <c r="F133" s="136" t="s">
        <v>2939</v>
      </c>
      <c r="G133" s="137" t="s">
        <v>402</v>
      </c>
      <c r="H133" s="156">
        <v>42.6</v>
      </c>
      <c r="I133" s="139"/>
      <c r="J133" s="140">
        <f t="shared" ref="J133:J142" si="0">ROUND(I133*H133,2)</f>
        <v>0</v>
      </c>
      <c r="K133" s="141"/>
      <c r="L133" s="28"/>
      <c r="M133" s="142" t="s">
        <v>1</v>
      </c>
      <c r="N133" s="143" t="s">
        <v>38</v>
      </c>
      <c r="P133" s="144">
        <f t="shared" ref="P133:P142" si="1">O133*H133</f>
        <v>0</v>
      </c>
      <c r="Q133" s="144">
        <v>1.2999999999999999E-4</v>
      </c>
      <c r="R133" s="144">
        <f t="shared" ref="R133:R142" si="2">Q133*H133</f>
        <v>5.5379999999999995E-3</v>
      </c>
      <c r="S133" s="144">
        <v>0</v>
      </c>
      <c r="T133" s="145">
        <f t="shared" ref="T133:T142" si="3">S133*H133</f>
        <v>0</v>
      </c>
      <c r="AR133" s="146" t="s">
        <v>97</v>
      </c>
      <c r="AT133" s="146" t="s">
        <v>284</v>
      </c>
      <c r="AU133" s="146" t="s">
        <v>82</v>
      </c>
      <c r="AY133" s="13" t="s">
        <v>281</v>
      </c>
      <c r="BE133" s="147">
        <f t="shared" ref="BE133:BE142" si="4">IF(N133="základní",J133,0)</f>
        <v>0</v>
      </c>
      <c r="BF133" s="147">
        <f t="shared" ref="BF133:BF142" si="5">IF(N133="snížená",J133,0)</f>
        <v>0</v>
      </c>
      <c r="BG133" s="147">
        <f t="shared" ref="BG133:BG142" si="6">IF(N133="zákl. přenesená",J133,0)</f>
        <v>0</v>
      </c>
      <c r="BH133" s="147">
        <f t="shared" ref="BH133:BH142" si="7">IF(N133="sníž. přenesená",J133,0)</f>
        <v>0</v>
      </c>
      <c r="BI133" s="147">
        <f t="shared" ref="BI133:BI142" si="8">IF(N133="nulová",J133,0)</f>
        <v>0</v>
      </c>
      <c r="BJ133" s="13" t="s">
        <v>80</v>
      </c>
      <c r="BK133" s="147">
        <f t="shared" ref="BK133:BK142" si="9">ROUND(I133*H133,2)</f>
        <v>0</v>
      </c>
      <c r="BL133" s="13" t="s">
        <v>97</v>
      </c>
      <c r="BM133" s="146" t="s">
        <v>2940</v>
      </c>
    </row>
    <row r="134" spans="2:65" s="1" customFormat="1" ht="24.2" customHeight="1">
      <c r="B134" s="133"/>
      <c r="C134" s="134" t="s">
        <v>82</v>
      </c>
      <c r="D134" s="134" t="s">
        <v>284</v>
      </c>
      <c r="E134" s="135" t="s">
        <v>2941</v>
      </c>
      <c r="F134" s="136" t="s">
        <v>2942</v>
      </c>
      <c r="G134" s="137" t="s">
        <v>402</v>
      </c>
      <c r="H134" s="156">
        <v>6.9089999999999998</v>
      </c>
      <c r="I134" s="139"/>
      <c r="J134" s="140">
        <f t="shared" si="0"/>
        <v>0</v>
      </c>
      <c r="K134" s="141"/>
      <c r="L134" s="28"/>
      <c r="M134" s="142" t="s">
        <v>1</v>
      </c>
      <c r="N134" s="143" t="s">
        <v>38</v>
      </c>
      <c r="P134" s="144">
        <f t="shared" si="1"/>
        <v>0</v>
      </c>
      <c r="Q134" s="144">
        <v>0</v>
      </c>
      <c r="R134" s="144">
        <f t="shared" si="2"/>
        <v>0</v>
      </c>
      <c r="S134" s="144">
        <v>0.18099999999999999</v>
      </c>
      <c r="T134" s="145">
        <f t="shared" si="3"/>
        <v>1.250529</v>
      </c>
      <c r="AR134" s="146" t="s">
        <v>97</v>
      </c>
      <c r="AT134" s="146" t="s">
        <v>284</v>
      </c>
      <c r="AU134" s="146" t="s">
        <v>82</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2943</v>
      </c>
    </row>
    <row r="135" spans="2:65" s="1" customFormat="1" ht="24.2" customHeight="1">
      <c r="B135" s="133"/>
      <c r="C135" s="134" t="s">
        <v>90</v>
      </c>
      <c r="D135" s="134" t="s">
        <v>284</v>
      </c>
      <c r="E135" s="135" t="s">
        <v>2944</v>
      </c>
      <c r="F135" s="136" t="s">
        <v>2945</v>
      </c>
      <c r="G135" s="137" t="s">
        <v>402</v>
      </c>
      <c r="H135" s="156">
        <v>29.704000000000001</v>
      </c>
      <c r="I135" s="139"/>
      <c r="J135" s="140">
        <f t="shared" si="0"/>
        <v>0</v>
      </c>
      <c r="K135" s="141"/>
      <c r="L135" s="28"/>
      <c r="M135" s="142" t="s">
        <v>1</v>
      </c>
      <c r="N135" s="143" t="s">
        <v>38</v>
      </c>
      <c r="P135" s="144">
        <f t="shared" si="1"/>
        <v>0</v>
      </c>
      <c r="Q135" s="144">
        <v>0</v>
      </c>
      <c r="R135" s="144">
        <f t="shared" si="2"/>
        <v>0</v>
      </c>
      <c r="S135" s="144">
        <v>0.26100000000000001</v>
      </c>
      <c r="T135" s="145">
        <f t="shared" si="3"/>
        <v>7.7527440000000007</v>
      </c>
      <c r="AR135" s="146" t="s">
        <v>97</v>
      </c>
      <c r="AT135" s="146" t="s">
        <v>284</v>
      </c>
      <c r="AU135" s="146" t="s">
        <v>82</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2946</v>
      </c>
    </row>
    <row r="136" spans="2:65" s="1" customFormat="1" ht="21.75" customHeight="1">
      <c r="B136" s="133"/>
      <c r="C136" s="134" t="s">
        <v>97</v>
      </c>
      <c r="D136" s="134" t="s">
        <v>284</v>
      </c>
      <c r="E136" s="135" t="s">
        <v>2947</v>
      </c>
      <c r="F136" s="136" t="s">
        <v>2948</v>
      </c>
      <c r="G136" s="137" t="s">
        <v>402</v>
      </c>
      <c r="H136" s="156">
        <v>42.6</v>
      </c>
      <c r="I136" s="139"/>
      <c r="J136" s="140">
        <f t="shared" si="0"/>
        <v>0</v>
      </c>
      <c r="K136" s="141"/>
      <c r="L136" s="28"/>
      <c r="M136" s="142" t="s">
        <v>1</v>
      </c>
      <c r="N136" s="143" t="s">
        <v>38</v>
      </c>
      <c r="P136" s="144">
        <f t="shared" si="1"/>
        <v>0</v>
      </c>
      <c r="Q136" s="144">
        <v>0</v>
      </c>
      <c r="R136" s="144">
        <f t="shared" si="2"/>
        <v>0</v>
      </c>
      <c r="S136" s="144">
        <v>6.0000000000000001E-3</v>
      </c>
      <c r="T136" s="145">
        <f t="shared" si="3"/>
        <v>0.25559999999999999</v>
      </c>
      <c r="AR136" s="146" t="s">
        <v>97</v>
      </c>
      <c r="AT136" s="146" t="s">
        <v>284</v>
      </c>
      <c r="AU136" s="146" t="s">
        <v>82</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2949</v>
      </c>
    </row>
    <row r="137" spans="2:65" s="1" customFormat="1" ht="24.2" customHeight="1">
      <c r="B137" s="133"/>
      <c r="C137" s="134" t="s">
        <v>280</v>
      </c>
      <c r="D137" s="134" t="s">
        <v>284</v>
      </c>
      <c r="E137" s="135" t="s">
        <v>2950</v>
      </c>
      <c r="F137" s="136" t="s">
        <v>2951</v>
      </c>
      <c r="G137" s="137" t="s">
        <v>402</v>
      </c>
      <c r="H137" s="156">
        <v>298.2</v>
      </c>
      <c r="I137" s="139"/>
      <c r="J137" s="140">
        <f t="shared" si="0"/>
        <v>0</v>
      </c>
      <c r="K137" s="141"/>
      <c r="L137" s="28"/>
      <c r="M137" s="142" t="s">
        <v>1</v>
      </c>
      <c r="N137" s="143" t="s">
        <v>38</v>
      </c>
      <c r="P137" s="144">
        <f t="shared" si="1"/>
        <v>0</v>
      </c>
      <c r="Q137" s="144">
        <v>0</v>
      </c>
      <c r="R137" s="144">
        <f t="shared" si="2"/>
        <v>0</v>
      </c>
      <c r="S137" s="144">
        <v>2E-3</v>
      </c>
      <c r="T137" s="145">
        <f t="shared" si="3"/>
        <v>0.59640000000000004</v>
      </c>
      <c r="AR137" s="146" t="s">
        <v>97</v>
      </c>
      <c r="AT137" s="146" t="s">
        <v>284</v>
      </c>
      <c r="AU137" s="146" t="s">
        <v>82</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2952</v>
      </c>
    </row>
    <row r="138" spans="2:65" s="1" customFormat="1" ht="24.2" customHeight="1">
      <c r="B138" s="133"/>
      <c r="C138" s="134" t="s">
        <v>306</v>
      </c>
      <c r="D138" s="134" t="s">
        <v>284</v>
      </c>
      <c r="E138" s="135" t="s">
        <v>2953</v>
      </c>
      <c r="F138" s="136" t="s">
        <v>2954</v>
      </c>
      <c r="G138" s="137" t="s">
        <v>402</v>
      </c>
      <c r="H138" s="156">
        <v>23</v>
      </c>
      <c r="I138" s="139"/>
      <c r="J138" s="140">
        <f t="shared" si="0"/>
        <v>0</v>
      </c>
      <c r="K138" s="141"/>
      <c r="L138" s="28"/>
      <c r="M138" s="142" t="s">
        <v>1</v>
      </c>
      <c r="N138" s="143" t="s">
        <v>38</v>
      </c>
      <c r="P138" s="144">
        <f t="shared" si="1"/>
        <v>0</v>
      </c>
      <c r="Q138" s="144">
        <v>0</v>
      </c>
      <c r="R138" s="144">
        <f t="shared" si="2"/>
        <v>0</v>
      </c>
      <c r="S138" s="144">
        <v>3.5000000000000003E-2</v>
      </c>
      <c r="T138" s="145">
        <f t="shared" si="3"/>
        <v>0.80500000000000005</v>
      </c>
      <c r="AR138" s="146" t="s">
        <v>97</v>
      </c>
      <c r="AT138" s="146" t="s">
        <v>284</v>
      </c>
      <c r="AU138" s="146" t="s">
        <v>82</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2955</v>
      </c>
    </row>
    <row r="139" spans="2:65" s="1" customFormat="1" ht="24.2" customHeight="1">
      <c r="B139" s="133"/>
      <c r="C139" s="134" t="s">
        <v>311</v>
      </c>
      <c r="D139" s="134" t="s">
        <v>284</v>
      </c>
      <c r="E139" s="135" t="s">
        <v>2956</v>
      </c>
      <c r="F139" s="136" t="s">
        <v>2957</v>
      </c>
      <c r="G139" s="137" t="s">
        <v>402</v>
      </c>
      <c r="H139" s="156">
        <v>4.68</v>
      </c>
      <c r="I139" s="139"/>
      <c r="J139" s="140">
        <f t="shared" si="0"/>
        <v>0</v>
      </c>
      <c r="K139" s="141"/>
      <c r="L139" s="28"/>
      <c r="M139" s="142" t="s">
        <v>1</v>
      </c>
      <c r="N139" s="143" t="s">
        <v>38</v>
      </c>
      <c r="P139" s="144">
        <f t="shared" si="1"/>
        <v>0</v>
      </c>
      <c r="Q139" s="144">
        <v>0</v>
      </c>
      <c r="R139" s="144">
        <f t="shared" si="2"/>
        <v>0</v>
      </c>
      <c r="S139" s="144">
        <v>5.5E-2</v>
      </c>
      <c r="T139" s="145">
        <f t="shared" si="3"/>
        <v>0.25739999999999996</v>
      </c>
      <c r="AR139" s="146" t="s">
        <v>97</v>
      </c>
      <c r="AT139" s="146" t="s">
        <v>284</v>
      </c>
      <c r="AU139" s="146" t="s">
        <v>82</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2958</v>
      </c>
    </row>
    <row r="140" spans="2:65" s="1" customFormat="1" ht="37.9" customHeight="1">
      <c r="B140" s="133"/>
      <c r="C140" s="134" t="s">
        <v>316</v>
      </c>
      <c r="D140" s="134" t="s">
        <v>284</v>
      </c>
      <c r="E140" s="135" t="s">
        <v>2959</v>
      </c>
      <c r="F140" s="136" t="s">
        <v>2960</v>
      </c>
      <c r="G140" s="137" t="s">
        <v>402</v>
      </c>
      <c r="H140" s="156">
        <v>42.6</v>
      </c>
      <c r="I140" s="139"/>
      <c r="J140" s="140">
        <f t="shared" si="0"/>
        <v>0</v>
      </c>
      <c r="K140" s="141"/>
      <c r="L140" s="28"/>
      <c r="M140" s="142" t="s">
        <v>1</v>
      </c>
      <c r="N140" s="143" t="s">
        <v>38</v>
      </c>
      <c r="P140" s="144">
        <f t="shared" si="1"/>
        <v>0</v>
      </c>
      <c r="Q140" s="144">
        <v>0</v>
      </c>
      <c r="R140" s="144">
        <f t="shared" si="2"/>
        <v>0</v>
      </c>
      <c r="S140" s="144">
        <v>0.01</v>
      </c>
      <c r="T140" s="145">
        <f t="shared" si="3"/>
        <v>0.42600000000000005</v>
      </c>
      <c r="AR140" s="146" t="s">
        <v>97</v>
      </c>
      <c r="AT140" s="146" t="s">
        <v>284</v>
      </c>
      <c r="AU140" s="146" t="s">
        <v>82</v>
      </c>
      <c r="AY140" s="13" t="s">
        <v>281</v>
      </c>
      <c r="BE140" s="147">
        <f t="shared" si="4"/>
        <v>0</v>
      </c>
      <c r="BF140" s="147">
        <f t="shared" si="5"/>
        <v>0</v>
      </c>
      <c r="BG140" s="147">
        <f t="shared" si="6"/>
        <v>0</v>
      </c>
      <c r="BH140" s="147">
        <f t="shared" si="7"/>
        <v>0</v>
      </c>
      <c r="BI140" s="147">
        <f t="shared" si="8"/>
        <v>0</v>
      </c>
      <c r="BJ140" s="13" t="s">
        <v>80</v>
      </c>
      <c r="BK140" s="147">
        <f t="shared" si="9"/>
        <v>0</v>
      </c>
      <c r="BL140" s="13" t="s">
        <v>97</v>
      </c>
      <c r="BM140" s="146" t="s">
        <v>2961</v>
      </c>
    </row>
    <row r="141" spans="2:65" s="1" customFormat="1" ht="37.9" customHeight="1">
      <c r="B141" s="133"/>
      <c r="C141" s="134" t="s">
        <v>321</v>
      </c>
      <c r="D141" s="134" t="s">
        <v>284</v>
      </c>
      <c r="E141" s="135" t="s">
        <v>2962</v>
      </c>
      <c r="F141" s="136" t="s">
        <v>2963</v>
      </c>
      <c r="G141" s="137" t="s">
        <v>402</v>
      </c>
      <c r="H141" s="156">
        <v>56.375999999999998</v>
      </c>
      <c r="I141" s="139"/>
      <c r="J141" s="140">
        <f t="shared" si="0"/>
        <v>0</v>
      </c>
      <c r="K141" s="141"/>
      <c r="L141" s="28"/>
      <c r="M141" s="142" t="s">
        <v>1</v>
      </c>
      <c r="N141" s="143" t="s">
        <v>38</v>
      </c>
      <c r="P141" s="144">
        <f t="shared" si="1"/>
        <v>0</v>
      </c>
      <c r="Q141" s="144">
        <v>0</v>
      </c>
      <c r="R141" s="144">
        <f t="shared" si="2"/>
        <v>0</v>
      </c>
      <c r="S141" s="144">
        <v>0.01</v>
      </c>
      <c r="T141" s="145">
        <f t="shared" si="3"/>
        <v>0.56376000000000004</v>
      </c>
      <c r="AR141" s="146" t="s">
        <v>97</v>
      </c>
      <c r="AT141" s="146" t="s">
        <v>284</v>
      </c>
      <c r="AU141" s="146" t="s">
        <v>82</v>
      </c>
      <c r="AY141" s="13" t="s">
        <v>281</v>
      </c>
      <c r="BE141" s="147">
        <f t="shared" si="4"/>
        <v>0</v>
      </c>
      <c r="BF141" s="147">
        <f t="shared" si="5"/>
        <v>0</v>
      </c>
      <c r="BG141" s="147">
        <f t="shared" si="6"/>
        <v>0</v>
      </c>
      <c r="BH141" s="147">
        <f t="shared" si="7"/>
        <v>0</v>
      </c>
      <c r="BI141" s="147">
        <f t="shared" si="8"/>
        <v>0</v>
      </c>
      <c r="BJ141" s="13" t="s">
        <v>80</v>
      </c>
      <c r="BK141" s="147">
        <f t="shared" si="9"/>
        <v>0</v>
      </c>
      <c r="BL141" s="13" t="s">
        <v>97</v>
      </c>
      <c r="BM141" s="146" t="s">
        <v>2964</v>
      </c>
    </row>
    <row r="142" spans="2:65" s="1" customFormat="1" ht="24.2" customHeight="1">
      <c r="B142" s="133"/>
      <c r="C142" s="134" t="s">
        <v>326</v>
      </c>
      <c r="D142" s="134" t="s">
        <v>284</v>
      </c>
      <c r="E142" s="135" t="s">
        <v>2965</v>
      </c>
      <c r="F142" s="136" t="s">
        <v>2966</v>
      </c>
      <c r="G142" s="137" t="s">
        <v>402</v>
      </c>
      <c r="H142" s="156">
        <v>102.30500000000001</v>
      </c>
      <c r="I142" s="139"/>
      <c r="J142" s="140">
        <f t="shared" si="0"/>
        <v>0</v>
      </c>
      <c r="K142" s="141"/>
      <c r="L142" s="28"/>
      <c r="M142" s="142" t="s">
        <v>1</v>
      </c>
      <c r="N142" s="143" t="s">
        <v>38</v>
      </c>
      <c r="P142" s="144">
        <f t="shared" si="1"/>
        <v>0</v>
      </c>
      <c r="Q142" s="144">
        <v>0</v>
      </c>
      <c r="R142" s="144">
        <f t="shared" si="2"/>
        <v>0</v>
      </c>
      <c r="S142" s="144">
        <v>6.8000000000000005E-2</v>
      </c>
      <c r="T142" s="145">
        <f t="shared" si="3"/>
        <v>6.9567400000000008</v>
      </c>
      <c r="AR142" s="146" t="s">
        <v>97</v>
      </c>
      <c r="AT142" s="146" t="s">
        <v>284</v>
      </c>
      <c r="AU142" s="146" t="s">
        <v>82</v>
      </c>
      <c r="AY142" s="13" t="s">
        <v>281</v>
      </c>
      <c r="BE142" s="147">
        <f t="shared" si="4"/>
        <v>0</v>
      </c>
      <c r="BF142" s="147">
        <f t="shared" si="5"/>
        <v>0</v>
      </c>
      <c r="BG142" s="147">
        <f t="shared" si="6"/>
        <v>0</v>
      </c>
      <c r="BH142" s="147">
        <f t="shared" si="7"/>
        <v>0</v>
      </c>
      <c r="BI142" s="147">
        <f t="shared" si="8"/>
        <v>0</v>
      </c>
      <c r="BJ142" s="13" t="s">
        <v>80</v>
      </c>
      <c r="BK142" s="147">
        <f t="shared" si="9"/>
        <v>0</v>
      </c>
      <c r="BL142" s="13" t="s">
        <v>97</v>
      </c>
      <c r="BM142" s="146" t="s">
        <v>2967</v>
      </c>
    </row>
    <row r="143" spans="2:65" s="11" customFormat="1" ht="22.9" customHeight="1">
      <c r="B143" s="121"/>
      <c r="D143" s="122" t="s">
        <v>72</v>
      </c>
      <c r="E143" s="131" t="s">
        <v>2968</v>
      </c>
      <c r="F143" s="131" t="s">
        <v>2969</v>
      </c>
      <c r="I143" s="124"/>
      <c r="J143" s="132">
        <f>BK143</f>
        <v>0</v>
      </c>
      <c r="L143" s="121"/>
      <c r="M143" s="126"/>
      <c r="P143" s="127">
        <f>SUM(P144:P148)</f>
        <v>0</v>
      </c>
      <c r="R143" s="127">
        <f>SUM(R144:R148)</f>
        <v>0</v>
      </c>
      <c r="T143" s="128">
        <f>SUM(T144:T148)</f>
        <v>0</v>
      </c>
      <c r="AR143" s="122" t="s">
        <v>80</v>
      </c>
      <c r="AT143" s="129" t="s">
        <v>72</v>
      </c>
      <c r="AU143" s="129" t="s">
        <v>80</v>
      </c>
      <c r="AY143" s="122" t="s">
        <v>281</v>
      </c>
      <c r="BK143" s="130">
        <f>SUM(BK144:BK148)</f>
        <v>0</v>
      </c>
    </row>
    <row r="144" spans="2:65" s="1" customFormat="1" ht="24.2" customHeight="1">
      <c r="B144" s="133"/>
      <c r="C144" s="134" t="s">
        <v>331</v>
      </c>
      <c r="D144" s="134" t="s">
        <v>284</v>
      </c>
      <c r="E144" s="135" t="s">
        <v>2970</v>
      </c>
      <c r="F144" s="136" t="s">
        <v>2971</v>
      </c>
      <c r="G144" s="137" t="s">
        <v>511</v>
      </c>
      <c r="H144" s="156">
        <v>18.96</v>
      </c>
      <c r="I144" s="139"/>
      <c r="J144" s="140">
        <f>ROUND(I144*H144,2)</f>
        <v>0</v>
      </c>
      <c r="K144" s="141"/>
      <c r="L144" s="28"/>
      <c r="M144" s="142" t="s">
        <v>1</v>
      </c>
      <c r="N144" s="143" t="s">
        <v>38</v>
      </c>
      <c r="P144" s="144">
        <f>O144*H144</f>
        <v>0</v>
      </c>
      <c r="Q144" s="144">
        <v>0</v>
      </c>
      <c r="R144" s="144">
        <f>Q144*H144</f>
        <v>0</v>
      </c>
      <c r="S144" s="144">
        <v>0</v>
      </c>
      <c r="T144" s="145">
        <f>S144*H144</f>
        <v>0</v>
      </c>
      <c r="AR144" s="146" t="s">
        <v>97</v>
      </c>
      <c r="AT144" s="146" t="s">
        <v>284</v>
      </c>
      <c r="AU144" s="146" t="s">
        <v>82</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97</v>
      </c>
      <c r="BM144" s="146" t="s">
        <v>2972</v>
      </c>
    </row>
    <row r="145" spans="2:65" s="1" customFormat="1" ht="24.2" customHeight="1">
      <c r="B145" s="133"/>
      <c r="C145" s="134" t="s">
        <v>8</v>
      </c>
      <c r="D145" s="134" t="s">
        <v>284</v>
      </c>
      <c r="E145" s="135" t="s">
        <v>2973</v>
      </c>
      <c r="F145" s="136" t="s">
        <v>2974</v>
      </c>
      <c r="G145" s="137" t="s">
        <v>511</v>
      </c>
      <c r="H145" s="156">
        <v>18.96</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82</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2975</v>
      </c>
    </row>
    <row r="146" spans="2:65" s="1" customFormat="1" ht="24.2" customHeight="1">
      <c r="B146" s="133"/>
      <c r="C146" s="134" t="s">
        <v>438</v>
      </c>
      <c r="D146" s="134" t="s">
        <v>284</v>
      </c>
      <c r="E146" s="135" t="s">
        <v>2976</v>
      </c>
      <c r="F146" s="136" t="s">
        <v>2977</v>
      </c>
      <c r="G146" s="137" t="s">
        <v>511</v>
      </c>
      <c r="H146" s="156">
        <v>549.84</v>
      </c>
      <c r="I146" s="139"/>
      <c r="J146" s="140">
        <f>ROUND(I146*H146,2)</f>
        <v>0</v>
      </c>
      <c r="K146" s="141"/>
      <c r="L146" s="28"/>
      <c r="M146" s="142" t="s">
        <v>1</v>
      </c>
      <c r="N146" s="143" t="s">
        <v>38</v>
      </c>
      <c r="P146" s="144">
        <f>O146*H146</f>
        <v>0</v>
      </c>
      <c r="Q146" s="144">
        <v>0</v>
      </c>
      <c r="R146" s="144">
        <f>Q146*H146</f>
        <v>0</v>
      </c>
      <c r="S146" s="144">
        <v>0</v>
      </c>
      <c r="T146" s="145">
        <f>S146*H146</f>
        <v>0</v>
      </c>
      <c r="AR146" s="146" t="s">
        <v>97</v>
      </c>
      <c r="AT146" s="146" t="s">
        <v>284</v>
      </c>
      <c r="AU146" s="146" t="s">
        <v>82</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97</v>
      </c>
      <c r="BM146" s="146" t="s">
        <v>2978</v>
      </c>
    </row>
    <row r="147" spans="2:65" s="1" customFormat="1" ht="49.15" customHeight="1">
      <c r="B147" s="133"/>
      <c r="C147" s="134" t="s">
        <v>342</v>
      </c>
      <c r="D147" s="134" t="s">
        <v>284</v>
      </c>
      <c r="E147" s="135" t="s">
        <v>2979</v>
      </c>
      <c r="F147" s="136" t="s">
        <v>2980</v>
      </c>
      <c r="G147" s="137" t="s">
        <v>511</v>
      </c>
      <c r="H147" s="156">
        <v>18.864000000000001</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82</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2981</v>
      </c>
    </row>
    <row r="148" spans="2:65" s="1" customFormat="1" ht="33" customHeight="1">
      <c r="B148" s="133"/>
      <c r="C148" s="134" t="s">
        <v>347</v>
      </c>
      <c r="D148" s="134" t="s">
        <v>284</v>
      </c>
      <c r="E148" s="135" t="s">
        <v>2982</v>
      </c>
      <c r="F148" s="136" t="s">
        <v>2983</v>
      </c>
      <c r="G148" s="137" t="s">
        <v>511</v>
      </c>
      <c r="H148" s="156">
        <v>9.6000000000000002E-2</v>
      </c>
      <c r="I148" s="139"/>
      <c r="J148" s="140">
        <f>ROUND(I148*H148,2)</f>
        <v>0</v>
      </c>
      <c r="K148" s="141"/>
      <c r="L148" s="28"/>
      <c r="M148" s="142" t="s">
        <v>1</v>
      </c>
      <c r="N148" s="143" t="s">
        <v>38</v>
      </c>
      <c r="P148" s="144">
        <f>O148*H148</f>
        <v>0</v>
      </c>
      <c r="Q148" s="144">
        <v>0</v>
      </c>
      <c r="R148" s="144">
        <f>Q148*H148</f>
        <v>0</v>
      </c>
      <c r="S148" s="144">
        <v>0</v>
      </c>
      <c r="T148" s="145">
        <f>S148*H148</f>
        <v>0</v>
      </c>
      <c r="AR148" s="146" t="s">
        <v>97</v>
      </c>
      <c r="AT148" s="146" t="s">
        <v>284</v>
      </c>
      <c r="AU148" s="146" t="s">
        <v>82</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97</v>
      </c>
      <c r="BM148" s="146" t="s">
        <v>2984</v>
      </c>
    </row>
    <row r="149" spans="2:65" s="11" customFormat="1" ht="25.9" customHeight="1">
      <c r="B149" s="121"/>
      <c r="D149" s="122" t="s">
        <v>72</v>
      </c>
      <c r="E149" s="123" t="s">
        <v>2985</v>
      </c>
      <c r="F149" s="123" t="s">
        <v>2986</v>
      </c>
      <c r="I149" s="124"/>
      <c r="J149" s="125">
        <f>BK149</f>
        <v>0</v>
      </c>
      <c r="L149" s="121"/>
      <c r="M149" s="126"/>
      <c r="P149" s="127">
        <f>P150+P154</f>
        <v>0</v>
      </c>
      <c r="R149" s="127">
        <f>R150+R154</f>
        <v>9.9402000000000004E-2</v>
      </c>
      <c r="T149" s="128">
        <f>T150+T154</f>
        <v>9.5824619999999999E-2</v>
      </c>
      <c r="AR149" s="122" t="s">
        <v>82</v>
      </c>
      <c r="AT149" s="129" t="s">
        <v>72</v>
      </c>
      <c r="AU149" s="129" t="s">
        <v>73</v>
      </c>
      <c r="AY149" s="122" t="s">
        <v>281</v>
      </c>
      <c r="BK149" s="130">
        <f>BK150+BK154</f>
        <v>0</v>
      </c>
    </row>
    <row r="150" spans="2:65" s="11" customFormat="1" ht="22.9" customHeight="1">
      <c r="B150" s="121"/>
      <c r="D150" s="122" t="s">
        <v>72</v>
      </c>
      <c r="E150" s="131" t="s">
        <v>2987</v>
      </c>
      <c r="F150" s="131" t="s">
        <v>2988</v>
      </c>
      <c r="I150" s="124"/>
      <c r="J150" s="132">
        <f>BK150</f>
        <v>0</v>
      </c>
      <c r="L150" s="121"/>
      <c r="M150" s="126"/>
      <c r="P150" s="127">
        <f>SUM(P151:P153)</f>
        <v>0</v>
      </c>
      <c r="R150" s="127">
        <f>SUM(R151:R153)</f>
        <v>0</v>
      </c>
      <c r="T150" s="128">
        <f>SUM(T151:T153)</f>
        <v>6.5009999999999998E-2</v>
      </c>
      <c r="AR150" s="122" t="s">
        <v>82</v>
      </c>
      <c r="AT150" s="129" t="s">
        <v>72</v>
      </c>
      <c r="AU150" s="129" t="s">
        <v>80</v>
      </c>
      <c r="AY150" s="122" t="s">
        <v>281</v>
      </c>
      <c r="BK150" s="130">
        <f>SUM(BK151:BK153)</f>
        <v>0</v>
      </c>
    </row>
    <row r="151" spans="2:65" s="1" customFormat="1" ht="24.2" customHeight="1">
      <c r="B151" s="133"/>
      <c r="C151" s="134" t="s">
        <v>352</v>
      </c>
      <c r="D151" s="134" t="s">
        <v>284</v>
      </c>
      <c r="E151" s="135" t="s">
        <v>2989</v>
      </c>
      <c r="F151" s="136" t="s">
        <v>2990</v>
      </c>
      <c r="G151" s="137" t="s">
        <v>402</v>
      </c>
      <c r="H151" s="156">
        <v>19.600000000000001</v>
      </c>
      <c r="I151" s="139"/>
      <c r="J151" s="140">
        <f>ROUND(I151*H151,2)</f>
        <v>0</v>
      </c>
      <c r="K151" s="141"/>
      <c r="L151" s="28"/>
      <c r="M151" s="142" t="s">
        <v>1</v>
      </c>
      <c r="N151" s="143" t="s">
        <v>38</v>
      </c>
      <c r="P151" s="144">
        <f>O151*H151</f>
        <v>0</v>
      </c>
      <c r="Q151" s="144">
        <v>0</v>
      </c>
      <c r="R151" s="144">
        <f>Q151*H151</f>
        <v>0</v>
      </c>
      <c r="S151" s="144">
        <v>3.0000000000000001E-3</v>
      </c>
      <c r="T151" s="145">
        <f>S151*H151</f>
        <v>5.8800000000000005E-2</v>
      </c>
      <c r="AR151" s="146" t="s">
        <v>352</v>
      </c>
      <c r="AT151" s="146" t="s">
        <v>284</v>
      </c>
      <c r="AU151" s="146" t="s">
        <v>82</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352</v>
      </c>
      <c r="BM151" s="146" t="s">
        <v>2991</v>
      </c>
    </row>
    <row r="152" spans="2:65" s="1" customFormat="1" ht="21.75" customHeight="1">
      <c r="B152" s="133"/>
      <c r="C152" s="134" t="s">
        <v>359</v>
      </c>
      <c r="D152" s="134" t="s">
        <v>284</v>
      </c>
      <c r="E152" s="135" t="s">
        <v>2992</v>
      </c>
      <c r="F152" s="136" t="s">
        <v>2993</v>
      </c>
      <c r="G152" s="137" t="s">
        <v>501</v>
      </c>
      <c r="H152" s="156">
        <v>20.7</v>
      </c>
      <c r="I152" s="139"/>
      <c r="J152" s="140">
        <f>ROUND(I152*H152,2)</f>
        <v>0</v>
      </c>
      <c r="K152" s="141"/>
      <c r="L152" s="28"/>
      <c r="M152" s="142" t="s">
        <v>1</v>
      </c>
      <c r="N152" s="143" t="s">
        <v>38</v>
      </c>
      <c r="P152" s="144">
        <f>O152*H152</f>
        <v>0</v>
      </c>
      <c r="Q152" s="144">
        <v>0</v>
      </c>
      <c r="R152" s="144">
        <f>Q152*H152</f>
        <v>0</v>
      </c>
      <c r="S152" s="144">
        <v>2.9999999999999997E-4</v>
      </c>
      <c r="T152" s="145">
        <f>S152*H152</f>
        <v>6.2099999999999994E-3</v>
      </c>
      <c r="AR152" s="146" t="s">
        <v>352</v>
      </c>
      <c r="AT152" s="146" t="s">
        <v>284</v>
      </c>
      <c r="AU152" s="146" t="s">
        <v>82</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352</v>
      </c>
      <c r="BM152" s="146" t="s">
        <v>2994</v>
      </c>
    </row>
    <row r="153" spans="2:65" s="1" customFormat="1" ht="16.5" customHeight="1">
      <c r="B153" s="133"/>
      <c r="C153" s="134" t="s">
        <v>454</v>
      </c>
      <c r="D153" s="134" t="s">
        <v>284</v>
      </c>
      <c r="E153" s="135" t="s">
        <v>2995</v>
      </c>
      <c r="F153" s="136" t="s">
        <v>2996</v>
      </c>
      <c r="G153" s="137" t="s">
        <v>402</v>
      </c>
      <c r="H153" s="156">
        <v>19.600000000000001</v>
      </c>
      <c r="I153" s="139"/>
      <c r="J153" s="140">
        <f>ROUND(I153*H153,2)</f>
        <v>0</v>
      </c>
      <c r="K153" s="141"/>
      <c r="L153" s="28"/>
      <c r="M153" s="142" t="s">
        <v>1</v>
      </c>
      <c r="N153" s="143" t="s">
        <v>38</v>
      </c>
      <c r="P153" s="144">
        <f>O153*H153</f>
        <v>0</v>
      </c>
      <c r="Q153" s="144">
        <v>0</v>
      </c>
      <c r="R153" s="144">
        <f>Q153*H153</f>
        <v>0</v>
      </c>
      <c r="S153" s="144">
        <v>0</v>
      </c>
      <c r="T153" s="145">
        <f>S153*H153</f>
        <v>0</v>
      </c>
      <c r="AR153" s="146" t="s">
        <v>352</v>
      </c>
      <c r="AT153" s="146" t="s">
        <v>284</v>
      </c>
      <c r="AU153" s="146" t="s">
        <v>82</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352</v>
      </c>
      <c r="BM153" s="146" t="s">
        <v>2997</v>
      </c>
    </row>
    <row r="154" spans="2:65" s="11" customFormat="1" ht="22.9" customHeight="1">
      <c r="B154" s="121"/>
      <c r="D154" s="122" t="s">
        <v>72</v>
      </c>
      <c r="E154" s="131" t="s">
        <v>2998</v>
      </c>
      <c r="F154" s="131" t="s">
        <v>2999</v>
      </c>
      <c r="I154" s="124"/>
      <c r="J154" s="132">
        <f>BK154</f>
        <v>0</v>
      </c>
      <c r="L154" s="121"/>
      <c r="M154" s="126"/>
      <c r="P154" s="127">
        <f>P155</f>
        <v>0</v>
      </c>
      <c r="R154" s="127">
        <f>R155</f>
        <v>9.9402000000000004E-2</v>
      </c>
      <c r="T154" s="128">
        <f>T155</f>
        <v>3.0814620000000001E-2</v>
      </c>
      <c r="AR154" s="122" t="s">
        <v>82</v>
      </c>
      <c r="AT154" s="129" t="s">
        <v>72</v>
      </c>
      <c r="AU154" s="129" t="s">
        <v>80</v>
      </c>
      <c r="AY154" s="122" t="s">
        <v>281</v>
      </c>
      <c r="BK154" s="130">
        <f>BK155</f>
        <v>0</v>
      </c>
    </row>
    <row r="155" spans="2:65" s="1" customFormat="1" ht="16.5" customHeight="1">
      <c r="B155" s="133"/>
      <c r="C155" s="134" t="s">
        <v>366</v>
      </c>
      <c r="D155" s="134" t="s">
        <v>284</v>
      </c>
      <c r="E155" s="135" t="s">
        <v>3000</v>
      </c>
      <c r="F155" s="136" t="s">
        <v>3001</v>
      </c>
      <c r="G155" s="137" t="s">
        <v>402</v>
      </c>
      <c r="H155" s="156">
        <v>99.402000000000001</v>
      </c>
      <c r="I155" s="139"/>
      <c r="J155" s="140">
        <f>ROUND(I155*H155,2)</f>
        <v>0</v>
      </c>
      <c r="K155" s="141"/>
      <c r="L155" s="28"/>
      <c r="M155" s="157" t="s">
        <v>1</v>
      </c>
      <c r="N155" s="158" t="s">
        <v>38</v>
      </c>
      <c r="O155" s="154"/>
      <c r="P155" s="159">
        <f>O155*H155</f>
        <v>0</v>
      </c>
      <c r="Q155" s="159">
        <v>1E-3</v>
      </c>
      <c r="R155" s="159">
        <f>Q155*H155</f>
        <v>9.9402000000000004E-2</v>
      </c>
      <c r="S155" s="159">
        <v>3.1E-4</v>
      </c>
      <c r="T155" s="160">
        <f>S155*H155</f>
        <v>3.0814620000000001E-2</v>
      </c>
      <c r="AR155" s="146" t="s">
        <v>352</v>
      </c>
      <c r="AT155" s="146" t="s">
        <v>284</v>
      </c>
      <c r="AU155" s="146" t="s">
        <v>82</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352</v>
      </c>
      <c r="BM155" s="146" t="s">
        <v>3002</v>
      </c>
    </row>
    <row r="156" spans="2:65" s="1" customFormat="1" ht="6.95" customHeight="1">
      <c r="B156" s="40"/>
      <c r="C156" s="41"/>
      <c r="D156" s="41"/>
      <c r="E156" s="41"/>
      <c r="F156" s="41"/>
      <c r="G156" s="41"/>
      <c r="H156" s="41"/>
      <c r="I156" s="41"/>
      <c r="J156" s="41"/>
      <c r="K156" s="41"/>
      <c r="L156" s="28"/>
    </row>
  </sheetData>
  <autoFilter ref="C129:K155" xr:uid="{00000000-0009-0000-0000-00001D000000}"/>
  <mergeCells count="15">
    <mergeCell ref="E116:H116"/>
    <mergeCell ref="E120:H120"/>
    <mergeCell ref="E118:H118"/>
    <mergeCell ref="E122:H122"/>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BM238"/>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201</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23.25" customHeight="1">
      <c r="B9" s="16"/>
      <c r="E9" s="223" t="s">
        <v>2922</v>
      </c>
      <c r="F9" s="183"/>
      <c r="G9" s="183"/>
      <c r="H9" s="183"/>
      <c r="L9" s="16"/>
    </row>
    <row r="10" spans="2:46" ht="12" customHeight="1">
      <c r="B10" s="16"/>
      <c r="D10" s="23" t="s">
        <v>251</v>
      </c>
      <c r="L10" s="16"/>
    </row>
    <row r="11" spans="2:46" s="1" customFormat="1" ht="16.5" customHeight="1">
      <c r="B11" s="28"/>
      <c r="E11" s="218" t="s">
        <v>2923</v>
      </c>
      <c r="F11" s="225"/>
      <c r="G11" s="225"/>
      <c r="H11" s="225"/>
      <c r="L11" s="28"/>
    </row>
    <row r="12" spans="2:46" s="1" customFormat="1" ht="12" customHeight="1">
      <c r="B12" s="28"/>
      <c r="D12" s="23" t="s">
        <v>253</v>
      </c>
      <c r="L12" s="28"/>
    </row>
    <row r="13" spans="2:46" s="1" customFormat="1" ht="16.5" customHeight="1">
      <c r="B13" s="28"/>
      <c r="E13" s="205" t="s">
        <v>3003</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2926</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2927</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2928</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ROUND(J139,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ROUND((SUM(BE139:BE237)),  2)</f>
        <v>0</v>
      </c>
      <c r="I37" s="92">
        <v>0.21</v>
      </c>
      <c r="J37" s="81">
        <f>ROUND(((SUM(BE139:BE237))*I37),  2)</f>
        <v>0</v>
      </c>
      <c r="L37" s="28"/>
    </row>
    <row r="38" spans="2:12" s="1" customFormat="1" ht="14.45" customHeight="1">
      <c r="B38" s="28"/>
      <c r="E38" s="23" t="s">
        <v>39</v>
      </c>
      <c r="F38" s="81">
        <f>ROUND((SUM(BF139:BF237)),  2)</f>
        <v>0</v>
      </c>
      <c r="I38" s="92">
        <v>0.12</v>
      </c>
      <c r="J38" s="81">
        <f>ROUND(((SUM(BF139:BF237))*I38),  2)</f>
        <v>0</v>
      </c>
      <c r="L38" s="28"/>
    </row>
    <row r="39" spans="2:12" s="1" customFormat="1" ht="14.45" hidden="1" customHeight="1">
      <c r="B39" s="28"/>
      <c r="E39" s="23" t="s">
        <v>40</v>
      </c>
      <c r="F39" s="81">
        <f>ROUND((SUM(BG139:BG237)),  2)</f>
        <v>0</v>
      </c>
      <c r="I39" s="92">
        <v>0.21</v>
      </c>
      <c r="J39" s="81">
        <f>0</f>
        <v>0</v>
      </c>
      <c r="L39" s="28"/>
    </row>
    <row r="40" spans="2:12" s="1" customFormat="1" ht="14.45" hidden="1" customHeight="1">
      <c r="B40" s="28"/>
      <c r="E40" s="23" t="s">
        <v>41</v>
      </c>
      <c r="F40" s="81">
        <f>ROUND((SUM(BH139:BH237)),  2)</f>
        <v>0</v>
      </c>
      <c r="I40" s="92">
        <v>0.12</v>
      </c>
      <c r="J40" s="81">
        <f>0</f>
        <v>0</v>
      </c>
      <c r="L40" s="28"/>
    </row>
    <row r="41" spans="2:12" s="1" customFormat="1" ht="14.45" hidden="1" customHeight="1">
      <c r="B41" s="28"/>
      <c r="E41" s="23" t="s">
        <v>42</v>
      </c>
      <c r="F41" s="81">
        <f>ROUND((SUM(BI139:BI237)),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23.25" customHeight="1">
      <c r="B87" s="16"/>
      <c r="E87" s="223" t="s">
        <v>2922</v>
      </c>
      <c r="F87" s="183"/>
      <c r="G87" s="183"/>
      <c r="H87" s="183"/>
      <c r="L87" s="16"/>
    </row>
    <row r="88" spans="2:12" ht="12" customHeight="1">
      <c r="B88" s="16"/>
      <c r="C88" s="23" t="s">
        <v>251</v>
      </c>
      <c r="L88" s="16"/>
    </row>
    <row r="89" spans="2:12" s="1" customFormat="1" ht="16.5" customHeight="1">
      <c r="B89" s="28"/>
      <c r="E89" s="218" t="s">
        <v>2923</v>
      </c>
      <c r="F89" s="225"/>
      <c r="G89" s="225"/>
      <c r="H89" s="225"/>
      <c r="L89" s="28"/>
    </row>
    <row r="90" spans="2:12" s="1" customFormat="1" ht="12" customHeight="1">
      <c r="B90" s="28"/>
      <c r="C90" s="23" t="s">
        <v>253</v>
      </c>
      <c r="L90" s="28"/>
    </row>
    <row r="91" spans="2:12" s="1" customFormat="1" ht="16.5" customHeight="1">
      <c r="B91" s="28"/>
      <c r="E91" s="205" t="str">
        <f>E13</f>
        <v>01-1 - Návrh</v>
      </c>
      <c r="F91" s="225"/>
      <c r="G91" s="225"/>
      <c r="H91" s="225"/>
      <c r="L91" s="28"/>
    </row>
    <row r="92" spans="2:12" s="1" customFormat="1" ht="6.95" customHeight="1">
      <c r="B92" s="28"/>
      <c r="L92" s="28"/>
    </row>
    <row r="93" spans="2:12" s="1" customFormat="1" ht="12" customHeight="1">
      <c r="B93" s="28"/>
      <c r="C93" s="23" t="s">
        <v>20</v>
      </c>
      <c r="F93" s="21" t="str">
        <f>F16</f>
        <v>Pelhřimov</v>
      </c>
      <c r="I93" s="23" t="s">
        <v>22</v>
      </c>
      <c r="J93" s="48" t="str">
        <f>IF(J16="","",J16)</f>
        <v>5. 12. 2024</v>
      </c>
      <c r="L93" s="28"/>
    </row>
    <row r="94" spans="2:12" s="1" customFormat="1" ht="6.95" customHeight="1">
      <c r="B94" s="28"/>
      <c r="L94" s="28"/>
    </row>
    <row r="95" spans="2:12" s="1" customFormat="1" ht="25.7" customHeight="1">
      <c r="B95" s="28"/>
      <c r="C95" s="23" t="s">
        <v>24</v>
      </c>
      <c r="F95" s="21" t="str">
        <f>E19</f>
        <v>Město Pelhřimov</v>
      </c>
      <c r="I95" s="23" t="s">
        <v>29</v>
      </c>
      <c r="J95" s="26" t="str">
        <f>E25</f>
        <v>Ing. Jiří Angelis, ČKAIT 1400601</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J139</f>
        <v>0</v>
      </c>
      <c r="L100" s="28"/>
      <c r="AU100" s="13" t="s">
        <v>259</v>
      </c>
    </row>
    <row r="101" spans="2:47" s="8" customFormat="1" ht="24.95" customHeight="1">
      <c r="B101" s="104"/>
      <c r="D101" s="105" t="s">
        <v>2929</v>
      </c>
      <c r="E101" s="106"/>
      <c r="F101" s="106"/>
      <c r="G101" s="106"/>
      <c r="H101" s="106"/>
      <c r="I101" s="106"/>
      <c r="J101" s="107">
        <f>J140</f>
        <v>0</v>
      </c>
      <c r="L101" s="104"/>
    </row>
    <row r="102" spans="2:47" s="9" customFormat="1" ht="19.899999999999999" customHeight="1">
      <c r="B102" s="108"/>
      <c r="D102" s="109" t="s">
        <v>3004</v>
      </c>
      <c r="E102" s="110"/>
      <c r="F102" s="110"/>
      <c r="G102" s="110"/>
      <c r="H102" s="110"/>
      <c r="I102" s="110"/>
      <c r="J102" s="111">
        <f>J141</f>
        <v>0</v>
      </c>
      <c r="L102" s="108"/>
    </row>
    <row r="103" spans="2:47" s="9" customFormat="1" ht="19.899999999999999" customHeight="1">
      <c r="B103" s="108"/>
      <c r="D103" s="109" t="s">
        <v>3005</v>
      </c>
      <c r="E103" s="110"/>
      <c r="F103" s="110"/>
      <c r="G103" s="110"/>
      <c r="H103" s="110"/>
      <c r="I103" s="110"/>
      <c r="J103" s="111">
        <f>J148</f>
        <v>0</v>
      </c>
      <c r="L103" s="108"/>
    </row>
    <row r="104" spans="2:47" s="9" customFormat="1" ht="19.899999999999999" customHeight="1">
      <c r="B104" s="108"/>
      <c r="D104" s="109" t="s">
        <v>2930</v>
      </c>
      <c r="E104" s="110"/>
      <c r="F104" s="110"/>
      <c r="G104" s="110"/>
      <c r="H104" s="110"/>
      <c r="I104" s="110"/>
      <c r="J104" s="111">
        <f>J166</f>
        <v>0</v>
      </c>
      <c r="L104" s="108"/>
    </row>
    <row r="105" spans="2:47" s="9" customFormat="1" ht="19.899999999999999" customHeight="1">
      <c r="B105" s="108"/>
      <c r="D105" s="109" t="s">
        <v>3006</v>
      </c>
      <c r="E105" s="110"/>
      <c r="F105" s="110"/>
      <c r="G105" s="110"/>
      <c r="H105" s="110"/>
      <c r="I105" s="110"/>
      <c r="J105" s="111">
        <f>J169</f>
        <v>0</v>
      </c>
      <c r="L105" s="108"/>
    </row>
    <row r="106" spans="2:47" s="8" customFormat="1" ht="24.95" customHeight="1">
      <c r="B106" s="104"/>
      <c r="D106" s="105" t="s">
        <v>2932</v>
      </c>
      <c r="E106" s="106"/>
      <c r="F106" s="106"/>
      <c r="G106" s="106"/>
      <c r="H106" s="106"/>
      <c r="I106" s="106"/>
      <c r="J106" s="107">
        <f>J171</f>
        <v>0</v>
      </c>
      <c r="L106" s="104"/>
    </row>
    <row r="107" spans="2:47" s="9" customFormat="1" ht="19.899999999999999" customHeight="1">
      <c r="B107" s="108"/>
      <c r="D107" s="109" t="s">
        <v>3007</v>
      </c>
      <c r="E107" s="110"/>
      <c r="F107" s="110"/>
      <c r="G107" s="110"/>
      <c r="H107" s="110"/>
      <c r="I107" s="110"/>
      <c r="J107" s="111">
        <f>J172</f>
        <v>0</v>
      </c>
      <c r="L107" s="108"/>
    </row>
    <row r="108" spans="2:47" s="9" customFormat="1" ht="19.899999999999999" customHeight="1">
      <c r="B108" s="108"/>
      <c r="D108" s="109" t="s">
        <v>3008</v>
      </c>
      <c r="E108" s="110"/>
      <c r="F108" s="110"/>
      <c r="G108" s="110"/>
      <c r="H108" s="110"/>
      <c r="I108" s="110"/>
      <c r="J108" s="111">
        <f>J179</f>
        <v>0</v>
      </c>
      <c r="L108" s="108"/>
    </row>
    <row r="109" spans="2:47" s="9" customFormat="1" ht="19.899999999999999" customHeight="1">
      <c r="B109" s="108"/>
      <c r="D109" s="109" t="s">
        <v>3009</v>
      </c>
      <c r="E109" s="110"/>
      <c r="F109" s="110"/>
      <c r="G109" s="110"/>
      <c r="H109" s="110"/>
      <c r="I109" s="110"/>
      <c r="J109" s="111">
        <f>J184</f>
        <v>0</v>
      </c>
      <c r="L109" s="108"/>
    </row>
    <row r="110" spans="2:47" s="9" customFormat="1" ht="19.899999999999999" customHeight="1">
      <c r="B110" s="108"/>
      <c r="D110" s="109" t="s">
        <v>3010</v>
      </c>
      <c r="E110" s="110"/>
      <c r="F110" s="110"/>
      <c r="G110" s="110"/>
      <c r="H110" s="110"/>
      <c r="I110" s="110"/>
      <c r="J110" s="111">
        <f>J197</f>
        <v>0</v>
      </c>
      <c r="L110" s="108"/>
    </row>
    <row r="111" spans="2:47" s="9" customFormat="1" ht="19.899999999999999" customHeight="1">
      <c r="B111" s="108"/>
      <c r="D111" s="109" t="s">
        <v>2933</v>
      </c>
      <c r="E111" s="110"/>
      <c r="F111" s="110"/>
      <c r="G111" s="110"/>
      <c r="H111" s="110"/>
      <c r="I111" s="110"/>
      <c r="J111" s="111">
        <f>J202</f>
        <v>0</v>
      </c>
      <c r="L111" s="108"/>
    </row>
    <row r="112" spans="2:47" s="9" customFormat="1" ht="19.899999999999999" customHeight="1">
      <c r="B112" s="108"/>
      <c r="D112" s="109" t="s">
        <v>3011</v>
      </c>
      <c r="E112" s="110"/>
      <c r="F112" s="110"/>
      <c r="G112" s="110"/>
      <c r="H112" s="110"/>
      <c r="I112" s="110"/>
      <c r="J112" s="111">
        <f>J207</f>
        <v>0</v>
      </c>
      <c r="L112" s="108"/>
    </row>
    <row r="113" spans="2:12" s="9" customFormat="1" ht="19.899999999999999" customHeight="1">
      <c r="B113" s="108"/>
      <c r="D113" s="109" t="s">
        <v>3012</v>
      </c>
      <c r="E113" s="110"/>
      <c r="F113" s="110"/>
      <c r="G113" s="110"/>
      <c r="H113" s="110"/>
      <c r="I113" s="110"/>
      <c r="J113" s="111">
        <f>J216</f>
        <v>0</v>
      </c>
      <c r="L113" s="108"/>
    </row>
    <row r="114" spans="2:12" s="9" customFormat="1" ht="19.899999999999999" customHeight="1">
      <c r="B114" s="108"/>
      <c r="D114" s="109" t="s">
        <v>3013</v>
      </c>
      <c r="E114" s="110"/>
      <c r="F114" s="110"/>
      <c r="G114" s="110"/>
      <c r="H114" s="110"/>
      <c r="I114" s="110"/>
      <c r="J114" s="111">
        <f>J230</f>
        <v>0</v>
      </c>
      <c r="L114" s="108"/>
    </row>
    <row r="115" spans="2:12" s="9" customFormat="1" ht="19.899999999999999" customHeight="1">
      <c r="B115" s="108"/>
      <c r="D115" s="109" t="s">
        <v>2934</v>
      </c>
      <c r="E115" s="110"/>
      <c r="F115" s="110"/>
      <c r="G115" s="110"/>
      <c r="H115" s="110"/>
      <c r="I115" s="110"/>
      <c r="J115" s="111">
        <f>J235</f>
        <v>0</v>
      </c>
      <c r="L115" s="108"/>
    </row>
    <row r="116" spans="2:12" s="1" customFormat="1" ht="21.75" customHeight="1">
      <c r="B116" s="28"/>
      <c r="L116" s="28"/>
    </row>
    <row r="117" spans="2:12" s="1" customFormat="1" ht="6.95" customHeight="1">
      <c r="B117" s="40"/>
      <c r="C117" s="41"/>
      <c r="D117" s="41"/>
      <c r="E117" s="41"/>
      <c r="F117" s="41"/>
      <c r="G117" s="41"/>
      <c r="H117" s="41"/>
      <c r="I117" s="41"/>
      <c r="J117" s="41"/>
      <c r="K117" s="41"/>
      <c r="L117" s="28"/>
    </row>
    <row r="121" spans="2:12" s="1" customFormat="1" ht="6.95" customHeight="1">
      <c r="B121" s="42"/>
      <c r="C121" s="43"/>
      <c r="D121" s="43"/>
      <c r="E121" s="43"/>
      <c r="F121" s="43"/>
      <c r="G121" s="43"/>
      <c r="H121" s="43"/>
      <c r="I121" s="43"/>
      <c r="J121" s="43"/>
      <c r="K121" s="43"/>
      <c r="L121" s="28"/>
    </row>
    <row r="122" spans="2:12" s="1" customFormat="1" ht="24.95" customHeight="1">
      <c r="B122" s="28"/>
      <c r="C122" s="17" t="s">
        <v>266</v>
      </c>
      <c r="L122" s="28"/>
    </row>
    <row r="123" spans="2:12" s="1" customFormat="1" ht="6.95" customHeight="1">
      <c r="B123" s="28"/>
      <c r="L123" s="28"/>
    </row>
    <row r="124" spans="2:12" s="1" customFormat="1" ht="12" customHeight="1">
      <c r="B124" s="28"/>
      <c r="C124" s="23" t="s">
        <v>16</v>
      </c>
      <c r="L124" s="28"/>
    </row>
    <row r="125" spans="2:12" s="1" customFormat="1" ht="16.5" customHeight="1">
      <c r="B125" s="28"/>
      <c r="E125" s="223" t="str">
        <f>E7</f>
        <v>Městský park -Děkanská zahrada Pelhřimov - kompletní provedení</v>
      </c>
      <c r="F125" s="224"/>
      <c r="G125" s="224"/>
      <c r="H125" s="224"/>
      <c r="L125" s="28"/>
    </row>
    <row r="126" spans="2:12" ht="12" customHeight="1">
      <c r="B126" s="16"/>
      <c r="C126" s="23" t="s">
        <v>249</v>
      </c>
      <c r="L126" s="16"/>
    </row>
    <row r="127" spans="2:12" ht="23.25" customHeight="1">
      <c r="B127" s="16"/>
      <c r="E127" s="223" t="s">
        <v>2922</v>
      </c>
      <c r="F127" s="183"/>
      <c r="G127" s="183"/>
      <c r="H127" s="183"/>
      <c r="L127" s="16"/>
    </row>
    <row r="128" spans="2:12" ht="12" customHeight="1">
      <c r="B128" s="16"/>
      <c r="C128" s="23" t="s">
        <v>251</v>
      </c>
      <c r="L128" s="16"/>
    </row>
    <row r="129" spans="2:65" s="1" customFormat="1" ht="16.5" customHeight="1">
      <c r="B129" s="28"/>
      <c r="E129" s="218" t="s">
        <v>2923</v>
      </c>
      <c r="F129" s="225"/>
      <c r="G129" s="225"/>
      <c r="H129" s="225"/>
      <c r="L129" s="28"/>
    </row>
    <row r="130" spans="2:65" s="1" customFormat="1" ht="12" customHeight="1">
      <c r="B130" s="28"/>
      <c r="C130" s="23" t="s">
        <v>253</v>
      </c>
      <c r="L130" s="28"/>
    </row>
    <row r="131" spans="2:65" s="1" customFormat="1" ht="16.5" customHeight="1">
      <c r="B131" s="28"/>
      <c r="E131" s="205" t="str">
        <f>E13</f>
        <v>01-1 - Návrh</v>
      </c>
      <c r="F131" s="225"/>
      <c r="G131" s="225"/>
      <c r="H131" s="225"/>
      <c r="L131" s="28"/>
    </row>
    <row r="132" spans="2:65" s="1" customFormat="1" ht="6.95" customHeight="1">
      <c r="B132" s="28"/>
      <c r="L132" s="28"/>
    </row>
    <row r="133" spans="2:65" s="1" customFormat="1" ht="12" customHeight="1">
      <c r="B133" s="28"/>
      <c r="C133" s="23" t="s">
        <v>20</v>
      </c>
      <c r="F133" s="21" t="str">
        <f>F16</f>
        <v>Pelhřimov</v>
      </c>
      <c r="I133" s="23" t="s">
        <v>22</v>
      </c>
      <c r="J133" s="48" t="str">
        <f>IF(J16="","",J16)</f>
        <v>5. 12. 2024</v>
      </c>
      <c r="L133" s="28"/>
    </row>
    <row r="134" spans="2:65" s="1" customFormat="1" ht="6.95" customHeight="1">
      <c r="B134" s="28"/>
      <c r="L134" s="28"/>
    </row>
    <row r="135" spans="2:65" s="1" customFormat="1" ht="25.7" customHeight="1">
      <c r="B135" s="28"/>
      <c r="C135" s="23" t="s">
        <v>24</v>
      </c>
      <c r="F135" s="21" t="str">
        <f>E19</f>
        <v>Město Pelhřimov</v>
      </c>
      <c r="I135" s="23" t="s">
        <v>29</v>
      </c>
      <c r="J135" s="26" t="str">
        <f>E25</f>
        <v>Ing. Jiří Angelis, ČKAIT 1400601</v>
      </c>
      <c r="L135" s="28"/>
    </row>
    <row r="136" spans="2:65" s="1" customFormat="1" ht="15.2" customHeight="1">
      <c r="B136" s="28"/>
      <c r="C136" s="23" t="s">
        <v>27</v>
      </c>
      <c r="F136" s="21" t="str">
        <f>IF(E22="","",E22)</f>
        <v>Vyplň údaj</v>
      </c>
      <c r="I136" s="23" t="s">
        <v>31</v>
      </c>
      <c r="J136" s="26" t="str">
        <f>E28</f>
        <v xml:space="preserve"> </v>
      </c>
      <c r="L136" s="28"/>
    </row>
    <row r="137" spans="2:65" s="1" customFormat="1" ht="10.35" customHeight="1">
      <c r="B137" s="28"/>
      <c r="L137" s="28"/>
    </row>
    <row r="138" spans="2:65" s="10" customFormat="1" ht="29.25" customHeight="1">
      <c r="B138" s="112"/>
      <c r="C138" s="113" t="s">
        <v>267</v>
      </c>
      <c r="D138" s="114" t="s">
        <v>58</v>
      </c>
      <c r="E138" s="114" t="s">
        <v>54</v>
      </c>
      <c r="F138" s="114" t="s">
        <v>55</v>
      </c>
      <c r="G138" s="114" t="s">
        <v>268</v>
      </c>
      <c r="H138" s="114" t="s">
        <v>269</v>
      </c>
      <c r="I138" s="114" t="s">
        <v>270</v>
      </c>
      <c r="J138" s="115" t="s">
        <v>257</v>
      </c>
      <c r="K138" s="116" t="s">
        <v>271</v>
      </c>
      <c r="L138" s="112"/>
      <c r="M138" s="55" t="s">
        <v>1</v>
      </c>
      <c r="N138" s="56" t="s">
        <v>37</v>
      </c>
      <c r="O138" s="56" t="s">
        <v>272</v>
      </c>
      <c r="P138" s="56" t="s">
        <v>273</v>
      </c>
      <c r="Q138" s="56" t="s">
        <v>274</v>
      </c>
      <c r="R138" s="56" t="s">
        <v>275</v>
      </c>
      <c r="S138" s="56" t="s">
        <v>276</v>
      </c>
      <c r="T138" s="57" t="s">
        <v>277</v>
      </c>
    </row>
    <row r="139" spans="2:65" s="1" customFormat="1" ht="22.9" customHeight="1">
      <c r="B139" s="28"/>
      <c r="C139" s="60" t="s">
        <v>278</v>
      </c>
      <c r="J139" s="117">
        <f>BK139</f>
        <v>0</v>
      </c>
      <c r="L139" s="28"/>
      <c r="M139" s="58"/>
      <c r="N139" s="49"/>
      <c r="O139" s="49"/>
      <c r="P139" s="118">
        <f>P140+P171</f>
        <v>0</v>
      </c>
      <c r="Q139" s="49"/>
      <c r="R139" s="118">
        <f>R140+R171</f>
        <v>17.34756303</v>
      </c>
      <c r="S139" s="49"/>
      <c r="T139" s="119">
        <f>T140+T171</f>
        <v>0</v>
      </c>
      <c r="AT139" s="13" t="s">
        <v>72</v>
      </c>
      <c r="AU139" s="13" t="s">
        <v>259</v>
      </c>
      <c r="BK139" s="120">
        <f>BK140+BK171</f>
        <v>0</v>
      </c>
    </row>
    <row r="140" spans="2:65" s="11" customFormat="1" ht="25.9" customHeight="1">
      <c r="B140" s="121"/>
      <c r="D140" s="122" t="s">
        <v>72</v>
      </c>
      <c r="E140" s="123" t="s">
        <v>2935</v>
      </c>
      <c r="F140" s="123" t="s">
        <v>2936</v>
      </c>
      <c r="I140" s="124"/>
      <c r="J140" s="125">
        <f>BK140</f>
        <v>0</v>
      </c>
      <c r="L140" s="121"/>
      <c r="M140" s="126"/>
      <c r="P140" s="127">
        <f>P141+P148+P166+P169</f>
        <v>0</v>
      </c>
      <c r="R140" s="127">
        <f>R141+R148+R166+R169</f>
        <v>10.06579011</v>
      </c>
      <c r="T140" s="128">
        <f>T141+T148+T166+T169</f>
        <v>0</v>
      </c>
      <c r="AR140" s="122" t="s">
        <v>80</v>
      </c>
      <c r="AT140" s="129" t="s">
        <v>72</v>
      </c>
      <c r="AU140" s="129" t="s">
        <v>73</v>
      </c>
      <c r="AY140" s="122" t="s">
        <v>281</v>
      </c>
      <c r="BK140" s="130">
        <f>BK141+BK148+BK166+BK169</f>
        <v>0</v>
      </c>
    </row>
    <row r="141" spans="2:65" s="11" customFormat="1" ht="22.9" customHeight="1">
      <c r="B141" s="121"/>
      <c r="D141" s="122" t="s">
        <v>72</v>
      </c>
      <c r="E141" s="131" t="s">
        <v>90</v>
      </c>
      <c r="F141" s="131" t="s">
        <v>759</v>
      </c>
      <c r="I141" s="124"/>
      <c r="J141" s="132">
        <f>BK141</f>
        <v>0</v>
      </c>
      <c r="L141" s="121"/>
      <c r="M141" s="126"/>
      <c r="P141" s="127">
        <f>SUM(P142:P147)</f>
        <v>0</v>
      </c>
      <c r="R141" s="127">
        <f>SUM(R142:R147)</f>
        <v>2.7119774999999997</v>
      </c>
      <c r="T141" s="128">
        <f>SUM(T142:T147)</f>
        <v>0</v>
      </c>
      <c r="AR141" s="122" t="s">
        <v>80</v>
      </c>
      <c r="AT141" s="129" t="s">
        <v>72</v>
      </c>
      <c r="AU141" s="129" t="s">
        <v>80</v>
      </c>
      <c r="AY141" s="122" t="s">
        <v>281</v>
      </c>
      <c r="BK141" s="130">
        <f>SUM(BK142:BK147)</f>
        <v>0</v>
      </c>
    </row>
    <row r="142" spans="2:65" s="1" customFormat="1" ht="21.75" customHeight="1">
      <c r="B142" s="133"/>
      <c r="C142" s="134" t="s">
        <v>80</v>
      </c>
      <c r="D142" s="134" t="s">
        <v>284</v>
      </c>
      <c r="E142" s="135" t="s">
        <v>3014</v>
      </c>
      <c r="F142" s="136" t="s">
        <v>3015</v>
      </c>
      <c r="G142" s="137" t="s">
        <v>409</v>
      </c>
      <c r="H142" s="156">
        <v>2</v>
      </c>
      <c r="I142" s="139"/>
      <c r="J142" s="140">
        <f t="shared" ref="J142:J147" si="0">ROUND(I142*H142,2)</f>
        <v>0</v>
      </c>
      <c r="K142" s="141"/>
      <c r="L142" s="28"/>
      <c r="M142" s="142" t="s">
        <v>1</v>
      </c>
      <c r="N142" s="143" t="s">
        <v>38</v>
      </c>
      <c r="P142" s="144">
        <f t="shared" ref="P142:P147" si="1">O142*H142</f>
        <v>0</v>
      </c>
      <c r="Q142" s="144">
        <v>2.2780000000000002E-2</v>
      </c>
      <c r="R142" s="144">
        <f t="shared" ref="R142:R147" si="2">Q142*H142</f>
        <v>4.5560000000000003E-2</v>
      </c>
      <c r="S142" s="144">
        <v>0</v>
      </c>
      <c r="T142" s="145">
        <f t="shared" ref="T142:T147" si="3">S142*H142</f>
        <v>0</v>
      </c>
      <c r="AR142" s="146" t="s">
        <v>97</v>
      </c>
      <c r="AT142" s="146" t="s">
        <v>284</v>
      </c>
      <c r="AU142" s="146" t="s">
        <v>82</v>
      </c>
      <c r="AY142" s="13" t="s">
        <v>281</v>
      </c>
      <c r="BE142" s="147">
        <f t="shared" ref="BE142:BE147" si="4">IF(N142="základní",J142,0)</f>
        <v>0</v>
      </c>
      <c r="BF142" s="147">
        <f t="shared" ref="BF142:BF147" si="5">IF(N142="snížená",J142,0)</f>
        <v>0</v>
      </c>
      <c r="BG142" s="147">
        <f t="shared" ref="BG142:BG147" si="6">IF(N142="zákl. přenesená",J142,0)</f>
        <v>0</v>
      </c>
      <c r="BH142" s="147">
        <f t="shared" ref="BH142:BH147" si="7">IF(N142="sníž. přenesená",J142,0)</f>
        <v>0</v>
      </c>
      <c r="BI142" s="147">
        <f t="shared" ref="BI142:BI147" si="8">IF(N142="nulová",J142,0)</f>
        <v>0</v>
      </c>
      <c r="BJ142" s="13" t="s">
        <v>80</v>
      </c>
      <c r="BK142" s="147">
        <f t="shared" ref="BK142:BK147" si="9">ROUND(I142*H142,2)</f>
        <v>0</v>
      </c>
      <c r="BL142" s="13" t="s">
        <v>97</v>
      </c>
      <c r="BM142" s="146" t="s">
        <v>3016</v>
      </c>
    </row>
    <row r="143" spans="2:65" s="1" customFormat="1" ht="24.2" customHeight="1">
      <c r="B143" s="133"/>
      <c r="C143" s="134" t="s">
        <v>82</v>
      </c>
      <c r="D143" s="134" t="s">
        <v>284</v>
      </c>
      <c r="E143" s="135" t="s">
        <v>3017</v>
      </c>
      <c r="F143" s="136" t="s">
        <v>3018</v>
      </c>
      <c r="G143" s="137" t="s">
        <v>402</v>
      </c>
      <c r="H143" s="156">
        <v>10.95</v>
      </c>
      <c r="I143" s="139"/>
      <c r="J143" s="140">
        <f t="shared" si="0"/>
        <v>0</v>
      </c>
      <c r="K143" s="141"/>
      <c r="L143" s="28"/>
      <c r="M143" s="142" t="s">
        <v>1</v>
      </c>
      <c r="N143" s="143" t="s">
        <v>38</v>
      </c>
      <c r="P143" s="144">
        <f t="shared" si="1"/>
        <v>0</v>
      </c>
      <c r="Q143" s="144">
        <v>9.4479999999999995E-2</v>
      </c>
      <c r="R143" s="144">
        <f t="shared" si="2"/>
        <v>1.0345559999999998</v>
      </c>
      <c r="S143" s="144">
        <v>0</v>
      </c>
      <c r="T143" s="145">
        <f t="shared" si="3"/>
        <v>0</v>
      </c>
      <c r="AR143" s="146" t="s">
        <v>97</v>
      </c>
      <c r="AT143" s="146" t="s">
        <v>284</v>
      </c>
      <c r="AU143" s="146" t="s">
        <v>82</v>
      </c>
      <c r="AY143" s="13" t="s">
        <v>281</v>
      </c>
      <c r="BE143" s="147">
        <f t="shared" si="4"/>
        <v>0</v>
      </c>
      <c r="BF143" s="147">
        <f t="shared" si="5"/>
        <v>0</v>
      </c>
      <c r="BG143" s="147">
        <f t="shared" si="6"/>
        <v>0</v>
      </c>
      <c r="BH143" s="147">
        <f t="shared" si="7"/>
        <v>0</v>
      </c>
      <c r="BI143" s="147">
        <f t="shared" si="8"/>
        <v>0</v>
      </c>
      <c r="BJ143" s="13" t="s">
        <v>80</v>
      </c>
      <c r="BK143" s="147">
        <f t="shared" si="9"/>
        <v>0</v>
      </c>
      <c r="BL143" s="13" t="s">
        <v>97</v>
      </c>
      <c r="BM143" s="146" t="s">
        <v>3019</v>
      </c>
    </row>
    <row r="144" spans="2:65" s="1" customFormat="1" ht="24.2" customHeight="1">
      <c r="B144" s="133"/>
      <c r="C144" s="134" t="s">
        <v>90</v>
      </c>
      <c r="D144" s="134" t="s">
        <v>284</v>
      </c>
      <c r="E144" s="135" t="s">
        <v>3020</v>
      </c>
      <c r="F144" s="136" t="s">
        <v>3021</v>
      </c>
      <c r="G144" s="137" t="s">
        <v>402</v>
      </c>
      <c r="H144" s="156">
        <v>9.35</v>
      </c>
      <c r="I144" s="139"/>
      <c r="J144" s="140">
        <f t="shared" si="0"/>
        <v>0</v>
      </c>
      <c r="K144" s="141"/>
      <c r="L144" s="28"/>
      <c r="M144" s="142" t="s">
        <v>1</v>
      </c>
      <c r="N144" s="143" t="s">
        <v>38</v>
      </c>
      <c r="P144" s="144">
        <f t="shared" si="1"/>
        <v>0</v>
      </c>
      <c r="Q144" s="144">
        <v>0.11396000000000001</v>
      </c>
      <c r="R144" s="144">
        <f t="shared" si="2"/>
        <v>1.065526</v>
      </c>
      <c r="S144" s="144">
        <v>0</v>
      </c>
      <c r="T144" s="145">
        <f t="shared" si="3"/>
        <v>0</v>
      </c>
      <c r="AR144" s="146" t="s">
        <v>97</v>
      </c>
      <c r="AT144" s="146" t="s">
        <v>284</v>
      </c>
      <c r="AU144" s="146" t="s">
        <v>82</v>
      </c>
      <c r="AY144" s="13" t="s">
        <v>281</v>
      </c>
      <c r="BE144" s="147">
        <f t="shared" si="4"/>
        <v>0</v>
      </c>
      <c r="BF144" s="147">
        <f t="shared" si="5"/>
        <v>0</v>
      </c>
      <c r="BG144" s="147">
        <f t="shared" si="6"/>
        <v>0</v>
      </c>
      <c r="BH144" s="147">
        <f t="shared" si="7"/>
        <v>0</v>
      </c>
      <c r="BI144" s="147">
        <f t="shared" si="8"/>
        <v>0</v>
      </c>
      <c r="BJ144" s="13" t="s">
        <v>80</v>
      </c>
      <c r="BK144" s="147">
        <f t="shared" si="9"/>
        <v>0</v>
      </c>
      <c r="BL144" s="13" t="s">
        <v>97</v>
      </c>
      <c r="BM144" s="146" t="s">
        <v>3022</v>
      </c>
    </row>
    <row r="145" spans="2:65" s="1" customFormat="1" ht="24.2" customHeight="1">
      <c r="B145" s="133"/>
      <c r="C145" s="134" t="s">
        <v>97</v>
      </c>
      <c r="D145" s="134" t="s">
        <v>284</v>
      </c>
      <c r="E145" s="135" t="s">
        <v>3023</v>
      </c>
      <c r="F145" s="136" t="s">
        <v>3024</v>
      </c>
      <c r="G145" s="137" t="s">
        <v>501</v>
      </c>
      <c r="H145" s="156">
        <v>8.4</v>
      </c>
      <c r="I145" s="139"/>
      <c r="J145" s="140">
        <f t="shared" si="0"/>
        <v>0</v>
      </c>
      <c r="K145" s="141"/>
      <c r="L145" s="28"/>
      <c r="M145" s="142" t="s">
        <v>1</v>
      </c>
      <c r="N145" s="143" t="s">
        <v>38</v>
      </c>
      <c r="P145" s="144">
        <f t="shared" si="1"/>
        <v>0</v>
      </c>
      <c r="Q145" s="144">
        <v>1.2E-4</v>
      </c>
      <c r="R145" s="144">
        <f t="shared" si="2"/>
        <v>1.008E-3</v>
      </c>
      <c r="S145" s="144">
        <v>0</v>
      </c>
      <c r="T145" s="145">
        <f t="shared" si="3"/>
        <v>0</v>
      </c>
      <c r="AR145" s="146" t="s">
        <v>97</v>
      </c>
      <c r="AT145" s="146" t="s">
        <v>284</v>
      </c>
      <c r="AU145" s="146" t="s">
        <v>82</v>
      </c>
      <c r="AY145" s="13" t="s">
        <v>281</v>
      </c>
      <c r="BE145" s="147">
        <f t="shared" si="4"/>
        <v>0</v>
      </c>
      <c r="BF145" s="147">
        <f t="shared" si="5"/>
        <v>0</v>
      </c>
      <c r="BG145" s="147">
        <f t="shared" si="6"/>
        <v>0</v>
      </c>
      <c r="BH145" s="147">
        <f t="shared" si="7"/>
        <v>0</v>
      </c>
      <c r="BI145" s="147">
        <f t="shared" si="8"/>
        <v>0</v>
      </c>
      <c r="BJ145" s="13" t="s">
        <v>80</v>
      </c>
      <c r="BK145" s="147">
        <f t="shared" si="9"/>
        <v>0</v>
      </c>
      <c r="BL145" s="13" t="s">
        <v>97</v>
      </c>
      <c r="BM145" s="146" t="s">
        <v>3025</v>
      </c>
    </row>
    <row r="146" spans="2:65" s="1" customFormat="1" ht="24.2" customHeight="1">
      <c r="B146" s="133"/>
      <c r="C146" s="134" t="s">
        <v>280</v>
      </c>
      <c r="D146" s="134" t="s">
        <v>284</v>
      </c>
      <c r="E146" s="135" t="s">
        <v>3026</v>
      </c>
      <c r="F146" s="136" t="s">
        <v>3027</v>
      </c>
      <c r="G146" s="137" t="s">
        <v>501</v>
      </c>
      <c r="H146" s="156">
        <v>16.5</v>
      </c>
      <c r="I146" s="139"/>
      <c r="J146" s="140">
        <f t="shared" si="0"/>
        <v>0</v>
      </c>
      <c r="K146" s="141"/>
      <c r="L146" s="28"/>
      <c r="M146" s="142" t="s">
        <v>1</v>
      </c>
      <c r="N146" s="143" t="s">
        <v>38</v>
      </c>
      <c r="P146" s="144">
        <f t="shared" si="1"/>
        <v>0</v>
      </c>
      <c r="Q146" s="144">
        <v>1.3999999999999999E-4</v>
      </c>
      <c r="R146" s="144">
        <f t="shared" si="2"/>
        <v>2.31E-3</v>
      </c>
      <c r="S146" s="144">
        <v>0</v>
      </c>
      <c r="T146" s="145">
        <f t="shared" si="3"/>
        <v>0</v>
      </c>
      <c r="AR146" s="146" t="s">
        <v>97</v>
      </c>
      <c r="AT146" s="146" t="s">
        <v>284</v>
      </c>
      <c r="AU146" s="146" t="s">
        <v>82</v>
      </c>
      <c r="AY146" s="13" t="s">
        <v>281</v>
      </c>
      <c r="BE146" s="147">
        <f t="shared" si="4"/>
        <v>0</v>
      </c>
      <c r="BF146" s="147">
        <f t="shared" si="5"/>
        <v>0</v>
      </c>
      <c r="BG146" s="147">
        <f t="shared" si="6"/>
        <v>0</v>
      </c>
      <c r="BH146" s="147">
        <f t="shared" si="7"/>
        <v>0</v>
      </c>
      <c r="BI146" s="147">
        <f t="shared" si="8"/>
        <v>0</v>
      </c>
      <c r="BJ146" s="13" t="s">
        <v>80</v>
      </c>
      <c r="BK146" s="147">
        <f t="shared" si="9"/>
        <v>0</v>
      </c>
      <c r="BL146" s="13" t="s">
        <v>97</v>
      </c>
      <c r="BM146" s="146" t="s">
        <v>3028</v>
      </c>
    </row>
    <row r="147" spans="2:65" s="1" customFormat="1" ht="16.5" customHeight="1">
      <c r="B147" s="133"/>
      <c r="C147" s="134" t="s">
        <v>306</v>
      </c>
      <c r="D147" s="134" t="s">
        <v>284</v>
      </c>
      <c r="E147" s="135" t="s">
        <v>3029</v>
      </c>
      <c r="F147" s="136" t="s">
        <v>3030</v>
      </c>
      <c r="G147" s="137" t="s">
        <v>402</v>
      </c>
      <c r="H147" s="156">
        <v>6.75</v>
      </c>
      <c r="I147" s="139"/>
      <c r="J147" s="140">
        <f t="shared" si="0"/>
        <v>0</v>
      </c>
      <c r="K147" s="141"/>
      <c r="L147" s="28"/>
      <c r="M147" s="142" t="s">
        <v>1</v>
      </c>
      <c r="N147" s="143" t="s">
        <v>38</v>
      </c>
      <c r="P147" s="144">
        <f t="shared" si="1"/>
        <v>0</v>
      </c>
      <c r="Q147" s="144">
        <v>8.3409999999999998E-2</v>
      </c>
      <c r="R147" s="144">
        <f t="shared" si="2"/>
        <v>0.56301749999999995</v>
      </c>
      <c r="S147" s="144">
        <v>0</v>
      </c>
      <c r="T147" s="145">
        <f t="shared" si="3"/>
        <v>0</v>
      </c>
      <c r="AR147" s="146" t="s">
        <v>97</v>
      </c>
      <c r="AT147" s="146" t="s">
        <v>284</v>
      </c>
      <c r="AU147" s="146" t="s">
        <v>82</v>
      </c>
      <c r="AY147" s="13" t="s">
        <v>281</v>
      </c>
      <c r="BE147" s="147">
        <f t="shared" si="4"/>
        <v>0</v>
      </c>
      <c r="BF147" s="147">
        <f t="shared" si="5"/>
        <v>0</v>
      </c>
      <c r="BG147" s="147">
        <f t="shared" si="6"/>
        <v>0</v>
      </c>
      <c r="BH147" s="147">
        <f t="shared" si="7"/>
        <v>0</v>
      </c>
      <c r="BI147" s="147">
        <f t="shared" si="8"/>
        <v>0</v>
      </c>
      <c r="BJ147" s="13" t="s">
        <v>80</v>
      </c>
      <c r="BK147" s="147">
        <f t="shared" si="9"/>
        <v>0</v>
      </c>
      <c r="BL147" s="13" t="s">
        <v>97</v>
      </c>
      <c r="BM147" s="146" t="s">
        <v>3031</v>
      </c>
    </row>
    <row r="148" spans="2:65" s="11" customFormat="1" ht="22.9" customHeight="1">
      <c r="B148" s="121"/>
      <c r="D148" s="122" t="s">
        <v>72</v>
      </c>
      <c r="E148" s="131" t="s">
        <v>306</v>
      </c>
      <c r="F148" s="131" t="s">
        <v>3032</v>
      </c>
      <c r="I148" s="124"/>
      <c r="J148" s="132">
        <f>BK148</f>
        <v>0</v>
      </c>
      <c r="L148" s="121"/>
      <c r="M148" s="126"/>
      <c r="P148" s="127">
        <f>SUM(P149:P165)</f>
        <v>0</v>
      </c>
      <c r="R148" s="127">
        <f>SUM(R149:R165)</f>
        <v>7.3457830499999996</v>
      </c>
      <c r="T148" s="128">
        <f>SUM(T149:T165)</f>
        <v>0</v>
      </c>
      <c r="AR148" s="122" t="s">
        <v>80</v>
      </c>
      <c r="AT148" s="129" t="s">
        <v>72</v>
      </c>
      <c r="AU148" s="129" t="s">
        <v>80</v>
      </c>
      <c r="AY148" s="122" t="s">
        <v>281</v>
      </c>
      <c r="BK148" s="130">
        <f>SUM(BK149:BK165)</f>
        <v>0</v>
      </c>
    </row>
    <row r="149" spans="2:65" s="1" customFormat="1" ht="24.2" customHeight="1">
      <c r="B149" s="133"/>
      <c r="C149" s="134" t="s">
        <v>311</v>
      </c>
      <c r="D149" s="134" t="s">
        <v>284</v>
      </c>
      <c r="E149" s="135" t="s">
        <v>3033</v>
      </c>
      <c r="F149" s="136" t="s">
        <v>3034</v>
      </c>
      <c r="G149" s="137" t="s">
        <v>402</v>
      </c>
      <c r="H149" s="156">
        <v>44.972000000000001</v>
      </c>
      <c r="I149" s="139"/>
      <c r="J149" s="140">
        <f t="shared" ref="J149:J165" si="10">ROUND(I149*H149,2)</f>
        <v>0</v>
      </c>
      <c r="K149" s="141"/>
      <c r="L149" s="28"/>
      <c r="M149" s="142" t="s">
        <v>1</v>
      </c>
      <c r="N149" s="143" t="s">
        <v>38</v>
      </c>
      <c r="P149" s="144">
        <f t="shared" ref="P149:P165" si="11">O149*H149</f>
        <v>0</v>
      </c>
      <c r="Q149" s="144">
        <v>2.5999999999999998E-4</v>
      </c>
      <c r="R149" s="144">
        <f t="shared" ref="R149:R165" si="12">Q149*H149</f>
        <v>1.1692719999999998E-2</v>
      </c>
      <c r="S149" s="144">
        <v>0</v>
      </c>
      <c r="T149" s="145">
        <f t="shared" ref="T149:T165" si="13">S149*H149</f>
        <v>0</v>
      </c>
      <c r="AR149" s="146" t="s">
        <v>97</v>
      </c>
      <c r="AT149" s="146" t="s">
        <v>284</v>
      </c>
      <c r="AU149" s="146" t="s">
        <v>82</v>
      </c>
      <c r="AY149" s="13" t="s">
        <v>281</v>
      </c>
      <c r="BE149" s="147">
        <f t="shared" ref="BE149:BE165" si="14">IF(N149="základní",J149,0)</f>
        <v>0</v>
      </c>
      <c r="BF149" s="147">
        <f t="shared" ref="BF149:BF165" si="15">IF(N149="snížená",J149,0)</f>
        <v>0</v>
      </c>
      <c r="BG149" s="147">
        <f t="shared" ref="BG149:BG165" si="16">IF(N149="zákl. přenesená",J149,0)</f>
        <v>0</v>
      </c>
      <c r="BH149" s="147">
        <f t="shared" ref="BH149:BH165" si="17">IF(N149="sníž. přenesená",J149,0)</f>
        <v>0</v>
      </c>
      <c r="BI149" s="147">
        <f t="shared" ref="BI149:BI165" si="18">IF(N149="nulová",J149,0)</f>
        <v>0</v>
      </c>
      <c r="BJ149" s="13" t="s">
        <v>80</v>
      </c>
      <c r="BK149" s="147">
        <f t="shared" ref="BK149:BK165" si="19">ROUND(I149*H149,2)</f>
        <v>0</v>
      </c>
      <c r="BL149" s="13" t="s">
        <v>97</v>
      </c>
      <c r="BM149" s="146" t="s">
        <v>3035</v>
      </c>
    </row>
    <row r="150" spans="2:65" s="1" customFormat="1" ht="24.2" customHeight="1">
      <c r="B150" s="133"/>
      <c r="C150" s="134" t="s">
        <v>316</v>
      </c>
      <c r="D150" s="134" t="s">
        <v>284</v>
      </c>
      <c r="E150" s="135" t="s">
        <v>3036</v>
      </c>
      <c r="F150" s="136" t="s">
        <v>3037</v>
      </c>
      <c r="G150" s="137" t="s">
        <v>402</v>
      </c>
      <c r="H150" s="156">
        <v>2.3719999999999999</v>
      </c>
      <c r="I150" s="139"/>
      <c r="J150" s="140">
        <f t="shared" si="10"/>
        <v>0</v>
      </c>
      <c r="K150" s="141"/>
      <c r="L150" s="28"/>
      <c r="M150" s="142" t="s">
        <v>1</v>
      </c>
      <c r="N150" s="143" t="s">
        <v>38</v>
      </c>
      <c r="P150" s="144">
        <f t="shared" si="11"/>
        <v>0</v>
      </c>
      <c r="Q150" s="144">
        <v>4.3830000000000001E-2</v>
      </c>
      <c r="R150" s="144">
        <f t="shared" si="12"/>
        <v>0.10396476</v>
      </c>
      <c r="S150" s="144">
        <v>0</v>
      </c>
      <c r="T150" s="145">
        <f t="shared" si="13"/>
        <v>0</v>
      </c>
      <c r="AR150" s="146" t="s">
        <v>97</v>
      </c>
      <c r="AT150" s="146" t="s">
        <v>284</v>
      </c>
      <c r="AU150" s="146" t="s">
        <v>82</v>
      </c>
      <c r="AY150" s="13" t="s">
        <v>281</v>
      </c>
      <c r="BE150" s="147">
        <f t="shared" si="14"/>
        <v>0</v>
      </c>
      <c r="BF150" s="147">
        <f t="shared" si="15"/>
        <v>0</v>
      </c>
      <c r="BG150" s="147">
        <f t="shared" si="16"/>
        <v>0</v>
      </c>
      <c r="BH150" s="147">
        <f t="shared" si="17"/>
        <v>0</v>
      </c>
      <c r="BI150" s="147">
        <f t="shared" si="18"/>
        <v>0</v>
      </c>
      <c r="BJ150" s="13" t="s">
        <v>80</v>
      </c>
      <c r="BK150" s="147">
        <f t="shared" si="19"/>
        <v>0</v>
      </c>
      <c r="BL150" s="13" t="s">
        <v>97</v>
      </c>
      <c r="BM150" s="146" t="s">
        <v>3038</v>
      </c>
    </row>
    <row r="151" spans="2:65" s="1" customFormat="1" ht="44.25" customHeight="1">
      <c r="B151" s="133"/>
      <c r="C151" s="134" t="s">
        <v>321</v>
      </c>
      <c r="D151" s="134" t="s">
        <v>284</v>
      </c>
      <c r="E151" s="135" t="s">
        <v>3039</v>
      </c>
      <c r="F151" s="136" t="s">
        <v>3040</v>
      </c>
      <c r="G151" s="137" t="s">
        <v>402</v>
      </c>
      <c r="H151" s="156">
        <v>42.6</v>
      </c>
      <c r="I151" s="139"/>
      <c r="J151" s="140">
        <f t="shared" si="10"/>
        <v>0</v>
      </c>
      <c r="K151" s="141"/>
      <c r="L151" s="28"/>
      <c r="M151" s="142" t="s">
        <v>1</v>
      </c>
      <c r="N151" s="143" t="s">
        <v>38</v>
      </c>
      <c r="P151" s="144">
        <f t="shared" si="11"/>
        <v>0</v>
      </c>
      <c r="Q151" s="144">
        <v>2.1899999999999999E-2</v>
      </c>
      <c r="R151" s="144">
        <f t="shared" si="12"/>
        <v>0.93293999999999999</v>
      </c>
      <c r="S151" s="144">
        <v>0</v>
      </c>
      <c r="T151" s="145">
        <f t="shared" si="13"/>
        <v>0</v>
      </c>
      <c r="AR151" s="146" t="s">
        <v>97</v>
      </c>
      <c r="AT151" s="146" t="s">
        <v>284</v>
      </c>
      <c r="AU151" s="146" t="s">
        <v>82</v>
      </c>
      <c r="AY151" s="13" t="s">
        <v>281</v>
      </c>
      <c r="BE151" s="147">
        <f t="shared" si="14"/>
        <v>0</v>
      </c>
      <c r="BF151" s="147">
        <f t="shared" si="15"/>
        <v>0</v>
      </c>
      <c r="BG151" s="147">
        <f t="shared" si="16"/>
        <v>0</v>
      </c>
      <c r="BH151" s="147">
        <f t="shared" si="17"/>
        <v>0</v>
      </c>
      <c r="BI151" s="147">
        <f t="shared" si="18"/>
        <v>0</v>
      </c>
      <c r="BJ151" s="13" t="s">
        <v>80</v>
      </c>
      <c r="BK151" s="147">
        <f t="shared" si="19"/>
        <v>0</v>
      </c>
      <c r="BL151" s="13" t="s">
        <v>97</v>
      </c>
      <c r="BM151" s="146" t="s">
        <v>3041</v>
      </c>
    </row>
    <row r="152" spans="2:65" s="1" customFormat="1" ht="24.2" customHeight="1">
      <c r="B152" s="133"/>
      <c r="C152" s="134" t="s">
        <v>326</v>
      </c>
      <c r="D152" s="134" t="s">
        <v>284</v>
      </c>
      <c r="E152" s="135" t="s">
        <v>3042</v>
      </c>
      <c r="F152" s="136" t="s">
        <v>3043</v>
      </c>
      <c r="G152" s="137" t="s">
        <v>402</v>
      </c>
      <c r="H152" s="156">
        <v>146.37100000000001</v>
      </c>
      <c r="I152" s="139"/>
      <c r="J152" s="140">
        <f t="shared" si="10"/>
        <v>0</v>
      </c>
      <c r="K152" s="141"/>
      <c r="L152" s="28"/>
      <c r="M152" s="142" t="s">
        <v>1</v>
      </c>
      <c r="N152" s="143" t="s">
        <v>38</v>
      </c>
      <c r="P152" s="144">
        <f t="shared" si="11"/>
        <v>0</v>
      </c>
      <c r="Q152" s="144">
        <v>2.5999999999999998E-4</v>
      </c>
      <c r="R152" s="144">
        <f t="shared" si="12"/>
        <v>3.805646E-2</v>
      </c>
      <c r="S152" s="144">
        <v>0</v>
      </c>
      <c r="T152" s="145">
        <f t="shared" si="13"/>
        <v>0</v>
      </c>
      <c r="AR152" s="146" t="s">
        <v>97</v>
      </c>
      <c r="AT152" s="146" t="s">
        <v>284</v>
      </c>
      <c r="AU152" s="146" t="s">
        <v>82</v>
      </c>
      <c r="AY152" s="13" t="s">
        <v>281</v>
      </c>
      <c r="BE152" s="147">
        <f t="shared" si="14"/>
        <v>0</v>
      </c>
      <c r="BF152" s="147">
        <f t="shared" si="15"/>
        <v>0</v>
      </c>
      <c r="BG152" s="147">
        <f t="shared" si="16"/>
        <v>0</v>
      </c>
      <c r="BH152" s="147">
        <f t="shared" si="17"/>
        <v>0</v>
      </c>
      <c r="BI152" s="147">
        <f t="shared" si="18"/>
        <v>0</v>
      </c>
      <c r="BJ152" s="13" t="s">
        <v>80</v>
      </c>
      <c r="BK152" s="147">
        <f t="shared" si="19"/>
        <v>0</v>
      </c>
      <c r="BL152" s="13" t="s">
        <v>97</v>
      </c>
      <c r="BM152" s="146" t="s">
        <v>3044</v>
      </c>
    </row>
    <row r="153" spans="2:65" s="1" customFormat="1" ht="24.2" customHeight="1">
      <c r="B153" s="133"/>
      <c r="C153" s="134" t="s">
        <v>331</v>
      </c>
      <c r="D153" s="134" t="s">
        <v>284</v>
      </c>
      <c r="E153" s="135" t="s">
        <v>3045</v>
      </c>
      <c r="F153" s="136" t="s">
        <v>3046</v>
      </c>
      <c r="G153" s="137" t="s">
        <v>402</v>
      </c>
      <c r="H153" s="156">
        <v>3.9750000000000001</v>
      </c>
      <c r="I153" s="139"/>
      <c r="J153" s="140">
        <f t="shared" si="10"/>
        <v>0</v>
      </c>
      <c r="K153" s="141"/>
      <c r="L153" s="28"/>
      <c r="M153" s="142" t="s">
        <v>1</v>
      </c>
      <c r="N153" s="143" t="s">
        <v>38</v>
      </c>
      <c r="P153" s="144">
        <f t="shared" si="11"/>
        <v>0</v>
      </c>
      <c r="Q153" s="144">
        <v>4.3830000000000001E-2</v>
      </c>
      <c r="R153" s="144">
        <f t="shared" si="12"/>
        <v>0.17422425</v>
      </c>
      <c r="S153" s="144">
        <v>0</v>
      </c>
      <c r="T153" s="145">
        <f t="shared" si="13"/>
        <v>0</v>
      </c>
      <c r="AR153" s="146" t="s">
        <v>97</v>
      </c>
      <c r="AT153" s="146" t="s">
        <v>284</v>
      </c>
      <c r="AU153" s="146" t="s">
        <v>82</v>
      </c>
      <c r="AY153" s="13" t="s">
        <v>281</v>
      </c>
      <c r="BE153" s="147">
        <f t="shared" si="14"/>
        <v>0</v>
      </c>
      <c r="BF153" s="147">
        <f t="shared" si="15"/>
        <v>0</v>
      </c>
      <c r="BG153" s="147">
        <f t="shared" si="16"/>
        <v>0</v>
      </c>
      <c r="BH153" s="147">
        <f t="shared" si="17"/>
        <v>0</v>
      </c>
      <c r="BI153" s="147">
        <f t="shared" si="18"/>
        <v>0</v>
      </c>
      <c r="BJ153" s="13" t="s">
        <v>80</v>
      </c>
      <c r="BK153" s="147">
        <f t="shared" si="19"/>
        <v>0</v>
      </c>
      <c r="BL153" s="13" t="s">
        <v>97</v>
      </c>
      <c r="BM153" s="146" t="s">
        <v>3047</v>
      </c>
    </row>
    <row r="154" spans="2:65" s="1" customFormat="1" ht="24.2" customHeight="1">
      <c r="B154" s="133"/>
      <c r="C154" s="134" t="s">
        <v>8</v>
      </c>
      <c r="D154" s="134" t="s">
        <v>284</v>
      </c>
      <c r="E154" s="135" t="s">
        <v>3048</v>
      </c>
      <c r="F154" s="136" t="s">
        <v>3049</v>
      </c>
      <c r="G154" s="137" t="s">
        <v>402</v>
      </c>
      <c r="H154" s="156">
        <v>4.68</v>
      </c>
      <c r="I154" s="139"/>
      <c r="J154" s="140">
        <f t="shared" si="10"/>
        <v>0</v>
      </c>
      <c r="K154" s="141"/>
      <c r="L154" s="28"/>
      <c r="M154" s="142" t="s">
        <v>1</v>
      </c>
      <c r="N154" s="143" t="s">
        <v>38</v>
      </c>
      <c r="P154" s="144">
        <f t="shared" si="11"/>
        <v>0</v>
      </c>
      <c r="Q154" s="144">
        <v>3.4680000000000002E-2</v>
      </c>
      <c r="R154" s="144">
        <f t="shared" si="12"/>
        <v>0.16230240000000001</v>
      </c>
      <c r="S154" s="144">
        <v>0</v>
      </c>
      <c r="T154" s="145">
        <f t="shared" si="13"/>
        <v>0</v>
      </c>
      <c r="AR154" s="146" t="s">
        <v>97</v>
      </c>
      <c r="AT154" s="146" t="s">
        <v>284</v>
      </c>
      <c r="AU154" s="146" t="s">
        <v>82</v>
      </c>
      <c r="AY154" s="13" t="s">
        <v>281</v>
      </c>
      <c r="BE154" s="147">
        <f t="shared" si="14"/>
        <v>0</v>
      </c>
      <c r="BF154" s="147">
        <f t="shared" si="15"/>
        <v>0</v>
      </c>
      <c r="BG154" s="147">
        <f t="shared" si="16"/>
        <v>0</v>
      </c>
      <c r="BH154" s="147">
        <f t="shared" si="17"/>
        <v>0</v>
      </c>
      <c r="BI154" s="147">
        <f t="shared" si="18"/>
        <v>0</v>
      </c>
      <c r="BJ154" s="13" t="s">
        <v>80</v>
      </c>
      <c r="BK154" s="147">
        <f t="shared" si="19"/>
        <v>0</v>
      </c>
      <c r="BL154" s="13" t="s">
        <v>97</v>
      </c>
      <c r="BM154" s="146" t="s">
        <v>3050</v>
      </c>
    </row>
    <row r="155" spans="2:65" s="1" customFormat="1" ht="44.25" customHeight="1">
      <c r="B155" s="133"/>
      <c r="C155" s="134" t="s">
        <v>438</v>
      </c>
      <c r="D155" s="134" t="s">
        <v>284</v>
      </c>
      <c r="E155" s="135" t="s">
        <v>3051</v>
      </c>
      <c r="F155" s="136" t="s">
        <v>3052</v>
      </c>
      <c r="G155" s="137" t="s">
        <v>402</v>
      </c>
      <c r="H155" s="156">
        <v>56.375999999999998</v>
      </c>
      <c r="I155" s="139"/>
      <c r="J155" s="140">
        <f t="shared" si="10"/>
        <v>0</v>
      </c>
      <c r="K155" s="141"/>
      <c r="L155" s="28"/>
      <c r="M155" s="142" t="s">
        <v>1</v>
      </c>
      <c r="N155" s="143" t="s">
        <v>38</v>
      </c>
      <c r="P155" s="144">
        <f t="shared" si="11"/>
        <v>0</v>
      </c>
      <c r="Q155" s="144">
        <v>2.06E-2</v>
      </c>
      <c r="R155" s="144">
        <f t="shared" si="12"/>
        <v>1.1613456</v>
      </c>
      <c r="S155" s="144">
        <v>0</v>
      </c>
      <c r="T155" s="145">
        <f t="shared" si="13"/>
        <v>0</v>
      </c>
      <c r="AR155" s="146" t="s">
        <v>97</v>
      </c>
      <c r="AT155" s="146" t="s">
        <v>284</v>
      </c>
      <c r="AU155" s="146" t="s">
        <v>82</v>
      </c>
      <c r="AY155" s="13" t="s">
        <v>281</v>
      </c>
      <c r="BE155" s="147">
        <f t="shared" si="14"/>
        <v>0</v>
      </c>
      <c r="BF155" s="147">
        <f t="shared" si="15"/>
        <v>0</v>
      </c>
      <c r="BG155" s="147">
        <f t="shared" si="16"/>
        <v>0</v>
      </c>
      <c r="BH155" s="147">
        <f t="shared" si="17"/>
        <v>0</v>
      </c>
      <c r="BI155" s="147">
        <f t="shared" si="18"/>
        <v>0</v>
      </c>
      <c r="BJ155" s="13" t="s">
        <v>80</v>
      </c>
      <c r="BK155" s="147">
        <f t="shared" si="19"/>
        <v>0</v>
      </c>
      <c r="BL155" s="13" t="s">
        <v>97</v>
      </c>
      <c r="BM155" s="146" t="s">
        <v>3053</v>
      </c>
    </row>
    <row r="156" spans="2:65" s="1" customFormat="1" ht="33" customHeight="1">
      <c r="B156" s="133"/>
      <c r="C156" s="134" t="s">
        <v>342</v>
      </c>
      <c r="D156" s="134" t="s">
        <v>284</v>
      </c>
      <c r="E156" s="135" t="s">
        <v>3054</v>
      </c>
      <c r="F156" s="136" t="s">
        <v>3055</v>
      </c>
      <c r="G156" s="137" t="s">
        <v>402</v>
      </c>
      <c r="H156" s="156">
        <v>86.02</v>
      </c>
      <c r="I156" s="139"/>
      <c r="J156" s="140">
        <f t="shared" si="10"/>
        <v>0</v>
      </c>
      <c r="K156" s="141"/>
      <c r="L156" s="28"/>
      <c r="M156" s="142" t="s">
        <v>1</v>
      </c>
      <c r="N156" s="143" t="s">
        <v>38</v>
      </c>
      <c r="P156" s="144">
        <f t="shared" si="11"/>
        <v>0</v>
      </c>
      <c r="Q156" s="144">
        <v>1.54E-2</v>
      </c>
      <c r="R156" s="144">
        <f t="shared" si="12"/>
        <v>1.324708</v>
      </c>
      <c r="S156" s="144">
        <v>0</v>
      </c>
      <c r="T156" s="145">
        <f t="shared" si="13"/>
        <v>0</v>
      </c>
      <c r="AR156" s="146" t="s">
        <v>97</v>
      </c>
      <c r="AT156" s="146" t="s">
        <v>284</v>
      </c>
      <c r="AU156" s="146" t="s">
        <v>82</v>
      </c>
      <c r="AY156" s="13" t="s">
        <v>281</v>
      </c>
      <c r="BE156" s="147">
        <f t="shared" si="14"/>
        <v>0</v>
      </c>
      <c r="BF156" s="147">
        <f t="shared" si="15"/>
        <v>0</v>
      </c>
      <c r="BG156" s="147">
        <f t="shared" si="16"/>
        <v>0</v>
      </c>
      <c r="BH156" s="147">
        <f t="shared" si="17"/>
        <v>0</v>
      </c>
      <c r="BI156" s="147">
        <f t="shared" si="18"/>
        <v>0</v>
      </c>
      <c r="BJ156" s="13" t="s">
        <v>80</v>
      </c>
      <c r="BK156" s="147">
        <f t="shared" si="19"/>
        <v>0</v>
      </c>
      <c r="BL156" s="13" t="s">
        <v>97</v>
      </c>
      <c r="BM156" s="146" t="s">
        <v>3056</v>
      </c>
    </row>
    <row r="157" spans="2:65" s="1" customFormat="1" ht="24.2" customHeight="1">
      <c r="B157" s="133"/>
      <c r="C157" s="134" t="s">
        <v>347</v>
      </c>
      <c r="D157" s="134" t="s">
        <v>284</v>
      </c>
      <c r="E157" s="135" t="s">
        <v>3057</v>
      </c>
      <c r="F157" s="136" t="s">
        <v>3058</v>
      </c>
      <c r="G157" s="137" t="s">
        <v>402</v>
      </c>
      <c r="H157" s="156">
        <v>172.04</v>
      </c>
      <c r="I157" s="139"/>
      <c r="J157" s="140">
        <f t="shared" si="10"/>
        <v>0</v>
      </c>
      <c r="K157" s="141"/>
      <c r="L157" s="28"/>
      <c r="M157" s="142" t="s">
        <v>1</v>
      </c>
      <c r="N157" s="143" t="s">
        <v>38</v>
      </c>
      <c r="P157" s="144">
        <f t="shared" si="11"/>
        <v>0</v>
      </c>
      <c r="Q157" s="144">
        <v>7.9000000000000008E-3</v>
      </c>
      <c r="R157" s="144">
        <f t="shared" si="12"/>
        <v>1.359116</v>
      </c>
      <c r="S157" s="144">
        <v>0</v>
      </c>
      <c r="T157" s="145">
        <f t="shared" si="13"/>
        <v>0</v>
      </c>
      <c r="AR157" s="146" t="s">
        <v>97</v>
      </c>
      <c r="AT157" s="146" t="s">
        <v>284</v>
      </c>
      <c r="AU157" s="146" t="s">
        <v>82</v>
      </c>
      <c r="AY157" s="13" t="s">
        <v>281</v>
      </c>
      <c r="BE157" s="147">
        <f t="shared" si="14"/>
        <v>0</v>
      </c>
      <c r="BF157" s="147">
        <f t="shared" si="15"/>
        <v>0</v>
      </c>
      <c r="BG157" s="147">
        <f t="shared" si="16"/>
        <v>0</v>
      </c>
      <c r="BH157" s="147">
        <f t="shared" si="17"/>
        <v>0</v>
      </c>
      <c r="BI157" s="147">
        <f t="shared" si="18"/>
        <v>0</v>
      </c>
      <c r="BJ157" s="13" t="s">
        <v>80</v>
      </c>
      <c r="BK157" s="147">
        <f t="shared" si="19"/>
        <v>0</v>
      </c>
      <c r="BL157" s="13" t="s">
        <v>97</v>
      </c>
      <c r="BM157" s="146" t="s">
        <v>3059</v>
      </c>
    </row>
    <row r="158" spans="2:65" s="1" customFormat="1" ht="24.2" customHeight="1">
      <c r="B158" s="133"/>
      <c r="C158" s="134" t="s">
        <v>352</v>
      </c>
      <c r="D158" s="134" t="s">
        <v>284</v>
      </c>
      <c r="E158" s="135" t="s">
        <v>3060</v>
      </c>
      <c r="F158" s="136" t="s">
        <v>3061</v>
      </c>
      <c r="G158" s="137" t="s">
        <v>402</v>
      </c>
      <c r="H158" s="156">
        <v>39.661999999999999</v>
      </c>
      <c r="I158" s="139"/>
      <c r="J158" s="140">
        <f t="shared" si="10"/>
        <v>0</v>
      </c>
      <c r="K158" s="141"/>
      <c r="L158" s="28"/>
      <c r="M158" s="142" t="s">
        <v>1</v>
      </c>
      <c r="N158" s="143" t="s">
        <v>38</v>
      </c>
      <c r="P158" s="144">
        <f t="shared" si="11"/>
        <v>0</v>
      </c>
      <c r="Q158" s="144">
        <v>7.3499999999999998E-3</v>
      </c>
      <c r="R158" s="144">
        <f t="shared" si="12"/>
        <v>0.29151569999999999</v>
      </c>
      <c r="S158" s="144">
        <v>0</v>
      </c>
      <c r="T158" s="145">
        <f t="shared" si="13"/>
        <v>0</v>
      </c>
      <c r="AR158" s="146" t="s">
        <v>97</v>
      </c>
      <c r="AT158" s="146" t="s">
        <v>284</v>
      </c>
      <c r="AU158" s="146" t="s">
        <v>82</v>
      </c>
      <c r="AY158" s="13" t="s">
        <v>281</v>
      </c>
      <c r="BE158" s="147">
        <f t="shared" si="14"/>
        <v>0</v>
      </c>
      <c r="BF158" s="147">
        <f t="shared" si="15"/>
        <v>0</v>
      </c>
      <c r="BG158" s="147">
        <f t="shared" si="16"/>
        <v>0</v>
      </c>
      <c r="BH158" s="147">
        <f t="shared" si="17"/>
        <v>0</v>
      </c>
      <c r="BI158" s="147">
        <f t="shared" si="18"/>
        <v>0</v>
      </c>
      <c r="BJ158" s="13" t="s">
        <v>80</v>
      </c>
      <c r="BK158" s="147">
        <f t="shared" si="19"/>
        <v>0</v>
      </c>
      <c r="BL158" s="13" t="s">
        <v>97</v>
      </c>
      <c r="BM158" s="146" t="s">
        <v>3062</v>
      </c>
    </row>
    <row r="159" spans="2:65" s="1" customFormat="1" ht="37.9" customHeight="1">
      <c r="B159" s="133"/>
      <c r="C159" s="134" t="s">
        <v>359</v>
      </c>
      <c r="D159" s="134" t="s">
        <v>284</v>
      </c>
      <c r="E159" s="135" t="s">
        <v>3063</v>
      </c>
      <c r="F159" s="136" t="s">
        <v>3064</v>
      </c>
      <c r="G159" s="137" t="s">
        <v>402</v>
      </c>
      <c r="H159" s="156">
        <v>39.661999999999999</v>
      </c>
      <c r="I159" s="139"/>
      <c r="J159" s="140">
        <f t="shared" si="10"/>
        <v>0</v>
      </c>
      <c r="K159" s="141"/>
      <c r="L159" s="28"/>
      <c r="M159" s="142" t="s">
        <v>1</v>
      </c>
      <c r="N159" s="143" t="s">
        <v>38</v>
      </c>
      <c r="P159" s="144">
        <f t="shared" si="11"/>
        <v>0</v>
      </c>
      <c r="Q159" s="144">
        <v>1.8380000000000001E-2</v>
      </c>
      <c r="R159" s="144">
        <f t="shared" si="12"/>
        <v>0.72898755999999998</v>
      </c>
      <c r="S159" s="144">
        <v>0</v>
      </c>
      <c r="T159" s="145">
        <f t="shared" si="13"/>
        <v>0</v>
      </c>
      <c r="AR159" s="146" t="s">
        <v>97</v>
      </c>
      <c r="AT159" s="146" t="s">
        <v>284</v>
      </c>
      <c r="AU159" s="146" t="s">
        <v>82</v>
      </c>
      <c r="AY159" s="13" t="s">
        <v>281</v>
      </c>
      <c r="BE159" s="147">
        <f t="shared" si="14"/>
        <v>0</v>
      </c>
      <c r="BF159" s="147">
        <f t="shared" si="15"/>
        <v>0</v>
      </c>
      <c r="BG159" s="147">
        <f t="shared" si="16"/>
        <v>0</v>
      </c>
      <c r="BH159" s="147">
        <f t="shared" si="17"/>
        <v>0</v>
      </c>
      <c r="BI159" s="147">
        <f t="shared" si="18"/>
        <v>0</v>
      </c>
      <c r="BJ159" s="13" t="s">
        <v>80</v>
      </c>
      <c r="BK159" s="147">
        <f t="shared" si="19"/>
        <v>0</v>
      </c>
      <c r="BL159" s="13" t="s">
        <v>97</v>
      </c>
      <c r="BM159" s="146" t="s">
        <v>3065</v>
      </c>
    </row>
    <row r="160" spans="2:65" s="1" customFormat="1" ht="24.2" customHeight="1">
      <c r="B160" s="133"/>
      <c r="C160" s="134" t="s">
        <v>454</v>
      </c>
      <c r="D160" s="134" t="s">
        <v>284</v>
      </c>
      <c r="E160" s="135" t="s">
        <v>3057</v>
      </c>
      <c r="F160" s="136" t="s">
        <v>3058</v>
      </c>
      <c r="G160" s="137" t="s">
        <v>402</v>
      </c>
      <c r="H160" s="156">
        <v>79.323999999999998</v>
      </c>
      <c r="I160" s="139"/>
      <c r="J160" s="140">
        <f t="shared" si="10"/>
        <v>0</v>
      </c>
      <c r="K160" s="141"/>
      <c r="L160" s="28"/>
      <c r="M160" s="142" t="s">
        <v>1</v>
      </c>
      <c r="N160" s="143" t="s">
        <v>38</v>
      </c>
      <c r="P160" s="144">
        <f t="shared" si="11"/>
        <v>0</v>
      </c>
      <c r="Q160" s="144">
        <v>7.9000000000000008E-3</v>
      </c>
      <c r="R160" s="144">
        <f t="shared" si="12"/>
        <v>0.62665960000000009</v>
      </c>
      <c r="S160" s="144">
        <v>0</v>
      </c>
      <c r="T160" s="145">
        <f t="shared" si="13"/>
        <v>0</v>
      </c>
      <c r="AR160" s="146" t="s">
        <v>97</v>
      </c>
      <c r="AT160" s="146" t="s">
        <v>284</v>
      </c>
      <c r="AU160" s="146" t="s">
        <v>82</v>
      </c>
      <c r="AY160" s="13" t="s">
        <v>281</v>
      </c>
      <c r="BE160" s="147">
        <f t="shared" si="14"/>
        <v>0</v>
      </c>
      <c r="BF160" s="147">
        <f t="shared" si="15"/>
        <v>0</v>
      </c>
      <c r="BG160" s="147">
        <f t="shared" si="16"/>
        <v>0</v>
      </c>
      <c r="BH160" s="147">
        <f t="shared" si="17"/>
        <v>0</v>
      </c>
      <c r="BI160" s="147">
        <f t="shared" si="18"/>
        <v>0</v>
      </c>
      <c r="BJ160" s="13" t="s">
        <v>80</v>
      </c>
      <c r="BK160" s="147">
        <f t="shared" si="19"/>
        <v>0</v>
      </c>
      <c r="BL160" s="13" t="s">
        <v>97</v>
      </c>
      <c r="BM160" s="146" t="s">
        <v>3066</v>
      </c>
    </row>
    <row r="161" spans="2:65" s="1" customFormat="1" ht="24.2" customHeight="1">
      <c r="B161" s="133"/>
      <c r="C161" s="134" t="s">
        <v>366</v>
      </c>
      <c r="D161" s="134" t="s">
        <v>284</v>
      </c>
      <c r="E161" s="135" t="s">
        <v>3067</v>
      </c>
      <c r="F161" s="136" t="s">
        <v>3068</v>
      </c>
      <c r="G161" s="137" t="s">
        <v>501</v>
      </c>
      <c r="H161" s="156">
        <v>56.2</v>
      </c>
      <c r="I161" s="139"/>
      <c r="J161" s="140">
        <f t="shared" si="10"/>
        <v>0</v>
      </c>
      <c r="K161" s="141"/>
      <c r="L161" s="28"/>
      <c r="M161" s="142" t="s">
        <v>1</v>
      </c>
      <c r="N161" s="143" t="s">
        <v>38</v>
      </c>
      <c r="P161" s="144">
        <f t="shared" si="11"/>
        <v>0</v>
      </c>
      <c r="Q161" s="144">
        <v>1.5E-3</v>
      </c>
      <c r="R161" s="144">
        <f t="shared" si="12"/>
        <v>8.43E-2</v>
      </c>
      <c r="S161" s="144">
        <v>0</v>
      </c>
      <c r="T161" s="145">
        <f t="shared" si="13"/>
        <v>0</v>
      </c>
      <c r="AR161" s="146" t="s">
        <v>97</v>
      </c>
      <c r="AT161" s="146" t="s">
        <v>284</v>
      </c>
      <c r="AU161" s="146" t="s">
        <v>82</v>
      </c>
      <c r="AY161" s="13" t="s">
        <v>281</v>
      </c>
      <c r="BE161" s="147">
        <f t="shared" si="14"/>
        <v>0</v>
      </c>
      <c r="BF161" s="147">
        <f t="shared" si="15"/>
        <v>0</v>
      </c>
      <c r="BG161" s="147">
        <f t="shared" si="16"/>
        <v>0</v>
      </c>
      <c r="BH161" s="147">
        <f t="shared" si="17"/>
        <v>0</v>
      </c>
      <c r="BI161" s="147">
        <f t="shared" si="18"/>
        <v>0</v>
      </c>
      <c r="BJ161" s="13" t="s">
        <v>80</v>
      </c>
      <c r="BK161" s="147">
        <f t="shared" si="19"/>
        <v>0</v>
      </c>
      <c r="BL161" s="13" t="s">
        <v>97</v>
      </c>
      <c r="BM161" s="146" t="s">
        <v>3069</v>
      </c>
    </row>
    <row r="162" spans="2:65" s="1" customFormat="1" ht="24.2" customHeight="1">
      <c r="B162" s="133"/>
      <c r="C162" s="134" t="s">
        <v>371</v>
      </c>
      <c r="D162" s="134" t="s">
        <v>284</v>
      </c>
      <c r="E162" s="135" t="s">
        <v>3070</v>
      </c>
      <c r="F162" s="136" t="s">
        <v>3071</v>
      </c>
      <c r="G162" s="137" t="s">
        <v>409</v>
      </c>
      <c r="H162" s="156">
        <v>3</v>
      </c>
      <c r="I162" s="139"/>
      <c r="J162" s="140">
        <f t="shared" si="10"/>
        <v>0</v>
      </c>
      <c r="K162" s="141"/>
      <c r="L162" s="28"/>
      <c r="M162" s="142" t="s">
        <v>1</v>
      </c>
      <c r="N162" s="143" t="s">
        <v>38</v>
      </c>
      <c r="P162" s="144">
        <f t="shared" si="11"/>
        <v>0</v>
      </c>
      <c r="Q162" s="144">
        <v>1.7770000000000001E-2</v>
      </c>
      <c r="R162" s="144">
        <f t="shared" si="12"/>
        <v>5.3310000000000003E-2</v>
      </c>
      <c r="S162" s="144">
        <v>0</v>
      </c>
      <c r="T162" s="145">
        <f t="shared" si="13"/>
        <v>0</v>
      </c>
      <c r="AR162" s="146" t="s">
        <v>97</v>
      </c>
      <c r="AT162" s="146" t="s">
        <v>284</v>
      </c>
      <c r="AU162" s="146" t="s">
        <v>82</v>
      </c>
      <c r="AY162" s="13" t="s">
        <v>281</v>
      </c>
      <c r="BE162" s="147">
        <f t="shared" si="14"/>
        <v>0</v>
      </c>
      <c r="BF162" s="147">
        <f t="shared" si="15"/>
        <v>0</v>
      </c>
      <c r="BG162" s="147">
        <f t="shared" si="16"/>
        <v>0</v>
      </c>
      <c r="BH162" s="147">
        <f t="shared" si="17"/>
        <v>0</v>
      </c>
      <c r="BI162" s="147">
        <f t="shared" si="18"/>
        <v>0</v>
      </c>
      <c r="BJ162" s="13" t="s">
        <v>80</v>
      </c>
      <c r="BK162" s="147">
        <f t="shared" si="19"/>
        <v>0</v>
      </c>
      <c r="BL162" s="13" t="s">
        <v>97</v>
      </c>
      <c r="BM162" s="146" t="s">
        <v>3072</v>
      </c>
    </row>
    <row r="163" spans="2:65" s="1" customFormat="1" ht="24.2" customHeight="1">
      <c r="B163" s="133"/>
      <c r="C163" s="165" t="s">
        <v>7</v>
      </c>
      <c r="D163" s="165" t="s">
        <v>2259</v>
      </c>
      <c r="E163" s="166" t="s">
        <v>3073</v>
      </c>
      <c r="F163" s="167" t="s">
        <v>3074</v>
      </c>
      <c r="G163" s="168" t="s">
        <v>409</v>
      </c>
      <c r="H163" s="169">
        <v>3</v>
      </c>
      <c r="I163" s="170"/>
      <c r="J163" s="171">
        <f t="shared" si="10"/>
        <v>0</v>
      </c>
      <c r="K163" s="172"/>
      <c r="L163" s="173"/>
      <c r="M163" s="174" t="s">
        <v>1</v>
      </c>
      <c r="N163" s="175" t="s">
        <v>38</v>
      </c>
      <c r="P163" s="144">
        <f t="shared" si="11"/>
        <v>0</v>
      </c>
      <c r="Q163" s="144">
        <v>0.05</v>
      </c>
      <c r="R163" s="144">
        <f t="shared" si="12"/>
        <v>0.15000000000000002</v>
      </c>
      <c r="S163" s="144">
        <v>0</v>
      </c>
      <c r="T163" s="145">
        <f t="shared" si="13"/>
        <v>0</v>
      </c>
      <c r="AR163" s="146" t="s">
        <v>316</v>
      </c>
      <c r="AT163" s="146" t="s">
        <v>2259</v>
      </c>
      <c r="AU163" s="146" t="s">
        <v>82</v>
      </c>
      <c r="AY163" s="13" t="s">
        <v>281</v>
      </c>
      <c r="BE163" s="147">
        <f t="shared" si="14"/>
        <v>0</v>
      </c>
      <c r="BF163" s="147">
        <f t="shared" si="15"/>
        <v>0</v>
      </c>
      <c r="BG163" s="147">
        <f t="shared" si="16"/>
        <v>0</v>
      </c>
      <c r="BH163" s="147">
        <f t="shared" si="17"/>
        <v>0</v>
      </c>
      <c r="BI163" s="147">
        <f t="shared" si="18"/>
        <v>0</v>
      </c>
      <c r="BJ163" s="13" t="s">
        <v>80</v>
      </c>
      <c r="BK163" s="147">
        <f t="shared" si="19"/>
        <v>0</v>
      </c>
      <c r="BL163" s="13" t="s">
        <v>97</v>
      </c>
      <c r="BM163" s="146" t="s">
        <v>3075</v>
      </c>
    </row>
    <row r="164" spans="2:65" s="1" customFormat="1" ht="21.75" customHeight="1">
      <c r="B164" s="133"/>
      <c r="C164" s="134" t="s">
        <v>379</v>
      </c>
      <c r="D164" s="134" t="s">
        <v>284</v>
      </c>
      <c r="E164" s="135" t="s">
        <v>3076</v>
      </c>
      <c r="F164" s="136" t="s">
        <v>3077</v>
      </c>
      <c r="G164" s="137" t="s">
        <v>409</v>
      </c>
      <c r="H164" s="156">
        <v>2</v>
      </c>
      <c r="I164" s="139"/>
      <c r="J164" s="140">
        <f t="shared" si="10"/>
        <v>0</v>
      </c>
      <c r="K164" s="141"/>
      <c r="L164" s="28"/>
      <c r="M164" s="142" t="s">
        <v>1</v>
      </c>
      <c r="N164" s="143" t="s">
        <v>38</v>
      </c>
      <c r="P164" s="144">
        <f t="shared" si="11"/>
        <v>0</v>
      </c>
      <c r="Q164" s="144">
        <v>5.6439999999999997E-2</v>
      </c>
      <c r="R164" s="144">
        <f t="shared" si="12"/>
        <v>0.11287999999999999</v>
      </c>
      <c r="S164" s="144">
        <v>0</v>
      </c>
      <c r="T164" s="145">
        <f t="shared" si="13"/>
        <v>0</v>
      </c>
      <c r="AR164" s="146" t="s">
        <v>97</v>
      </c>
      <c r="AT164" s="146" t="s">
        <v>284</v>
      </c>
      <c r="AU164" s="146" t="s">
        <v>82</v>
      </c>
      <c r="AY164" s="13" t="s">
        <v>281</v>
      </c>
      <c r="BE164" s="147">
        <f t="shared" si="14"/>
        <v>0</v>
      </c>
      <c r="BF164" s="147">
        <f t="shared" si="15"/>
        <v>0</v>
      </c>
      <c r="BG164" s="147">
        <f t="shared" si="16"/>
        <v>0</v>
      </c>
      <c r="BH164" s="147">
        <f t="shared" si="17"/>
        <v>0</v>
      </c>
      <c r="BI164" s="147">
        <f t="shared" si="18"/>
        <v>0</v>
      </c>
      <c r="BJ164" s="13" t="s">
        <v>80</v>
      </c>
      <c r="BK164" s="147">
        <f t="shared" si="19"/>
        <v>0</v>
      </c>
      <c r="BL164" s="13" t="s">
        <v>97</v>
      </c>
      <c r="BM164" s="146" t="s">
        <v>3078</v>
      </c>
    </row>
    <row r="165" spans="2:65" s="1" customFormat="1" ht="33" customHeight="1">
      <c r="B165" s="133"/>
      <c r="C165" s="165" t="s">
        <v>384</v>
      </c>
      <c r="D165" s="165" t="s">
        <v>2259</v>
      </c>
      <c r="E165" s="166" t="s">
        <v>3079</v>
      </c>
      <c r="F165" s="167" t="s">
        <v>3080</v>
      </c>
      <c r="G165" s="168" t="s">
        <v>409</v>
      </c>
      <c r="H165" s="169">
        <v>2</v>
      </c>
      <c r="I165" s="170"/>
      <c r="J165" s="171">
        <f t="shared" si="10"/>
        <v>0</v>
      </c>
      <c r="K165" s="172"/>
      <c r="L165" s="173"/>
      <c r="M165" s="174" t="s">
        <v>1</v>
      </c>
      <c r="N165" s="175" t="s">
        <v>38</v>
      </c>
      <c r="P165" s="144">
        <f t="shared" si="11"/>
        <v>0</v>
      </c>
      <c r="Q165" s="144">
        <v>1.489E-2</v>
      </c>
      <c r="R165" s="144">
        <f t="shared" si="12"/>
        <v>2.9780000000000001E-2</v>
      </c>
      <c r="S165" s="144">
        <v>0</v>
      </c>
      <c r="T165" s="145">
        <f t="shared" si="13"/>
        <v>0</v>
      </c>
      <c r="AR165" s="146" t="s">
        <v>316</v>
      </c>
      <c r="AT165" s="146" t="s">
        <v>2259</v>
      </c>
      <c r="AU165" s="146" t="s">
        <v>82</v>
      </c>
      <c r="AY165" s="13" t="s">
        <v>281</v>
      </c>
      <c r="BE165" s="147">
        <f t="shared" si="14"/>
        <v>0</v>
      </c>
      <c r="BF165" s="147">
        <f t="shared" si="15"/>
        <v>0</v>
      </c>
      <c r="BG165" s="147">
        <f t="shared" si="16"/>
        <v>0</v>
      </c>
      <c r="BH165" s="147">
        <f t="shared" si="17"/>
        <v>0</v>
      </c>
      <c r="BI165" s="147">
        <f t="shared" si="18"/>
        <v>0</v>
      </c>
      <c r="BJ165" s="13" t="s">
        <v>80</v>
      </c>
      <c r="BK165" s="147">
        <f t="shared" si="19"/>
        <v>0</v>
      </c>
      <c r="BL165" s="13" t="s">
        <v>97</v>
      </c>
      <c r="BM165" s="146" t="s">
        <v>3081</v>
      </c>
    </row>
    <row r="166" spans="2:65" s="11" customFormat="1" ht="22.9" customHeight="1">
      <c r="B166" s="121"/>
      <c r="D166" s="122" t="s">
        <v>72</v>
      </c>
      <c r="E166" s="131" t="s">
        <v>321</v>
      </c>
      <c r="F166" s="131" t="s">
        <v>2937</v>
      </c>
      <c r="I166" s="124"/>
      <c r="J166" s="132">
        <f>BK166</f>
        <v>0</v>
      </c>
      <c r="L166" s="121"/>
      <c r="M166" s="126"/>
      <c r="P166" s="127">
        <f>SUM(P167:P168)</f>
        <v>0</v>
      </c>
      <c r="R166" s="127">
        <f>SUM(R167:R168)</f>
        <v>8.0295599999999998E-3</v>
      </c>
      <c r="T166" s="128">
        <f>SUM(T167:T168)</f>
        <v>0</v>
      </c>
      <c r="AR166" s="122" t="s">
        <v>80</v>
      </c>
      <c r="AT166" s="129" t="s">
        <v>72</v>
      </c>
      <c r="AU166" s="129" t="s">
        <v>80</v>
      </c>
      <c r="AY166" s="122" t="s">
        <v>281</v>
      </c>
      <c r="BK166" s="130">
        <f>SUM(BK167:BK168)</f>
        <v>0</v>
      </c>
    </row>
    <row r="167" spans="2:65" s="1" customFormat="1" ht="33" customHeight="1">
      <c r="B167" s="133"/>
      <c r="C167" s="134" t="s">
        <v>389</v>
      </c>
      <c r="D167" s="134" t="s">
        <v>284</v>
      </c>
      <c r="E167" s="135" t="s">
        <v>2938</v>
      </c>
      <c r="F167" s="136" t="s">
        <v>2939</v>
      </c>
      <c r="G167" s="137" t="s">
        <v>402</v>
      </c>
      <c r="H167" s="156">
        <v>42.6</v>
      </c>
      <c r="I167" s="139"/>
      <c r="J167" s="140">
        <f>ROUND(I167*H167,2)</f>
        <v>0</v>
      </c>
      <c r="K167" s="141"/>
      <c r="L167" s="28"/>
      <c r="M167" s="142" t="s">
        <v>1</v>
      </c>
      <c r="N167" s="143" t="s">
        <v>38</v>
      </c>
      <c r="P167" s="144">
        <f>O167*H167</f>
        <v>0</v>
      </c>
      <c r="Q167" s="144">
        <v>1.2999999999999999E-4</v>
      </c>
      <c r="R167" s="144">
        <f>Q167*H167</f>
        <v>5.5379999999999995E-3</v>
      </c>
      <c r="S167" s="144">
        <v>0</v>
      </c>
      <c r="T167" s="145">
        <f>S167*H167</f>
        <v>0</v>
      </c>
      <c r="AR167" s="146" t="s">
        <v>97</v>
      </c>
      <c r="AT167" s="146" t="s">
        <v>284</v>
      </c>
      <c r="AU167" s="146" t="s">
        <v>82</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97</v>
      </c>
      <c r="BM167" s="146" t="s">
        <v>3082</v>
      </c>
    </row>
    <row r="168" spans="2:65" s="1" customFormat="1" ht="24.2" customHeight="1">
      <c r="B168" s="133"/>
      <c r="C168" s="134" t="s">
        <v>476</v>
      </c>
      <c r="D168" s="134" t="s">
        <v>284</v>
      </c>
      <c r="E168" s="135" t="s">
        <v>3083</v>
      </c>
      <c r="F168" s="136" t="s">
        <v>3084</v>
      </c>
      <c r="G168" s="137" t="s">
        <v>402</v>
      </c>
      <c r="H168" s="156">
        <v>62.289000000000001</v>
      </c>
      <c r="I168" s="139"/>
      <c r="J168" s="140">
        <f>ROUND(I168*H168,2)</f>
        <v>0</v>
      </c>
      <c r="K168" s="141"/>
      <c r="L168" s="28"/>
      <c r="M168" s="142" t="s">
        <v>1</v>
      </c>
      <c r="N168" s="143" t="s">
        <v>38</v>
      </c>
      <c r="P168" s="144">
        <f>O168*H168</f>
        <v>0</v>
      </c>
      <c r="Q168" s="144">
        <v>4.0000000000000003E-5</v>
      </c>
      <c r="R168" s="144">
        <f>Q168*H168</f>
        <v>2.4915600000000003E-3</v>
      </c>
      <c r="S168" s="144">
        <v>0</v>
      </c>
      <c r="T168" s="145">
        <f>S168*H168</f>
        <v>0</v>
      </c>
      <c r="AR168" s="146" t="s">
        <v>97</v>
      </c>
      <c r="AT168" s="146" t="s">
        <v>284</v>
      </c>
      <c r="AU168" s="146" t="s">
        <v>82</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3085</v>
      </c>
    </row>
    <row r="169" spans="2:65" s="11" customFormat="1" ht="22.9" customHeight="1">
      <c r="B169" s="121"/>
      <c r="D169" s="122" t="s">
        <v>72</v>
      </c>
      <c r="E169" s="131" t="s">
        <v>3086</v>
      </c>
      <c r="F169" s="131" t="s">
        <v>3087</v>
      </c>
      <c r="I169" s="124"/>
      <c r="J169" s="132">
        <f>BK169</f>
        <v>0</v>
      </c>
      <c r="L169" s="121"/>
      <c r="M169" s="126"/>
      <c r="P169" s="127">
        <f>P170</f>
        <v>0</v>
      </c>
      <c r="R169" s="127">
        <f>R170</f>
        <v>0</v>
      </c>
      <c r="T169" s="128">
        <f>T170</f>
        <v>0</v>
      </c>
      <c r="AR169" s="122" t="s">
        <v>80</v>
      </c>
      <c r="AT169" s="129" t="s">
        <v>72</v>
      </c>
      <c r="AU169" s="129" t="s">
        <v>80</v>
      </c>
      <c r="AY169" s="122" t="s">
        <v>281</v>
      </c>
      <c r="BK169" s="130">
        <f>BK170</f>
        <v>0</v>
      </c>
    </row>
    <row r="170" spans="2:65" s="1" customFormat="1" ht="21.75" customHeight="1">
      <c r="B170" s="133"/>
      <c r="C170" s="134" t="s">
        <v>754</v>
      </c>
      <c r="D170" s="134" t="s">
        <v>284</v>
      </c>
      <c r="E170" s="135" t="s">
        <v>3088</v>
      </c>
      <c r="F170" s="136" t="s">
        <v>3089</v>
      </c>
      <c r="G170" s="137" t="s">
        <v>511</v>
      </c>
      <c r="H170" s="156">
        <v>10.074999999999999</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82</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3090</v>
      </c>
    </row>
    <row r="171" spans="2:65" s="11" customFormat="1" ht="25.9" customHeight="1">
      <c r="B171" s="121"/>
      <c r="D171" s="122" t="s">
        <v>72</v>
      </c>
      <c r="E171" s="123" t="s">
        <v>2985</v>
      </c>
      <c r="F171" s="123" t="s">
        <v>2986</v>
      </c>
      <c r="I171" s="124"/>
      <c r="J171" s="125">
        <f>BK171</f>
        <v>0</v>
      </c>
      <c r="L171" s="121"/>
      <c r="M171" s="126"/>
      <c r="P171" s="127">
        <f>P172+P179+P184+P197+P202+P207+P216+P230+P235</f>
        <v>0</v>
      </c>
      <c r="R171" s="127">
        <f>R172+R179+R184+R197+R202+R207+R216+R230+R235</f>
        <v>7.2817729200000008</v>
      </c>
      <c r="T171" s="128">
        <f>T172+T179+T184+T197+T202+T207+T216+T230+T235</f>
        <v>0</v>
      </c>
      <c r="AR171" s="122" t="s">
        <v>82</v>
      </c>
      <c r="AT171" s="129" t="s">
        <v>72</v>
      </c>
      <c r="AU171" s="129" t="s">
        <v>73</v>
      </c>
      <c r="AY171" s="122" t="s">
        <v>281</v>
      </c>
      <c r="BK171" s="130">
        <f>BK172+BK179+BK184+BK197+BK202+BK207+BK216+BK230+BK235</f>
        <v>0</v>
      </c>
    </row>
    <row r="172" spans="2:65" s="11" customFormat="1" ht="22.9" customHeight="1">
      <c r="B172" s="121"/>
      <c r="D172" s="122" t="s">
        <v>72</v>
      </c>
      <c r="E172" s="131" t="s">
        <v>3091</v>
      </c>
      <c r="F172" s="131" t="s">
        <v>3092</v>
      </c>
      <c r="I172" s="124"/>
      <c r="J172" s="132">
        <f>BK172</f>
        <v>0</v>
      </c>
      <c r="L172" s="121"/>
      <c r="M172" s="126"/>
      <c r="P172" s="127">
        <f>SUM(P173:P178)</f>
        <v>0</v>
      </c>
      <c r="R172" s="127">
        <f>SUM(R173:R178)</f>
        <v>0</v>
      </c>
      <c r="T172" s="128">
        <f>SUM(T173:T178)</f>
        <v>0</v>
      </c>
      <c r="AR172" s="122" t="s">
        <v>82</v>
      </c>
      <c r="AT172" s="129" t="s">
        <v>72</v>
      </c>
      <c r="AU172" s="129" t="s">
        <v>80</v>
      </c>
      <c r="AY172" s="122" t="s">
        <v>281</v>
      </c>
      <c r="BK172" s="130">
        <f>SUM(BK173:BK178)</f>
        <v>0</v>
      </c>
    </row>
    <row r="173" spans="2:65" s="1" customFormat="1" ht="24.2" customHeight="1">
      <c r="B173" s="133"/>
      <c r="C173" s="134" t="s">
        <v>760</v>
      </c>
      <c r="D173" s="134" t="s">
        <v>284</v>
      </c>
      <c r="E173" s="135" t="s">
        <v>3093</v>
      </c>
      <c r="F173" s="136" t="s">
        <v>3094</v>
      </c>
      <c r="G173" s="137" t="s">
        <v>409</v>
      </c>
      <c r="H173" s="156">
        <v>2</v>
      </c>
      <c r="I173" s="139"/>
      <c r="J173" s="140">
        <f t="shared" ref="J173:J178" si="20">ROUND(I173*H173,2)</f>
        <v>0</v>
      </c>
      <c r="K173" s="141"/>
      <c r="L173" s="28"/>
      <c r="M173" s="142" t="s">
        <v>1</v>
      </c>
      <c r="N173" s="143" t="s">
        <v>38</v>
      </c>
      <c r="P173" s="144">
        <f t="shared" ref="P173:P178" si="21">O173*H173</f>
        <v>0</v>
      </c>
      <c r="Q173" s="144">
        <v>0</v>
      </c>
      <c r="R173" s="144">
        <f t="shared" ref="R173:R178" si="22">Q173*H173</f>
        <v>0</v>
      </c>
      <c r="S173" s="144">
        <v>0</v>
      </c>
      <c r="T173" s="145">
        <f t="shared" ref="T173:T178" si="23">S173*H173</f>
        <v>0</v>
      </c>
      <c r="AR173" s="146" t="s">
        <v>352</v>
      </c>
      <c r="AT173" s="146" t="s">
        <v>284</v>
      </c>
      <c r="AU173" s="146" t="s">
        <v>82</v>
      </c>
      <c r="AY173" s="13" t="s">
        <v>281</v>
      </c>
      <c r="BE173" s="147">
        <f t="shared" ref="BE173:BE178" si="24">IF(N173="základní",J173,0)</f>
        <v>0</v>
      </c>
      <c r="BF173" s="147">
        <f t="shared" ref="BF173:BF178" si="25">IF(N173="snížená",J173,0)</f>
        <v>0</v>
      </c>
      <c r="BG173" s="147">
        <f t="shared" ref="BG173:BG178" si="26">IF(N173="zákl. přenesená",J173,0)</f>
        <v>0</v>
      </c>
      <c r="BH173" s="147">
        <f t="shared" ref="BH173:BH178" si="27">IF(N173="sníž. přenesená",J173,0)</f>
        <v>0</v>
      </c>
      <c r="BI173" s="147">
        <f t="shared" ref="BI173:BI178" si="28">IF(N173="nulová",J173,0)</f>
        <v>0</v>
      </c>
      <c r="BJ173" s="13" t="s">
        <v>80</v>
      </c>
      <c r="BK173" s="147">
        <f t="shared" ref="BK173:BK178" si="29">ROUND(I173*H173,2)</f>
        <v>0</v>
      </c>
      <c r="BL173" s="13" t="s">
        <v>352</v>
      </c>
      <c r="BM173" s="146" t="s">
        <v>3095</v>
      </c>
    </row>
    <row r="174" spans="2:65" s="1" customFormat="1" ht="16.5" customHeight="1">
      <c r="B174" s="133"/>
      <c r="C174" s="134" t="s">
        <v>482</v>
      </c>
      <c r="D174" s="134" t="s">
        <v>284</v>
      </c>
      <c r="E174" s="135" t="s">
        <v>3096</v>
      </c>
      <c r="F174" s="136" t="s">
        <v>3097</v>
      </c>
      <c r="G174" s="137" t="s">
        <v>409</v>
      </c>
      <c r="H174" s="156">
        <v>6</v>
      </c>
      <c r="I174" s="139"/>
      <c r="J174" s="140">
        <f t="shared" si="20"/>
        <v>0</v>
      </c>
      <c r="K174" s="141"/>
      <c r="L174" s="28"/>
      <c r="M174" s="142" t="s">
        <v>1</v>
      </c>
      <c r="N174" s="143" t="s">
        <v>38</v>
      </c>
      <c r="P174" s="144">
        <f t="shared" si="21"/>
        <v>0</v>
      </c>
      <c r="Q174" s="144">
        <v>0</v>
      </c>
      <c r="R174" s="144">
        <f t="shared" si="22"/>
        <v>0</v>
      </c>
      <c r="S174" s="144">
        <v>0</v>
      </c>
      <c r="T174" s="145">
        <f t="shared" si="23"/>
        <v>0</v>
      </c>
      <c r="AR174" s="146" t="s">
        <v>352</v>
      </c>
      <c r="AT174" s="146" t="s">
        <v>284</v>
      </c>
      <c r="AU174" s="146" t="s">
        <v>82</v>
      </c>
      <c r="AY174" s="13" t="s">
        <v>281</v>
      </c>
      <c r="BE174" s="147">
        <f t="shared" si="24"/>
        <v>0</v>
      </c>
      <c r="BF174" s="147">
        <f t="shared" si="25"/>
        <v>0</v>
      </c>
      <c r="BG174" s="147">
        <f t="shared" si="26"/>
        <v>0</v>
      </c>
      <c r="BH174" s="147">
        <f t="shared" si="27"/>
        <v>0</v>
      </c>
      <c r="BI174" s="147">
        <f t="shared" si="28"/>
        <v>0</v>
      </c>
      <c r="BJ174" s="13" t="s">
        <v>80</v>
      </c>
      <c r="BK174" s="147">
        <f t="shared" si="29"/>
        <v>0</v>
      </c>
      <c r="BL174" s="13" t="s">
        <v>352</v>
      </c>
      <c r="BM174" s="146" t="s">
        <v>3098</v>
      </c>
    </row>
    <row r="175" spans="2:65" s="1" customFormat="1" ht="21.75" customHeight="1">
      <c r="B175" s="133"/>
      <c r="C175" s="134" t="s">
        <v>486</v>
      </c>
      <c r="D175" s="134" t="s">
        <v>284</v>
      </c>
      <c r="E175" s="135" t="s">
        <v>3099</v>
      </c>
      <c r="F175" s="136" t="s">
        <v>3100</v>
      </c>
      <c r="G175" s="137" t="s">
        <v>409</v>
      </c>
      <c r="H175" s="156">
        <v>6</v>
      </c>
      <c r="I175" s="139"/>
      <c r="J175" s="140">
        <f t="shared" si="20"/>
        <v>0</v>
      </c>
      <c r="K175" s="141"/>
      <c r="L175" s="28"/>
      <c r="M175" s="142" t="s">
        <v>1</v>
      </c>
      <c r="N175" s="143" t="s">
        <v>38</v>
      </c>
      <c r="P175" s="144">
        <f t="shared" si="21"/>
        <v>0</v>
      </c>
      <c r="Q175" s="144">
        <v>0</v>
      </c>
      <c r="R175" s="144">
        <f t="shared" si="22"/>
        <v>0</v>
      </c>
      <c r="S175" s="144">
        <v>0</v>
      </c>
      <c r="T175" s="145">
        <f t="shared" si="23"/>
        <v>0</v>
      </c>
      <c r="AR175" s="146" t="s">
        <v>352</v>
      </c>
      <c r="AT175" s="146" t="s">
        <v>284</v>
      </c>
      <c r="AU175" s="146" t="s">
        <v>82</v>
      </c>
      <c r="AY175" s="13" t="s">
        <v>281</v>
      </c>
      <c r="BE175" s="147">
        <f t="shared" si="24"/>
        <v>0</v>
      </c>
      <c r="BF175" s="147">
        <f t="shared" si="25"/>
        <v>0</v>
      </c>
      <c r="BG175" s="147">
        <f t="shared" si="26"/>
        <v>0</v>
      </c>
      <c r="BH175" s="147">
        <f t="shared" si="27"/>
        <v>0</v>
      </c>
      <c r="BI175" s="147">
        <f t="shared" si="28"/>
        <v>0</v>
      </c>
      <c r="BJ175" s="13" t="s">
        <v>80</v>
      </c>
      <c r="BK175" s="147">
        <f t="shared" si="29"/>
        <v>0</v>
      </c>
      <c r="BL175" s="13" t="s">
        <v>352</v>
      </c>
      <c r="BM175" s="146" t="s">
        <v>3101</v>
      </c>
    </row>
    <row r="176" spans="2:65" s="1" customFormat="1" ht="16.5" customHeight="1">
      <c r="B176" s="133"/>
      <c r="C176" s="134" t="s">
        <v>490</v>
      </c>
      <c r="D176" s="134" t="s">
        <v>284</v>
      </c>
      <c r="E176" s="135" t="s">
        <v>3102</v>
      </c>
      <c r="F176" s="136" t="s">
        <v>3103</v>
      </c>
      <c r="G176" s="137" t="s">
        <v>409</v>
      </c>
      <c r="H176" s="156">
        <v>6</v>
      </c>
      <c r="I176" s="139"/>
      <c r="J176" s="140">
        <f t="shared" si="20"/>
        <v>0</v>
      </c>
      <c r="K176" s="141"/>
      <c r="L176" s="28"/>
      <c r="M176" s="142" t="s">
        <v>1</v>
      </c>
      <c r="N176" s="143" t="s">
        <v>38</v>
      </c>
      <c r="P176" s="144">
        <f t="shared" si="21"/>
        <v>0</v>
      </c>
      <c r="Q176" s="144">
        <v>0</v>
      </c>
      <c r="R176" s="144">
        <f t="shared" si="22"/>
        <v>0</v>
      </c>
      <c r="S176" s="144">
        <v>0</v>
      </c>
      <c r="T176" s="145">
        <f t="shared" si="23"/>
        <v>0</v>
      </c>
      <c r="AR176" s="146" t="s">
        <v>352</v>
      </c>
      <c r="AT176" s="146" t="s">
        <v>284</v>
      </c>
      <c r="AU176" s="146" t="s">
        <v>82</v>
      </c>
      <c r="AY176" s="13" t="s">
        <v>281</v>
      </c>
      <c r="BE176" s="147">
        <f t="shared" si="24"/>
        <v>0</v>
      </c>
      <c r="BF176" s="147">
        <f t="shared" si="25"/>
        <v>0</v>
      </c>
      <c r="BG176" s="147">
        <f t="shared" si="26"/>
        <v>0</v>
      </c>
      <c r="BH176" s="147">
        <f t="shared" si="27"/>
        <v>0</v>
      </c>
      <c r="BI176" s="147">
        <f t="shared" si="28"/>
        <v>0</v>
      </c>
      <c r="BJ176" s="13" t="s">
        <v>80</v>
      </c>
      <c r="BK176" s="147">
        <f t="shared" si="29"/>
        <v>0</v>
      </c>
      <c r="BL176" s="13" t="s">
        <v>352</v>
      </c>
      <c r="BM176" s="146" t="s">
        <v>3104</v>
      </c>
    </row>
    <row r="177" spans="2:65" s="1" customFormat="1" ht="16.5" customHeight="1">
      <c r="B177" s="133"/>
      <c r="C177" s="134" t="s">
        <v>494</v>
      </c>
      <c r="D177" s="134" t="s">
        <v>284</v>
      </c>
      <c r="E177" s="135" t="s">
        <v>3105</v>
      </c>
      <c r="F177" s="136" t="s">
        <v>3106</v>
      </c>
      <c r="G177" s="137" t="s">
        <v>409</v>
      </c>
      <c r="H177" s="156">
        <v>3</v>
      </c>
      <c r="I177" s="139"/>
      <c r="J177" s="140">
        <f t="shared" si="20"/>
        <v>0</v>
      </c>
      <c r="K177" s="141"/>
      <c r="L177" s="28"/>
      <c r="M177" s="142" t="s">
        <v>1</v>
      </c>
      <c r="N177" s="143" t="s">
        <v>38</v>
      </c>
      <c r="P177" s="144">
        <f t="shared" si="21"/>
        <v>0</v>
      </c>
      <c r="Q177" s="144">
        <v>0</v>
      </c>
      <c r="R177" s="144">
        <f t="shared" si="22"/>
        <v>0</v>
      </c>
      <c r="S177" s="144">
        <v>0</v>
      </c>
      <c r="T177" s="145">
        <f t="shared" si="23"/>
        <v>0</v>
      </c>
      <c r="AR177" s="146" t="s">
        <v>352</v>
      </c>
      <c r="AT177" s="146" t="s">
        <v>284</v>
      </c>
      <c r="AU177" s="146" t="s">
        <v>82</v>
      </c>
      <c r="AY177" s="13" t="s">
        <v>281</v>
      </c>
      <c r="BE177" s="147">
        <f t="shared" si="24"/>
        <v>0</v>
      </c>
      <c r="BF177" s="147">
        <f t="shared" si="25"/>
        <v>0</v>
      </c>
      <c r="BG177" s="147">
        <f t="shared" si="26"/>
        <v>0</v>
      </c>
      <c r="BH177" s="147">
        <f t="shared" si="27"/>
        <v>0</v>
      </c>
      <c r="BI177" s="147">
        <f t="shared" si="28"/>
        <v>0</v>
      </c>
      <c r="BJ177" s="13" t="s">
        <v>80</v>
      </c>
      <c r="BK177" s="147">
        <f t="shared" si="29"/>
        <v>0</v>
      </c>
      <c r="BL177" s="13" t="s">
        <v>352</v>
      </c>
      <c r="BM177" s="146" t="s">
        <v>3107</v>
      </c>
    </row>
    <row r="178" spans="2:65" s="1" customFormat="1" ht="16.5" customHeight="1">
      <c r="B178" s="133"/>
      <c r="C178" s="134" t="s">
        <v>498</v>
      </c>
      <c r="D178" s="134" t="s">
        <v>284</v>
      </c>
      <c r="E178" s="135" t="s">
        <v>3108</v>
      </c>
      <c r="F178" s="136" t="s">
        <v>3109</v>
      </c>
      <c r="G178" s="137" t="s">
        <v>409</v>
      </c>
      <c r="H178" s="156">
        <v>3</v>
      </c>
      <c r="I178" s="139"/>
      <c r="J178" s="140">
        <f t="shared" si="20"/>
        <v>0</v>
      </c>
      <c r="K178" s="141"/>
      <c r="L178" s="28"/>
      <c r="M178" s="142" t="s">
        <v>1</v>
      </c>
      <c r="N178" s="143" t="s">
        <v>38</v>
      </c>
      <c r="P178" s="144">
        <f t="shared" si="21"/>
        <v>0</v>
      </c>
      <c r="Q178" s="144">
        <v>0</v>
      </c>
      <c r="R178" s="144">
        <f t="shared" si="22"/>
        <v>0</v>
      </c>
      <c r="S178" s="144">
        <v>0</v>
      </c>
      <c r="T178" s="145">
        <f t="shared" si="23"/>
        <v>0</v>
      </c>
      <c r="AR178" s="146" t="s">
        <v>352</v>
      </c>
      <c r="AT178" s="146" t="s">
        <v>284</v>
      </c>
      <c r="AU178" s="146" t="s">
        <v>82</v>
      </c>
      <c r="AY178" s="13" t="s">
        <v>281</v>
      </c>
      <c r="BE178" s="147">
        <f t="shared" si="24"/>
        <v>0</v>
      </c>
      <c r="BF178" s="147">
        <f t="shared" si="25"/>
        <v>0</v>
      </c>
      <c r="BG178" s="147">
        <f t="shared" si="26"/>
        <v>0</v>
      </c>
      <c r="BH178" s="147">
        <f t="shared" si="27"/>
        <v>0</v>
      </c>
      <c r="BI178" s="147">
        <f t="shared" si="28"/>
        <v>0</v>
      </c>
      <c r="BJ178" s="13" t="s">
        <v>80</v>
      </c>
      <c r="BK178" s="147">
        <f t="shared" si="29"/>
        <v>0</v>
      </c>
      <c r="BL178" s="13" t="s">
        <v>352</v>
      </c>
      <c r="BM178" s="146" t="s">
        <v>3110</v>
      </c>
    </row>
    <row r="179" spans="2:65" s="11" customFormat="1" ht="22.9" customHeight="1">
      <c r="B179" s="121"/>
      <c r="D179" s="122" t="s">
        <v>72</v>
      </c>
      <c r="E179" s="131" t="s">
        <v>3111</v>
      </c>
      <c r="F179" s="131" t="s">
        <v>3112</v>
      </c>
      <c r="I179" s="124"/>
      <c r="J179" s="132">
        <f>BK179</f>
        <v>0</v>
      </c>
      <c r="L179" s="121"/>
      <c r="M179" s="126"/>
      <c r="P179" s="127">
        <f>SUM(P180:P183)</f>
        <v>0</v>
      </c>
      <c r="R179" s="127">
        <f>SUM(R180:R183)</f>
        <v>1.1145694000000002</v>
      </c>
      <c r="T179" s="128">
        <f>SUM(T180:T183)</f>
        <v>0</v>
      </c>
      <c r="AR179" s="122" t="s">
        <v>82</v>
      </c>
      <c r="AT179" s="129" t="s">
        <v>72</v>
      </c>
      <c r="AU179" s="129" t="s">
        <v>80</v>
      </c>
      <c r="AY179" s="122" t="s">
        <v>281</v>
      </c>
      <c r="BK179" s="130">
        <f>SUM(BK180:BK183)</f>
        <v>0</v>
      </c>
    </row>
    <row r="180" spans="2:65" s="1" customFormat="1" ht="21.75" customHeight="1">
      <c r="B180" s="133"/>
      <c r="C180" s="134" t="s">
        <v>503</v>
      </c>
      <c r="D180" s="134" t="s">
        <v>284</v>
      </c>
      <c r="E180" s="135" t="s">
        <v>3113</v>
      </c>
      <c r="F180" s="136" t="s">
        <v>3114</v>
      </c>
      <c r="G180" s="137" t="s">
        <v>402</v>
      </c>
      <c r="H180" s="156">
        <v>17.78</v>
      </c>
      <c r="I180" s="139"/>
      <c r="J180" s="140">
        <f>ROUND(I180*H180,2)</f>
        <v>0</v>
      </c>
      <c r="K180" s="141"/>
      <c r="L180" s="28"/>
      <c r="M180" s="142" t="s">
        <v>1</v>
      </c>
      <c r="N180" s="143" t="s">
        <v>38</v>
      </c>
      <c r="P180" s="144">
        <f>O180*H180</f>
        <v>0</v>
      </c>
      <c r="Q180" s="144">
        <v>4.725E-2</v>
      </c>
      <c r="R180" s="144">
        <f>Q180*H180</f>
        <v>0.8401050000000001</v>
      </c>
      <c r="S180" s="144">
        <v>0</v>
      </c>
      <c r="T180" s="145">
        <f>S180*H180</f>
        <v>0</v>
      </c>
      <c r="AR180" s="146" t="s">
        <v>352</v>
      </c>
      <c r="AT180" s="146" t="s">
        <v>284</v>
      </c>
      <c r="AU180" s="146" t="s">
        <v>82</v>
      </c>
      <c r="AY180" s="13" t="s">
        <v>281</v>
      </c>
      <c r="BE180" s="147">
        <f>IF(N180="základní",J180,0)</f>
        <v>0</v>
      </c>
      <c r="BF180" s="147">
        <f>IF(N180="snížená",J180,0)</f>
        <v>0</v>
      </c>
      <c r="BG180" s="147">
        <f>IF(N180="zákl. přenesená",J180,0)</f>
        <v>0</v>
      </c>
      <c r="BH180" s="147">
        <f>IF(N180="sníž. přenesená",J180,0)</f>
        <v>0</v>
      </c>
      <c r="BI180" s="147">
        <f>IF(N180="nulová",J180,0)</f>
        <v>0</v>
      </c>
      <c r="BJ180" s="13" t="s">
        <v>80</v>
      </c>
      <c r="BK180" s="147">
        <f>ROUND(I180*H180,2)</f>
        <v>0</v>
      </c>
      <c r="BL180" s="13" t="s">
        <v>352</v>
      </c>
      <c r="BM180" s="146" t="s">
        <v>3115</v>
      </c>
    </row>
    <row r="181" spans="2:65" s="1" customFormat="1" ht="24.2" customHeight="1">
      <c r="B181" s="133"/>
      <c r="C181" s="134" t="s">
        <v>789</v>
      </c>
      <c r="D181" s="134" t="s">
        <v>284</v>
      </c>
      <c r="E181" s="135" t="s">
        <v>3116</v>
      </c>
      <c r="F181" s="136" t="s">
        <v>3117</v>
      </c>
      <c r="G181" s="137" t="s">
        <v>409</v>
      </c>
      <c r="H181" s="156">
        <v>5</v>
      </c>
      <c r="I181" s="139"/>
      <c r="J181" s="140">
        <f>ROUND(I181*H181,2)</f>
        <v>0</v>
      </c>
      <c r="K181" s="141"/>
      <c r="L181" s="28"/>
      <c r="M181" s="142" t="s">
        <v>1</v>
      </c>
      <c r="N181" s="143" t="s">
        <v>38</v>
      </c>
      <c r="P181" s="144">
        <f>O181*H181</f>
        <v>0</v>
      </c>
      <c r="Q181" s="144">
        <v>4.3959999999999999E-2</v>
      </c>
      <c r="R181" s="144">
        <f>Q181*H181</f>
        <v>0.2198</v>
      </c>
      <c r="S181" s="144">
        <v>0</v>
      </c>
      <c r="T181" s="145">
        <f>S181*H181</f>
        <v>0</v>
      </c>
      <c r="AR181" s="146" t="s">
        <v>352</v>
      </c>
      <c r="AT181" s="146" t="s">
        <v>284</v>
      </c>
      <c r="AU181" s="146" t="s">
        <v>82</v>
      </c>
      <c r="AY181" s="13" t="s">
        <v>281</v>
      </c>
      <c r="BE181" s="147">
        <f>IF(N181="základní",J181,0)</f>
        <v>0</v>
      </c>
      <c r="BF181" s="147">
        <f>IF(N181="snížená",J181,0)</f>
        <v>0</v>
      </c>
      <c r="BG181" s="147">
        <f>IF(N181="zákl. přenesená",J181,0)</f>
        <v>0</v>
      </c>
      <c r="BH181" s="147">
        <f>IF(N181="sníž. přenesená",J181,0)</f>
        <v>0</v>
      </c>
      <c r="BI181" s="147">
        <f>IF(N181="nulová",J181,0)</f>
        <v>0</v>
      </c>
      <c r="BJ181" s="13" t="s">
        <v>80</v>
      </c>
      <c r="BK181" s="147">
        <f>ROUND(I181*H181,2)</f>
        <v>0</v>
      </c>
      <c r="BL181" s="13" t="s">
        <v>352</v>
      </c>
      <c r="BM181" s="146" t="s">
        <v>3118</v>
      </c>
    </row>
    <row r="182" spans="2:65" s="1" customFormat="1" ht="24.2" customHeight="1">
      <c r="B182" s="133"/>
      <c r="C182" s="134" t="s">
        <v>794</v>
      </c>
      <c r="D182" s="134" t="s">
        <v>284</v>
      </c>
      <c r="E182" s="135" t="s">
        <v>3119</v>
      </c>
      <c r="F182" s="136" t="s">
        <v>3120</v>
      </c>
      <c r="G182" s="137" t="s">
        <v>402</v>
      </c>
      <c r="H182" s="156">
        <v>1.96</v>
      </c>
      <c r="I182" s="139"/>
      <c r="J182" s="140">
        <f>ROUND(I182*H182,2)</f>
        <v>0</v>
      </c>
      <c r="K182" s="141"/>
      <c r="L182" s="28"/>
      <c r="M182" s="142" t="s">
        <v>1</v>
      </c>
      <c r="N182" s="143" t="s">
        <v>38</v>
      </c>
      <c r="P182" s="144">
        <f>O182*H182</f>
        <v>0</v>
      </c>
      <c r="Q182" s="144">
        <v>2.7890000000000002E-2</v>
      </c>
      <c r="R182" s="144">
        <f>Q182*H182</f>
        <v>5.4664400000000002E-2</v>
      </c>
      <c r="S182" s="144">
        <v>0</v>
      </c>
      <c r="T182" s="145">
        <f>S182*H182</f>
        <v>0</v>
      </c>
      <c r="AR182" s="146" t="s">
        <v>352</v>
      </c>
      <c r="AT182" s="146" t="s">
        <v>284</v>
      </c>
      <c r="AU182" s="146" t="s">
        <v>82</v>
      </c>
      <c r="AY182" s="13" t="s">
        <v>281</v>
      </c>
      <c r="BE182" s="147">
        <f>IF(N182="základní",J182,0)</f>
        <v>0</v>
      </c>
      <c r="BF182" s="147">
        <f>IF(N182="snížená",J182,0)</f>
        <v>0</v>
      </c>
      <c r="BG182" s="147">
        <f>IF(N182="zákl. přenesená",J182,0)</f>
        <v>0</v>
      </c>
      <c r="BH182" s="147">
        <f>IF(N182="sníž. přenesená",J182,0)</f>
        <v>0</v>
      </c>
      <c r="BI182" s="147">
        <f>IF(N182="nulová",J182,0)</f>
        <v>0</v>
      </c>
      <c r="BJ182" s="13" t="s">
        <v>80</v>
      </c>
      <c r="BK182" s="147">
        <f>ROUND(I182*H182,2)</f>
        <v>0</v>
      </c>
      <c r="BL182" s="13" t="s">
        <v>352</v>
      </c>
      <c r="BM182" s="146" t="s">
        <v>3121</v>
      </c>
    </row>
    <row r="183" spans="2:65" s="1" customFormat="1" ht="24.2" customHeight="1">
      <c r="B183" s="133"/>
      <c r="C183" s="134" t="s">
        <v>799</v>
      </c>
      <c r="D183" s="134" t="s">
        <v>284</v>
      </c>
      <c r="E183" s="135" t="s">
        <v>3122</v>
      </c>
      <c r="F183" s="136" t="s">
        <v>3123</v>
      </c>
      <c r="G183" s="137" t="s">
        <v>511</v>
      </c>
      <c r="H183" s="156">
        <v>1.115</v>
      </c>
      <c r="I183" s="139"/>
      <c r="J183" s="140">
        <f>ROUND(I183*H183,2)</f>
        <v>0</v>
      </c>
      <c r="K183" s="141"/>
      <c r="L183" s="28"/>
      <c r="M183" s="142" t="s">
        <v>1</v>
      </c>
      <c r="N183" s="143" t="s">
        <v>38</v>
      </c>
      <c r="P183" s="144">
        <f>O183*H183</f>
        <v>0</v>
      </c>
      <c r="Q183" s="144">
        <v>0</v>
      </c>
      <c r="R183" s="144">
        <f>Q183*H183</f>
        <v>0</v>
      </c>
      <c r="S183" s="144">
        <v>0</v>
      </c>
      <c r="T183" s="145">
        <f>S183*H183</f>
        <v>0</v>
      </c>
      <c r="AR183" s="146" t="s">
        <v>352</v>
      </c>
      <c r="AT183" s="146" t="s">
        <v>284</v>
      </c>
      <c r="AU183" s="146" t="s">
        <v>82</v>
      </c>
      <c r="AY183" s="13" t="s">
        <v>281</v>
      </c>
      <c r="BE183" s="147">
        <f>IF(N183="základní",J183,0)</f>
        <v>0</v>
      </c>
      <c r="BF183" s="147">
        <f>IF(N183="snížená",J183,0)</f>
        <v>0</v>
      </c>
      <c r="BG183" s="147">
        <f>IF(N183="zákl. přenesená",J183,0)</f>
        <v>0</v>
      </c>
      <c r="BH183" s="147">
        <f>IF(N183="sníž. přenesená",J183,0)</f>
        <v>0</v>
      </c>
      <c r="BI183" s="147">
        <f>IF(N183="nulová",J183,0)</f>
        <v>0</v>
      </c>
      <c r="BJ183" s="13" t="s">
        <v>80</v>
      </c>
      <c r="BK183" s="147">
        <f>ROUND(I183*H183,2)</f>
        <v>0</v>
      </c>
      <c r="BL183" s="13" t="s">
        <v>352</v>
      </c>
      <c r="BM183" s="146" t="s">
        <v>3124</v>
      </c>
    </row>
    <row r="184" spans="2:65" s="11" customFormat="1" ht="22.9" customHeight="1">
      <c r="B184" s="121"/>
      <c r="D184" s="122" t="s">
        <v>72</v>
      </c>
      <c r="E184" s="131" t="s">
        <v>865</v>
      </c>
      <c r="F184" s="131" t="s">
        <v>866</v>
      </c>
      <c r="I184" s="124"/>
      <c r="J184" s="132">
        <f>BK184</f>
        <v>0</v>
      </c>
      <c r="L184" s="121"/>
      <c r="M184" s="126"/>
      <c r="P184" s="127">
        <f>SUM(P185:P196)</f>
        <v>0</v>
      </c>
      <c r="R184" s="127">
        <f>SUM(R185:R196)</f>
        <v>4.3140000000000005E-2</v>
      </c>
      <c r="T184" s="128">
        <f>SUM(T185:T196)</f>
        <v>0</v>
      </c>
      <c r="AR184" s="122" t="s">
        <v>82</v>
      </c>
      <c r="AT184" s="129" t="s">
        <v>72</v>
      </c>
      <c r="AU184" s="129" t="s">
        <v>80</v>
      </c>
      <c r="AY184" s="122" t="s">
        <v>281</v>
      </c>
      <c r="BK184" s="130">
        <f>SUM(BK185:BK196)</f>
        <v>0</v>
      </c>
    </row>
    <row r="185" spans="2:65" s="1" customFormat="1" ht="24.2" customHeight="1">
      <c r="B185" s="133"/>
      <c r="C185" s="134" t="s">
        <v>805</v>
      </c>
      <c r="D185" s="134" t="s">
        <v>284</v>
      </c>
      <c r="E185" s="135" t="s">
        <v>3125</v>
      </c>
      <c r="F185" s="136" t="s">
        <v>3126</v>
      </c>
      <c r="G185" s="137" t="s">
        <v>409</v>
      </c>
      <c r="H185" s="156">
        <v>2</v>
      </c>
      <c r="I185" s="139"/>
      <c r="J185" s="140">
        <f t="shared" ref="J185:J196" si="30">ROUND(I185*H185,2)</f>
        <v>0</v>
      </c>
      <c r="K185" s="141"/>
      <c r="L185" s="28"/>
      <c r="M185" s="142" t="s">
        <v>1</v>
      </c>
      <c r="N185" s="143" t="s">
        <v>38</v>
      </c>
      <c r="P185" s="144">
        <f t="shared" ref="P185:P196" si="31">O185*H185</f>
        <v>0</v>
      </c>
      <c r="Q185" s="144">
        <v>0</v>
      </c>
      <c r="R185" s="144">
        <f t="shared" ref="R185:R196" si="32">Q185*H185</f>
        <v>0</v>
      </c>
      <c r="S185" s="144">
        <v>0</v>
      </c>
      <c r="T185" s="145">
        <f t="shared" ref="T185:T196" si="33">S185*H185</f>
        <v>0</v>
      </c>
      <c r="AR185" s="146" t="s">
        <v>352</v>
      </c>
      <c r="AT185" s="146" t="s">
        <v>284</v>
      </c>
      <c r="AU185" s="146" t="s">
        <v>82</v>
      </c>
      <c r="AY185" s="13" t="s">
        <v>281</v>
      </c>
      <c r="BE185" s="147">
        <f t="shared" ref="BE185:BE196" si="34">IF(N185="základní",J185,0)</f>
        <v>0</v>
      </c>
      <c r="BF185" s="147">
        <f t="shared" ref="BF185:BF196" si="35">IF(N185="snížená",J185,0)</f>
        <v>0</v>
      </c>
      <c r="BG185" s="147">
        <f t="shared" ref="BG185:BG196" si="36">IF(N185="zákl. přenesená",J185,0)</f>
        <v>0</v>
      </c>
      <c r="BH185" s="147">
        <f t="shared" ref="BH185:BH196" si="37">IF(N185="sníž. přenesená",J185,0)</f>
        <v>0</v>
      </c>
      <c r="BI185" s="147">
        <f t="shared" ref="BI185:BI196" si="38">IF(N185="nulová",J185,0)</f>
        <v>0</v>
      </c>
      <c r="BJ185" s="13" t="s">
        <v>80</v>
      </c>
      <c r="BK185" s="147">
        <f t="shared" ref="BK185:BK196" si="39">ROUND(I185*H185,2)</f>
        <v>0</v>
      </c>
      <c r="BL185" s="13" t="s">
        <v>352</v>
      </c>
      <c r="BM185" s="146" t="s">
        <v>3127</v>
      </c>
    </row>
    <row r="186" spans="2:65" s="1" customFormat="1" ht="24.2" customHeight="1">
      <c r="B186" s="133"/>
      <c r="C186" s="165" t="s">
        <v>508</v>
      </c>
      <c r="D186" s="165" t="s">
        <v>2259</v>
      </c>
      <c r="E186" s="166" t="s">
        <v>3128</v>
      </c>
      <c r="F186" s="167" t="s">
        <v>3129</v>
      </c>
      <c r="G186" s="168" t="s">
        <v>409</v>
      </c>
      <c r="H186" s="169">
        <v>2</v>
      </c>
      <c r="I186" s="170"/>
      <c r="J186" s="171">
        <f t="shared" si="30"/>
        <v>0</v>
      </c>
      <c r="K186" s="172"/>
      <c r="L186" s="173"/>
      <c r="M186" s="174" t="s">
        <v>1</v>
      </c>
      <c r="N186" s="175" t="s">
        <v>38</v>
      </c>
      <c r="P186" s="144">
        <f t="shared" si="31"/>
        <v>0</v>
      </c>
      <c r="Q186" s="144">
        <v>1.7500000000000002E-2</v>
      </c>
      <c r="R186" s="144">
        <f t="shared" si="32"/>
        <v>3.5000000000000003E-2</v>
      </c>
      <c r="S186" s="144">
        <v>0</v>
      </c>
      <c r="T186" s="145">
        <f t="shared" si="33"/>
        <v>0</v>
      </c>
      <c r="AR186" s="146" t="s">
        <v>498</v>
      </c>
      <c r="AT186" s="146" t="s">
        <v>2259</v>
      </c>
      <c r="AU186" s="146" t="s">
        <v>82</v>
      </c>
      <c r="AY186" s="13" t="s">
        <v>281</v>
      </c>
      <c r="BE186" s="147">
        <f t="shared" si="34"/>
        <v>0</v>
      </c>
      <c r="BF186" s="147">
        <f t="shared" si="35"/>
        <v>0</v>
      </c>
      <c r="BG186" s="147">
        <f t="shared" si="36"/>
        <v>0</v>
      </c>
      <c r="BH186" s="147">
        <f t="shared" si="37"/>
        <v>0</v>
      </c>
      <c r="BI186" s="147">
        <f t="shared" si="38"/>
        <v>0</v>
      </c>
      <c r="BJ186" s="13" t="s">
        <v>80</v>
      </c>
      <c r="BK186" s="147">
        <f t="shared" si="39"/>
        <v>0</v>
      </c>
      <c r="BL186" s="13" t="s">
        <v>352</v>
      </c>
      <c r="BM186" s="146" t="s">
        <v>3130</v>
      </c>
    </row>
    <row r="187" spans="2:65" s="1" customFormat="1" ht="16.5" customHeight="1">
      <c r="B187" s="133"/>
      <c r="C187" s="134" t="s">
        <v>513</v>
      </c>
      <c r="D187" s="134" t="s">
        <v>284</v>
      </c>
      <c r="E187" s="135" t="s">
        <v>3131</v>
      </c>
      <c r="F187" s="136" t="s">
        <v>3132</v>
      </c>
      <c r="G187" s="137" t="s">
        <v>409</v>
      </c>
      <c r="H187" s="156">
        <v>4</v>
      </c>
      <c r="I187" s="139"/>
      <c r="J187" s="140">
        <f t="shared" si="30"/>
        <v>0</v>
      </c>
      <c r="K187" s="141"/>
      <c r="L187" s="28"/>
      <c r="M187" s="142" t="s">
        <v>1</v>
      </c>
      <c r="N187" s="143" t="s">
        <v>38</v>
      </c>
      <c r="P187" s="144">
        <f t="shared" si="31"/>
        <v>0</v>
      </c>
      <c r="Q187" s="144">
        <v>0</v>
      </c>
      <c r="R187" s="144">
        <f t="shared" si="32"/>
        <v>0</v>
      </c>
      <c r="S187" s="144">
        <v>0</v>
      </c>
      <c r="T187" s="145">
        <f t="shared" si="33"/>
        <v>0</v>
      </c>
      <c r="AR187" s="146" t="s">
        <v>352</v>
      </c>
      <c r="AT187" s="146" t="s">
        <v>284</v>
      </c>
      <c r="AU187" s="146" t="s">
        <v>82</v>
      </c>
      <c r="AY187" s="13" t="s">
        <v>281</v>
      </c>
      <c r="BE187" s="147">
        <f t="shared" si="34"/>
        <v>0</v>
      </c>
      <c r="BF187" s="147">
        <f t="shared" si="35"/>
        <v>0</v>
      </c>
      <c r="BG187" s="147">
        <f t="shared" si="36"/>
        <v>0</v>
      </c>
      <c r="BH187" s="147">
        <f t="shared" si="37"/>
        <v>0</v>
      </c>
      <c r="BI187" s="147">
        <f t="shared" si="38"/>
        <v>0</v>
      </c>
      <c r="BJ187" s="13" t="s">
        <v>80</v>
      </c>
      <c r="BK187" s="147">
        <f t="shared" si="39"/>
        <v>0</v>
      </c>
      <c r="BL187" s="13" t="s">
        <v>352</v>
      </c>
      <c r="BM187" s="146" t="s">
        <v>3133</v>
      </c>
    </row>
    <row r="188" spans="2:65" s="1" customFormat="1" ht="16.5" customHeight="1">
      <c r="B188" s="133"/>
      <c r="C188" s="165" t="s">
        <v>517</v>
      </c>
      <c r="D188" s="165" t="s">
        <v>2259</v>
      </c>
      <c r="E188" s="166" t="s">
        <v>3134</v>
      </c>
      <c r="F188" s="167" t="s">
        <v>3135</v>
      </c>
      <c r="G188" s="168" t="s">
        <v>409</v>
      </c>
      <c r="H188" s="169">
        <v>4</v>
      </c>
      <c r="I188" s="170"/>
      <c r="J188" s="171">
        <f t="shared" si="30"/>
        <v>0</v>
      </c>
      <c r="K188" s="172"/>
      <c r="L188" s="173"/>
      <c r="M188" s="174" t="s">
        <v>1</v>
      </c>
      <c r="N188" s="175" t="s">
        <v>38</v>
      </c>
      <c r="P188" s="144">
        <f t="shared" si="31"/>
        <v>0</v>
      </c>
      <c r="Q188" s="144">
        <v>2.1000000000000001E-4</v>
      </c>
      <c r="R188" s="144">
        <f t="shared" si="32"/>
        <v>8.4000000000000003E-4</v>
      </c>
      <c r="S188" s="144">
        <v>0</v>
      </c>
      <c r="T188" s="145">
        <f t="shared" si="33"/>
        <v>0</v>
      </c>
      <c r="AR188" s="146" t="s">
        <v>498</v>
      </c>
      <c r="AT188" s="146" t="s">
        <v>2259</v>
      </c>
      <c r="AU188" s="146" t="s">
        <v>82</v>
      </c>
      <c r="AY188" s="13" t="s">
        <v>281</v>
      </c>
      <c r="BE188" s="147">
        <f t="shared" si="34"/>
        <v>0</v>
      </c>
      <c r="BF188" s="147">
        <f t="shared" si="35"/>
        <v>0</v>
      </c>
      <c r="BG188" s="147">
        <f t="shared" si="36"/>
        <v>0</v>
      </c>
      <c r="BH188" s="147">
        <f t="shared" si="37"/>
        <v>0</v>
      </c>
      <c r="BI188" s="147">
        <f t="shared" si="38"/>
        <v>0</v>
      </c>
      <c r="BJ188" s="13" t="s">
        <v>80</v>
      </c>
      <c r="BK188" s="147">
        <f t="shared" si="39"/>
        <v>0</v>
      </c>
      <c r="BL188" s="13" t="s">
        <v>352</v>
      </c>
      <c r="BM188" s="146" t="s">
        <v>3136</v>
      </c>
    </row>
    <row r="189" spans="2:65" s="1" customFormat="1" ht="16.5" customHeight="1">
      <c r="B189" s="133"/>
      <c r="C189" s="134" t="s">
        <v>521</v>
      </c>
      <c r="D189" s="134" t="s">
        <v>284</v>
      </c>
      <c r="E189" s="135" t="s">
        <v>3137</v>
      </c>
      <c r="F189" s="136" t="s">
        <v>3138</v>
      </c>
      <c r="G189" s="137" t="s">
        <v>409</v>
      </c>
      <c r="H189" s="156">
        <v>1</v>
      </c>
      <c r="I189" s="139"/>
      <c r="J189" s="140">
        <f t="shared" si="30"/>
        <v>0</v>
      </c>
      <c r="K189" s="141"/>
      <c r="L189" s="28"/>
      <c r="M189" s="142" t="s">
        <v>1</v>
      </c>
      <c r="N189" s="143" t="s">
        <v>38</v>
      </c>
      <c r="P189" s="144">
        <f t="shared" si="31"/>
        <v>0</v>
      </c>
      <c r="Q189" s="144">
        <v>0</v>
      </c>
      <c r="R189" s="144">
        <f t="shared" si="32"/>
        <v>0</v>
      </c>
      <c r="S189" s="144">
        <v>0</v>
      </c>
      <c r="T189" s="145">
        <f t="shared" si="33"/>
        <v>0</v>
      </c>
      <c r="AR189" s="146" t="s">
        <v>352</v>
      </c>
      <c r="AT189" s="146" t="s">
        <v>284</v>
      </c>
      <c r="AU189" s="146" t="s">
        <v>82</v>
      </c>
      <c r="AY189" s="13" t="s">
        <v>281</v>
      </c>
      <c r="BE189" s="147">
        <f t="shared" si="34"/>
        <v>0</v>
      </c>
      <c r="BF189" s="147">
        <f t="shared" si="35"/>
        <v>0</v>
      </c>
      <c r="BG189" s="147">
        <f t="shared" si="36"/>
        <v>0</v>
      </c>
      <c r="BH189" s="147">
        <f t="shared" si="37"/>
        <v>0</v>
      </c>
      <c r="BI189" s="147">
        <f t="shared" si="38"/>
        <v>0</v>
      </c>
      <c r="BJ189" s="13" t="s">
        <v>80</v>
      </c>
      <c r="BK189" s="147">
        <f t="shared" si="39"/>
        <v>0</v>
      </c>
      <c r="BL189" s="13" t="s">
        <v>352</v>
      </c>
      <c r="BM189" s="146" t="s">
        <v>3139</v>
      </c>
    </row>
    <row r="190" spans="2:65" s="1" customFormat="1" ht="16.5" customHeight="1">
      <c r="B190" s="133"/>
      <c r="C190" s="165" t="s">
        <v>828</v>
      </c>
      <c r="D190" s="165" t="s">
        <v>2259</v>
      </c>
      <c r="E190" s="166" t="s">
        <v>3140</v>
      </c>
      <c r="F190" s="167" t="s">
        <v>3141</v>
      </c>
      <c r="G190" s="168" t="s">
        <v>409</v>
      </c>
      <c r="H190" s="169">
        <v>1</v>
      </c>
      <c r="I190" s="170"/>
      <c r="J190" s="171">
        <f t="shared" si="30"/>
        <v>0</v>
      </c>
      <c r="K190" s="172"/>
      <c r="L190" s="173"/>
      <c r="M190" s="174" t="s">
        <v>1</v>
      </c>
      <c r="N190" s="175" t="s">
        <v>38</v>
      </c>
      <c r="P190" s="144">
        <f t="shared" si="31"/>
        <v>0</v>
      </c>
      <c r="Q190" s="144">
        <v>2.5999999999999999E-3</v>
      </c>
      <c r="R190" s="144">
        <f t="shared" si="32"/>
        <v>2.5999999999999999E-3</v>
      </c>
      <c r="S190" s="144">
        <v>0</v>
      </c>
      <c r="T190" s="145">
        <f t="shared" si="33"/>
        <v>0</v>
      </c>
      <c r="AR190" s="146" t="s">
        <v>498</v>
      </c>
      <c r="AT190" s="146" t="s">
        <v>2259</v>
      </c>
      <c r="AU190" s="146" t="s">
        <v>82</v>
      </c>
      <c r="AY190" s="13" t="s">
        <v>281</v>
      </c>
      <c r="BE190" s="147">
        <f t="shared" si="34"/>
        <v>0</v>
      </c>
      <c r="BF190" s="147">
        <f t="shared" si="35"/>
        <v>0</v>
      </c>
      <c r="BG190" s="147">
        <f t="shared" si="36"/>
        <v>0</v>
      </c>
      <c r="BH190" s="147">
        <f t="shared" si="37"/>
        <v>0</v>
      </c>
      <c r="BI190" s="147">
        <f t="shared" si="38"/>
        <v>0</v>
      </c>
      <c r="BJ190" s="13" t="s">
        <v>80</v>
      </c>
      <c r="BK190" s="147">
        <f t="shared" si="39"/>
        <v>0</v>
      </c>
      <c r="BL190" s="13" t="s">
        <v>352</v>
      </c>
      <c r="BM190" s="146" t="s">
        <v>3142</v>
      </c>
    </row>
    <row r="191" spans="2:65" s="1" customFormat="1" ht="16.5" customHeight="1">
      <c r="B191" s="133"/>
      <c r="C191" s="134" t="s">
        <v>833</v>
      </c>
      <c r="D191" s="134" t="s">
        <v>284</v>
      </c>
      <c r="E191" s="135" t="s">
        <v>3143</v>
      </c>
      <c r="F191" s="136" t="s">
        <v>3144</v>
      </c>
      <c r="G191" s="137" t="s">
        <v>409</v>
      </c>
      <c r="H191" s="156">
        <v>2</v>
      </c>
      <c r="I191" s="139"/>
      <c r="J191" s="140">
        <f t="shared" si="30"/>
        <v>0</v>
      </c>
      <c r="K191" s="141"/>
      <c r="L191" s="28"/>
      <c r="M191" s="142" t="s">
        <v>1</v>
      </c>
      <c r="N191" s="143" t="s">
        <v>38</v>
      </c>
      <c r="P191" s="144">
        <f t="shared" si="31"/>
        <v>0</v>
      </c>
      <c r="Q191" s="144">
        <v>0</v>
      </c>
      <c r="R191" s="144">
        <f t="shared" si="32"/>
        <v>0</v>
      </c>
      <c r="S191" s="144">
        <v>0</v>
      </c>
      <c r="T191" s="145">
        <f t="shared" si="33"/>
        <v>0</v>
      </c>
      <c r="AR191" s="146" t="s">
        <v>352</v>
      </c>
      <c r="AT191" s="146" t="s">
        <v>284</v>
      </c>
      <c r="AU191" s="146" t="s">
        <v>82</v>
      </c>
      <c r="AY191" s="13" t="s">
        <v>281</v>
      </c>
      <c r="BE191" s="147">
        <f t="shared" si="34"/>
        <v>0</v>
      </c>
      <c r="BF191" s="147">
        <f t="shared" si="35"/>
        <v>0</v>
      </c>
      <c r="BG191" s="147">
        <f t="shared" si="36"/>
        <v>0</v>
      </c>
      <c r="BH191" s="147">
        <f t="shared" si="37"/>
        <v>0</v>
      </c>
      <c r="BI191" s="147">
        <f t="shared" si="38"/>
        <v>0</v>
      </c>
      <c r="BJ191" s="13" t="s">
        <v>80</v>
      </c>
      <c r="BK191" s="147">
        <f t="shared" si="39"/>
        <v>0</v>
      </c>
      <c r="BL191" s="13" t="s">
        <v>352</v>
      </c>
      <c r="BM191" s="146" t="s">
        <v>3145</v>
      </c>
    </row>
    <row r="192" spans="2:65" s="1" customFormat="1" ht="16.5" customHeight="1">
      <c r="B192" s="133"/>
      <c r="C192" s="165" t="s">
        <v>531</v>
      </c>
      <c r="D192" s="165" t="s">
        <v>2259</v>
      </c>
      <c r="E192" s="166" t="s">
        <v>3146</v>
      </c>
      <c r="F192" s="167" t="s">
        <v>3147</v>
      </c>
      <c r="G192" s="168" t="s">
        <v>409</v>
      </c>
      <c r="H192" s="169">
        <v>2</v>
      </c>
      <c r="I192" s="170"/>
      <c r="J192" s="171">
        <f t="shared" si="30"/>
        <v>0</v>
      </c>
      <c r="K192" s="172"/>
      <c r="L192" s="173"/>
      <c r="M192" s="174" t="s">
        <v>1</v>
      </c>
      <c r="N192" s="175" t="s">
        <v>38</v>
      </c>
      <c r="P192" s="144">
        <f t="shared" si="31"/>
        <v>0</v>
      </c>
      <c r="Q192" s="144">
        <v>1.4999999999999999E-4</v>
      </c>
      <c r="R192" s="144">
        <f t="shared" si="32"/>
        <v>2.9999999999999997E-4</v>
      </c>
      <c r="S192" s="144">
        <v>0</v>
      </c>
      <c r="T192" s="145">
        <f t="shared" si="33"/>
        <v>0</v>
      </c>
      <c r="AR192" s="146" t="s">
        <v>498</v>
      </c>
      <c r="AT192" s="146" t="s">
        <v>2259</v>
      </c>
      <c r="AU192" s="146" t="s">
        <v>82</v>
      </c>
      <c r="AY192" s="13" t="s">
        <v>281</v>
      </c>
      <c r="BE192" s="147">
        <f t="shared" si="34"/>
        <v>0</v>
      </c>
      <c r="BF192" s="147">
        <f t="shared" si="35"/>
        <v>0</v>
      </c>
      <c r="BG192" s="147">
        <f t="shared" si="36"/>
        <v>0</v>
      </c>
      <c r="BH192" s="147">
        <f t="shared" si="37"/>
        <v>0</v>
      </c>
      <c r="BI192" s="147">
        <f t="shared" si="38"/>
        <v>0</v>
      </c>
      <c r="BJ192" s="13" t="s">
        <v>80</v>
      </c>
      <c r="BK192" s="147">
        <f t="shared" si="39"/>
        <v>0</v>
      </c>
      <c r="BL192" s="13" t="s">
        <v>352</v>
      </c>
      <c r="BM192" s="146" t="s">
        <v>3148</v>
      </c>
    </row>
    <row r="193" spans="2:65" s="1" customFormat="1" ht="21.75" customHeight="1">
      <c r="B193" s="133"/>
      <c r="C193" s="134" t="s">
        <v>535</v>
      </c>
      <c r="D193" s="134" t="s">
        <v>284</v>
      </c>
      <c r="E193" s="135" t="s">
        <v>3149</v>
      </c>
      <c r="F193" s="136" t="s">
        <v>3150</v>
      </c>
      <c r="G193" s="137" t="s">
        <v>409</v>
      </c>
      <c r="H193" s="156">
        <v>2</v>
      </c>
      <c r="I193" s="139"/>
      <c r="J193" s="140">
        <f t="shared" si="30"/>
        <v>0</v>
      </c>
      <c r="K193" s="141"/>
      <c r="L193" s="28"/>
      <c r="M193" s="142" t="s">
        <v>1</v>
      </c>
      <c r="N193" s="143" t="s">
        <v>38</v>
      </c>
      <c r="P193" s="144">
        <f t="shared" si="31"/>
        <v>0</v>
      </c>
      <c r="Q193" s="144">
        <v>0</v>
      </c>
      <c r="R193" s="144">
        <f t="shared" si="32"/>
        <v>0</v>
      </c>
      <c r="S193" s="144">
        <v>0</v>
      </c>
      <c r="T193" s="145">
        <f t="shared" si="33"/>
        <v>0</v>
      </c>
      <c r="AR193" s="146" t="s">
        <v>352</v>
      </c>
      <c r="AT193" s="146" t="s">
        <v>284</v>
      </c>
      <c r="AU193" s="146" t="s">
        <v>82</v>
      </c>
      <c r="AY193" s="13" t="s">
        <v>281</v>
      </c>
      <c r="BE193" s="147">
        <f t="shared" si="34"/>
        <v>0</v>
      </c>
      <c r="BF193" s="147">
        <f t="shared" si="35"/>
        <v>0</v>
      </c>
      <c r="BG193" s="147">
        <f t="shared" si="36"/>
        <v>0</v>
      </c>
      <c r="BH193" s="147">
        <f t="shared" si="37"/>
        <v>0</v>
      </c>
      <c r="BI193" s="147">
        <f t="shared" si="38"/>
        <v>0</v>
      </c>
      <c r="BJ193" s="13" t="s">
        <v>80</v>
      </c>
      <c r="BK193" s="147">
        <f t="shared" si="39"/>
        <v>0</v>
      </c>
      <c r="BL193" s="13" t="s">
        <v>352</v>
      </c>
      <c r="BM193" s="146" t="s">
        <v>3151</v>
      </c>
    </row>
    <row r="194" spans="2:65" s="1" customFormat="1" ht="16.5" customHeight="1">
      <c r="B194" s="133"/>
      <c r="C194" s="165" t="s">
        <v>539</v>
      </c>
      <c r="D194" s="165" t="s">
        <v>2259</v>
      </c>
      <c r="E194" s="166" t="s">
        <v>3152</v>
      </c>
      <c r="F194" s="167" t="s">
        <v>3153</v>
      </c>
      <c r="G194" s="168" t="s">
        <v>409</v>
      </c>
      <c r="H194" s="169">
        <v>2</v>
      </c>
      <c r="I194" s="170"/>
      <c r="J194" s="171">
        <f t="shared" si="30"/>
        <v>0</v>
      </c>
      <c r="K194" s="172"/>
      <c r="L194" s="173"/>
      <c r="M194" s="174" t="s">
        <v>1</v>
      </c>
      <c r="N194" s="175" t="s">
        <v>38</v>
      </c>
      <c r="P194" s="144">
        <f t="shared" si="31"/>
        <v>0</v>
      </c>
      <c r="Q194" s="144">
        <v>2.2000000000000001E-3</v>
      </c>
      <c r="R194" s="144">
        <f t="shared" si="32"/>
        <v>4.4000000000000003E-3</v>
      </c>
      <c r="S194" s="144">
        <v>0</v>
      </c>
      <c r="T194" s="145">
        <f t="shared" si="33"/>
        <v>0</v>
      </c>
      <c r="AR194" s="146" t="s">
        <v>498</v>
      </c>
      <c r="AT194" s="146" t="s">
        <v>2259</v>
      </c>
      <c r="AU194" s="146" t="s">
        <v>82</v>
      </c>
      <c r="AY194" s="13" t="s">
        <v>281</v>
      </c>
      <c r="BE194" s="147">
        <f t="shared" si="34"/>
        <v>0</v>
      </c>
      <c r="BF194" s="147">
        <f t="shared" si="35"/>
        <v>0</v>
      </c>
      <c r="BG194" s="147">
        <f t="shared" si="36"/>
        <v>0</v>
      </c>
      <c r="BH194" s="147">
        <f t="shared" si="37"/>
        <v>0</v>
      </c>
      <c r="BI194" s="147">
        <f t="shared" si="38"/>
        <v>0</v>
      </c>
      <c r="BJ194" s="13" t="s">
        <v>80</v>
      </c>
      <c r="BK194" s="147">
        <f t="shared" si="39"/>
        <v>0</v>
      </c>
      <c r="BL194" s="13" t="s">
        <v>352</v>
      </c>
      <c r="BM194" s="146" t="s">
        <v>3154</v>
      </c>
    </row>
    <row r="195" spans="2:65" s="1" customFormat="1" ht="24.2" customHeight="1">
      <c r="B195" s="133"/>
      <c r="C195" s="134" t="s">
        <v>851</v>
      </c>
      <c r="D195" s="134" t="s">
        <v>284</v>
      </c>
      <c r="E195" s="135" t="s">
        <v>3155</v>
      </c>
      <c r="F195" s="136" t="s">
        <v>3156</v>
      </c>
      <c r="G195" s="137" t="s">
        <v>409</v>
      </c>
      <c r="H195" s="156">
        <v>6</v>
      </c>
      <c r="I195" s="139"/>
      <c r="J195" s="140">
        <f t="shared" si="30"/>
        <v>0</v>
      </c>
      <c r="K195" s="141"/>
      <c r="L195" s="28"/>
      <c r="M195" s="142" t="s">
        <v>1</v>
      </c>
      <c r="N195" s="143" t="s">
        <v>38</v>
      </c>
      <c r="P195" s="144">
        <f t="shared" si="31"/>
        <v>0</v>
      </c>
      <c r="Q195" s="144">
        <v>0</v>
      </c>
      <c r="R195" s="144">
        <f t="shared" si="32"/>
        <v>0</v>
      </c>
      <c r="S195" s="144">
        <v>0</v>
      </c>
      <c r="T195" s="145">
        <f t="shared" si="33"/>
        <v>0</v>
      </c>
      <c r="AR195" s="146" t="s">
        <v>352</v>
      </c>
      <c r="AT195" s="146" t="s">
        <v>284</v>
      </c>
      <c r="AU195" s="146" t="s">
        <v>82</v>
      </c>
      <c r="AY195" s="13" t="s">
        <v>281</v>
      </c>
      <c r="BE195" s="147">
        <f t="shared" si="34"/>
        <v>0</v>
      </c>
      <c r="BF195" s="147">
        <f t="shared" si="35"/>
        <v>0</v>
      </c>
      <c r="BG195" s="147">
        <f t="shared" si="36"/>
        <v>0</v>
      </c>
      <c r="BH195" s="147">
        <f t="shared" si="37"/>
        <v>0</v>
      </c>
      <c r="BI195" s="147">
        <f t="shared" si="38"/>
        <v>0</v>
      </c>
      <c r="BJ195" s="13" t="s">
        <v>80</v>
      </c>
      <c r="BK195" s="147">
        <f t="shared" si="39"/>
        <v>0</v>
      </c>
      <c r="BL195" s="13" t="s">
        <v>352</v>
      </c>
      <c r="BM195" s="146" t="s">
        <v>3157</v>
      </c>
    </row>
    <row r="196" spans="2:65" s="1" customFormat="1" ht="24.2" customHeight="1">
      <c r="B196" s="133"/>
      <c r="C196" s="134" t="s">
        <v>855</v>
      </c>
      <c r="D196" s="134" t="s">
        <v>284</v>
      </c>
      <c r="E196" s="135" t="s">
        <v>3158</v>
      </c>
      <c r="F196" s="136" t="s">
        <v>3159</v>
      </c>
      <c r="G196" s="137" t="s">
        <v>511</v>
      </c>
      <c r="H196" s="156">
        <v>4.2999999999999997E-2</v>
      </c>
      <c r="I196" s="139"/>
      <c r="J196" s="140">
        <f t="shared" si="30"/>
        <v>0</v>
      </c>
      <c r="K196" s="141"/>
      <c r="L196" s="28"/>
      <c r="M196" s="142" t="s">
        <v>1</v>
      </c>
      <c r="N196" s="143" t="s">
        <v>38</v>
      </c>
      <c r="P196" s="144">
        <f t="shared" si="31"/>
        <v>0</v>
      </c>
      <c r="Q196" s="144">
        <v>0</v>
      </c>
      <c r="R196" s="144">
        <f t="shared" si="32"/>
        <v>0</v>
      </c>
      <c r="S196" s="144">
        <v>0</v>
      </c>
      <c r="T196" s="145">
        <f t="shared" si="33"/>
        <v>0</v>
      </c>
      <c r="AR196" s="146" t="s">
        <v>352</v>
      </c>
      <c r="AT196" s="146" t="s">
        <v>284</v>
      </c>
      <c r="AU196" s="146" t="s">
        <v>82</v>
      </c>
      <c r="AY196" s="13" t="s">
        <v>281</v>
      </c>
      <c r="BE196" s="147">
        <f t="shared" si="34"/>
        <v>0</v>
      </c>
      <c r="BF196" s="147">
        <f t="shared" si="35"/>
        <v>0</v>
      </c>
      <c r="BG196" s="147">
        <f t="shared" si="36"/>
        <v>0</v>
      </c>
      <c r="BH196" s="147">
        <f t="shared" si="37"/>
        <v>0</v>
      </c>
      <c r="BI196" s="147">
        <f t="shared" si="38"/>
        <v>0</v>
      </c>
      <c r="BJ196" s="13" t="s">
        <v>80</v>
      </c>
      <c r="BK196" s="147">
        <f t="shared" si="39"/>
        <v>0</v>
      </c>
      <c r="BL196" s="13" t="s">
        <v>352</v>
      </c>
      <c r="BM196" s="146" t="s">
        <v>3160</v>
      </c>
    </row>
    <row r="197" spans="2:65" s="11" customFormat="1" ht="22.9" customHeight="1">
      <c r="B197" s="121"/>
      <c r="D197" s="122" t="s">
        <v>72</v>
      </c>
      <c r="E197" s="131" t="s">
        <v>882</v>
      </c>
      <c r="F197" s="131" t="s">
        <v>883</v>
      </c>
      <c r="I197" s="124"/>
      <c r="J197" s="132">
        <f>BK197</f>
        <v>0</v>
      </c>
      <c r="L197" s="121"/>
      <c r="M197" s="126"/>
      <c r="P197" s="127">
        <f>SUM(P198:P201)</f>
        <v>0</v>
      </c>
      <c r="R197" s="127">
        <f>SUM(R198:R201)</f>
        <v>0.30264000000000002</v>
      </c>
      <c r="T197" s="128">
        <f>SUM(T198:T201)</f>
        <v>0</v>
      </c>
      <c r="AR197" s="122" t="s">
        <v>82</v>
      </c>
      <c r="AT197" s="129" t="s">
        <v>72</v>
      </c>
      <c r="AU197" s="129" t="s">
        <v>80</v>
      </c>
      <c r="AY197" s="122" t="s">
        <v>281</v>
      </c>
      <c r="BK197" s="130">
        <f>SUM(BK198:BK201)</f>
        <v>0</v>
      </c>
    </row>
    <row r="198" spans="2:65" s="1" customFormat="1" ht="24.2" customHeight="1">
      <c r="B198" s="133"/>
      <c r="C198" s="134" t="s">
        <v>860</v>
      </c>
      <c r="D198" s="134" t="s">
        <v>284</v>
      </c>
      <c r="E198" s="135" t="s">
        <v>3161</v>
      </c>
      <c r="F198" s="136" t="s">
        <v>3162</v>
      </c>
      <c r="G198" s="137" t="s">
        <v>409</v>
      </c>
      <c r="H198" s="156">
        <v>3</v>
      </c>
      <c r="I198" s="139"/>
      <c r="J198" s="140">
        <f>ROUND(I198*H198,2)</f>
        <v>0</v>
      </c>
      <c r="K198" s="141"/>
      <c r="L198" s="28"/>
      <c r="M198" s="142" t="s">
        <v>1</v>
      </c>
      <c r="N198" s="143" t="s">
        <v>38</v>
      </c>
      <c r="P198" s="144">
        <f>O198*H198</f>
        <v>0</v>
      </c>
      <c r="Q198" s="144">
        <v>0</v>
      </c>
      <c r="R198" s="144">
        <f>Q198*H198</f>
        <v>0</v>
      </c>
      <c r="S198" s="144">
        <v>0</v>
      </c>
      <c r="T198" s="145">
        <f>S198*H198</f>
        <v>0</v>
      </c>
      <c r="AR198" s="146" t="s">
        <v>352</v>
      </c>
      <c r="AT198" s="146" t="s">
        <v>284</v>
      </c>
      <c r="AU198" s="146" t="s">
        <v>82</v>
      </c>
      <c r="AY198" s="13" t="s">
        <v>281</v>
      </c>
      <c r="BE198" s="147">
        <f>IF(N198="základní",J198,0)</f>
        <v>0</v>
      </c>
      <c r="BF198" s="147">
        <f>IF(N198="snížená",J198,0)</f>
        <v>0</v>
      </c>
      <c r="BG198" s="147">
        <f>IF(N198="zákl. přenesená",J198,0)</f>
        <v>0</v>
      </c>
      <c r="BH198" s="147">
        <f>IF(N198="sníž. přenesená",J198,0)</f>
        <v>0</v>
      </c>
      <c r="BI198" s="147">
        <f>IF(N198="nulová",J198,0)</f>
        <v>0</v>
      </c>
      <c r="BJ198" s="13" t="s">
        <v>80</v>
      </c>
      <c r="BK198" s="147">
        <f>ROUND(I198*H198,2)</f>
        <v>0</v>
      </c>
      <c r="BL198" s="13" t="s">
        <v>352</v>
      </c>
      <c r="BM198" s="146" t="s">
        <v>3163</v>
      </c>
    </row>
    <row r="199" spans="2:65" s="1" customFormat="1" ht="24.2" customHeight="1">
      <c r="B199" s="133"/>
      <c r="C199" s="165" t="s">
        <v>867</v>
      </c>
      <c r="D199" s="165" t="s">
        <v>2259</v>
      </c>
      <c r="E199" s="166" t="s">
        <v>3164</v>
      </c>
      <c r="F199" s="167" t="s">
        <v>3165</v>
      </c>
      <c r="G199" s="168" t="s">
        <v>409</v>
      </c>
      <c r="H199" s="169">
        <v>3</v>
      </c>
      <c r="I199" s="170"/>
      <c r="J199" s="171">
        <f>ROUND(I199*H199,2)</f>
        <v>0</v>
      </c>
      <c r="K199" s="172"/>
      <c r="L199" s="173"/>
      <c r="M199" s="174" t="s">
        <v>1</v>
      </c>
      <c r="N199" s="175" t="s">
        <v>38</v>
      </c>
      <c r="P199" s="144">
        <f>O199*H199</f>
        <v>0</v>
      </c>
      <c r="Q199" s="144">
        <v>0.1</v>
      </c>
      <c r="R199" s="144">
        <f>Q199*H199</f>
        <v>0.30000000000000004</v>
      </c>
      <c r="S199" s="144">
        <v>0</v>
      </c>
      <c r="T199" s="145">
        <f>S199*H199</f>
        <v>0</v>
      </c>
      <c r="AR199" s="146" t="s">
        <v>498</v>
      </c>
      <c r="AT199" s="146" t="s">
        <v>2259</v>
      </c>
      <c r="AU199" s="146" t="s">
        <v>82</v>
      </c>
      <c r="AY199" s="13" t="s">
        <v>281</v>
      </c>
      <c r="BE199" s="147">
        <f>IF(N199="základní",J199,0)</f>
        <v>0</v>
      </c>
      <c r="BF199" s="147">
        <f>IF(N199="snížená",J199,0)</f>
        <v>0</v>
      </c>
      <c r="BG199" s="147">
        <f>IF(N199="zákl. přenesená",J199,0)</f>
        <v>0</v>
      </c>
      <c r="BH199" s="147">
        <f>IF(N199="sníž. přenesená",J199,0)</f>
        <v>0</v>
      </c>
      <c r="BI199" s="147">
        <f>IF(N199="nulová",J199,0)</f>
        <v>0</v>
      </c>
      <c r="BJ199" s="13" t="s">
        <v>80</v>
      </c>
      <c r="BK199" s="147">
        <f>ROUND(I199*H199,2)</f>
        <v>0</v>
      </c>
      <c r="BL199" s="13" t="s">
        <v>352</v>
      </c>
      <c r="BM199" s="146" t="s">
        <v>3166</v>
      </c>
    </row>
    <row r="200" spans="2:65" s="1" customFormat="1" ht="16.5" customHeight="1">
      <c r="B200" s="133"/>
      <c r="C200" s="134" t="s">
        <v>872</v>
      </c>
      <c r="D200" s="134" t="s">
        <v>284</v>
      </c>
      <c r="E200" s="135" t="s">
        <v>3167</v>
      </c>
      <c r="F200" s="136" t="s">
        <v>3168</v>
      </c>
      <c r="G200" s="137" t="s">
        <v>501</v>
      </c>
      <c r="H200" s="156">
        <v>4.8</v>
      </c>
      <c r="I200" s="139"/>
      <c r="J200" s="140">
        <f>ROUND(I200*H200,2)</f>
        <v>0</v>
      </c>
      <c r="K200" s="141"/>
      <c r="L200" s="28"/>
      <c r="M200" s="142" t="s">
        <v>1</v>
      </c>
      <c r="N200" s="143" t="s">
        <v>38</v>
      </c>
      <c r="P200" s="144">
        <f>O200*H200</f>
        <v>0</v>
      </c>
      <c r="Q200" s="144">
        <v>0</v>
      </c>
      <c r="R200" s="144">
        <f>Q200*H200</f>
        <v>0</v>
      </c>
      <c r="S200" s="144">
        <v>0</v>
      </c>
      <c r="T200" s="145">
        <f>S200*H200</f>
        <v>0</v>
      </c>
      <c r="AR200" s="146" t="s">
        <v>352</v>
      </c>
      <c r="AT200" s="146" t="s">
        <v>284</v>
      </c>
      <c r="AU200" s="146" t="s">
        <v>82</v>
      </c>
      <c r="AY200" s="13" t="s">
        <v>281</v>
      </c>
      <c r="BE200" s="147">
        <f>IF(N200="základní",J200,0)</f>
        <v>0</v>
      </c>
      <c r="BF200" s="147">
        <f>IF(N200="snížená",J200,0)</f>
        <v>0</v>
      </c>
      <c r="BG200" s="147">
        <f>IF(N200="zákl. přenesená",J200,0)</f>
        <v>0</v>
      </c>
      <c r="BH200" s="147">
        <f>IF(N200="sníž. přenesená",J200,0)</f>
        <v>0</v>
      </c>
      <c r="BI200" s="147">
        <f>IF(N200="nulová",J200,0)</f>
        <v>0</v>
      </c>
      <c r="BJ200" s="13" t="s">
        <v>80</v>
      </c>
      <c r="BK200" s="147">
        <f>ROUND(I200*H200,2)</f>
        <v>0</v>
      </c>
      <c r="BL200" s="13" t="s">
        <v>352</v>
      </c>
      <c r="BM200" s="146" t="s">
        <v>3169</v>
      </c>
    </row>
    <row r="201" spans="2:65" s="1" customFormat="1" ht="16.5" customHeight="1">
      <c r="B201" s="133"/>
      <c r="C201" s="165" t="s">
        <v>877</v>
      </c>
      <c r="D201" s="165" t="s">
        <v>2259</v>
      </c>
      <c r="E201" s="166" t="s">
        <v>3170</v>
      </c>
      <c r="F201" s="167" t="s">
        <v>3171</v>
      </c>
      <c r="G201" s="168" t="s">
        <v>409</v>
      </c>
      <c r="H201" s="169">
        <v>5.28</v>
      </c>
      <c r="I201" s="170"/>
      <c r="J201" s="171">
        <f>ROUND(I201*H201,2)</f>
        <v>0</v>
      </c>
      <c r="K201" s="172"/>
      <c r="L201" s="173"/>
      <c r="M201" s="174" t="s">
        <v>1</v>
      </c>
      <c r="N201" s="175" t="s">
        <v>38</v>
      </c>
      <c r="P201" s="144">
        <f>O201*H201</f>
        <v>0</v>
      </c>
      <c r="Q201" s="144">
        <v>5.0000000000000001E-4</v>
      </c>
      <c r="R201" s="144">
        <f>Q201*H201</f>
        <v>2.64E-3</v>
      </c>
      <c r="S201" s="144">
        <v>0</v>
      </c>
      <c r="T201" s="145">
        <f>S201*H201</f>
        <v>0</v>
      </c>
      <c r="AR201" s="146" t="s">
        <v>498</v>
      </c>
      <c r="AT201" s="146" t="s">
        <v>2259</v>
      </c>
      <c r="AU201" s="146" t="s">
        <v>82</v>
      </c>
      <c r="AY201" s="13" t="s">
        <v>281</v>
      </c>
      <c r="BE201" s="147">
        <f>IF(N201="základní",J201,0)</f>
        <v>0</v>
      </c>
      <c r="BF201" s="147">
        <f>IF(N201="snížená",J201,0)</f>
        <v>0</v>
      </c>
      <c r="BG201" s="147">
        <f>IF(N201="zákl. přenesená",J201,0)</f>
        <v>0</v>
      </c>
      <c r="BH201" s="147">
        <f>IF(N201="sníž. přenesená",J201,0)</f>
        <v>0</v>
      </c>
      <c r="BI201" s="147">
        <f>IF(N201="nulová",J201,0)</f>
        <v>0</v>
      </c>
      <c r="BJ201" s="13" t="s">
        <v>80</v>
      </c>
      <c r="BK201" s="147">
        <f>ROUND(I201*H201,2)</f>
        <v>0</v>
      </c>
      <c r="BL201" s="13" t="s">
        <v>352</v>
      </c>
      <c r="BM201" s="146" t="s">
        <v>3172</v>
      </c>
    </row>
    <row r="202" spans="2:65" s="11" customFormat="1" ht="22.9" customHeight="1">
      <c r="B202" s="121"/>
      <c r="D202" s="122" t="s">
        <v>72</v>
      </c>
      <c r="E202" s="131" t="s">
        <v>2987</v>
      </c>
      <c r="F202" s="131" t="s">
        <v>2988</v>
      </c>
      <c r="I202" s="124"/>
      <c r="J202" s="132">
        <f>BK202</f>
        <v>0</v>
      </c>
      <c r="L202" s="121"/>
      <c r="M202" s="126"/>
      <c r="P202" s="127">
        <f>SUM(P203:P206)</f>
        <v>0</v>
      </c>
      <c r="R202" s="127">
        <f>SUM(R203:R206)</f>
        <v>0.30421199999999998</v>
      </c>
      <c r="T202" s="128">
        <f>SUM(T203:T206)</f>
        <v>0</v>
      </c>
      <c r="AR202" s="122" t="s">
        <v>82</v>
      </c>
      <c r="AT202" s="129" t="s">
        <v>72</v>
      </c>
      <c r="AU202" s="129" t="s">
        <v>80</v>
      </c>
      <c r="AY202" s="122" t="s">
        <v>281</v>
      </c>
      <c r="BK202" s="130">
        <f>SUM(BK203:BK206)</f>
        <v>0</v>
      </c>
    </row>
    <row r="203" spans="2:65" s="1" customFormat="1" ht="16.5" customHeight="1">
      <c r="B203" s="133"/>
      <c r="C203" s="134" t="s">
        <v>884</v>
      </c>
      <c r="D203" s="134" t="s">
        <v>284</v>
      </c>
      <c r="E203" s="135" t="s">
        <v>3173</v>
      </c>
      <c r="F203" s="136" t="s">
        <v>3174</v>
      </c>
      <c r="G203" s="137" t="s">
        <v>402</v>
      </c>
      <c r="H203" s="156">
        <v>40.4</v>
      </c>
      <c r="I203" s="139"/>
      <c r="J203" s="140">
        <f>ROUND(I203*H203,2)</f>
        <v>0</v>
      </c>
      <c r="K203" s="141"/>
      <c r="L203" s="28"/>
      <c r="M203" s="142" t="s">
        <v>1</v>
      </c>
      <c r="N203" s="143" t="s">
        <v>38</v>
      </c>
      <c r="P203" s="144">
        <f>O203*H203</f>
        <v>0</v>
      </c>
      <c r="Q203" s="144">
        <v>0</v>
      </c>
      <c r="R203" s="144">
        <f>Q203*H203</f>
        <v>0</v>
      </c>
      <c r="S203" s="144">
        <v>0</v>
      </c>
      <c r="T203" s="145">
        <f>S203*H203</f>
        <v>0</v>
      </c>
      <c r="AR203" s="146" t="s">
        <v>352</v>
      </c>
      <c r="AT203" s="146" t="s">
        <v>284</v>
      </c>
      <c r="AU203" s="146" t="s">
        <v>82</v>
      </c>
      <c r="AY203" s="13" t="s">
        <v>281</v>
      </c>
      <c r="BE203" s="147">
        <f>IF(N203="základní",J203,0)</f>
        <v>0</v>
      </c>
      <c r="BF203" s="147">
        <f>IF(N203="snížená",J203,0)</f>
        <v>0</v>
      </c>
      <c r="BG203" s="147">
        <f>IF(N203="zákl. přenesená",J203,0)</f>
        <v>0</v>
      </c>
      <c r="BH203" s="147">
        <f>IF(N203="sníž. přenesená",J203,0)</f>
        <v>0</v>
      </c>
      <c r="BI203" s="147">
        <f>IF(N203="nulová",J203,0)</f>
        <v>0</v>
      </c>
      <c r="BJ203" s="13" t="s">
        <v>80</v>
      </c>
      <c r="BK203" s="147">
        <f>ROUND(I203*H203,2)</f>
        <v>0</v>
      </c>
      <c r="BL203" s="13" t="s">
        <v>352</v>
      </c>
      <c r="BM203" s="146" t="s">
        <v>3175</v>
      </c>
    </row>
    <row r="204" spans="2:65" s="1" customFormat="1" ht="24.2" customHeight="1">
      <c r="B204" s="133"/>
      <c r="C204" s="134" t="s">
        <v>889</v>
      </c>
      <c r="D204" s="134" t="s">
        <v>284</v>
      </c>
      <c r="E204" s="135" t="s">
        <v>3176</v>
      </c>
      <c r="F204" s="136" t="s">
        <v>3177</v>
      </c>
      <c r="G204" s="137" t="s">
        <v>402</v>
      </c>
      <c r="H204" s="156">
        <v>40.4</v>
      </c>
      <c r="I204" s="139"/>
      <c r="J204" s="140">
        <f>ROUND(I204*H204,2)</f>
        <v>0</v>
      </c>
      <c r="K204" s="141"/>
      <c r="L204" s="28"/>
      <c r="M204" s="142" t="s">
        <v>1</v>
      </c>
      <c r="N204" s="143" t="s">
        <v>38</v>
      </c>
      <c r="P204" s="144">
        <f>O204*H204</f>
        <v>0</v>
      </c>
      <c r="Q204" s="144">
        <v>3.0000000000000001E-5</v>
      </c>
      <c r="R204" s="144">
        <f>Q204*H204</f>
        <v>1.212E-3</v>
      </c>
      <c r="S204" s="144">
        <v>0</v>
      </c>
      <c r="T204" s="145">
        <f>S204*H204</f>
        <v>0</v>
      </c>
      <c r="AR204" s="146" t="s">
        <v>352</v>
      </c>
      <c r="AT204" s="146" t="s">
        <v>284</v>
      </c>
      <c r="AU204" s="146" t="s">
        <v>82</v>
      </c>
      <c r="AY204" s="13" t="s">
        <v>281</v>
      </c>
      <c r="BE204" s="147">
        <f>IF(N204="základní",J204,0)</f>
        <v>0</v>
      </c>
      <c r="BF204" s="147">
        <f>IF(N204="snížená",J204,0)</f>
        <v>0</v>
      </c>
      <c r="BG204" s="147">
        <f>IF(N204="zákl. přenesená",J204,0)</f>
        <v>0</v>
      </c>
      <c r="BH204" s="147">
        <f>IF(N204="sníž. přenesená",J204,0)</f>
        <v>0</v>
      </c>
      <c r="BI204" s="147">
        <f>IF(N204="nulová",J204,0)</f>
        <v>0</v>
      </c>
      <c r="BJ204" s="13" t="s">
        <v>80</v>
      </c>
      <c r="BK204" s="147">
        <f>ROUND(I204*H204,2)</f>
        <v>0</v>
      </c>
      <c r="BL204" s="13" t="s">
        <v>352</v>
      </c>
      <c r="BM204" s="146" t="s">
        <v>3178</v>
      </c>
    </row>
    <row r="205" spans="2:65" s="1" customFormat="1" ht="33" customHeight="1">
      <c r="B205" s="133"/>
      <c r="C205" s="134" t="s">
        <v>895</v>
      </c>
      <c r="D205" s="134" t="s">
        <v>284</v>
      </c>
      <c r="E205" s="135" t="s">
        <v>3179</v>
      </c>
      <c r="F205" s="136" t="s">
        <v>3180</v>
      </c>
      <c r="G205" s="137" t="s">
        <v>402</v>
      </c>
      <c r="H205" s="156">
        <v>40.4</v>
      </c>
      <c r="I205" s="139"/>
      <c r="J205" s="140">
        <f>ROUND(I205*H205,2)</f>
        <v>0</v>
      </c>
      <c r="K205" s="141"/>
      <c r="L205" s="28"/>
      <c r="M205" s="142" t="s">
        <v>1</v>
      </c>
      <c r="N205" s="143" t="s">
        <v>38</v>
      </c>
      <c r="P205" s="144">
        <f>O205*H205</f>
        <v>0</v>
      </c>
      <c r="Q205" s="144">
        <v>7.4999999999999997E-3</v>
      </c>
      <c r="R205" s="144">
        <f>Q205*H205</f>
        <v>0.30299999999999999</v>
      </c>
      <c r="S205" s="144">
        <v>0</v>
      </c>
      <c r="T205" s="145">
        <f>S205*H205</f>
        <v>0</v>
      </c>
      <c r="AR205" s="146" t="s">
        <v>352</v>
      </c>
      <c r="AT205" s="146" t="s">
        <v>284</v>
      </c>
      <c r="AU205" s="146" t="s">
        <v>82</v>
      </c>
      <c r="AY205" s="13" t="s">
        <v>281</v>
      </c>
      <c r="BE205" s="147">
        <f>IF(N205="základní",J205,0)</f>
        <v>0</v>
      </c>
      <c r="BF205" s="147">
        <f>IF(N205="snížená",J205,0)</f>
        <v>0</v>
      </c>
      <c r="BG205" s="147">
        <f>IF(N205="zákl. přenesená",J205,0)</f>
        <v>0</v>
      </c>
      <c r="BH205" s="147">
        <f>IF(N205="sníž. přenesená",J205,0)</f>
        <v>0</v>
      </c>
      <c r="BI205" s="147">
        <f>IF(N205="nulová",J205,0)</f>
        <v>0</v>
      </c>
      <c r="BJ205" s="13" t="s">
        <v>80</v>
      </c>
      <c r="BK205" s="147">
        <f>ROUND(I205*H205,2)</f>
        <v>0</v>
      </c>
      <c r="BL205" s="13" t="s">
        <v>352</v>
      </c>
      <c r="BM205" s="146" t="s">
        <v>3181</v>
      </c>
    </row>
    <row r="206" spans="2:65" s="1" customFormat="1" ht="24.2" customHeight="1">
      <c r="B206" s="133"/>
      <c r="C206" s="134" t="s">
        <v>900</v>
      </c>
      <c r="D206" s="134" t="s">
        <v>284</v>
      </c>
      <c r="E206" s="135" t="s">
        <v>3182</v>
      </c>
      <c r="F206" s="136" t="s">
        <v>3183</v>
      </c>
      <c r="G206" s="137" t="s">
        <v>511</v>
      </c>
      <c r="H206" s="156">
        <v>0.30399999999999999</v>
      </c>
      <c r="I206" s="139"/>
      <c r="J206" s="140">
        <f>ROUND(I206*H206,2)</f>
        <v>0</v>
      </c>
      <c r="K206" s="141"/>
      <c r="L206" s="28"/>
      <c r="M206" s="142" t="s">
        <v>1</v>
      </c>
      <c r="N206" s="143" t="s">
        <v>38</v>
      </c>
      <c r="P206" s="144">
        <f>O206*H206</f>
        <v>0</v>
      </c>
      <c r="Q206" s="144">
        <v>0</v>
      </c>
      <c r="R206" s="144">
        <f>Q206*H206</f>
        <v>0</v>
      </c>
      <c r="S206" s="144">
        <v>0</v>
      </c>
      <c r="T206" s="145">
        <f>S206*H206</f>
        <v>0</v>
      </c>
      <c r="AR206" s="146" t="s">
        <v>352</v>
      </c>
      <c r="AT206" s="146" t="s">
        <v>284</v>
      </c>
      <c r="AU206" s="146" t="s">
        <v>82</v>
      </c>
      <c r="AY206" s="13" t="s">
        <v>281</v>
      </c>
      <c r="BE206" s="147">
        <f>IF(N206="základní",J206,0)</f>
        <v>0</v>
      </c>
      <c r="BF206" s="147">
        <f>IF(N206="snížená",J206,0)</f>
        <v>0</v>
      </c>
      <c r="BG206" s="147">
        <f>IF(N206="zákl. přenesená",J206,0)</f>
        <v>0</v>
      </c>
      <c r="BH206" s="147">
        <f>IF(N206="sníž. přenesená",J206,0)</f>
        <v>0</v>
      </c>
      <c r="BI206" s="147">
        <f>IF(N206="nulová",J206,0)</f>
        <v>0</v>
      </c>
      <c r="BJ206" s="13" t="s">
        <v>80</v>
      </c>
      <c r="BK206" s="147">
        <f>ROUND(I206*H206,2)</f>
        <v>0</v>
      </c>
      <c r="BL206" s="13" t="s">
        <v>352</v>
      </c>
      <c r="BM206" s="146" t="s">
        <v>3184</v>
      </c>
    </row>
    <row r="207" spans="2:65" s="11" customFormat="1" ht="22.9" customHeight="1">
      <c r="B207" s="121"/>
      <c r="D207" s="122" t="s">
        <v>72</v>
      </c>
      <c r="E207" s="131" t="s">
        <v>3185</v>
      </c>
      <c r="F207" s="131" t="s">
        <v>3186</v>
      </c>
      <c r="I207" s="124"/>
      <c r="J207" s="132">
        <f>BK207</f>
        <v>0</v>
      </c>
      <c r="L207" s="121"/>
      <c r="M207" s="126"/>
      <c r="P207" s="127">
        <f>SUM(P208:P215)</f>
        <v>0</v>
      </c>
      <c r="R207" s="127">
        <f>SUM(R208:R215)</f>
        <v>1.6833879999999999</v>
      </c>
      <c r="T207" s="128">
        <f>SUM(T208:T215)</f>
        <v>0</v>
      </c>
      <c r="AR207" s="122" t="s">
        <v>82</v>
      </c>
      <c r="AT207" s="129" t="s">
        <v>72</v>
      </c>
      <c r="AU207" s="129" t="s">
        <v>80</v>
      </c>
      <c r="AY207" s="122" t="s">
        <v>281</v>
      </c>
      <c r="BK207" s="130">
        <f>SUM(BK208:BK215)</f>
        <v>0</v>
      </c>
    </row>
    <row r="208" spans="2:65" s="1" customFormat="1" ht="16.5" customHeight="1">
      <c r="B208" s="133"/>
      <c r="C208" s="134" t="s">
        <v>1069</v>
      </c>
      <c r="D208" s="134" t="s">
        <v>284</v>
      </c>
      <c r="E208" s="135" t="s">
        <v>3187</v>
      </c>
      <c r="F208" s="136" t="s">
        <v>3188</v>
      </c>
      <c r="G208" s="137" t="s">
        <v>402</v>
      </c>
      <c r="H208" s="156">
        <v>40.4</v>
      </c>
      <c r="I208" s="139"/>
      <c r="J208" s="140">
        <f t="shared" ref="J208:J215" si="40">ROUND(I208*H208,2)</f>
        <v>0</v>
      </c>
      <c r="K208" s="141"/>
      <c r="L208" s="28"/>
      <c r="M208" s="142" t="s">
        <v>1</v>
      </c>
      <c r="N208" s="143" t="s">
        <v>38</v>
      </c>
      <c r="P208" s="144">
        <f t="shared" ref="P208:P215" si="41">O208*H208</f>
        <v>0</v>
      </c>
      <c r="Q208" s="144">
        <v>0</v>
      </c>
      <c r="R208" s="144">
        <f t="shared" ref="R208:R215" si="42">Q208*H208</f>
        <v>0</v>
      </c>
      <c r="S208" s="144">
        <v>0</v>
      </c>
      <c r="T208" s="145">
        <f t="shared" ref="T208:T215" si="43">S208*H208</f>
        <v>0</v>
      </c>
      <c r="AR208" s="146" t="s">
        <v>352</v>
      </c>
      <c r="AT208" s="146" t="s">
        <v>284</v>
      </c>
      <c r="AU208" s="146" t="s">
        <v>82</v>
      </c>
      <c r="AY208" s="13" t="s">
        <v>281</v>
      </c>
      <c r="BE208" s="147">
        <f t="shared" ref="BE208:BE215" si="44">IF(N208="základní",J208,0)</f>
        <v>0</v>
      </c>
      <c r="BF208" s="147">
        <f t="shared" ref="BF208:BF215" si="45">IF(N208="snížená",J208,0)</f>
        <v>0</v>
      </c>
      <c r="BG208" s="147">
        <f t="shared" ref="BG208:BG215" si="46">IF(N208="zákl. přenesená",J208,0)</f>
        <v>0</v>
      </c>
      <c r="BH208" s="147">
        <f t="shared" ref="BH208:BH215" si="47">IF(N208="sníž. přenesená",J208,0)</f>
        <v>0</v>
      </c>
      <c r="BI208" s="147">
        <f t="shared" ref="BI208:BI215" si="48">IF(N208="nulová",J208,0)</f>
        <v>0</v>
      </c>
      <c r="BJ208" s="13" t="s">
        <v>80</v>
      </c>
      <c r="BK208" s="147">
        <f t="shared" ref="BK208:BK215" si="49">ROUND(I208*H208,2)</f>
        <v>0</v>
      </c>
      <c r="BL208" s="13" t="s">
        <v>352</v>
      </c>
      <c r="BM208" s="146" t="s">
        <v>3189</v>
      </c>
    </row>
    <row r="209" spans="2:65" s="1" customFormat="1" ht="33" customHeight="1">
      <c r="B209" s="133"/>
      <c r="C209" s="134" t="s">
        <v>1074</v>
      </c>
      <c r="D209" s="134" t="s">
        <v>284</v>
      </c>
      <c r="E209" s="135" t="s">
        <v>3190</v>
      </c>
      <c r="F209" s="136" t="s">
        <v>3191</v>
      </c>
      <c r="G209" s="137" t="s">
        <v>501</v>
      </c>
      <c r="H209" s="156">
        <v>56.2</v>
      </c>
      <c r="I209" s="139"/>
      <c r="J209" s="140">
        <f t="shared" si="40"/>
        <v>0</v>
      </c>
      <c r="K209" s="141"/>
      <c r="L209" s="28"/>
      <c r="M209" s="142" t="s">
        <v>1</v>
      </c>
      <c r="N209" s="143" t="s">
        <v>38</v>
      </c>
      <c r="P209" s="144">
        <f t="shared" si="41"/>
        <v>0</v>
      </c>
      <c r="Q209" s="144">
        <v>2.0000000000000002E-5</v>
      </c>
      <c r="R209" s="144">
        <f t="shared" si="42"/>
        <v>1.1240000000000002E-3</v>
      </c>
      <c r="S209" s="144">
        <v>0</v>
      </c>
      <c r="T209" s="145">
        <f t="shared" si="43"/>
        <v>0</v>
      </c>
      <c r="AR209" s="146" t="s">
        <v>352</v>
      </c>
      <c r="AT209" s="146" t="s">
        <v>284</v>
      </c>
      <c r="AU209" s="146" t="s">
        <v>82</v>
      </c>
      <c r="AY209" s="13" t="s">
        <v>281</v>
      </c>
      <c r="BE209" s="147">
        <f t="shared" si="44"/>
        <v>0</v>
      </c>
      <c r="BF209" s="147">
        <f t="shared" si="45"/>
        <v>0</v>
      </c>
      <c r="BG209" s="147">
        <f t="shared" si="46"/>
        <v>0</v>
      </c>
      <c r="BH209" s="147">
        <f t="shared" si="47"/>
        <v>0</v>
      </c>
      <c r="BI209" s="147">
        <f t="shared" si="48"/>
        <v>0</v>
      </c>
      <c r="BJ209" s="13" t="s">
        <v>80</v>
      </c>
      <c r="BK209" s="147">
        <f t="shared" si="49"/>
        <v>0</v>
      </c>
      <c r="BL209" s="13" t="s">
        <v>352</v>
      </c>
      <c r="BM209" s="146" t="s">
        <v>3192</v>
      </c>
    </row>
    <row r="210" spans="2:65" s="1" customFormat="1" ht="16.5" customHeight="1">
      <c r="B210" s="133"/>
      <c r="C210" s="134" t="s">
        <v>1079</v>
      </c>
      <c r="D210" s="134" t="s">
        <v>284</v>
      </c>
      <c r="E210" s="135" t="s">
        <v>3193</v>
      </c>
      <c r="F210" s="136" t="s">
        <v>3194</v>
      </c>
      <c r="G210" s="137" t="s">
        <v>402</v>
      </c>
      <c r="H210" s="156">
        <v>40.4</v>
      </c>
      <c r="I210" s="139"/>
      <c r="J210" s="140">
        <f t="shared" si="40"/>
        <v>0</v>
      </c>
      <c r="K210" s="141"/>
      <c r="L210" s="28"/>
      <c r="M210" s="142" t="s">
        <v>1</v>
      </c>
      <c r="N210" s="143" t="s">
        <v>38</v>
      </c>
      <c r="P210" s="144">
        <f t="shared" si="41"/>
        <v>0</v>
      </c>
      <c r="Q210" s="144">
        <v>2.4E-2</v>
      </c>
      <c r="R210" s="144">
        <f t="shared" si="42"/>
        <v>0.96960000000000002</v>
      </c>
      <c r="S210" s="144">
        <v>0</v>
      </c>
      <c r="T210" s="145">
        <f t="shared" si="43"/>
        <v>0</v>
      </c>
      <c r="AR210" s="146" t="s">
        <v>352</v>
      </c>
      <c r="AT210" s="146" t="s">
        <v>284</v>
      </c>
      <c r="AU210" s="146" t="s">
        <v>82</v>
      </c>
      <c r="AY210" s="13" t="s">
        <v>281</v>
      </c>
      <c r="BE210" s="147">
        <f t="shared" si="44"/>
        <v>0</v>
      </c>
      <c r="BF210" s="147">
        <f t="shared" si="45"/>
        <v>0</v>
      </c>
      <c r="BG210" s="147">
        <f t="shared" si="46"/>
        <v>0</v>
      </c>
      <c r="BH210" s="147">
        <f t="shared" si="47"/>
        <v>0</v>
      </c>
      <c r="BI210" s="147">
        <f t="shared" si="48"/>
        <v>0</v>
      </c>
      <c r="BJ210" s="13" t="s">
        <v>80</v>
      </c>
      <c r="BK210" s="147">
        <f t="shared" si="49"/>
        <v>0</v>
      </c>
      <c r="BL210" s="13" t="s">
        <v>352</v>
      </c>
      <c r="BM210" s="146" t="s">
        <v>3195</v>
      </c>
    </row>
    <row r="211" spans="2:65" s="1" customFormat="1" ht="24.2" customHeight="1">
      <c r="B211" s="133"/>
      <c r="C211" s="134" t="s">
        <v>1084</v>
      </c>
      <c r="D211" s="134" t="s">
        <v>284</v>
      </c>
      <c r="E211" s="135" t="s">
        <v>3196</v>
      </c>
      <c r="F211" s="136" t="s">
        <v>3197</v>
      </c>
      <c r="G211" s="137" t="s">
        <v>402</v>
      </c>
      <c r="H211" s="156">
        <v>40.4</v>
      </c>
      <c r="I211" s="139"/>
      <c r="J211" s="140">
        <f t="shared" si="40"/>
        <v>0</v>
      </c>
      <c r="K211" s="141"/>
      <c r="L211" s="28"/>
      <c r="M211" s="142" t="s">
        <v>1</v>
      </c>
      <c r="N211" s="143" t="s">
        <v>38</v>
      </c>
      <c r="P211" s="144">
        <f t="shared" si="41"/>
        <v>0</v>
      </c>
      <c r="Q211" s="144">
        <v>2.9999999999999997E-4</v>
      </c>
      <c r="R211" s="144">
        <f t="shared" si="42"/>
        <v>1.2119999999999999E-2</v>
      </c>
      <c r="S211" s="144">
        <v>0</v>
      </c>
      <c r="T211" s="145">
        <f t="shared" si="43"/>
        <v>0</v>
      </c>
      <c r="AR211" s="146" t="s">
        <v>352</v>
      </c>
      <c r="AT211" s="146" t="s">
        <v>284</v>
      </c>
      <c r="AU211" s="146" t="s">
        <v>82</v>
      </c>
      <c r="AY211" s="13" t="s">
        <v>281</v>
      </c>
      <c r="BE211" s="147">
        <f t="shared" si="44"/>
        <v>0</v>
      </c>
      <c r="BF211" s="147">
        <f t="shared" si="45"/>
        <v>0</v>
      </c>
      <c r="BG211" s="147">
        <f t="shared" si="46"/>
        <v>0</v>
      </c>
      <c r="BH211" s="147">
        <f t="shared" si="47"/>
        <v>0</v>
      </c>
      <c r="BI211" s="147">
        <f t="shared" si="48"/>
        <v>0</v>
      </c>
      <c r="BJ211" s="13" t="s">
        <v>80</v>
      </c>
      <c r="BK211" s="147">
        <f t="shared" si="49"/>
        <v>0</v>
      </c>
      <c r="BL211" s="13" t="s">
        <v>352</v>
      </c>
      <c r="BM211" s="146" t="s">
        <v>3198</v>
      </c>
    </row>
    <row r="212" spans="2:65" s="1" customFormat="1" ht="21.75" customHeight="1">
      <c r="B212" s="133"/>
      <c r="C212" s="134" t="s">
        <v>1089</v>
      </c>
      <c r="D212" s="134" t="s">
        <v>284</v>
      </c>
      <c r="E212" s="135" t="s">
        <v>3199</v>
      </c>
      <c r="F212" s="136" t="s">
        <v>3200</v>
      </c>
      <c r="G212" s="137" t="s">
        <v>402</v>
      </c>
      <c r="H212" s="156">
        <v>40.4</v>
      </c>
      <c r="I212" s="139"/>
      <c r="J212" s="140">
        <f t="shared" si="40"/>
        <v>0</v>
      </c>
      <c r="K212" s="141"/>
      <c r="L212" s="28"/>
      <c r="M212" s="142" t="s">
        <v>1</v>
      </c>
      <c r="N212" s="143" t="s">
        <v>38</v>
      </c>
      <c r="P212" s="144">
        <f t="shared" si="41"/>
        <v>0</v>
      </c>
      <c r="Q212" s="144">
        <v>8.9999999999999993E-3</v>
      </c>
      <c r="R212" s="144">
        <f t="shared" si="42"/>
        <v>0.36359999999999998</v>
      </c>
      <c r="S212" s="144">
        <v>0</v>
      </c>
      <c r="T212" s="145">
        <f t="shared" si="43"/>
        <v>0</v>
      </c>
      <c r="AR212" s="146" t="s">
        <v>352</v>
      </c>
      <c r="AT212" s="146" t="s">
        <v>284</v>
      </c>
      <c r="AU212" s="146" t="s">
        <v>82</v>
      </c>
      <c r="AY212" s="13" t="s">
        <v>281</v>
      </c>
      <c r="BE212" s="147">
        <f t="shared" si="44"/>
        <v>0</v>
      </c>
      <c r="BF212" s="147">
        <f t="shared" si="45"/>
        <v>0</v>
      </c>
      <c r="BG212" s="147">
        <f t="shared" si="46"/>
        <v>0</v>
      </c>
      <c r="BH212" s="147">
        <f t="shared" si="47"/>
        <v>0</v>
      </c>
      <c r="BI212" s="147">
        <f t="shared" si="48"/>
        <v>0</v>
      </c>
      <c r="BJ212" s="13" t="s">
        <v>80</v>
      </c>
      <c r="BK212" s="147">
        <f t="shared" si="49"/>
        <v>0</v>
      </c>
      <c r="BL212" s="13" t="s">
        <v>352</v>
      </c>
      <c r="BM212" s="146" t="s">
        <v>3201</v>
      </c>
    </row>
    <row r="213" spans="2:65" s="1" customFormat="1" ht="24.2" customHeight="1">
      <c r="B213" s="133"/>
      <c r="C213" s="134" t="s">
        <v>1093</v>
      </c>
      <c r="D213" s="134" t="s">
        <v>284</v>
      </c>
      <c r="E213" s="135" t="s">
        <v>3202</v>
      </c>
      <c r="F213" s="136" t="s">
        <v>3203</v>
      </c>
      <c r="G213" s="137" t="s">
        <v>402</v>
      </c>
      <c r="H213" s="156">
        <v>40.4</v>
      </c>
      <c r="I213" s="139"/>
      <c r="J213" s="140">
        <f t="shared" si="40"/>
        <v>0</v>
      </c>
      <c r="K213" s="141"/>
      <c r="L213" s="28"/>
      <c r="M213" s="142" t="s">
        <v>1</v>
      </c>
      <c r="N213" s="143" t="s">
        <v>38</v>
      </c>
      <c r="P213" s="144">
        <f t="shared" si="41"/>
        <v>0</v>
      </c>
      <c r="Q213" s="144">
        <v>4.0000000000000001E-3</v>
      </c>
      <c r="R213" s="144">
        <f t="shared" si="42"/>
        <v>0.16159999999999999</v>
      </c>
      <c r="S213" s="144">
        <v>0</v>
      </c>
      <c r="T213" s="145">
        <f t="shared" si="43"/>
        <v>0</v>
      </c>
      <c r="AR213" s="146" t="s">
        <v>352</v>
      </c>
      <c r="AT213" s="146" t="s">
        <v>284</v>
      </c>
      <c r="AU213" s="146" t="s">
        <v>82</v>
      </c>
      <c r="AY213" s="13" t="s">
        <v>281</v>
      </c>
      <c r="BE213" s="147">
        <f t="shared" si="44"/>
        <v>0</v>
      </c>
      <c r="BF213" s="147">
        <f t="shared" si="45"/>
        <v>0</v>
      </c>
      <c r="BG213" s="147">
        <f t="shared" si="46"/>
        <v>0</v>
      </c>
      <c r="BH213" s="147">
        <f t="shared" si="47"/>
        <v>0</v>
      </c>
      <c r="BI213" s="147">
        <f t="shared" si="48"/>
        <v>0</v>
      </c>
      <c r="BJ213" s="13" t="s">
        <v>80</v>
      </c>
      <c r="BK213" s="147">
        <f t="shared" si="49"/>
        <v>0</v>
      </c>
      <c r="BL213" s="13" t="s">
        <v>352</v>
      </c>
      <c r="BM213" s="146" t="s">
        <v>3204</v>
      </c>
    </row>
    <row r="214" spans="2:65" s="1" customFormat="1" ht="16.5" customHeight="1">
      <c r="B214" s="133"/>
      <c r="C214" s="134" t="s">
        <v>1098</v>
      </c>
      <c r="D214" s="134" t="s">
        <v>284</v>
      </c>
      <c r="E214" s="135" t="s">
        <v>3205</v>
      </c>
      <c r="F214" s="136" t="s">
        <v>3206</v>
      </c>
      <c r="G214" s="137" t="s">
        <v>501</v>
      </c>
      <c r="H214" s="156">
        <v>56.2</v>
      </c>
      <c r="I214" s="139"/>
      <c r="J214" s="140">
        <f t="shared" si="40"/>
        <v>0</v>
      </c>
      <c r="K214" s="141"/>
      <c r="L214" s="28"/>
      <c r="M214" s="142" t="s">
        <v>1</v>
      </c>
      <c r="N214" s="143" t="s">
        <v>38</v>
      </c>
      <c r="P214" s="144">
        <f t="shared" si="41"/>
        <v>0</v>
      </c>
      <c r="Q214" s="144">
        <v>3.1199999999999999E-3</v>
      </c>
      <c r="R214" s="144">
        <f t="shared" si="42"/>
        <v>0.175344</v>
      </c>
      <c r="S214" s="144">
        <v>0</v>
      </c>
      <c r="T214" s="145">
        <f t="shared" si="43"/>
        <v>0</v>
      </c>
      <c r="AR214" s="146" t="s">
        <v>352</v>
      </c>
      <c r="AT214" s="146" t="s">
        <v>284</v>
      </c>
      <c r="AU214" s="146" t="s">
        <v>82</v>
      </c>
      <c r="AY214" s="13" t="s">
        <v>281</v>
      </c>
      <c r="BE214" s="147">
        <f t="shared" si="44"/>
        <v>0</v>
      </c>
      <c r="BF214" s="147">
        <f t="shared" si="45"/>
        <v>0</v>
      </c>
      <c r="BG214" s="147">
        <f t="shared" si="46"/>
        <v>0</v>
      </c>
      <c r="BH214" s="147">
        <f t="shared" si="47"/>
        <v>0</v>
      </c>
      <c r="BI214" s="147">
        <f t="shared" si="48"/>
        <v>0</v>
      </c>
      <c r="BJ214" s="13" t="s">
        <v>80</v>
      </c>
      <c r="BK214" s="147">
        <f t="shared" si="49"/>
        <v>0</v>
      </c>
      <c r="BL214" s="13" t="s">
        <v>352</v>
      </c>
      <c r="BM214" s="146" t="s">
        <v>3207</v>
      </c>
    </row>
    <row r="215" spans="2:65" s="1" customFormat="1" ht="24.2" customHeight="1">
      <c r="B215" s="133"/>
      <c r="C215" s="134" t="s">
        <v>1103</v>
      </c>
      <c r="D215" s="134" t="s">
        <v>284</v>
      </c>
      <c r="E215" s="135" t="s">
        <v>3208</v>
      </c>
      <c r="F215" s="136" t="s">
        <v>3209</v>
      </c>
      <c r="G215" s="137" t="s">
        <v>511</v>
      </c>
      <c r="H215" s="156">
        <v>1.6830000000000001</v>
      </c>
      <c r="I215" s="139"/>
      <c r="J215" s="140">
        <f t="shared" si="40"/>
        <v>0</v>
      </c>
      <c r="K215" s="141"/>
      <c r="L215" s="28"/>
      <c r="M215" s="142" t="s">
        <v>1</v>
      </c>
      <c r="N215" s="143" t="s">
        <v>38</v>
      </c>
      <c r="P215" s="144">
        <f t="shared" si="41"/>
        <v>0</v>
      </c>
      <c r="Q215" s="144">
        <v>0</v>
      </c>
      <c r="R215" s="144">
        <f t="shared" si="42"/>
        <v>0</v>
      </c>
      <c r="S215" s="144">
        <v>0</v>
      </c>
      <c r="T215" s="145">
        <f t="shared" si="43"/>
        <v>0</v>
      </c>
      <c r="AR215" s="146" t="s">
        <v>352</v>
      </c>
      <c r="AT215" s="146" t="s">
        <v>284</v>
      </c>
      <c r="AU215" s="146" t="s">
        <v>82</v>
      </c>
      <c r="AY215" s="13" t="s">
        <v>281</v>
      </c>
      <c r="BE215" s="147">
        <f t="shared" si="44"/>
        <v>0</v>
      </c>
      <c r="BF215" s="147">
        <f t="shared" si="45"/>
        <v>0</v>
      </c>
      <c r="BG215" s="147">
        <f t="shared" si="46"/>
        <v>0</v>
      </c>
      <c r="BH215" s="147">
        <f t="shared" si="47"/>
        <v>0</v>
      </c>
      <c r="BI215" s="147">
        <f t="shared" si="48"/>
        <v>0</v>
      </c>
      <c r="BJ215" s="13" t="s">
        <v>80</v>
      </c>
      <c r="BK215" s="147">
        <f t="shared" si="49"/>
        <v>0</v>
      </c>
      <c r="BL215" s="13" t="s">
        <v>352</v>
      </c>
      <c r="BM215" s="146" t="s">
        <v>3210</v>
      </c>
    </row>
    <row r="216" spans="2:65" s="11" customFormat="1" ht="22.9" customHeight="1">
      <c r="B216" s="121"/>
      <c r="D216" s="122" t="s">
        <v>72</v>
      </c>
      <c r="E216" s="131" t="s">
        <v>3211</v>
      </c>
      <c r="F216" s="131" t="s">
        <v>3212</v>
      </c>
      <c r="I216" s="124"/>
      <c r="J216" s="132">
        <f>BK216</f>
        <v>0</v>
      </c>
      <c r="L216" s="121"/>
      <c r="M216" s="126"/>
      <c r="P216" s="127">
        <f>SUM(P217:P229)</f>
        <v>0</v>
      </c>
      <c r="R216" s="127">
        <f>SUM(R217:R229)</f>
        <v>3.7400320000000002</v>
      </c>
      <c r="T216" s="128">
        <f>SUM(T217:T229)</f>
        <v>0</v>
      </c>
      <c r="AR216" s="122" t="s">
        <v>82</v>
      </c>
      <c r="AT216" s="129" t="s">
        <v>72</v>
      </c>
      <c r="AU216" s="129" t="s">
        <v>80</v>
      </c>
      <c r="AY216" s="122" t="s">
        <v>281</v>
      </c>
      <c r="BK216" s="130">
        <f>SUM(BK217:BK229)</f>
        <v>0</v>
      </c>
    </row>
    <row r="217" spans="2:65" s="1" customFormat="1" ht="16.5" customHeight="1">
      <c r="B217" s="133"/>
      <c r="C217" s="134" t="s">
        <v>1107</v>
      </c>
      <c r="D217" s="134" t="s">
        <v>284</v>
      </c>
      <c r="E217" s="135" t="s">
        <v>3213</v>
      </c>
      <c r="F217" s="136" t="s">
        <v>3214</v>
      </c>
      <c r="G217" s="137" t="s">
        <v>402</v>
      </c>
      <c r="H217" s="156">
        <v>118.04</v>
      </c>
      <c r="I217" s="139"/>
      <c r="J217" s="140">
        <f t="shared" ref="J217:J229" si="50">ROUND(I217*H217,2)</f>
        <v>0</v>
      </c>
      <c r="K217" s="141"/>
      <c r="L217" s="28"/>
      <c r="M217" s="142" t="s">
        <v>1</v>
      </c>
      <c r="N217" s="143" t="s">
        <v>38</v>
      </c>
      <c r="P217" s="144">
        <f t="shared" ref="P217:P229" si="51">O217*H217</f>
        <v>0</v>
      </c>
      <c r="Q217" s="144">
        <v>2.9999999999999997E-4</v>
      </c>
      <c r="R217" s="144">
        <f t="shared" ref="R217:R229" si="52">Q217*H217</f>
        <v>3.5411999999999999E-2</v>
      </c>
      <c r="S217" s="144">
        <v>0</v>
      </c>
      <c r="T217" s="145">
        <f t="shared" ref="T217:T229" si="53">S217*H217</f>
        <v>0</v>
      </c>
      <c r="AR217" s="146" t="s">
        <v>352</v>
      </c>
      <c r="AT217" s="146" t="s">
        <v>284</v>
      </c>
      <c r="AU217" s="146" t="s">
        <v>82</v>
      </c>
      <c r="AY217" s="13" t="s">
        <v>281</v>
      </c>
      <c r="BE217" s="147">
        <f t="shared" ref="BE217:BE229" si="54">IF(N217="základní",J217,0)</f>
        <v>0</v>
      </c>
      <c r="BF217" s="147">
        <f t="shared" ref="BF217:BF229" si="55">IF(N217="snížená",J217,0)</f>
        <v>0</v>
      </c>
      <c r="BG217" s="147">
        <f t="shared" ref="BG217:BG229" si="56">IF(N217="zákl. přenesená",J217,0)</f>
        <v>0</v>
      </c>
      <c r="BH217" s="147">
        <f t="shared" ref="BH217:BH229" si="57">IF(N217="sníž. přenesená",J217,0)</f>
        <v>0</v>
      </c>
      <c r="BI217" s="147">
        <f t="shared" ref="BI217:BI229" si="58">IF(N217="nulová",J217,0)</f>
        <v>0</v>
      </c>
      <c r="BJ217" s="13" t="s">
        <v>80</v>
      </c>
      <c r="BK217" s="147">
        <f t="shared" ref="BK217:BK229" si="59">ROUND(I217*H217,2)</f>
        <v>0</v>
      </c>
      <c r="BL217" s="13" t="s">
        <v>352</v>
      </c>
      <c r="BM217" s="146" t="s">
        <v>3215</v>
      </c>
    </row>
    <row r="218" spans="2:65" s="1" customFormat="1" ht="33" customHeight="1">
      <c r="B218" s="133"/>
      <c r="C218" s="134" t="s">
        <v>1112</v>
      </c>
      <c r="D218" s="134" t="s">
        <v>284</v>
      </c>
      <c r="E218" s="135" t="s">
        <v>3216</v>
      </c>
      <c r="F218" s="136" t="s">
        <v>3217</v>
      </c>
      <c r="G218" s="137" t="s">
        <v>402</v>
      </c>
      <c r="H218" s="156">
        <v>118.04</v>
      </c>
      <c r="I218" s="139"/>
      <c r="J218" s="140">
        <f t="shared" si="50"/>
        <v>0</v>
      </c>
      <c r="K218" s="141"/>
      <c r="L218" s="28"/>
      <c r="M218" s="142" t="s">
        <v>1</v>
      </c>
      <c r="N218" s="143" t="s">
        <v>38</v>
      </c>
      <c r="P218" s="144">
        <f t="shared" si="51"/>
        <v>0</v>
      </c>
      <c r="Q218" s="144">
        <v>9.0900000000000009E-3</v>
      </c>
      <c r="R218" s="144">
        <f t="shared" si="52"/>
        <v>1.0729836000000001</v>
      </c>
      <c r="S218" s="144">
        <v>0</v>
      </c>
      <c r="T218" s="145">
        <f t="shared" si="53"/>
        <v>0</v>
      </c>
      <c r="AR218" s="146" t="s">
        <v>352</v>
      </c>
      <c r="AT218" s="146" t="s">
        <v>284</v>
      </c>
      <c r="AU218" s="146" t="s">
        <v>82</v>
      </c>
      <c r="AY218" s="13" t="s">
        <v>281</v>
      </c>
      <c r="BE218" s="147">
        <f t="shared" si="54"/>
        <v>0</v>
      </c>
      <c r="BF218" s="147">
        <f t="shared" si="55"/>
        <v>0</v>
      </c>
      <c r="BG218" s="147">
        <f t="shared" si="56"/>
        <v>0</v>
      </c>
      <c r="BH218" s="147">
        <f t="shared" si="57"/>
        <v>0</v>
      </c>
      <c r="BI218" s="147">
        <f t="shared" si="58"/>
        <v>0</v>
      </c>
      <c r="BJ218" s="13" t="s">
        <v>80</v>
      </c>
      <c r="BK218" s="147">
        <f t="shared" si="59"/>
        <v>0</v>
      </c>
      <c r="BL218" s="13" t="s">
        <v>352</v>
      </c>
      <c r="BM218" s="146" t="s">
        <v>3218</v>
      </c>
    </row>
    <row r="219" spans="2:65" s="1" customFormat="1" ht="21.75" customHeight="1">
      <c r="B219" s="133"/>
      <c r="C219" s="165" t="s">
        <v>1117</v>
      </c>
      <c r="D219" s="165" t="s">
        <v>2259</v>
      </c>
      <c r="E219" s="166" t="s">
        <v>3219</v>
      </c>
      <c r="F219" s="167" t="s">
        <v>3220</v>
      </c>
      <c r="G219" s="168" t="s">
        <v>402</v>
      </c>
      <c r="H219" s="169">
        <v>135.74600000000001</v>
      </c>
      <c r="I219" s="170"/>
      <c r="J219" s="171">
        <f t="shared" si="50"/>
        <v>0</v>
      </c>
      <c r="K219" s="172"/>
      <c r="L219" s="173"/>
      <c r="M219" s="174" t="s">
        <v>1</v>
      </c>
      <c r="N219" s="175" t="s">
        <v>38</v>
      </c>
      <c r="P219" s="144">
        <f t="shared" si="51"/>
        <v>0</v>
      </c>
      <c r="Q219" s="144">
        <v>1.9E-2</v>
      </c>
      <c r="R219" s="144">
        <f t="shared" si="52"/>
        <v>2.5791740000000001</v>
      </c>
      <c r="S219" s="144">
        <v>0</v>
      </c>
      <c r="T219" s="145">
        <f t="shared" si="53"/>
        <v>0</v>
      </c>
      <c r="AR219" s="146" t="s">
        <v>498</v>
      </c>
      <c r="AT219" s="146" t="s">
        <v>2259</v>
      </c>
      <c r="AU219" s="146" t="s">
        <v>82</v>
      </c>
      <c r="AY219" s="13" t="s">
        <v>281</v>
      </c>
      <c r="BE219" s="147">
        <f t="shared" si="54"/>
        <v>0</v>
      </c>
      <c r="BF219" s="147">
        <f t="shared" si="55"/>
        <v>0</v>
      </c>
      <c r="BG219" s="147">
        <f t="shared" si="56"/>
        <v>0</v>
      </c>
      <c r="BH219" s="147">
        <f t="shared" si="57"/>
        <v>0</v>
      </c>
      <c r="BI219" s="147">
        <f t="shared" si="58"/>
        <v>0</v>
      </c>
      <c r="BJ219" s="13" t="s">
        <v>80</v>
      </c>
      <c r="BK219" s="147">
        <f t="shared" si="59"/>
        <v>0</v>
      </c>
      <c r="BL219" s="13" t="s">
        <v>352</v>
      </c>
      <c r="BM219" s="146" t="s">
        <v>3221</v>
      </c>
    </row>
    <row r="220" spans="2:65" s="1" customFormat="1" ht="24.2" customHeight="1">
      <c r="B220" s="133"/>
      <c r="C220" s="134" t="s">
        <v>1121</v>
      </c>
      <c r="D220" s="134" t="s">
        <v>284</v>
      </c>
      <c r="E220" s="135" t="s">
        <v>3222</v>
      </c>
      <c r="F220" s="136" t="s">
        <v>3223</v>
      </c>
      <c r="G220" s="137" t="s">
        <v>402</v>
      </c>
      <c r="H220" s="156">
        <v>1.2</v>
      </c>
      <c r="I220" s="139"/>
      <c r="J220" s="140">
        <f t="shared" si="50"/>
        <v>0</v>
      </c>
      <c r="K220" s="141"/>
      <c r="L220" s="28"/>
      <c r="M220" s="142" t="s">
        <v>1</v>
      </c>
      <c r="N220" s="143" t="s">
        <v>38</v>
      </c>
      <c r="P220" s="144">
        <f t="shared" si="51"/>
        <v>0</v>
      </c>
      <c r="Q220" s="144">
        <v>1.42E-3</v>
      </c>
      <c r="R220" s="144">
        <f t="shared" si="52"/>
        <v>1.704E-3</v>
      </c>
      <c r="S220" s="144">
        <v>0</v>
      </c>
      <c r="T220" s="145">
        <f t="shared" si="53"/>
        <v>0</v>
      </c>
      <c r="AR220" s="146" t="s">
        <v>352</v>
      </c>
      <c r="AT220" s="146" t="s">
        <v>284</v>
      </c>
      <c r="AU220" s="146" t="s">
        <v>82</v>
      </c>
      <c r="AY220" s="13" t="s">
        <v>281</v>
      </c>
      <c r="BE220" s="147">
        <f t="shared" si="54"/>
        <v>0</v>
      </c>
      <c r="BF220" s="147">
        <f t="shared" si="55"/>
        <v>0</v>
      </c>
      <c r="BG220" s="147">
        <f t="shared" si="56"/>
        <v>0</v>
      </c>
      <c r="BH220" s="147">
        <f t="shared" si="57"/>
        <v>0</v>
      </c>
      <c r="BI220" s="147">
        <f t="shared" si="58"/>
        <v>0</v>
      </c>
      <c r="BJ220" s="13" t="s">
        <v>80</v>
      </c>
      <c r="BK220" s="147">
        <f t="shared" si="59"/>
        <v>0</v>
      </c>
      <c r="BL220" s="13" t="s">
        <v>352</v>
      </c>
      <c r="BM220" s="146" t="s">
        <v>3224</v>
      </c>
    </row>
    <row r="221" spans="2:65" s="1" customFormat="1" ht="24.2" customHeight="1">
      <c r="B221" s="133"/>
      <c r="C221" s="165" t="s">
        <v>1123</v>
      </c>
      <c r="D221" s="165" t="s">
        <v>2259</v>
      </c>
      <c r="E221" s="166" t="s">
        <v>3225</v>
      </c>
      <c r="F221" s="167" t="s">
        <v>3226</v>
      </c>
      <c r="G221" s="168" t="s">
        <v>402</v>
      </c>
      <c r="H221" s="169">
        <v>1.32</v>
      </c>
      <c r="I221" s="170"/>
      <c r="J221" s="171">
        <f t="shared" si="50"/>
        <v>0</v>
      </c>
      <c r="K221" s="172"/>
      <c r="L221" s="173"/>
      <c r="M221" s="174" t="s">
        <v>1</v>
      </c>
      <c r="N221" s="175" t="s">
        <v>38</v>
      </c>
      <c r="P221" s="144">
        <f t="shared" si="51"/>
        <v>0</v>
      </c>
      <c r="Q221" s="144">
        <v>7.4999999999999997E-3</v>
      </c>
      <c r="R221" s="144">
        <f t="shared" si="52"/>
        <v>9.9000000000000008E-3</v>
      </c>
      <c r="S221" s="144">
        <v>0</v>
      </c>
      <c r="T221" s="145">
        <f t="shared" si="53"/>
        <v>0</v>
      </c>
      <c r="AR221" s="146" t="s">
        <v>498</v>
      </c>
      <c r="AT221" s="146" t="s">
        <v>2259</v>
      </c>
      <c r="AU221" s="146" t="s">
        <v>82</v>
      </c>
      <c r="AY221" s="13" t="s">
        <v>281</v>
      </c>
      <c r="BE221" s="147">
        <f t="shared" si="54"/>
        <v>0</v>
      </c>
      <c r="BF221" s="147">
        <f t="shared" si="55"/>
        <v>0</v>
      </c>
      <c r="BG221" s="147">
        <f t="shared" si="56"/>
        <v>0</v>
      </c>
      <c r="BH221" s="147">
        <f t="shared" si="57"/>
        <v>0</v>
      </c>
      <c r="BI221" s="147">
        <f t="shared" si="58"/>
        <v>0</v>
      </c>
      <c r="BJ221" s="13" t="s">
        <v>80</v>
      </c>
      <c r="BK221" s="147">
        <f t="shared" si="59"/>
        <v>0</v>
      </c>
      <c r="BL221" s="13" t="s">
        <v>352</v>
      </c>
      <c r="BM221" s="146" t="s">
        <v>3227</v>
      </c>
    </row>
    <row r="222" spans="2:65" s="1" customFormat="1" ht="24.2" customHeight="1">
      <c r="B222" s="133"/>
      <c r="C222" s="134" t="s">
        <v>1128</v>
      </c>
      <c r="D222" s="134" t="s">
        <v>284</v>
      </c>
      <c r="E222" s="135" t="s">
        <v>3228</v>
      </c>
      <c r="F222" s="136" t="s">
        <v>3229</v>
      </c>
      <c r="G222" s="137" t="s">
        <v>501</v>
      </c>
      <c r="H222" s="156">
        <v>56.2</v>
      </c>
      <c r="I222" s="139"/>
      <c r="J222" s="140">
        <f t="shared" si="50"/>
        <v>0</v>
      </c>
      <c r="K222" s="141"/>
      <c r="L222" s="28"/>
      <c r="M222" s="142" t="s">
        <v>1</v>
      </c>
      <c r="N222" s="143" t="s">
        <v>38</v>
      </c>
      <c r="P222" s="144">
        <f t="shared" si="51"/>
        <v>0</v>
      </c>
      <c r="Q222" s="144">
        <v>1.8000000000000001E-4</v>
      </c>
      <c r="R222" s="144">
        <f t="shared" si="52"/>
        <v>1.0116000000000002E-2</v>
      </c>
      <c r="S222" s="144">
        <v>0</v>
      </c>
      <c r="T222" s="145">
        <f t="shared" si="53"/>
        <v>0</v>
      </c>
      <c r="AR222" s="146" t="s">
        <v>352</v>
      </c>
      <c r="AT222" s="146" t="s">
        <v>284</v>
      </c>
      <c r="AU222" s="146" t="s">
        <v>82</v>
      </c>
      <c r="AY222" s="13" t="s">
        <v>281</v>
      </c>
      <c r="BE222" s="147">
        <f t="shared" si="54"/>
        <v>0</v>
      </c>
      <c r="BF222" s="147">
        <f t="shared" si="55"/>
        <v>0</v>
      </c>
      <c r="BG222" s="147">
        <f t="shared" si="56"/>
        <v>0</v>
      </c>
      <c r="BH222" s="147">
        <f t="shared" si="57"/>
        <v>0</v>
      </c>
      <c r="BI222" s="147">
        <f t="shared" si="58"/>
        <v>0</v>
      </c>
      <c r="BJ222" s="13" t="s">
        <v>80</v>
      </c>
      <c r="BK222" s="147">
        <f t="shared" si="59"/>
        <v>0</v>
      </c>
      <c r="BL222" s="13" t="s">
        <v>352</v>
      </c>
      <c r="BM222" s="146" t="s">
        <v>3230</v>
      </c>
    </row>
    <row r="223" spans="2:65" s="1" customFormat="1" ht="16.5" customHeight="1">
      <c r="B223" s="133"/>
      <c r="C223" s="165" t="s">
        <v>1133</v>
      </c>
      <c r="D223" s="165" t="s">
        <v>2259</v>
      </c>
      <c r="E223" s="166" t="s">
        <v>3231</v>
      </c>
      <c r="F223" s="167" t="s">
        <v>3232</v>
      </c>
      <c r="G223" s="168" t="s">
        <v>501</v>
      </c>
      <c r="H223" s="169">
        <v>61.82</v>
      </c>
      <c r="I223" s="170"/>
      <c r="J223" s="171">
        <f t="shared" si="50"/>
        <v>0</v>
      </c>
      <c r="K223" s="172"/>
      <c r="L223" s="173"/>
      <c r="M223" s="174" t="s">
        <v>1</v>
      </c>
      <c r="N223" s="175" t="s">
        <v>38</v>
      </c>
      <c r="P223" s="144">
        <f t="shared" si="51"/>
        <v>0</v>
      </c>
      <c r="Q223" s="144">
        <v>3.2000000000000003E-4</v>
      </c>
      <c r="R223" s="144">
        <f t="shared" si="52"/>
        <v>1.9782400000000002E-2</v>
      </c>
      <c r="S223" s="144">
        <v>0</v>
      </c>
      <c r="T223" s="145">
        <f t="shared" si="53"/>
        <v>0</v>
      </c>
      <c r="AR223" s="146" t="s">
        <v>498</v>
      </c>
      <c r="AT223" s="146" t="s">
        <v>2259</v>
      </c>
      <c r="AU223" s="146" t="s">
        <v>82</v>
      </c>
      <c r="AY223" s="13" t="s">
        <v>281</v>
      </c>
      <c r="BE223" s="147">
        <f t="shared" si="54"/>
        <v>0</v>
      </c>
      <c r="BF223" s="147">
        <f t="shared" si="55"/>
        <v>0</v>
      </c>
      <c r="BG223" s="147">
        <f t="shared" si="56"/>
        <v>0</v>
      </c>
      <c r="BH223" s="147">
        <f t="shared" si="57"/>
        <v>0</v>
      </c>
      <c r="BI223" s="147">
        <f t="shared" si="58"/>
        <v>0</v>
      </c>
      <c r="BJ223" s="13" t="s">
        <v>80</v>
      </c>
      <c r="BK223" s="147">
        <f t="shared" si="59"/>
        <v>0</v>
      </c>
      <c r="BL223" s="13" t="s">
        <v>352</v>
      </c>
      <c r="BM223" s="146" t="s">
        <v>3233</v>
      </c>
    </row>
    <row r="224" spans="2:65" s="1" customFormat="1" ht="16.5" customHeight="1">
      <c r="B224" s="133"/>
      <c r="C224" s="134" t="s">
        <v>1135</v>
      </c>
      <c r="D224" s="134" t="s">
        <v>284</v>
      </c>
      <c r="E224" s="135" t="s">
        <v>3234</v>
      </c>
      <c r="F224" s="136" t="s">
        <v>3235</v>
      </c>
      <c r="G224" s="137" t="s">
        <v>501</v>
      </c>
      <c r="H224" s="156">
        <v>56.2</v>
      </c>
      <c r="I224" s="139"/>
      <c r="J224" s="140">
        <f t="shared" si="50"/>
        <v>0</v>
      </c>
      <c r="K224" s="141"/>
      <c r="L224" s="28"/>
      <c r="M224" s="142" t="s">
        <v>1</v>
      </c>
      <c r="N224" s="143" t="s">
        <v>38</v>
      </c>
      <c r="P224" s="144">
        <f t="shared" si="51"/>
        <v>0</v>
      </c>
      <c r="Q224" s="144">
        <v>9.0000000000000006E-5</v>
      </c>
      <c r="R224" s="144">
        <f t="shared" si="52"/>
        <v>5.0580000000000009E-3</v>
      </c>
      <c r="S224" s="144">
        <v>0</v>
      </c>
      <c r="T224" s="145">
        <f t="shared" si="53"/>
        <v>0</v>
      </c>
      <c r="AR224" s="146" t="s">
        <v>352</v>
      </c>
      <c r="AT224" s="146" t="s">
        <v>284</v>
      </c>
      <c r="AU224" s="146" t="s">
        <v>82</v>
      </c>
      <c r="AY224" s="13" t="s">
        <v>281</v>
      </c>
      <c r="BE224" s="147">
        <f t="shared" si="54"/>
        <v>0</v>
      </c>
      <c r="BF224" s="147">
        <f t="shared" si="55"/>
        <v>0</v>
      </c>
      <c r="BG224" s="147">
        <f t="shared" si="56"/>
        <v>0</v>
      </c>
      <c r="BH224" s="147">
        <f t="shared" si="57"/>
        <v>0</v>
      </c>
      <c r="BI224" s="147">
        <f t="shared" si="58"/>
        <v>0</v>
      </c>
      <c r="BJ224" s="13" t="s">
        <v>80</v>
      </c>
      <c r="BK224" s="147">
        <f t="shared" si="59"/>
        <v>0</v>
      </c>
      <c r="BL224" s="13" t="s">
        <v>352</v>
      </c>
      <c r="BM224" s="146" t="s">
        <v>3236</v>
      </c>
    </row>
    <row r="225" spans="2:65" s="1" customFormat="1" ht="16.5" customHeight="1">
      <c r="B225" s="133"/>
      <c r="C225" s="134" t="s">
        <v>1140</v>
      </c>
      <c r="D225" s="134" t="s">
        <v>284</v>
      </c>
      <c r="E225" s="135" t="s">
        <v>3237</v>
      </c>
      <c r="F225" s="136" t="s">
        <v>3238</v>
      </c>
      <c r="G225" s="137" t="s">
        <v>409</v>
      </c>
      <c r="H225" s="156">
        <v>25</v>
      </c>
      <c r="I225" s="139"/>
      <c r="J225" s="140">
        <f t="shared" si="50"/>
        <v>0</v>
      </c>
      <c r="K225" s="141"/>
      <c r="L225" s="28"/>
      <c r="M225" s="142" t="s">
        <v>1</v>
      </c>
      <c r="N225" s="143" t="s">
        <v>38</v>
      </c>
      <c r="P225" s="144">
        <f t="shared" si="51"/>
        <v>0</v>
      </c>
      <c r="Q225" s="144">
        <v>0</v>
      </c>
      <c r="R225" s="144">
        <f t="shared" si="52"/>
        <v>0</v>
      </c>
      <c r="S225" s="144">
        <v>0</v>
      </c>
      <c r="T225" s="145">
        <f t="shared" si="53"/>
        <v>0</v>
      </c>
      <c r="AR225" s="146" t="s">
        <v>352</v>
      </c>
      <c r="AT225" s="146" t="s">
        <v>284</v>
      </c>
      <c r="AU225" s="146" t="s">
        <v>82</v>
      </c>
      <c r="AY225" s="13" t="s">
        <v>281</v>
      </c>
      <c r="BE225" s="147">
        <f t="shared" si="54"/>
        <v>0</v>
      </c>
      <c r="BF225" s="147">
        <f t="shared" si="55"/>
        <v>0</v>
      </c>
      <c r="BG225" s="147">
        <f t="shared" si="56"/>
        <v>0</v>
      </c>
      <c r="BH225" s="147">
        <f t="shared" si="57"/>
        <v>0</v>
      </c>
      <c r="BI225" s="147">
        <f t="shared" si="58"/>
        <v>0</v>
      </c>
      <c r="BJ225" s="13" t="s">
        <v>80</v>
      </c>
      <c r="BK225" s="147">
        <f t="shared" si="59"/>
        <v>0</v>
      </c>
      <c r="BL225" s="13" t="s">
        <v>352</v>
      </c>
      <c r="BM225" s="146" t="s">
        <v>3239</v>
      </c>
    </row>
    <row r="226" spans="2:65" s="1" customFormat="1" ht="21.75" customHeight="1">
      <c r="B226" s="133"/>
      <c r="C226" s="134" t="s">
        <v>3240</v>
      </c>
      <c r="D226" s="134" t="s">
        <v>284</v>
      </c>
      <c r="E226" s="135" t="s">
        <v>3241</v>
      </c>
      <c r="F226" s="136" t="s">
        <v>3242</v>
      </c>
      <c r="G226" s="137" t="s">
        <v>409</v>
      </c>
      <c r="H226" s="156">
        <v>20</v>
      </c>
      <c r="I226" s="139"/>
      <c r="J226" s="140">
        <f t="shared" si="50"/>
        <v>0</v>
      </c>
      <c r="K226" s="141"/>
      <c r="L226" s="28"/>
      <c r="M226" s="142" t="s">
        <v>1</v>
      </c>
      <c r="N226" s="143" t="s">
        <v>38</v>
      </c>
      <c r="P226" s="144">
        <f t="shared" si="51"/>
        <v>0</v>
      </c>
      <c r="Q226" s="144">
        <v>0</v>
      </c>
      <c r="R226" s="144">
        <f t="shared" si="52"/>
        <v>0</v>
      </c>
      <c r="S226" s="144">
        <v>0</v>
      </c>
      <c r="T226" s="145">
        <f t="shared" si="53"/>
        <v>0</v>
      </c>
      <c r="AR226" s="146" t="s">
        <v>352</v>
      </c>
      <c r="AT226" s="146" t="s">
        <v>284</v>
      </c>
      <c r="AU226" s="146" t="s">
        <v>82</v>
      </c>
      <c r="AY226" s="13" t="s">
        <v>281</v>
      </c>
      <c r="BE226" s="147">
        <f t="shared" si="54"/>
        <v>0</v>
      </c>
      <c r="BF226" s="147">
        <f t="shared" si="55"/>
        <v>0</v>
      </c>
      <c r="BG226" s="147">
        <f t="shared" si="56"/>
        <v>0</v>
      </c>
      <c r="BH226" s="147">
        <f t="shared" si="57"/>
        <v>0</v>
      </c>
      <c r="BI226" s="147">
        <f t="shared" si="58"/>
        <v>0</v>
      </c>
      <c r="BJ226" s="13" t="s">
        <v>80</v>
      </c>
      <c r="BK226" s="147">
        <f t="shared" si="59"/>
        <v>0</v>
      </c>
      <c r="BL226" s="13" t="s">
        <v>352</v>
      </c>
      <c r="BM226" s="146" t="s">
        <v>3243</v>
      </c>
    </row>
    <row r="227" spans="2:65" s="1" customFormat="1" ht="16.5" customHeight="1">
      <c r="B227" s="133"/>
      <c r="C227" s="134" t="s">
        <v>3244</v>
      </c>
      <c r="D227" s="134" t="s">
        <v>284</v>
      </c>
      <c r="E227" s="135" t="s">
        <v>3245</v>
      </c>
      <c r="F227" s="136" t="s">
        <v>3246</v>
      </c>
      <c r="G227" s="137" t="s">
        <v>409</v>
      </c>
      <c r="H227" s="156">
        <v>6</v>
      </c>
      <c r="I227" s="139"/>
      <c r="J227" s="140">
        <f t="shared" si="50"/>
        <v>0</v>
      </c>
      <c r="K227" s="141"/>
      <c r="L227" s="28"/>
      <c r="M227" s="142" t="s">
        <v>1</v>
      </c>
      <c r="N227" s="143" t="s">
        <v>38</v>
      </c>
      <c r="P227" s="144">
        <f t="shared" si="51"/>
        <v>0</v>
      </c>
      <c r="Q227" s="144">
        <v>0</v>
      </c>
      <c r="R227" s="144">
        <f t="shared" si="52"/>
        <v>0</v>
      </c>
      <c r="S227" s="144">
        <v>0</v>
      </c>
      <c r="T227" s="145">
        <f t="shared" si="53"/>
        <v>0</v>
      </c>
      <c r="AR227" s="146" t="s">
        <v>352</v>
      </c>
      <c r="AT227" s="146" t="s">
        <v>284</v>
      </c>
      <c r="AU227" s="146" t="s">
        <v>82</v>
      </c>
      <c r="AY227" s="13" t="s">
        <v>281</v>
      </c>
      <c r="BE227" s="147">
        <f t="shared" si="54"/>
        <v>0</v>
      </c>
      <c r="BF227" s="147">
        <f t="shared" si="55"/>
        <v>0</v>
      </c>
      <c r="BG227" s="147">
        <f t="shared" si="56"/>
        <v>0</v>
      </c>
      <c r="BH227" s="147">
        <f t="shared" si="57"/>
        <v>0</v>
      </c>
      <c r="BI227" s="147">
        <f t="shared" si="58"/>
        <v>0</v>
      </c>
      <c r="BJ227" s="13" t="s">
        <v>80</v>
      </c>
      <c r="BK227" s="147">
        <f t="shared" si="59"/>
        <v>0</v>
      </c>
      <c r="BL227" s="13" t="s">
        <v>352</v>
      </c>
      <c r="BM227" s="146" t="s">
        <v>3247</v>
      </c>
    </row>
    <row r="228" spans="2:65" s="1" customFormat="1" ht="24.2" customHeight="1">
      <c r="B228" s="133"/>
      <c r="C228" s="134" t="s">
        <v>3248</v>
      </c>
      <c r="D228" s="134" t="s">
        <v>284</v>
      </c>
      <c r="E228" s="135" t="s">
        <v>3249</v>
      </c>
      <c r="F228" s="136" t="s">
        <v>3250</v>
      </c>
      <c r="G228" s="137" t="s">
        <v>402</v>
      </c>
      <c r="H228" s="156">
        <v>118.04</v>
      </c>
      <c r="I228" s="139"/>
      <c r="J228" s="140">
        <f t="shared" si="50"/>
        <v>0</v>
      </c>
      <c r="K228" s="141"/>
      <c r="L228" s="28"/>
      <c r="M228" s="142" t="s">
        <v>1</v>
      </c>
      <c r="N228" s="143" t="s">
        <v>38</v>
      </c>
      <c r="P228" s="144">
        <f t="shared" si="51"/>
        <v>0</v>
      </c>
      <c r="Q228" s="144">
        <v>5.0000000000000002E-5</v>
      </c>
      <c r="R228" s="144">
        <f t="shared" si="52"/>
        <v>5.902000000000001E-3</v>
      </c>
      <c r="S228" s="144">
        <v>0</v>
      </c>
      <c r="T228" s="145">
        <f t="shared" si="53"/>
        <v>0</v>
      </c>
      <c r="AR228" s="146" t="s">
        <v>352</v>
      </c>
      <c r="AT228" s="146" t="s">
        <v>284</v>
      </c>
      <c r="AU228" s="146" t="s">
        <v>82</v>
      </c>
      <c r="AY228" s="13" t="s">
        <v>281</v>
      </c>
      <c r="BE228" s="147">
        <f t="shared" si="54"/>
        <v>0</v>
      </c>
      <c r="BF228" s="147">
        <f t="shared" si="55"/>
        <v>0</v>
      </c>
      <c r="BG228" s="147">
        <f t="shared" si="56"/>
        <v>0</v>
      </c>
      <c r="BH228" s="147">
        <f t="shared" si="57"/>
        <v>0</v>
      </c>
      <c r="BI228" s="147">
        <f t="shared" si="58"/>
        <v>0</v>
      </c>
      <c r="BJ228" s="13" t="s">
        <v>80</v>
      </c>
      <c r="BK228" s="147">
        <f t="shared" si="59"/>
        <v>0</v>
      </c>
      <c r="BL228" s="13" t="s">
        <v>352</v>
      </c>
      <c r="BM228" s="146" t="s">
        <v>3251</v>
      </c>
    </row>
    <row r="229" spans="2:65" s="1" customFormat="1" ht="24.2" customHeight="1">
      <c r="B229" s="133"/>
      <c r="C229" s="134" t="s">
        <v>3252</v>
      </c>
      <c r="D229" s="134" t="s">
        <v>284</v>
      </c>
      <c r="E229" s="135" t="s">
        <v>3253</v>
      </c>
      <c r="F229" s="136" t="s">
        <v>3254</v>
      </c>
      <c r="G229" s="137" t="s">
        <v>511</v>
      </c>
      <c r="H229" s="156">
        <v>3.74</v>
      </c>
      <c r="I229" s="139"/>
      <c r="J229" s="140">
        <f t="shared" si="50"/>
        <v>0</v>
      </c>
      <c r="K229" s="141"/>
      <c r="L229" s="28"/>
      <c r="M229" s="142" t="s">
        <v>1</v>
      </c>
      <c r="N229" s="143" t="s">
        <v>38</v>
      </c>
      <c r="P229" s="144">
        <f t="shared" si="51"/>
        <v>0</v>
      </c>
      <c r="Q229" s="144">
        <v>0</v>
      </c>
      <c r="R229" s="144">
        <f t="shared" si="52"/>
        <v>0</v>
      </c>
      <c r="S229" s="144">
        <v>0</v>
      </c>
      <c r="T229" s="145">
        <f t="shared" si="53"/>
        <v>0</v>
      </c>
      <c r="AR229" s="146" t="s">
        <v>352</v>
      </c>
      <c r="AT229" s="146" t="s">
        <v>284</v>
      </c>
      <c r="AU229" s="146" t="s">
        <v>82</v>
      </c>
      <c r="AY229" s="13" t="s">
        <v>281</v>
      </c>
      <c r="BE229" s="147">
        <f t="shared" si="54"/>
        <v>0</v>
      </c>
      <c r="BF229" s="147">
        <f t="shared" si="55"/>
        <v>0</v>
      </c>
      <c r="BG229" s="147">
        <f t="shared" si="56"/>
        <v>0</v>
      </c>
      <c r="BH229" s="147">
        <f t="shared" si="57"/>
        <v>0</v>
      </c>
      <c r="BI229" s="147">
        <f t="shared" si="58"/>
        <v>0</v>
      </c>
      <c r="BJ229" s="13" t="s">
        <v>80</v>
      </c>
      <c r="BK229" s="147">
        <f t="shared" si="59"/>
        <v>0</v>
      </c>
      <c r="BL229" s="13" t="s">
        <v>352</v>
      </c>
      <c r="BM229" s="146" t="s">
        <v>3255</v>
      </c>
    </row>
    <row r="230" spans="2:65" s="11" customFormat="1" ht="22.9" customHeight="1">
      <c r="B230" s="121"/>
      <c r="D230" s="122" t="s">
        <v>72</v>
      </c>
      <c r="E230" s="131" t="s">
        <v>2440</v>
      </c>
      <c r="F230" s="131" t="s">
        <v>3256</v>
      </c>
      <c r="I230" s="124"/>
      <c r="J230" s="132">
        <f>BK230</f>
        <v>0</v>
      </c>
      <c r="L230" s="121"/>
      <c r="M230" s="126"/>
      <c r="P230" s="127">
        <f>SUM(P231:P234)</f>
        <v>0</v>
      </c>
      <c r="R230" s="127">
        <f>SUM(R231:R234)</f>
        <v>5.467632E-2</v>
      </c>
      <c r="T230" s="128">
        <f>SUM(T231:T234)</f>
        <v>0</v>
      </c>
      <c r="AR230" s="122" t="s">
        <v>82</v>
      </c>
      <c r="AT230" s="129" t="s">
        <v>72</v>
      </c>
      <c r="AU230" s="129" t="s">
        <v>80</v>
      </c>
      <c r="AY230" s="122" t="s">
        <v>281</v>
      </c>
      <c r="BK230" s="130">
        <f>SUM(BK231:BK234)</f>
        <v>0</v>
      </c>
    </row>
    <row r="231" spans="2:65" s="1" customFormat="1" ht="24.2" customHeight="1">
      <c r="B231" s="133"/>
      <c r="C231" s="134" t="s">
        <v>3257</v>
      </c>
      <c r="D231" s="134" t="s">
        <v>284</v>
      </c>
      <c r="E231" s="135" t="s">
        <v>3258</v>
      </c>
      <c r="F231" s="136" t="s">
        <v>3259</v>
      </c>
      <c r="G231" s="137" t="s">
        <v>402</v>
      </c>
      <c r="H231" s="156">
        <v>4.1360000000000001</v>
      </c>
      <c r="I231" s="139"/>
      <c r="J231" s="140">
        <f>ROUND(I231*H231,2)</f>
        <v>0</v>
      </c>
      <c r="K231" s="141"/>
      <c r="L231" s="28"/>
      <c r="M231" s="142" t="s">
        <v>1</v>
      </c>
      <c r="N231" s="143" t="s">
        <v>38</v>
      </c>
      <c r="P231" s="144">
        <f>O231*H231</f>
        <v>0</v>
      </c>
      <c r="Q231" s="144">
        <v>1.2E-4</v>
      </c>
      <c r="R231" s="144">
        <f>Q231*H231</f>
        <v>4.9632000000000007E-4</v>
      </c>
      <c r="S231" s="144">
        <v>0</v>
      </c>
      <c r="T231" s="145">
        <f>S231*H231</f>
        <v>0</v>
      </c>
      <c r="AR231" s="146" t="s">
        <v>352</v>
      </c>
      <c r="AT231" s="146" t="s">
        <v>284</v>
      </c>
      <c r="AU231" s="146" t="s">
        <v>82</v>
      </c>
      <c r="AY231" s="13" t="s">
        <v>281</v>
      </c>
      <c r="BE231" s="147">
        <f>IF(N231="základní",J231,0)</f>
        <v>0</v>
      </c>
      <c r="BF231" s="147">
        <f>IF(N231="snížená",J231,0)</f>
        <v>0</v>
      </c>
      <c r="BG231" s="147">
        <f>IF(N231="zákl. přenesená",J231,0)</f>
        <v>0</v>
      </c>
      <c r="BH231" s="147">
        <f>IF(N231="sníž. přenesená",J231,0)</f>
        <v>0</v>
      </c>
      <c r="BI231" s="147">
        <f>IF(N231="nulová",J231,0)</f>
        <v>0</v>
      </c>
      <c r="BJ231" s="13" t="s">
        <v>80</v>
      </c>
      <c r="BK231" s="147">
        <f>ROUND(I231*H231,2)</f>
        <v>0</v>
      </c>
      <c r="BL231" s="13" t="s">
        <v>352</v>
      </c>
      <c r="BM231" s="146" t="s">
        <v>3260</v>
      </c>
    </row>
    <row r="232" spans="2:65" s="1" customFormat="1" ht="21.75" customHeight="1">
      <c r="B232" s="133"/>
      <c r="C232" s="134" t="s">
        <v>3261</v>
      </c>
      <c r="D232" s="134" t="s">
        <v>284</v>
      </c>
      <c r="E232" s="135" t="s">
        <v>3262</v>
      </c>
      <c r="F232" s="136" t="s">
        <v>3263</v>
      </c>
      <c r="G232" s="137" t="s">
        <v>402</v>
      </c>
      <c r="H232" s="156">
        <v>63</v>
      </c>
      <c r="I232" s="139"/>
      <c r="J232" s="140">
        <f>ROUND(I232*H232,2)</f>
        <v>0</v>
      </c>
      <c r="K232" s="141"/>
      <c r="L232" s="28"/>
      <c r="M232" s="142" t="s">
        <v>1</v>
      </c>
      <c r="N232" s="143" t="s">
        <v>38</v>
      </c>
      <c r="P232" s="144">
        <f>O232*H232</f>
        <v>0</v>
      </c>
      <c r="Q232" s="144">
        <v>0</v>
      </c>
      <c r="R232" s="144">
        <f>Q232*H232</f>
        <v>0</v>
      </c>
      <c r="S232" s="144">
        <v>0</v>
      </c>
      <c r="T232" s="145">
        <f>S232*H232</f>
        <v>0</v>
      </c>
      <c r="AR232" s="146" t="s">
        <v>352</v>
      </c>
      <c r="AT232" s="146" t="s">
        <v>284</v>
      </c>
      <c r="AU232" s="146" t="s">
        <v>82</v>
      </c>
      <c r="AY232" s="13" t="s">
        <v>281</v>
      </c>
      <c r="BE232" s="147">
        <f>IF(N232="základní",J232,0)</f>
        <v>0</v>
      </c>
      <c r="BF232" s="147">
        <f>IF(N232="snížená",J232,0)</f>
        <v>0</v>
      </c>
      <c r="BG232" s="147">
        <f>IF(N232="zákl. přenesená",J232,0)</f>
        <v>0</v>
      </c>
      <c r="BH232" s="147">
        <f>IF(N232="sníž. přenesená",J232,0)</f>
        <v>0</v>
      </c>
      <c r="BI232" s="147">
        <f>IF(N232="nulová",J232,0)</f>
        <v>0</v>
      </c>
      <c r="BJ232" s="13" t="s">
        <v>80</v>
      </c>
      <c r="BK232" s="147">
        <f>ROUND(I232*H232,2)</f>
        <v>0</v>
      </c>
      <c r="BL232" s="13" t="s">
        <v>352</v>
      </c>
      <c r="BM232" s="146" t="s">
        <v>3264</v>
      </c>
    </row>
    <row r="233" spans="2:65" s="1" customFormat="1" ht="24.2" customHeight="1">
      <c r="B233" s="133"/>
      <c r="C233" s="134" t="s">
        <v>3265</v>
      </c>
      <c r="D233" s="134" t="s">
        <v>284</v>
      </c>
      <c r="E233" s="135" t="s">
        <v>3266</v>
      </c>
      <c r="F233" s="136" t="s">
        <v>3267</v>
      </c>
      <c r="G233" s="137" t="s">
        <v>402</v>
      </c>
      <c r="H233" s="156">
        <v>63</v>
      </c>
      <c r="I233" s="139"/>
      <c r="J233" s="140">
        <f>ROUND(I233*H233,2)</f>
        <v>0</v>
      </c>
      <c r="K233" s="141"/>
      <c r="L233" s="28"/>
      <c r="M233" s="142" t="s">
        <v>1</v>
      </c>
      <c r="N233" s="143" t="s">
        <v>38</v>
      </c>
      <c r="P233" s="144">
        <f>O233*H233</f>
        <v>0</v>
      </c>
      <c r="Q233" s="144">
        <v>1.3999999999999999E-4</v>
      </c>
      <c r="R233" s="144">
        <f>Q233*H233</f>
        <v>8.8199999999999997E-3</v>
      </c>
      <c r="S233" s="144">
        <v>0</v>
      </c>
      <c r="T233" s="145">
        <f>S233*H233</f>
        <v>0</v>
      </c>
      <c r="AR233" s="146" t="s">
        <v>97</v>
      </c>
      <c r="AT233" s="146" t="s">
        <v>284</v>
      </c>
      <c r="AU233" s="146" t="s">
        <v>82</v>
      </c>
      <c r="AY233" s="13" t="s">
        <v>281</v>
      </c>
      <c r="BE233" s="147">
        <f>IF(N233="základní",J233,0)</f>
        <v>0</v>
      </c>
      <c r="BF233" s="147">
        <f>IF(N233="snížená",J233,0)</f>
        <v>0</v>
      </c>
      <c r="BG233" s="147">
        <f>IF(N233="zákl. přenesená",J233,0)</f>
        <v>0</v>
      </c>
      <c r="BH233" s="147">
        <f>IF(N233="sníž. přenesená",J233,0)</f>
        <v>0</v>
      </c>
      <c r="BI233" s="147">
        <f>IF(N233="nulová",J233,0)</f>
        <v>0</v>
      </c>
      <c r="BJ233" s="13" t="s">
        <v>80</v>
      </c>
      <c r="BK233" s="147">
        <f>ROUND(I233*H233,2)</f>
        <v>0</v>
      </c>
      <c r="BL233" s="13" t="s">
        <v>97</v>
      </c>
      <c r="BM233" s="146" t="s">
        <v>3268</v>
      </c>
    </row>
    <row r="234" spans="2:65" s="1" customFormat="1" ht="24.2" customHeight="1">
      <c r="B234" s="133"/>
      <c r="C234" s="134" t="s">
        <v>3269</v>
      </c>
      <c r="D234" s="134" t="s">
        <v>284</v>
      </c>
      <c r="E234" s="135" t="s">
        <v>3270</v>
      </c>
      <c r="F234" s="136" t="s">
        <v>3271</v>
      </c>
      <c r="G234" s="137" t="s">
        <v>402</v>
      </c>
      <c r="H234" s="156">
        <v>63</v>
      </c>
      <c r="I234" s="139"/>
      <c r="J234" s="140">
        <f>ROUND(I234*H234,2)</f>
        <v>0</v>
      </c>
      <c r="K234" s="141"/>
      <c r="L234" s="28"/>
      <c r="M234" s="142" t="s">
        <v>1</v>
      </c>
      <c r="N234" s="143" t="s">
        <v>38</v>
      </c>
      <c r="P234" s="144">
        <f>O234*H234</f>
        <v>0</v>
      </c>
      <c r="Q234" s="144">
        <v>7.2000000000000005E-4</v>
      </c>
      <c r="R234" s="144">
        <f>Q234*H234</f>
        <v>4.5360000000000004E-2</v>
      </c>
      <c r="S234" s="144">
        <v>0</v>
      </c>
      <c r="T234" s="145">
        <f>S234*H234</f>
        <v>0</v>
      </c>
      <c r="AR234" s="146" t="s">
        <v>352</v>
      </c>
      <c r="AT234" s="146" t="s">
        <v>284</v>
      </c>
      <c r="AU234" s="146" t="s">
        <v>82</v>
      </c>
      <c r="AY234" s="13" t="s">
        <v>281</v>
      </c>
      <c r="BE234" s="147">
        <f>IF(N234="základní",J234,0)</f>
        <v>0</v>
      </c>
      <c r="BF234" s="147">
        <f>IF(N234="snížená",J234,0)</f>
        <v>0</v>
      </c>
      <c r="BG234" s="147">
        <f>IF(N234="zákl. přenesená",J234,0)</f>
        <v>0</v>
      </c>
      <c r="BH234" s="147">
        <f>IF(N234="sníž. přenesená",J234,0)</f>
        <v>0</v>
      </c>
      <c r="BI234" s="147">
        <f>IF(N234="nulová",J234,0)</f>
        <v>0</v>
      </c>
      <c r="BJ234" s="13" t="s">
        <v>80</v>
      </c>
      <c r="BK234" s="147">
        <f>ROUND(I234*H234,2)</f>
        <v>0</v>
      </c>
      <c r="BL234" s="13" t="s">
        <v>352</v>
      </c>
      <c r="BM234" s="146" t="s">
        <v>3272</v>
      </c>
    </row>
    <row r="235" spans="2:65" s="11" customFormat="1" ht="22.9" customHeight="1">
      <c r="B235" s="121"/>
      <c r="D235" s="122" t="s">
        <v>72</v>
      </c>
      <c r="E235" s="131" t="s">
        <v>2998</v>
      </c>
      <c r="F235" s="131" t="s">
        <v>2999</v>
      </c>
      <c r="I235" s="124"/>
      <c r="J235" s="132">
        <f>BK235</f>
        <v>0</v>
      </c>
      <c r="L235" s="121"/>
      <c r="M235" s="126"/>
      <c r="P235" s="127">
        <f>SUM(P236:P237)</f>
        <v>0</v>
      </c>
      <c r="R235" s="127">
        <f>SUM(R236:R237)</f>
        <v>3.9115200000000003E-2</v>
      </c>
      <c r="T235" s="128">
        <f>SUM(T236:T237)</f>
        <v>0</v>
      </c>
      <c r="AR235" s="122" t="s">
        <v>82</v>
      </c>
      <c r="AT235" s="129" t="s">
        <v>72</v>
      </c>
      <c r="AU235" s="129" t="s">
        <v>80</v>
      </c>
      <c r="AY235" s="122" t="s">
        <v>281</v>
      </c>
      <c r="BK235" s="130">
        <f>SUM(BK236:BK237)</f>
        <v>0</v>
      </c>
    </row>
    <row r="236" spans="2:65" s="1" customFormat="1" ht="24.2" customHeight="1">
      <c r="B236" s="133"/>
      <c r="C236" s="134" t="s">
        <v>3273</v>
      </c>
      <c r="D236" s="134" t="s">
        <v>284</v>
      </c>
      <c r="E236" s="135" t="s">
        <v>3274</v>
      </c>
      <c r="F236" s="136" t="s">
        <v>3275</v>
      </c>
      <c r="G236" s="137" t="s">
        <v>402</v>
      </c>
      <c r="H236" s="156">
        <v>81.489999999999995</v>
      </c>
      <c r="I236" s="139"/>
      <c r="J236" s="140">
        <f>ROUND(I236*H236,2)</f>
        <v>0</v>
      </c>
      <c r="K236" s="141"/>
      <c r="L236" s="28"/>
      <c r="M236" s="142" t="s">
        <v>1</v>
      </c>
      <c r="N236" s="143" t="s">
        <v>38</v>
      </c>
      <c r="P236" s="144">
        <f>O236*H236</f>
        <v>0</v>
      </c>
      <c r="Q236" s="144">
        <v>2.1000000000000001E-4</v>
      </c>
      <c r="R236" s="144">
        <f>Q236*H236</f>
        <v>1.71129E-2</v>
      </c>
      <c r="S236" s="144">
        <v>0</v>
      </c>
      <c r="T236" s="145">
        <f>S236*H236</f>
        <v>0</v>
      </c>
      <c r="AR236" s="146" t="s">
        <v>352</v>
      </c>
      <c r="AT236" s="146" t="s">
        <v>284</v>
      </c>
      <c r="AU236" s="146" t="s">
        <v>82</v>
      </c>
      <c r="AY236" s="13" t="s">
        <v>281</v>
      </c>
      <c r="BE236" s="147">
        <f>IF(N236="základní",J236,0)</f>
        <v>0</v>
      </c>
      <c r="BF236" s="147">
        <f>IF(N236="snížená",J236,0)</f>
        <v>0</v>
      </c>
      <c r="BG236" s="147">
        <f>IF(N236="zákl. přenesená",J236,0)</f>
        <v>0</v>
      </c>
      <c r="BH236" s="147">
        <f>IF(N236="sníž. přenesená",J236,0)</f>
        <v>0</v>
      </c>
      <c r="BI236" s="147">
        <f>IF(N236="nulová",J236,0)</f>
        <v>0</v>
      </c>
      <c r="BJ236" s="13" t="s">
        <v>80</v>
      </c>
      <c r="BK236" s="147">
        <f>ROUND(I236*H236,2)</f>
        <v>0</v>
      </c>
      <c r="BL236" s="13" t="s">
        <v>352</v>
      </c>
      <c r="BM236" s="146" t="s">
        <v>3276</v>
      </c>
    </row>
    <row r="237" spans="2:65" s="1" customFormat="1" ht="33" customHeight="1">
      <c r="B237" s="133"/>
      <c r="C237" s="134" t="s">
        <v>3277</v>
      </c>
      <c r="D237" s="134" t="s">
        <v>284</v>
      </c>
      <c r="E237" s="135" t="s">
        <v>3278</v>
      </c>
      <c r="F237" s="136" t="s">
        <v>3279</v>
      </c>
      <c r="G237" s="137" t="s">
        <v>402</v>
      </c>
      <c r="H237" s="156">
        <v>81.489999999999995</v>
      </c>
      <c r="I237" s="139"/>
      <c r="J237" s="140">
        <f>ROUND(I237*H237,2)</f>
        <v>0</v>
      </c>
      <c r="K237" s="141"/>
      <c r="L237" s="28"/>
      <c r="M237" s="157" t="s">
        <v>1</v>
      </c>
      <c r="N237" s="158" t="s">
        <v>38</v>
      </c>
      <c r="O237" s="154"/>
      <c r="P237" s="159">
        <f>O237*H237</f>
        <v>0</v>
      </c>
      <c r="Q237" s="159">
        <v>2.7E-4</v>
      </c>
      <c r="R237" s="159">
        <f>Q237*H237</f>
        <v>2.2002299999999999E-2</v>
      </c>
      <c r="S237" s="159">
        <v>0</v>
      </c>
      <c r="T237" s="160">
        <f>S237*H237</f>
        <v>0</v>
      </c>
      <c r="AR237" s="146" t="s">
        <v>352</v>
      </c>
      <c r="AT237" s="146" t="s">
        <v>284</v>
      </c>
      <c r="AU237" s="146" t="s">
        <v>82</v>
      </c>
      <c r="AY237" s="13" t="s">
        <v>281</v>
      </c>
      <c r="BE237" s="147">
        <f>IF(N237="základní",J237,0)</f>
        <v>0</v>
      </c>
      <c r="BF237" s="147">
        <f>IF(N237="snížená",J237,0)</f>
        <v>0</v>
      </c>
      <c r="BG237" s="147">
        <f>IF(N237="zákl. přenesená",J237,0)</f>
        <v>0</v>
      </c>
      <c r="BH237" s="147">
        <f>IF(N237="sníž. přenesená",J237,0)</f>
        <v>0</v>
      </c>
      <c r="BI237" s="147">
        <f>IF(N237="nulová",J237,0)</f>
        <v>0</v>
      </c>
      <c r="BJ237" s="13" t="s">
        <v>80</v>
      </c>
      <c r="BK237" s="147">
        <f>ROUND(I237*H237,2)</f>
        <v>0</v>
      </c>
      <c r="BL237" s="13" t="s">
        <v>352</v>
      </c>
      <c r="BM237" s="146" t="s">
        <v>3280</v>
      </c>
    </row>
    <row r="238" spans="2:65" s="1" customFormat="1" ht="6.95" customHeight="1">
      <c r="B238" s="40"/>
      <c r="C238" s="41"/>
      <c r="D238" s="41"/>
      <c r="E238" s="41"/>
      <c r="F238" s="41"/>
      <c r="G238" s="41"/>
      <c r="H238" s="41"/>
      <c r="I238" s="41"/>
      <c r="J238" s="41"/>
      <c r="K238" s="41"/>
      <c r="L238" s="28"/>
    </row>
  </sheetData>
  <autoFilter ref="C138:K237" xr:uid="{00000000-0009-0000-0000-00001E000000}"/>
  <mergeCells count="15">
    <mergeCell ref="E125:H125"/>
    <mergeCell ref="E129:H129"/>
    <mergeCell ref="E127:H127"/>
    <mergeCell ref="E131:H131"/>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BM16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204</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23.25" customHeight="1">
      <c r="B9" s="16"/>
      <c r="E9" s="223" t="s">
        <v>2922</v>
      </c>
      <c r="F9" s="183"/>
      <c r="G9" s="183"/>
      <c r="H9" s="183"/>
      <c r="L9" s="16"/>
    </row>
    <row r="10" spans="2:46" ht="12" customHeight="1">
      <c r="B10" s="16"/>
      <c r="D10" s="23" t="s">
        <v>251</v>
      </c>
      <c r="L10" s="16"/>
    </row>
    <row r="11" spans="2:46" s="1" customFormat="1" ht="16.5" customHeight="1">
      <c r="B11" s="28"/>
      <c r="E11" s="218" t="s">
        <v>2923</v>
      </c>
      <c r="F11" s="225"/>
      <c r="G11" s="225"/>
      <c r="H11" s="225"/>
      <c r="L11" s="28"/>
    </row>
    <row r="12" spans="2:46" s="1" customFormat="1" ht="12" customHeight="1">
      <c r="B12" s="28"/>
      <c r="D12" s="23" t="s">
        <v>253</v>
      </c>
      <c r="L12" s="28"/>
    </row>
    <row r="13" spans="2:46" s="1" customFormat="1" ht="16.5" customHeight="1">
      <c r="B13" s="28"/>
      <c r="E13" s="205" t="s">
        <v>3281</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2926</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2927</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2928</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ROUND(J128,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ROUND((SUM(BE128:BE165)),  2)</f>
        <v>0</v>
      </c>
      <c r="I37" s="92">
        <v>0.21</v>
      </c>
      <c r="J37" s="81">
        <f>ROUND(((SUM(BE128:BE165))*I37),  2)</f>
        <v>0</v>
      </c>
      <c r="L37" s="28"/>
    </row>
    <row r="38" spans="2:12" s="1" customFormat="1" ht="14.45" customHeight="1">
      <c r="B38" s="28"/>
      <c r="E38" s="23" t="s">
        <v>39</v>
      </c>
      <c r="F38" s="81">
        <f>ROUND((SUM(BF128:BF165)),  2)</f>
        <v>0</v>
      </c>
      <c r="I38" s="92">
        <v>0.12</v>
      </c>
      <c r="J38" s="81">
        <f>ROUND(((SUM(BF128:BF165))*I38),  2)</f>
        <v>0</v>
      </c>
      <c r="L38" s="28"/>
    </row>
    <row r="39" spans="2:12" s="1" customFormat="1" ht="14.45" hidden="1" customHeight="1">
      <c r="B39" s="28"/>
      <c r="E39" s="23" t="s">
        <v>40</v>
      </c>
      <c r="F39" s="81">
        <f>ROUND((SUM(BG128:BG165)),  2)</f>
        <v>0</v>
      </c>
      <c r="I39" s="92">
        <v>0.21</v>
      </c>
      <c r="J39" s="81">
        <f>0</f>
        <v>0</v>
      </c>
      <c r="L39" s="28"/>
    </row>
    <row r="40" spans="2:12" s="1" customFormat="1" ht="14.45" hidden="1" customHeight="1">
      <c r="B40" s="28"/>
      <c r="E40" s="23" t="s">
        <v>41</v>
      </c>
      <c r="F40" s="81">
        <f>ROUND((SUM(BH128:BH165)),  2)</f>
        <v>0</v>
      </c>
      <c r="I40" s="92">
        <v>0.12</v>
      </c>
      <c r="J40" s="81">
        <f>0</f>
        <v>0</v>
      </c>
      <c r="L40" s="28"/>
    </row>
    <row r="41" spans="2:12" s="1" customFormat="1" ht="14.45" hidden="1" customHeight="1">
      <c r="B41" s="28"/>
      <c r="E41" s="23" t="s">
        <v>42</v>
      </c>
      <c r="F41" s="81">
        <f>ROUND((SUM(BI128:BI165)),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23.25" customHeight="1">
      <c r="B87" s="16"/>
      <c r="E87" s="223" t="s">
        <v>2922</v>
      </c>
      <c r="F87" s="183"/>
      <c r="G87" s="183"/>
      <c r="H87" s="183"/>
      <c r="L87" s="16"/>
    </row>
    <row r="88" spans="2:12" ht="12" customHeight="1">
      <c r="B88" s="16"/>
      <c r="C88" s="23" t="s">
        <v>251</v>
      </c>
      <c r="L88" s="16"/>
    </row>
    <row r="89" spans="2:12" s="1" customFormat="1" ht="16.5" customHeight="1">
      <c r="B89" s="28"/>
      <c r="E89" s="218" t="s">
        <v>2923</v>
      </c>
      <c r="F89" s="225"/>
      <c r="G89" s="225"/>
      <c r="H89" s="225"/>
      <c r="L89" s="28"/>
    </row>
    <row r="90" spans="2:12" s="1" customFormat="1" ht="12" customHeight="1">
      <c r="B90" s="28"/>
      <c r="C90" s="23" t="s">
        <v>253</v>
      </c>
      <c r="L90" s="28"/>
    </row>
    <row r="91" spans="2:12" s="1" customFormat="1" ht="16.5" customHeight="1">
      <c r="B91" s="28"/>
      <c r="E91" s="205" t="str">
        <f>E13</f>
        <v>01-2 - ZTI</v>
      </c>
      <c r="F91" s="225"/>
      <c r="G91" s="225"/>
      <c r="H91" s="225"/>
      <c r="L91" s="28"/>
    </row>
    <row r="92" spans="2:12" s="1" customFormat="1" ht="6.95" customHeight="1">
      <c r="B92" s="28"/>
      <c r="L92" s="28"/>
    </row>
    <row r="93" spans="2:12" s="1" customFormat="1" ht="12" customHeight="1">
      <c r="B93" s="28"/>
      <c r="C93" s="23" t="s">
        <v>20</v>
      </c>
      <c r="F93" s="21" t="str">
        <f>F16</f>
        <v>Pelhřimov</v>
      </c>
      <c r="I93" s="23" t="s">
        <v>22</v>
      </c>
      <c r="J93" s="48" t="str">
        <f>IF(J16="","",J16)</f>
        <v>5. 12. 2024</v>
      </c>
      <c r="L93" s="28"/>
    </row>
    <row r="94" spans="2:12" s="1" customFormat="1" ht="6.95" customHeight="1">
      <c r="B94" s="28"/>
      <c r="L94" s="28"/>
    </row>
    <row r="95" spans="2:12" s="1" customFormat="1" ht="25.7" customHeight="1">
      <c r="B95" s="28"/>
      <c r="C95" s="23" t="s">
        <v>24</v>
      </c>
      <c r="F95" s="21" t="str">
        <f>E19</f>
        <v>Město Pelhřimov</v>
      </c>
      <c r="I95" s="23" t="s">
        <v>29</v>
      </c>
      <c r="J95" s="26" t="str">
        <f>E25</f>
        <v>Ing. Jiří Angelis, ČKAIT 1400601</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J128</f>
        <v>0</v>
      </c>
      <c r="L100" s="28"/>
      <c r="AU100" s="13" t="s">
        <v>259</v>
      </c>
    </row>
    <row r="101" spans="2:47" s="8" customFormat="1" ht="24.95" customHeight="1">
      <c r="B101" s="104"/>
      <c r="D101" s="105" t="s">
        <v>2932</v>
      </c>
      <c r="E101" s="106"/>
      <c r="F101" s="106"/>
      <c r="G101" s="106"/>
      <c r="H101" s="106"/>
      <c r="I101" s="106"/>
      <c r="J101" s="107">
        <f>J129</f>
        <v>0</v>
      </c>
      <c r="L101" s="104"/>
    </row>
    <row r="102" spans="2:47" s="9" customFormat="1" ht="19.899999999999999" customHeight="1">
      <c r="B102" s="108"/>
      <c r="D102" s="109" t="s">
        <v>3282</v>
      </c>
      <c r="E102" s="110"/>
      <c r="F102" s="110"/>
      <c r="G102" s="110"/>
      <c r="H102" s="110"/>
      <c r="I102" s="110"/>
      <c r="J102" s="111">
        <f>J130</f>
        <v>0</v>
      </c>
      <c r="L102" s="108"/>
    </row>
    <row r="103" spans="2:47" s="9" customFormat="1" ht="19.899999999999999" customHeight="1">
      <c r="B103" s="108"/>
      <c r="D103" s="109" t="s">
        <v>3283</v>
      </c>
      <c r="E103" s="110"/>
      <c r="F103" s="110"/>
      <c r="G103" s="110"/>
      <c r="H103" s="110"/>
      <c r="I103" s="110"/>
      <c r="J103" s="111">
        <f>J140</f>
        <v>0</v>
      </c>
      <c r="L103" s="108"/>
    </row>
    <row r="104" spans="2:47" s="9" customFormat="1" ht="19.899999999999999" customHeight="1">
      <c r="B104" s="108"/>
      <c r="D104" s="109" t="s">
        <v>3284</v>
      </c>
      <c r="E104" s="110"/>
      <c r="F104" s="110"/>
      <c r="G104" s="110"/>
      <c r="H104" s="110"/>
      <c r="I104" s="110"/>
      <c r="J104" s="111">
        <f>J157</f>
        <v>0</v>
      </c>
      <c r="L104" s="108"/>
    </row>
    <row r="105" spans="2:47" s="1" customFormat="1" ht="21.75" customHeight="1">
      <c r="B105" s="28"/>
      <c r="L105" s="28"/>
    </row>
    <row r="106" spans="2:47" s="1" customFormat="1" ht="6.95" customHeight="1">
      <c r="B106" s="40"/>
      <c r="C106" s="41"/>
      <c r="D106" s="41"/>
      <c r="E106" s="41"/>
      <c r="F106" s="41"/>
      <c r="G106" s="41"/>
      <c r="H106" s="41"/>
      <c r="I106" s="41"/>
      <c r="J106" s="41"/>
      <c r="K106" s="41"/>
      <c r="L106" s="28"/>
    </row>
    <row r="110" spans="2:47" s="1" customFormat="1" ht="6.95" customHeight="1">
      <c r="B110" s="42"/>
      <c r="C110" s="43"/>
      <c r="D110" s="43"/>
      <c r="E110" s="43"/>
      <c r="F110" s="43"/>
      <c r="G110" s="43"/>
      <c r="H110" s="43"/>
      <c r="I110" s="43"/>
      <c r="J110" s="43"/>
      <c r="K110" s="43"/>
      <c r="L110" s="28"/>
    </row>
    <row r="111" spans="2:47" s="1" customFormat="1" ht="24.95" customHeight="1">
      <c r="B111" s="28"/>
      <c r="C111" s="17" t="s">
        <v>266</v>
      </c>
      <c r="L111" s="28"/>
    </row>
    <row r="112" spans="2:47" s="1" customFormat="1" ht="6.95" customHeight="1">
      <c r="B112" s="28"/>
      <c r="L112" s="28"/>
    </row>
    <row r="113" spans="2:63" s="1" customFormat="1" ht="12" customHeight="1">
      <c r="B113" s="28"/>
      <c r="C113" s="23" t="s">
        <v>16</v>
      </c>
      <c r="L113" s="28"/>
    </row>
    <row r="114" spans="2:63" s="1" customFormat="1" ht="16.5" customHeight="1">
      <c r="B114" s="28"/>
      <c r="E114" s="223" t="str">
        <f>E7</f>
        <v>Městský park -Děkanská zahrada Pelhřimov - kompletní provedení</v>
      </c>
      <c r="F114" s="224"/>
      <c r="G114" s="224"/>
      <c r="H114" s="224"/>
      <c r="L114" s="28"/>
    </row>
    <row r="115" spans="2:63" ht="12" customHeight="1">
      <c r="B115" s="16"/>
      <c r="C115" s="23" t="s">
        <v>249</v>
      </c>
      <c r="L115" s="16"/>
    </row>
    <row r="116" spans="2:63" ht="23.25" customHeight="1">
      <c r="B116" s="16"/>
      <c r="E116" s="223" t="s">
        <v>2922</v>
      </c>
      <c r="F116" s="183"/>
      <c r="G116" s="183"/>
      <c r="H116" s="183"/>
      <c r="L116" s="16"/>
    </row>
    <row r="117" spans="2:63" ht="12" customHeight="1">
      <c r="B117" s="16"/>
      <c r="C117" s="23" t="s">
        <v>251</v>
      </c>
      <c r="L117" s="16"/>
    </row>
    <row r="118" spans="2:63" s="1" customFormat="1" ht="16.5" customHeight="1">
      <c r="B118" s="28"/>
      <c r="E118" s="218" t="s">
        <v>2923</v>
      </c>
      <c r="F118" s="225"/>
      <c r="G118" s="225"/>
      <c r="H118" s="225"/>
      <c r="L118" s="28"/>
    </row>
    <row r="119" spans="2:63" s="1" customFormat="1" ht="12" customHeight="1">
      <c r="B119" s="28"/>
      <c r="C119" s="23" t="s">
        <v>253</v>
      </c>
      <c r="L119" s="28"/>
    </row>
    <row r="120" spans="2:63" s="1" customFormat="1" ht="16.5" customHeight="1">
      <c r="B120" s="28"/>
      <c r="E120" s="205" t="str">
        <f>E13</f>
        <v>01-2 - ZTI</v>
      </c>
      <c r="F120" s="225"/>
      <c r="G120" s="225"/>
      <c r="H120" s="225"/>
      <c r="L120" s="28"/>
    </row>
    <row r="121" spans="2:63" s="1" customFormat="1" ht="6.95" customHeight="1">
      <c r="B121" s="28"/>
      <c r="L121" s="28"/>
    </row>
    <row r="122" spans="2:63" s="1" customFormat="1" ht="12" customHeight="1">
      <c r="B122" s="28"/>
      <c r="C122" s="23" t="s">
        <v>20</v>
      </c>
      <c r="F122" s="21" t="str">
        <f>F16</f>
        <v>Pelhřimov</v>
      </c>
      <c r="I122" s="23" t="s">
        <v>22</v>
      </c>
      <c r="J122" s="48" t="str">
        <f>IF(J16="","",J16)</f>
        <v>5. 12. 2024</v>
      </c>
      <c r="L122" s="28"/>
    </row>
    <row r="123" spans="2:63" s="1" customFormat="1" ht="6.95" customHeight="1">
      <c r="B123" s="28"/>
      <c r="L123" s="28"/>
    </row>
    <row r="124" spans="2:63" s="1" customFormat="1" ht="25.7" customHeight="1">
      <c r="B124" s="28"/>
      <c r="C124" s="23" t="s">
        <v>24</v>
      </c>
      <c r="F124" s="21" t="str">
        <f>E19</f>
        <v>Město Pelhřimov</v>
      </c>
      <c r="I124" s="23" t="s">
        <v>29</v>
      </c>
      <c r="J124" s="26" t="str">
        <f>E25</f>
        <v>Ing. Jiří Angelis, ČKAIT 1400601</v>
      </c>
      <c r="L124" s="28"/>
    </row>
    <row r="125" spans="2:63" s="1" customFormat="1" ht="15.2" customHeight="1">
      <c r="B125" s="28"/>
      <c r="C125" s="23" t="s">
        <v>27</v>
      </c>
      <c r="F125" s="21" t="str">
        <f>IF(E22="","",E22)</f>
        <v>Vyplň údaj</v>
      </c>
      <c r="I125" s="23" t="s">
        <v>31</v>
      </c>
      <c r="J125" s="26" t="str">
        <f>E28</f>
        <v xml:space="preserve"> </v>
      </c>
      <c r="L125" s="28"/>
    </row>
    <row r="126" spans="2:63" s="1" customFormat="1" ht="10.35" customHeight="1">
      <c r="B126" s="28"/>
      <c r="L126" s="28"/>
    </row>
    <row r="127" spans="2:63" s="10" customFormat="1" ht="29.25" customHeight="1">
      <c r="B127" s="112"/>
      <c r="C127" s="113" t="s">
        <v>267</v>
      </c>
      <c r="D127" s="114" t="s">
        <v>58</v>
      </c>
      <c r="E127" s="114" t="s">
        <v>54</v>
      </c>
      <c r="F127" s="114" t="s">
        <v>55</v>
      </c>
      <c r="G127" s="114" t="s">
        <v>268</v>
      </c>
      <c r="H127" s="114" t="s">
        <v>269</v>
      </c>
      <c r="I127" s="114" t="s">
        <v>270</v>
      </c>
      <c r="J127" s="115" t="s">
        <v>257</v>
      </c>
      <c r="K127" s="116" t="s">
        <v>271</v>
      </c>
      <c r="L127" s="112"/>
      <c r="M127" s="55" t="s">
        <v>1</v>
      </c>
      <c r="N127" s="56" t="s">
        <v>37</v>
      </c>
      <c r="O127" s="56" t="s">
        <v>272</v>
      </c>
      <c r="P127" s="56" t="s">
        <v>273</v>
      </c>
      <c r="Q127" s="56" t="s">
        <v>274</v>
      </c>
      <c r="R127" s="56" t="s">
        <v>275</v>
      </c>
      <c r="S127" s="56" t="s">
        <v>276</v>
      </c>
      <c r="T127" s="57" t="s">
        <v>277</v>
      </c>
    </row>
    <row r="128" spans="2:63" s="1" customFormat="1" ht="22.9" customHeight="1">
      <c r="B128" s="28"/>
      <c r="C128" s="60" t="s">
        <v>278</v>
      </c>
      <c r="J128" s="117">
        <f>BK128</f>
        <v>0</v>
      </c>
      <c r="L128" s="28"/>
      <c r="M128" s="58"/>
      <c r="N128" s="49"/>
      <c r="O128" s="49"/>
      <c r="P128" s="118">
        <f>P129</f>
        <v>0</v>
      </c>
      <c r="Q128" s="49"/>
      <c r="R128" s="118">
        <f>R129</f>
        <v>0</v>
      </c>
      <c r="S128" s="49"/>
      <c r="T128" s="119">
        <f>T129</f>
        <v>0</v>
      </c>
      <c r="AT128" s="13" t="s">
        <v>72</v>
      </c>
      <c r="AU128" s="13" t="s">
        <v>259</v>
      </c>
      <c r="BK128" s="120">
        <f>BK129</f>
        <v>0</v>
      </c>
    </row>
    <row r="129" spans="2:65" s="11" customFormat="1" ht="25.9" customHeight="1">
      <c r="B129" s="121"/>
      <c r="D129" s="122" t="s">
        <v>72</v>
      </c>
      <c r="E129" s="123" t="s">
        <v>2985</v>
      </c>
      <c r="F129" s="123" t="s">
        <v>2986</v>
      </c>
      <c r="I129" s="124"/>
      <c r="J129" s="125">
        <f>BK129</f>
        <v>0</v>
      </c>
      <c r="L129" s="121"/>
      <c r="M129" s="126"/>
      <c r="P129" s="127">
        <f>P130+P140+P157</f>
        <v>0</v>
      </c>
      <c r="R129" s="127">
        <f>R130+R140+R157</f>
        <v>0</v>
      </c>
      <c r="T129" s="128">
        <f>T130+T140+T157</f>
        <v>0</v>
      </c>
      <c r="AR129" s="122" t="s">
        <v>82</v>
      </c>
      <c r="AT129" s="129" t="s">
        <v>72</v>
      </c>
      <c r="AU129" s="129" t="s">
        <v>73</v>
      </c>
      <c r="AY129" s="122" t="s">
        <v>281</v>
      </c>
      <c r="BK129" s="130">
        <f>BK130+BK140+BK157</f>
        <v>0</v>
      </c>
    </row>
    <row r="130" spans="2:65" s="11" customFormat="1" ht="22.9" customHeight="1">
      <c r="B130" s="121"/>
      <c r="D130" s="122" t="s">
        <v>72</v>
      </c>
      <c r="E130" s="131" t="s">
        <v>2468</v>
      </c>
      <c r="F130" s="131" t="s">
        <v>3285</v>
      </c>
      <c r="I130" s="124"/>
      <c r="J130" s="132">
        <f>BK130</f>
        <v>0</v>
      </c>
      <c r="L130" s="121"/>
      <c r="M130" s="126"/>
      <c r="P130" s="127">
        <f>SUM(P131:P139)</f>
        <v>0</v>
      </c>
      <c r="R130" s="127">
        <f>SUM(R131:R139)</f>
        <v>0</v>
      </c>
      <c r="T130" s="128">
        <f>SUM(T131:T139)</f>
        <v>0</v>
      </c>
      <c r="AR130" s="122" t="s">
        <v>80</v>
      </c>
      <c r="AT130" s="129" t="s">
        <v>72</v>
      </c>
      <c r="AU130" s="129" t="s">
        <v>80</v>
      </c>
      <c r="AY130" s="122" t="s">
        <v>281</v>
      </c>
      <c r="BK130" s="130">
        <f>SUM(BK131:BK139)</f>
        <v>0</v>
      </c>
    </row>
    <row r="131" spans="2:65" s="1" customFormat="1" ht="24.2" customHeight="1">
      <c r="B131" s="133"/>
      <c r="C131" s="134" t="s">
        <v>73</v>
      </c>
      <c r="D131" s="134" t="s">
        <v>284</v>
      </c>
      <c r="E131" s="135" t="s">
        <v>3286</v>
      </c>
      <c r="F131" s="136" t="s">
        <v>3287</v>
      </c>
      <c r="G131" s="137" t="s">
        <v>501</v>
      </c>
      <c r="H131" s="156">
        <v>5</v>
      </c>
      <c r="I131" s="139"/>
      <c r="J131" s="140">
        <f t="shared" ref="J131:J139" si="0">ROUND(I131*H131,2)</f>
        <v>0</v>
      </c>
      <c r="K131" s="141"/>
      <c r="L131" s="28"/>
      <c r="M131" s="142" t="s">
        <v>1</v>
      </c>
      <c r="N131" s="143" t="s">
        <v>38</v>
      </c>
      <c r="P131" s="144">
        <f t="shared" ref="P131:P139" si="1">O131*H131</f>
        <v>0</v>
      </c>
      <c r="Q131" s="144">
        <v>0</v>
      </c>
      <c r="R131" s="144">
        <f t="shared" ref="R131:R139" si="2">Q131*H131</f>
        <v>0</v>
      </c>
      <c r="S131" s="144">
        <v>0</v>
      </c>
      <c r="T131" s="145">
        <f t="shared" ref="T131:T139" si="3">S131*H131</f>
        <v>0</v>
      </c>
      <c r="AR131" s="146" t="s">
        <v>97</v>
      </c>
      <c r="AT131" s="146" t="s">
        <v>284</v>
      </c>
      <c r="AU131" s="146" t="s">
        <v>82</v>
      </c>
      <c r="AY131" s="13" t="s">
        <v>281</v>
      </c>
      <c r="BE131" s="147">
        <f t="shared" ref="BE131:BE139" si="4">IF(N131="základní",J131,0)</f>
        <v>0</v>
      </c>
      <c r="BF131" s="147">
        <f t="shared" ref="BF131:BF139" si="5">IF(N131="snížená",J131,0)</f>
        <v>0</v>
      </c>
      <c r="BG131" s="147">
        <f t="shared" ref="BG131:BG139" si="6">IF(N131="zákl. přenesená",J131,0)</f>
        <v>0</v>
      </c>
      <c r="BH131" s="147">
        <f t="shared" ref="BH131:BH139" si="7">IF(N131="sníž. přenesená",J131,0)</f>
        <v>0</v>
      </c>
      <c r="BI131" s="147">
        <f t="shared" ref="BI131:BI139" si="8">IF(N131="nulová",J131,0)</f>
        <v>0</v>
      </c>
      <c r="BJ131" s="13" t="s">
        <v>80</v>
      </c>
      <c r="BK131" s="147">
        <f t="shared" ref="BK131:BK139" si="9">ROUND(I131*H131,2)</f>
        <v>0</v>
      </c>
      <c r="BL131" s="13" t="s">
        <v>97</v>
      </c>
      <c r="BM131" s="146" t="s">
        <v>3288</v>
      </c>
    </row>
    <row r="132" spans="2:65" s="1" customFormat="1" ht="24.2" customHeight="1">
      <c r="B132" s="133"/>
      <c r="C132" s="134" t="s">
        <v>73</v>
      </c>
      <c r="D132" s="134" t="s">
        <v>284</v>
      </c>
      <c r="E132" s="135" t="s">
        <v>3289</v>
      </c>
      <c r="F132" s="136" t="s">
        <v>3290</v>
      </c>
      <c r="G132" s="137" t="s">
        <v>501</v>
      </c>
      <c r="H132" s="156">
        <v>6.7</v>
      </c>
      <c r="I132" s="139"/>
      <c r="J132" s="140">
        <f t="shared" si="0"/>
        <v>0</v>
      </c>
      <c r="K132" s="141"/>
      <c r="L132" s="28"/>
      <c r="M132" s="142" t="s">
        <v>1</v>
      </c>
      <c r="N132" s="143" t="s">
        <v>38</v>
      </c>
      <c r="P132" s="144">
        <f t="shared" si="1"/>
        <v>0</v>
      </c>
      <c r="Q132" s="144">
        <v>0</v>
      </c>
      <c r="R132" s="144">
        <f t="shared" si="2"/>
        <v>0</v>
      </c>
      <c r="S132" s="144">
        <v>0</v>
      </c>
      <c r="T132" s="145">
        <f t="shared" si="3"/>
        <v>0</v>
      </c>
      <c r="AR132" s="146" t="s">
        <v>97</v>
      </c>
      <c r="AT132" s="146" t="s">
        <v>284</v>
      </c>
      <c r="AU132" s="146" t="s">
        <v>82</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3291</v>
      </c>
    </row>
    <row r="133" spans="2:65" s="1" customFormat="1" ht="24.2" customHeight="1">
      <c r="B133" s="133"/>
      <c r="C133" s="134" t="s">
        <v>73</v>
      </c>
      <c r="D133" s="134" t="s">
        <v>284</v>
      </c>
      <c r="E133" s="135" t="s">
        <v>3292</v>
      </c>
      <c r="F133" s="136" t="s">
        <v>3293</v>
      </c>
      <c r="G133" s="137" t="s">
        <v>501</v>
      </c>
      <c r="H133" s="156">
        <v>5.5</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82</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3294</v>
      </c>
    </row>
    <row r="134" spans="2:65" s="1" customFormat="1" ht="24.2" customHeight="1">
      <c r="B134" s="133"/>
      <c r="C134" s="134" t="s">
        <v>73</v>
      </c>
      <c r="D134" s="134" t="s">
        <v>284</v>
      </c>
      <c r="E134" s="135" t="s">
        <v>3295</v>
      </c>
      <c r="F134" s="136" t="s">
        <v>3296</v>
      </c>
      <c r="G134" s="137" t="s">
        <v>501</v>
      </c>
      <c r="H134" s="156">
        <v>5.0999999999999996</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82</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3297</v>
      </c>
    </row>
    <row r="135" spans="2:65" s="1" customFormat="1" ht="16.5" customHeight="1">
      <c r="B135" s="133"/>
      <c r="C135" s="134" t="s">
        <v>73</v>
      </c>
      <c r="D135" s="134" t="s">
        <v>284</v>
      </c>
      <c r="E135" s="135" t="s">
        <v>3298</v>
      </c>
      <c r="F135" s="136" t="s">
        <v>3299</v>
      </c>
      <c r="G135" s="137" t="s">
        <v>2197</v>
      </c>
      <c r="H135" s="156">
        <v>1</v>
      </c>
      <c r="I135" s="139"/>
      <c r="J135" s="140">
        <f t="shared" si="0"/>
        <v>0</v>
      </c>
      <c r="K135" s="141"/>
      <c r="L135" s="28"/>
      <c r="M135" s="142" t="s">
        <v>1</v>
      </c>
      <c r="N135" s="143" t="s">
        <v>38</v>
      </c>
      <c r="P135" s="144">
        <f t="shared" si="1"/>
        <v>0</v>
      </c>
      <c r="Q135" s="144">
        <v>0</v>
      </c>
      <c r="R135" s="144">
        <f t="shared" si="2"/>
        <v>0</v>
      </c>
      <c r="S135" s="144">
        <v>0</v>
      </c>
      <c r="T135" s="145">
        <f t="shared" si="3"/>
        <v>0</v>
      </c>
      <c r="AR135" s="146" t="s">
        <v>97</v>
      </c>
      <c r="AT135" s="146" t="s">
        <v>284</v>
      </c>
      <c r="AU135" s="146" t="s">
        <v>82</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3300</v>
      </c>
    </row>
    <row r="136" spans="2:65" s="1" customFormat="1" ht="24.2" customHeight="1">
      <c r="B136" s="133"/>
      <c r="C136" s="134" t="s">
        <v>73</v>
      </c>
      <c r="D136" s="134" t="s">
        <v>284</v>
      </c>
      <c r="E136" s="135" t="s">
        <v>3301</v>
      </c>
      <c r="F136" s="136" t="s">
        <v>3302</v>
      </c>
      <c r="G136" s="137" t="s">
        <v>501</v>
      </c>
      <c r="H136" s="156">
        <v>18.5</v>
      </c>
      <c r="I136" s="139"/>
      <c r="J136" s="140">
        <f t="shared" si="0"/>
        <v>0</v>
      </c>
      <c r="K136" s="141"/>
      <c r="L136" s="28"/>
      <c r="M136" s="142" t="s">
        <v>1</v>
      </c>
      <c r="N136" s="143" t="s">
        <v>38</v>
      </c>
      <c r="P136" s="144">
        <f t="shared" si="1"/>
        <v>0</v>
      </c>
      <c r="Q136" s="144">
        <v>0</v>
      </c>
      <c r="R136" s="144">
        <f t="shared" si="2"/>
        <v>0</v>
      </c>
      <c r="S136" s="144">
        <v>0</v>
      </c>
      <c r="T136" s="145">
        <f t="shared" si="3"/>
        <v>0</v>
      </c>
      <c r="AR136" s="146" t="s">
        <v>97</v>
      </c>
      <c r="AT136" s="146" t="s">
        <v>284</v>
      </c>
      <c r="AU136" s="146" t="s">
        <v>82</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3303</v>
      </c>
    </row>
    <row r="137" spans="2:65" s="1" customFormat="1" ht="16.5" customHeight="1">
      <c r="B137" s="133"/>
      <c r="C137" s="134" t="s">
        <v>73</v>
      </c>
      <c r="D137" s="134" t="s">
        <v>284</v>
      </c>
      <c r="E137" s="135" t="s">
        <v>3304</v>
      </c>
      <c r="F137" s="136" t="s">
        <v>3305</v>
      </c>
      <c r="G137" s="137" t="s">
        <v>2197</v>
      </c>
      <c r="H137" s="156">
        <v>1</v>
      </c>
      <c r="I137" s="139"/>
      <c r="J137" s="140">
        <f t="shared" si="0"/>
        <v>0</v>
      </c>
      <c r="K137" s="141"/>
      <c r="L137" s="28"/>
      <c r="M137" s="142" t="s">
        <v>1</v>
      </c>
      <c r="N137" s="143" t="s">
        <v>38</v>
      </c>
      <c r="P137" s="144">
        <f t="shared" si="1"/>
        <v>0</v>
      </c>
      <c r="Q137" s="144">
        <v>0</v>
      </c>
      <c r="R137" s="144">
        <f t="shared" si="2"/>
        <v>0</v>
      </c>
      <c r="S137" s="144">
        <v>0</v>
      </c>
      <c r="T137" s="145">
        <f t="shared" si="3"/>
        <v>0</v>
      </c>
      <c r="AR137" s="146" t="s">
        <v>97</v>
      </c>
      <c r="AT137" s="146" t="s">
        <v>284</v>
      </c>
      <c r="AU137" s="146" t="s">
        <v>82</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3306</v>
      </c>
    </row>
    <row r="138" spans="2:65" s="1" customFormat="1" ht="16.5" customHeight="1">
      <c r="B138" s="133"/>
      <c r="C138" s="134" t="s">
        <v>73</v>
      </c>
      <c r="D138" s="134" t="s">
        <v>284</v>
      </c>
      <c r="E138" s="135" t="s">
        <v>3307</v>
      </c>
      <c r="F138" s="136" t="s">
        <v>3308</v>
      </c>
      <c r="G138" s="137" t="s">
        <v>2197</v>
      </c>
      <c r="H138" s="156">
        <v>1</v>
      </c>
      <c r="I138" s="139"/>
      <c r="J138" s="140">
        <f t="shared" si="0"/>
        <v>0</v>
      </c>
      <c r="K138" s="141"/>
      <c r="L138" s="28"/>
      <c r="M138" s="142" t="s">
        <v>1</v>
      </c>
      <c r="N138" s="143" t="s">
        <v>38</v>
      </c>
      <c r="P138" s="144">
        <f t="shared" si="1"/>
        <v>0</v>
      </c>
      <c r="Q138" s="144">
        <v>0</v>
      </c>
      <c r="R138" s="144">
        <f t="shared" si="2"/>
        <v>0</v>
      </c>
      <c r="S138" s="144">
        <v>0</v>
      </c>
      <c r="T138" s="145">
        <f t="shared" si="3"/>
        <v>0</v>
      </c>
      <c r="AR138" s="146" t="s">
        <v>97</v>
      </c>
      <c r="AT138" s="146" t="s">
        <v>284</v>
      </c>
      <c r="AU138" s="146" t="s">
        <v>82</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3309</v>
      </c>
    </row>
    <row r="139" spans="2:65" s="1" customFormat="1" ht="16.5" customHeight="1">
      <c r="B139" s="133"/>
      <c r="C139" s="134" t="s">
        <v>73</v>
      </c>
      <c r="D139" s="134" t="s">
        <v>284</v>
      </c>
      <c r="E139" s="135" t="s">
        <v>3310</v>
      </c>
      <c r="F139" s="136" t="s">
        <v>3311</v>
      </c>
      <c r="G139" s="137" t="s">
        <v>2197</v>
      </c>
      <c r="H139" s="156">
        <v>1</v>
      </c>
      <c r="I139" s="139"/>
      <c r="J139" s="140">
        <f t="shared" si="0"/>
        <v>0</v>
      </c>
      <c r="K139" s="141"/>
      <c r="L139" s="28"/>
      <c r="M139" s="142" t="s">
        <v>1</v>
      </c>
      <c r="N139" s="143" t="s">
        <v>38</v>
      </c>
      <c r="P139" s="144">
        <f t="shared" si="1"/>
        <v>0</v>
      </c>
      <c r="Q139" s="144">
        <v>0</v>
      </c>
      <c r="R139" s="144">
        <f t="shared" si="2"/>
        <v>0</v>
      </c>
      <c r="S139" s="144">
        <v>0</v>
      </c>
      <c r="T139" s="145">
        <f t="shared" si="3"/>
        <v>0</v>
      </c>
      <c r="AR139" s="146" t="s">
        <v>97</v>
      </c>
      <c r="AT139" s="146" t="s">
        <v>284</v>
      </c>
      <c r="AU139" s="146" t="s">
        <v>82</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3312</v>
      </c>
    </row>
    <row r="140" spans="2:65" s="11" customFormat="1" ht="22.9" customHeight="1">
      <c r="B140" s="121"/>
      <c r="D140" s="122" t="s">
        <v>72</v>
      </c>
      <c r="E140" s="131" t="s">
        <v>2484</v>
      </c>
      <c r="F140" s="131" t="s">
        <v>3313</v>
      </c>
      <c r="I140" s="124"/>
      <c r="J140" s="132">
        <f>BK140</f>
        <v>0</v>
      </c>
      <c r="L140" s="121"/>
      <c r="M140" s="126"/>
      <c r="P140" s="127">
        <f>SUM(P141:P156)</f>
        <v>0</v>
      </c>
      <c r="R140" s="127">
        <f>SUM(R141:R156)</f>
        <v>0</v>
      </c>
      <c r="T140" s="128">
        <f>SUM(T141:T156)</f>
        <v>0</v>
      </c>
      <c r="AR140" s="122" t="s">
        <v>80</v>
      </c>
      <c r="AT140" s="129" t="s">
        <v>72</v>
      </c>
      <c r="AU140" s="129" t="s">
        <v>80</v>
      </c>
      <c r="AY140" s="122" t="s">
        <v>281</v>
      </c>
      <c r="BK140" s="130">
        <f>SUM(BK141:BK156)</f>
        <v>0</v>
      </c>
    </row>
    <row r="141" spans="2:65" s="1" customFormat="1" ht="24.2" customHeight="1">
      <c r="B141" s="133"/>
      <c r="C141" s="134" t="s">
        <v>73</v>
      </c>
      <c r="D141" s="134" t="s">
        <v>284</v>
      </c>
      <c r="E141" s="135" t="s">
        <v>3314</v>
      </c>
      <c r="F141" s="136" t="s">
        <v>3315</v>
      </c>
      <c r="G141" s="137" t="s">
        <v>501</v>
      </c>
      <c r="H141" s="156">
        <v>13.5</v>
      </c>
      <c r="I141" s="139"/>
      <c r="J141" s="140">
        <f t="shared" ref="J141:J156" si="10">ROUND(I141*H141,2)</f>
        <v>0</v>
      </c>
      <c r="K141" s="141"/>
      <c r="L141" s="28"/>
      <c r="M141" s="142" t="s">
        <v>1</v>
      </c>
      <c r="N141" s="143" t="s">
        <v>38</v>
      </c>
      <c r="P141" s="144">
        <f t="shared" ref="P141:P156" si="11">O141*H141</f>
        <v>0</v>
      </c>
      <c r="Q141" s="144">
        <v>0</v>
      </c>
      <c r="R141" s="144">
        <f t="shared" ref="R141:R156" si="12">Q141*H141</f>
        <v>0</v>
      </c>
      <c r="S141" s="144">
        <v>0</v>
      </c>
      <c r="T141" s="145">
        <f t="shared" ref="T141:T156" si="13">S141*H141</f>
        <v>0</v>
      </c>
      <c r="AR141" s="146" t="s">
        <v>97</v>
      </c>
      <c r="AT141" s="146" t="s">
        <v>284</v>
      </c>
      <c r="AU141" s="146" t="s">
        <v>82</v>
      </c>
      <c r="AY141" s="13" t="s">
        <v>281</v>
      </c>
      <c r="BE141" s="147">
        <f t="shared" ref="BE141:BE156" si="14">IF(N141="základní",J141,0)</f>
        <v>0</v>
      </c>
      <c r="BF141" s="147">
        <f t="shared" ref="BF141:BF156" si="15">IF(N141="snížená",J141,0)</f>
        <v>0</v>
      </c>
      <c r="BG141" s="147">
        <f t="shared" ref="BG141:BG156" si="16">IF(N141="zákl. přenesená",J141,0)</f>
        <v>0</v>
      </c>
      <c r="BH141" s="147">
        <f t="shared" ref="BH141:BH156" si="17">IF(N141="sníž. přenesená",J141,0)</f>
        <v>0</v>
      </c>
      <c r="BI141" s="147">
        <f t="shared" ref="BI141:BI156" si="18">IF(N141="nulová",J141,0)</f>
        <v>0</v>
      </c>
      <c r="BJ141" s="13" t="s">
        <v>80</v>
      </c>
      <c r="BK141" s="147">
        <f t="shared" ref="BK141:BK156" si="19">ROUND(I141*H141,2)</f>
        <v>0</v>
      </c>
      <c r="BL141" s="13" t="s">
        <v>97</v>
      </c>
      <c r="BM141" s="146" t="s">
        <v>3316</v>
      </c>
    </row>
    <row r="142" spans="2:65" s="1" customFormat="1" ht="24.2" customHeight="1">
      <c r="B142" s="133"/>
      <c r="C142" s="134" t="s">
        <v>73</v>
      </c>
      <c r="D142" s="134" t="s">
        <v>284</v>
      </c>
      <c r="E142" s="135" t="s">
        <v>3317</v>
      </c>
      <c r="F142" s="136" t="s">
        <v>3318</v>
      </c>
      <c r="G142" s="137" t="s">
        <v>501</v>
      </c>
      <c r="H142" s="156">
        <v>16</v>
      </c>
      <c r="I142" s="139"/>
      <c r="J142" s="140">
        <f t="shared" si="10"/>
        <v>0</v>
      </c>
      <c r="K142" s="141"/>
      <c r="L142" s="28"/>
      <c r="M142" s="142" t="s">
        <v>1</v>
      </c>
      <c r="N142" s="143" t="s">
        <v>38</v>
      </c>
      <c r="P142" s="144">
        <f t="shared" si="11"/>
        <v>0</v>
      </c>
      <c r="Q142" s="144">
        <v>0</v>
      </c>
      <c r="R142" s="144">
        <f t="shared" si="12"/>
        <v>0</v>
      </c>
      <c r="S142" s="144">
        <v>0</v>
      </c>
      <c r="T142" s="145">
        <f t="shared" si="13"/>
        <v>0</v>
      </c>
      <c r="AR142" s="146" t="s">
        <v>97</v>
      </c>
      <c r="AT142" s="146" t="s">
        <v>284</v>
      </c>
      <c r="AU142" s="146" t="s">
        <v>82</v>
      </c>
      <c r="AY142" s="13" t="s">
        <v>281</v>
      </c>
      <c r="BE142" s="147">
        <f t="shared" si="14"/>
        <v>0</v>
      </c>
      <c r="BF142" s="147">
        <f t="shared" si="15"/>
        <v>0</v>
      </c>
      <c r="BG142" s="147">
        <f t="shared" si="16"/>
        <v>0</v>
      </c>
      <c r="BH142" s="147">
        <f t="shared" si="17"/>
        <v>0</v>
      </c>
      <c r="BI142" s="147">
        <f t="shared" si="18"/>
        <v>0</v>
      </c>
      <c r="BJ142" s="13" t="s">
        <v>80</v>
      </c>
      <c r="BK142" s="147">
        <f t="shared" si="19"/>
        <v>0</v>
      </c>
      <c r="BL142" s="13" t="s">
        <v>97</v>
      </c>
      <c r="BM142" s="146" t="s">
        <v>3319</v>
      </c>
    </row>
    <row r="143" spans="2:65" s="1" customFormat="1" ht="24.2" customHeight="1">
      <c r="B143" s="133"/>
      <c r="C143" s="134" t="s">
        <v>73</v>
      </c>
      <c r="D143" s="134" t="s">
        <v>284</v>
      </c>
      <c r="E143" s="135" t="s">
        <v>3320</v>
      </c>
      <c r="F143" s="136" t="s">
        <v>3321</v>
      </c>
      <c r="G143" s="137" t="s">
        <v>501</v>
      </c>
      <c r="H143" s="156">
        <v>12.8</v>
      </c>
      <c r="I143" s="139"/>
      <c r="J143" s="140">
        <f t="shared" si="10"/>
        <v>0</v>
      </c>
      <c r="K143" s="141"/>
      <c r="L143" s="28"/>
      <c r="M143" s="142" t="s">
        <v>1</v>
      </c>
      <c r="N143" s="143" t="s">
        <v>38</v>
      </c>
      <c r="P143" s="144">
        <f t="shared" si="11"/>
        <v>0</v>
      </c>
      <c r="Q143" s="144">
        <v>0</v>
      </c>
      <c r="R143" s="144">
        <f t="shared" si="12"/>
        <v>0</v>
      </c>
      <c r="S143" s="144">
        <v>0</v>
      </c>
      <c r="T143" s="145">
        <f t="shared" si="13"/>
        <v>0</v>
      </c>
      <c r="AR143" s="146" t="s">
        <v>97</v>
      </c>
      <c r="AT143" s="146" t="s">
        <v>284</v>
      </c>
      <c r="AU143" s="146" t="s">
        <v>82</v>
      </c>
      <c r="AY143" s="13" t="s">
        <v>281</v>
      </c>
      <c r="BE143" s="147">
        <f t="shared" si="14"/>
        <v>0</v>
      </c>
      <c r="BF143" s="147">
        <f t="shared" si="15"/>
        <v>0</v>
      </c>
      <c r="BG143" s="147">
        <f t="shared" si="16"/>
        <v>0</v>
      </c>
      <c r="BH143" s="147">
        <f t="shared" si="17"/>
        <v>0</v>
      </c>
      <c r="BI143" s="147">
        <f t="shared" si="18"/>
        <v>0</v>
      </c>
      <c r="BJ143" s="13" t="s">
        <v>80</v>
      </c>
      <c r="BK143" s="147">
        <f t="shared" si="19"/>
        <v>0</v>
      </c>
      <c r="BL143" s="13" t="s">
        <v>97</v>
      </c>
      <c r="BM143" s="146" t="s">
        <v>3322</v>
      </c>
    </row>
    <row r="144" spans="2:65" s="1" customFormat="1" ht="24.2" customHeight="1">
      <c r="B144" s="133"/>
      <c r="C144" s="134" t="s">
        <v>73</v>
      </c>
      <c r="D144" s="134" t="s">
        <v>284</v>
      </c>
      <c r="E144" s="135" t="s">
        <v>3323</v>
      </c>
      <c r="F144" s="136" t="s">
        <v>3324</v>
      </c>
      <c r="G144" s="137" t="s">
        <v>501</v>
      </c>
      <c r="H144" s="156">
        <v>11.5</v>
      </c>
      <c r="I144" s="139"/>
      <c r="J144" s="140">
        <f t="shared" si="10"/>
        <v>0</v>
      </c>
      <c r="K144" s="141"/>
      <c r="L144" s="28"/>
      <c r="M144" s="142" t="s">
        <v>1</v>
      </c>
      <c r="N144" s="143" t="s">
        <v>38</v>
      </c>
      <c r="P144" s="144">
        <f t="shared" si="11"/>
        <v>0</v>
      </c>
      <c r="Q144" s="144">
        <v>0</v>
      </c>
      <c r="R144" s="144">
        <f t="shared" si="12"/>
        <v>0</v>
      </c>
      <c r="S144" s="144">
        <v>0</v>
      </c>
      <c r="T144" s="145">
        <f t="shared" si="13"/>
        <v>0</v>
      </c>
      <c r="AR144" s="146" t="s">
        <v>97</v>
      </c>
      <c r="AT144" s="146" t="s">
        <v>284</v>
      </c>
      <c r="AU144" s="146" t="s">
        <v>82</v>
      </c>
      <c r="AY144" s="13" t="s">
        <v>281</v>
      </c>
      <c r="BE144" s="147">
        <f t="shared" si="14"/>
        <v>0</v>
      </c>
      <c r="BF144" s="147">
        <f t="shared" si="15"/>
        <v>0</v>
      </c>
      <c r="BG144" s="147">
        <f t="shared" si="16"/>
        <v>0</v>
      </c>
      <c r="BH144" s="147">
        <f t="shared" si="17"/>
        <v>0</v>
      </c>
      <c r="BI144" s="147">
        <f t="shared" si="18"/>
        <v>0</v>
      </c>
      <c r="BJ144" s="13" t="s">
        <v>80</v>
      </c>
      <c r="BK144" s="147">
        <f t="shared" si="19"/>
        <v>0</v>
      </c>
      <c r="BL144" s="13" t="s">
        <v>97</v>
      </c>
      <c r="BM144" s="146" t="s">
        <v>3325</v>
      </c>
    </row>
    <row r="145" spans="2:65" s="1" customFormat="1" ht="24.2" customHeight="1">
      <c r="B145" s="133"/>
      <c r="C145" s="134" t="s">
        <v>73</v>
      </c>
      <c r="D145" s="134" t="s">
        <v>284</v>
      </c>
      <c r="E145" s="135" t="s">
        <v>3326</v>
      </c>
      <c r="F145" s="136" t="s">
        <v>3327</v>
      </c>
      <c r="G145" s="137" t="s">
        <v>501</v>
      </c>
      <c r="H145" s="156">
        <v>12</v>
      </c>
      <c r="I145" s="139"/>
      <c r="J145" s="140">
        <f t="shared" si="10"/>
        <v>0</v>
      </c>
      <c r="K145" s="141"/>
      <c r="L145" s="28"/>
      <c r="M145" s="142" t="s">
        <v>1</v>
      </c>
      <c r="N145" s="143" t="s">
        <v>38</v>
      </c>
      <c r="P145" s="144">
        <f t="shared" si="11"/>
        <v>0</v>
      </c>
      <c r="Q145" s="144">
        <v>0</v>
      </c>
      <c r="R145" s="144">
        <f t="shared" si="12"/>
        <v>0</v>
      </c>
      <c r="S145" s="144">
        <v>0</v>
      </c>
      <c r="T145" s="145">
        <f t="shared" si="13"/>
        <v>0</v>
      </c>
      <c r="AR145" s="146" t="s">
        <v>97</v>
      </c>
      <c r="AT145" s="146" t="s">
        <v>284</v>
      </c>
      <c r="AU145" s="146" t="s">
        <v>82</v>
      </c>
      <c r="AY145" s="13" t="s">
        <v>281</v>
      </c>
      <c r="BE145" s="147">
        <f t="shared" si="14"/>
        <v>0</v>
      </c>
      <c r="BF145" s="147">
        <f t="shared" si="15"/>
        <v>0</v>
      </c>
      <c r="BG145" s="147">
        <f t="shared" si="16"/>
        <v>0</v>
      </c>
      <c r="BH145" s="147">
        <f t="shared" si="17"/>
        <v>0</v>
      </c>
      <c r="BI145" s="147">
        <f t="shared" si="18"/>
        <v>0</v>
      </c>
      <c r="BJ145" s="13" t="s">
        <v>80</v>
      </c>
      <c r="BK145" s="147">
        <f t="shared" si="19"/>
        <v>0</v>
      </c>
      <c r="BL145" s="13" t="s">
        <v>97</v>
      </c>
      <c r="BM145" s="146" t="s">
        <v>3328</v>
      </c>
    </row>
    <row r="146" spans="2:65" s="1" customFormat="1" ht="24.2" customHeight="1">
      <c r="B146" s="133"/>
      <c r="C146" s="134" t="s">
        <v>73</v>
      </c>
      <c r="D146" s="134" t="s">
        <v>284</v>
      </c>
      <c r="E146" s="135" t="s">
        <v>3329</v>
      </c>
      <c r="F146" s="136" t="s">
        <v>3330</v>
      </c>
      <c r="G146" s="137" t="s">
        <v>501</v>
      </c>
      <c r="H146" s="156">
        <v>14.5</v>
      </c>
      <c r="I146" s="139"/>
      <c r="J146" s="140">
        <f t="shared" si="10"/>
        <v>0</v>
      </c>
      <c r="K146" s="141"/>
      <c r="L146" s="28"/>
      <c r="M146" s="142" t="s">
        <v>1</v>
      </c>
      <c r="N146" s="143" t="s">
        <v>38</v>
      </c>
      <c r="P146" s="144">
        <f t="shared" si="11"/>
        <v>0</v>
      </c>
      <c r="Q146" s="144">
        <v>0</v>
      </c>
      <c r="R146" s="144">
        <f t="shared" si="12"/>
        <v>0</v>
      </c>
      <c r="S146" s="144">
        <v>0</v>
      </c>
      <c r="T146" s="145">
        <f t="shared" si="13"/>
        <v>0</v>
      </c>
      <c r="AR146" s="146" t="s">
        <v>97</v>
      </c>
      <c r="AT146" s="146" t="s">
        <v>284</v>
      </c>
      <c r="AU146" s="146" t="s">
        <v>82</v>
      </c>
      <c r="AY146" s="13" t="s">
        <v>281</v>
      </c>
      <c r="BE146" s="147">
        <f t="shared" si="14"/>
        <v>0</v>
      </c>
      <c r="BF146" s="147">
        <f t="shared" si="15"/>
        <v>0</v>
      </c>
      <c r="BG146" s="147">
        <f t="shared" si="16"/>
        <v>0</v>
      </c>
      <c r="BH146" s="147">
        <f t="shared" si="17"/>
        <v>0</v>
      </c>
      <c r="BI146" s="147">
        <f t="shared" si="18"/>
        <v>0</v>
      </c>
      <c r="BJ146" s="13" t="s">
        <v>80</v>
      </c>
      <c r="BK146" s="147">
        <f t="shared" si="19"/>
        <v>0</v>
      </c>
      <c r="BL146" s="13" t="s">
        <v>97</v>
      </c>
      <c r="BM146" s="146" t="s">
        <v>3331</v>
      </c>
    </row>
    <row r="147" spans="2:65" s="1" customFormat="1" ht="16.5" customHeight="1">
      <c r="B147" s="133"/>
      <c r="C147" s="134" t="s">
        <v>73</v>
      </c>
      <c r="D147" s="134" t="s">
        <v>284</v>
      </c>
      <c r="E147" s="135" t="s">
        <v>3332</v>
      </c>
      <c r="F147" s="136" t="s">
        <v>3333</v>
      </c>
      <c r="G147" s="137" t="s">
        <v>409</v>
      </c>
      <c r="H147" s="156">
        <v>1</v>
      </c>
      <c r="I147" s="139"/>
      <c r="J147" s="140">
        <f t="shared" si="10"/>
        <v>0</v>
      </c>
      <c r="K147" s="141"/>
      <c r="L147" s="28"/>
      <c r="M147" s="142" t="s">
        <v>1</v>
      </c>
      <c r="N147" s="143" t="s">
        <v>38</v>
      </c>
      <c r="P147" s="144">
        <f t="shared" si="11"/>
        <v>0</v>
      </c>
      <c r="Q147" s="144">
        <v>0</v>
      </c>
      <c r="R147" s="144">
        <f t="shared" si="12"/>
        <v>0</v>
      </c>
      <c r="S147" s="144">
        <v>0</v>
      </c>
      <c r="T147" s="145">
        <f t="shared" si="13"/>
        <v>0</v>
      </c>
      <c r="AR147" s="146" t="s">
        <v>97</v>
      </c>
      <c r="AT147" s="146" t="s">
        <v>284</v>
      </c>
      <c r="AU147" s="146" t="s">
        <v>82</v>
      </c>
      <c r="AY147" s="13" t="s">
        <v>281</v>
      </c>
      <c r="BE147" s="147">
        <f t="shared" si="14"/>
        <v>0</v>
      </c>
      <c r="BF147" s="147">
        <f t="shared" si="15"/>
        <v>0</v>
      </c>
      <c r="BG147" s="147">
        <f t="shared" si="16"/>
        <v>0</v>
      </c>
      <c r="BH147" s="147">
        <f t="shared" si="17"/>
        <v>0</v>
      </c>
      <c r="BI147" s="147">
        <f t="shared" si="18"/>
        <v>0</v>
      </c>
      <c r="BJ147" s="13" t="s">
        <v>80</v>
      </c>
      <c r="BK147" s="147">
        <f t="shared" si="19"/>
        <v>0</v>
      </c>
      <c r="BL147" s="13" t="s">
        <v>97</v>
      </c>
      <c r="BM147" s="146" t="s">
        <v>3334</v>
      </c>
    </row>
    <row r="148" spans="2:65" s="1" customFormat="1" ht="16.5" customHeight="1">
      <c r="B148" s="133"/>
      <c r="C148" s="134" t="s">
        <v>73</v>
      </c>
      <c r="D148" s="134" t="s">
        <v>284</v>
      </c>
      <c r="E148" s="135" t="s">
        <v>3335</v>
      </c>
      <c r="F148" s="136" t="s">
        <v>3336</v>
      </c>
      <c r="G148" s="137" t="s">
        <v>2312</v>
      </c>
      <c r="H148" s="156">
        <v>1</v>
      </c>
      <c r="I148" s="139"/>
      <c r="J148" s="140">
        <f t="shared" si="10"/>
        <v>0</v>
      </c>
      <c r="K148" s="141"/>
      <c r="L148" s="28"/>
      <c r="M148" s="142" t="s">
        <v>1</v>
      </c>
      <c r="N148" s="143" t="s">
        <v>38</v>
      </c>
      <c r="P148" s="144">
        <f t="shared" si="11"/>
        <v>0</v>
      </c>
      <c r="Q148" s="144">
        <v>0</v>
      </c>
      <c r="R148" s="144">
        <f t="shared" si="12"/>
        <v>0</v>
      </c>
      <c r="S148" s="144">
        <v>0</v>
      </c>
      <c r="T148" s="145">
        <f t="shared" si="13"/>
        <v>0</v>
      </c>
      <c r="AR148" s="146" t="s">
        <v>97</v>
      </c>
      <c r="AT148" s="146" t="s">
        <v>284</v>
      </c>
      <c r="AU148" s="146" t="s">
        <v>82</v>
      </c>
      <c r="AY148" s="13" t="s">
        <v>281</v>
      </c>
      <c r="BE148" s="147">
        <f t="shared" si="14"/>
        <v>0</v>
      </c>
      <c r="BF148" s="147">
        <f t="shared" si="15"/>
        <v>0</v>
      </c>
      <c r="BG148" s="147">
        <f t="shared" si="16"/>
        <v>0</v>
      </c>
      <c r="BH148" s="147">
        <f t="shared" si="17"/>
        <v>0</v>
      </c>
      <c r="BI148" s="147">
        <f t="shared" si="18"/>
        <v>0</v>
      </c>
      <c r="BJ148" s="13" t="s">
        <v>80</v>
      </c>
      <c r="BK148" s="147">
        <f t="shared" si="19"/>
        <v>0</v>
      </c>
      <c r="BL148" s="13" t="s">
        <v>97</v>
      </c>
      <c r="BM148" s="146" t="s">
        <v>3337</v>
      </c>
    </row>
    <row r="149" spans="2:65" s="1" customFormat="1" ht="21.75" customHeight="1">
      <c r="B149" s="133"/>
      <c r="C149" s="134" t="s">
        <v>73</v>
      </c>
      <c r="D149" s="134" t="s">
        <v>284</v>
      </c>
      <c r="E149" s="135" t="s">
        <v>3338</v>
      </c>
      <c r="F149" s="136" t="s">
        <v>3339</v>
      </c>
      <c r="G149" s="137" t="s">
        <v>2312</v>
      </c>
      <c r="H149" s="156">
        <v>1</v>
      </c>
      <c r="I149" s="139"/>
      <c r="J149" s="140">
        <f t="shared" si="10"/>
        <v>0</v>
      </c>
      <c r="K149" s="141"/>
      <c r="L149" s="28"/>
      <c r="M149" s="142" t="s">
        <v>1</v>
      </c>
      <c r="N149" s="143" t="s">
        <v>38</v>
      </c>
      <c r="P149" s="144">
        <f t="shared" si="11"/>
        <v>0</v>
      </c>
      <c r="Q149" s="144">
        <v>0</v>
      </c>
      <c r="R149" s="144">
        <f t="shared" si="12"/>
        <v>0</v>
      </c>
      <c r="S149" s="144">
        <v>0</v>
      </c>
      <c r="T149" s="145">
        <f t="shared" si="13"/>
        <v>0</v>
      </c>
      <c r="AR149" s="146" t="s">
        <v>97</v>
      </c>
      <c r="AT149" s="146" t="s">
        <v>284</v>
      </c>
      <c r="AU149" s="146" t="s">
        <v>82</v>
      </c>
      <c r="AY149" s="13" t="s">
        <v>281</v>
      </c>
      <c r="BE149" s="147">
        <f t="shared" si="14"/>
        <v>0</v>
      </c>
      <c r="BF149" s="147">
        <f t="shared" si="15"/>
        <v>0</v>
      </c>
      <c r="BG149" s="147">
        <f t="shared" si="16"/>
        <v>0</v>
      </c>
      <c r="BH149" s="147">
        <f t="shared" si="17"/>
        <v>0</v>
      </c>
      <c r="BI149" s="147">
        <f t="shared" si="18"/>
        <v>0</v>
      </c>
      <c r="BJ149" s="13" t="s">
        <v>80</v>
      </c>
      <c r="BK149" s="147">
        <f t="shared" si="19"/>
        <v>0</v>
      </c>
      <c r="BL149" s="13" t="s">
        <v>97</v>
      </c>
      <c r="BM149" s="146" t="s">
        <v>3340</v>
      </c>
    </row>
    <row r="150" spans="2:65" s="1" customFormat="1" ht="16.5" customHeight="1">
      <c r="B150" s="133"/>
      <c r="C150" s="134" t="s">
        <v>73</v>
      </c>
      <c r="D150" s="134" t="s">
        <v>284</v>
      </c>
      <c r="E150" s="135" t="s">
        <v>3341</v>
      </c>
      <c r="F150" s="136" t="s">
        <v>3342</v>
      </c>
      <c r="G150" s="137" t="s">
        <v>409</v>
      </c>
      <c r="H150" s="156">
        <v>1</v>
      </c>
      <c r="I150" s="139"/>
      <c r="J150" s="140">
        <f t="shared" si="10"/>
        <v>0</v>
      </c>
      <c r="K150" s="141"/>
      <c r="L150" s="28"/>
      <c r="M150" s="142" t="s">
        <v>1</v>
      </c>
      <c r="N150" s="143" t="s">
        <v>38</v>
      </c>
      <c r="P150" s="144">
        <f t="shared" si="11"/>
        <v>0</v>
      </c>
      <c r="Q150" s="144">
        <v>0</v>
      </c>
      <c r="R150" s="144">
        <f t="shared" si="12"/>
        <v>0</v>
      </c>
      <c r="S150" s="144">
        <v>0</v>
      </c>
      <c r="T150" s="145">
        <f t="shared" si="13"/>
        <v>0</v>
      </c>
      <c r="AR150" s="146" t="s">
        <v>97</v>
      </c>
      <c r="AT150" s="146" t="s">
        <v>284</v>
      </c>
      <c r="AU150" s="146" t="s">
        <v>82</v>
      </c>
      <c r="AY150" s="13" t="s">
        <v>281</v>
      </c>
      <c r="BE150" s="147">
        <f t="shared" si="14"/>
        <v>0</v>
      </c>
      <c r="BF150" s="147">
        <f t="shared" si="15"/>
        <v>0</v>
      </c>
      <c r="BG150" s="147">
        <f t="shared" si="16"/>
        <v>0</v>
      </c>
      <c r="BH150" s="147">
        <f t="shared" si="17"/>
        <v>0</v>
      </c>
      <c r="BI150" s="147">
        <f t="shared" si="18"/>
        <v>0</v>
      </c>
      <c r="BJ150" s="13" t="s">
        <v>80</v>
      </c>
      <c r="BK150" s="147">
        <f t="shared" si="19"/>
        <v>0</v>
      </c>
      <c r="BL150" s="13" t="s">
        <v>97</v>
      </c>
      <c r="BM150" s="146" t="s">
        <v>3343</v>
      </c>
    </row>
    <row r="151" spans="2:65" s="1" customFormat="1" ht="16.5" customHeight="1">
      <c r="B151" s="133"/>
      <c r="C151" s="134" t="s">
        <v>73</v>
      </c>
      <c r="D151" s="134" t="s">
        <v>284</v>
      </c>
      <c r="E151" s="135" t="s">
        <v>3344</v>
      </c>
      <c r="F151" s="136" t="s">
        <v>3345</v>
      </c>
      <c r="G151" s="137" t="s">
        <v>409</v>
      </c>
      <c r="H151" s="156">
        <v>1</v>
      </c>
      <c r="I151" s="139"/>
      <c r="J151" s="140">
        <f t="shared" si="10"/>
        <v>0</v>
      </c>
      <c r="K151" s="141"/>
      <c r="L151" s="28"/>
      <c r="M151" s="142" t="s">
        <v>1</v>
      </c>
      <c r="N151" s="143" t="s">
        <v>38</v>
      </c>
      <c r="P151" s="144">
        <f t="shared" si="11"/>
        <v>0</v>
      </c>
      <c r="Q151" s="144">
        <v>0</v>
      </c>
      <c r="R151" s="144">
        <f t="shared" si="12"/>
        <v>0</v>
      </c>
      <c r="S151" s="144">
        <v>0</v>
      </c>
      <c r="T151" s="145">
        <f t="shared" si="13"/>
        <v>0</v>
      </c>
      <c r="AR151" s="146" t="s">
        <v>97</v>
      </c>
      <c r="AT151" s="146" t="s">
        <v>284</v>
      </c>
      <c r="AU151" s="146" t="s">
        <v>82</v>
      </c>
      <c r="AY151" s="13" t="s">
        <v>281</v>
      </c>
      <c r="BE151" s="147">
        <f t="shared" si="14"/>
        <v>0</v>
      </c>
      <c r="BF151" s="147">
        <f t="shared" si="15"/>
        <v>0</v>
      </c>
      <c r="BG151" s="147">
        <f t="shared" si="16"/>
        <v>0</v>
      </c>
      <c r="BH151" s="147">
        <f t="shared" si="17"/>
        <v>0</v>
      </c>
      <c r="BI151" s="147">
        <f t="shared" si="18"/>
        <v>0</v>
      </c>
      <c r="BJ151" s="13" t="s">
        <v>80</v>
      </c>
      <c r="BK151" s="147">
        <f t="shared" si="19"/>
        <v>0</v>
      </c>
      <c r="BL151" s="13" t="s">
        <v>97</v>
      </c>
      <c r="BM151" s="146" t="s">
        <v>3346</v>
      </c>
    </row>
    <row r="152" spans="2:65" s="1" customFormat="1" ht="16.5" customHeight="1">
      <c r="B152" s="133"/>
      <c r="C152" s="134" t="s">
        <v>73</v>
      </c>
      <c r="D152" s="134" t="s">
        <v>284</v>
      </c>
      <c r="E152" s="135" t="s">
        <v>3347</v>
      </c>
      <c r="F152" s="136" t="s">
        <v>3348</v>
      </c>
      <c r="G152" s="137" t="s">
        <v>409</v>
      </c>
      <c r="H152" s="156">
        <v>10</v>
      </c>
      <c r="I152" s="139"/>
      <c r="J152" s="140">
        <f t="shared" si="10"/>
        <v>0</v>
      </c>
      <c r="K152" s="141"/>
      <c r="L152" s="28"/>
      <c r="M152" s="142" t="s">
        <v>1</v>
      </c>
      <c r="N152" s="143" t="s">
        <v>38</v>
      </c>
      <c r="P152" s="144">
        <f t="shared" si="11"/>
        <v>0</v>
      </c>
      <c r="Q152" s="144">
        <v>0</v>
      </c>
      <c r="R152" s="144">
        <f t="shared" si="12"/>
        <v>0</v>
      </c>
      <c r="S152" s="144">
        <v>0</v>
      </c>
      <c r="T152" s="145">
        <f t="shared" si="13"/>
        <v>0</v>
      </c>
      <c r="AR152" s="146" t="s">
        <v>97</v>
      </c>
      <c r="AT152" s="146" t="s">
        <v>284</v>
      </c>
      <c r="AU152" s="146" t="s">
        <v>82</v>
      </c>
      <c r="AY152" s="13" t="s">
        <v>281</v>
      </c>
      <c r="BE152" s="147">
        <f t="shared" si="14"/>
        <v>0</v>
      </c>
      <c r="BF152" s="147">
        <f t="shared" si="15"/>
        <v>0</v>
      </c>
      <c r="BG152" s="147">
        <f t="shared" si="16"/>
        <v>0</v>
      </c>
      <c r="BH152" s="147">
        <f t="shared" si="17"/>
        <v>0</v>
      </c>
      <c r="BI152" s="147">
        <f t="shared" si="18"/>
        <v>0</v>
      </c>
      <c r="BJ152" s="13" t="s">
        <v>80</v>
      </c>
      <c r="BK152" s="147">
        <f t="shared" si="19"/>
        <v>0</v>
      </c>
      <c r="BL152" s="13" t="s">
        <v>97</v>
      </c>
      <c r="BM152" s="146" t="s">
        <v>3349</v>
      </c>
    </row>
    <row r="153" spans="2:65" s="1" customFormat="1" ht="21.75" customHeight="1">
      <c r="B153" s="133"/>
      <c r="C153" s="134" t="s">
        <v>73</v>
      </c>
      <c r="D153" s="134" t="s">
        <v>284</v>
      </c>
      <c r="E153" s="135" t="s">
        <v>3350</v>
      </c>
      <c r="F153" s="136" t="s">
        <v>3351</v>
      </c>
      <c r="G153" s="137" t="s">
        <v>2312</v>
      </c>
      <c r="H153" s="156">
        <v>1</v>
      </c>
      <c r="I153" s="139"/>
      <c r="J153" s="140">
        <f t="shared" si="10"/>
        <v>0</v>
      </c>
      <c r="K153" s="141"/>
      <c r="L153" s="28"/>
      <c r="M153" s="142" t="s">
        <v>1</v>
      </c>
      <c r="N153" s="143" t="s">
        <v>38</v>
      </c>
      <c r="P153" s="144">
        <f t="shared" si="11"/>
        <v>0</v>
      </c>
      <c r="Q153" s="144">
        <v>0</v>
      </c>
      <c r="R153" s="144">
        <f t="shared" si="12"/>
        <v>0</v>
      </c>
      <c r="S153" s="144">
        <v>0</v>
      </c>
      <c r="T153" s="145">
        <f t="shared" si="13"/>
        <v>0</v>
      </c>
      <c r="AR153" s="146" t="s">
        <v>97</v>
      </c>
      <c r="AT153" s="146" t="s">
        <v>284</v>
      </c>
      <c r="AU153" s="146" t="s">
        <v>82</v>
      </c>
      <c r="AY153" s="13" t="s">
        <v>281</v>
      </c>
      <c r="BE153" s="147">
        <f t="shared" si="14"/>
        <v>0</v>
      </c>
      <c r="BF153" s="147">
        <f t="shared" si="15"/>
        <v>0</v>
      </c>
      <c r="BG153" s="147">
        <f t="shared" si="16"/>
        <v>0</v>
      </c>
      <c r="BH153" s="147">
        <f t="shared" si="17"/>
        <v>0</v>
      </c>
      <c r="BI153" s="147">
        <f t="shared" si="18"/>
        <v>0</v>
      </c>
      <c r="BJ153" s="13" t="s">
        <v>80</v>
      </c>
      <c r="BK153" s="147">
        <f t="shared" si="19"/>
        <v>0</v>
      </c>
      <c r="BL153" s="13" t="s">
        <v>97</v>
      </c>
      <c r="BM153" s="146" t="s">
        <v>3352</v>
      </c>
    </row>
    <row r="154" spans="2:65" s="1" customFormat="1" ht="16.5" customHeight="1">
      <c r="B154" s="133"/>
      <c r="C154" s="134" t="s">
        <v>73</v>
      </c>
      <c r="D154" s="134" t="s">
        <v>284</v>
      </c>
      <c r="E154" s="135" t="s">
        <v>3353</v>
      </c>
      <c r="F154" s="136" t="s">
        <v>3354</v>
      </c>
      <c r="G154" s="137" t="s">
        <v>2197</v>
      </c>
      <c r="H154" s="156">
        <v>1</v>
      </c>
      <c r="I154" s="139"/>
      <c r="J154" s="140">
        <f t="shared" si="10"/>
        <v>0</v>
      </c>
      <c r="K154" s="141"/>
      <c r="L154" s="28"/>
      <c r="M154" s="142" t="s">
        <v>1</v>
      </c>
      <c r="N154" s="143" t="s">
        <v>38</v>
      </c>
      <c r="P154" s="144">
        <f t="shared" si="11"/>
        <v>0</v>
      </c>
      <c r="Q154" s="144">
        <v>0</v>
      </c>
      <c r="R154" s="144">
        <f t="shared" si="12"/>
        <v>0</v>
      </c>
      <c r="S154" s="144">
        <v>0</v>
      </c>
      <c r="T154" s="145">
        <f t="shared" si="13"/>
        <v>0</v>
      </c>
      <c r="AR154" s="146" t="s">
        <v>97</v>
      </c>
      <c r="AT154" s="146" t="s">
        <v>284</v>
      </c>
      <c r="AU154" s="146" t="s">
        <v>82</v>
      </c>
      <c r="AY154" s="13" t="s">
        <v>281</v>
      </c>
      <c r="BE154" s="147">
        <f t="shared" si="14"/>
        <v>0</v>
      </c>
      <c r="BF154" s="147">
        <f t="shared" si="15"/>
        <v>0</v>
      </c>
      <c r="BG154" s="147">
        <f t="shared" si="16"/>
        <v>0</v>
      </c>
      <c r="BH154" s="147">
        <f t="shared" si="17"/>
        <v>0</v>
      </c>
      <c r="BI154" s="147">
        <f t="shared" si="18"/>
        <v>0</v>
      </c>
      <c r="BJ154" s="13" t="s">
        <v>80</v>
      </c>
      <c r="BK154" s="147">
        <f t="shared" si="19"/>
        <v>0</v>
      </c>
      <c r="BL154" s="13" t="s">
        <v>97</v>
      </c>
      <c r="BM154" s="146" t="s">
        <v>3355</v>
      </c>
    </row>
    <row r="155" spans="2:65" s="1" customFormat="1" ht="24.2" customHeight="1">
      <c r="B155" s="133"/>
      <c r="C155" s="134" t="s">
        <v>73</v>
      </c>
      <c r="D155" s="134" t="s">
        <v>284</v>
      </c>
      <c r="E155" s="135" t="s">
        <v>3356</v>
      </c>
      <c r="F155" s="136" t="s">
        <v>3357</v>
      </c>
      <c r="G155" s="137" t="s">
        <v>2197</v>
      </c>
      <c r="H155" s="156">
        <v>1</v>
      </c>
      <c r="I155" s="139"/>
      <c r="J155" s="140">
        <f t="shared" si="10"/>
        <v>0</v>
      </c>
      <c r="K155" s="141"/>
      <c r="L155" s="28"/>
      <c r="M155" s="142" t="s">
        <v>1</v>
      </c>
      <c r="N155" s="143" t="s">
        <v>38</v>
      </c>
      <c r="P155" s="144">
        <f t="shared" si="11"/>
        <v>0</v>
      </c>
      <c r="Q155" s="144">
        <v>0</v>
      </c>
      <c r="R155" s="144">
        <f t="shared" si="12"/>
        <v>0</v>
      </c>
      <c r="S155" s="144">
        <v>0</v>
      </c>
      <c r="T155" s="145">
        <f t="shared" si="13"/>
        <v>0</v>
      </c>
      <c r="AR155" s="146" t="s">
        <v>97</v>
      </c>
      <c r="AT155" s="146" t="s">
        <v>284</v>
      </c>
      <c r="AU155" s="146" t="s">
        <v>82</v>
      </c>
      <c r="AY155" s="13" t="s">
        <v>281</v>
      </c>
      <c r="BE155" s="147">
        <f t="shared" si="14"/>
        <v>0</v>
      </c>
      <c r="BF155" s="147">
        <f t="shared" si="15"/>
        <v>0</v>
      </c>
      <c r="BG155" s="147">
        <f t="shared" si="16"/>
        <v>0</v>
      </c>
      <c r="BH155" s="147">
        <f t="shared" si="17"/>
        <v>0</v>
      </c>
      <c r="BI155" s="147">
        <f t="shared" si="18"/>
        <v>0</v>
      </c>
      <c r="BJ155" s="13" t="s">
        <v>80</v>
      </c>
      <c r="BK155" s="147">
        <f t="shared" si="19"/>
        <v>0</v>
      </c>
      <c r="BL155" s="13" t="s">
        <v>97</v>
      </c>
      <c r="BM155" s="146" t="s">
        <v>3358</v>
      </c>
    </row>
    <row r="156" spans="2:65" s="1" customFormat="1" ht="16.5" customHeight="1">
      <c r="B156" s="133"/>
      <c r="C156" s="134" t="s">
        <v>73</v>
      </c>
      <c r="D156" s="134" t="s">
        <v>284</v>
      </c>
      <c r="E156" s="135" t="s">
        <v>3359</v>
      </c>
      <c r="F156" s="136" t="s">
        <v>3360</v>
      </c>
      <c r="G156" s="137" t="s">
        <v>3361</v>
      </c>
      <c r="H156" s="156">
        <v>1</v>
      </c>
      <c r="I156" s="139"/>
      <c r="J156" s="140">
        <f t="shared" si="10"/>
        <v>0</v>
      </c>
      <c r="K156" s="141"/>
      <c r="L156" s="28"/>
      <c r="M156" s="142" t="s">
        <v>1</v>
      </c>
      <c r="N156" s="143" t="s">
        <v>38</v>
      </c>
      <c r="P156" s="144">
        <f t="shared" si="11"/>
        <v>0</v>
      </c>
      <c r="Q156" s="144">
        <v>0</v>
      </c>
      <c r="R156" s="144">
        <f t="shared" si="12"/>
        <v>0</v>
      </c>
      <c r="S156" s="144">
        <v>0</v>
      </c>
      <c r="T156" s="145">
        <f t="shared" si="13"/>
        <v>0</v>
      </c>
      <c r="AR156" s="146" t="s">
        <v>97</v>
      </c>
      <c r="AT156" s="146" t="s">
        <v>284</v>
      </c>
      <c r="AU156" s="146" t="s">
        <v>82</v>
      </c>
      <c r="AY156" s="13" t="s">
        <v>281</v>
      </c>
      <c r="BE156" s="147">
        <f t="shared" si="14"/>
        <v>0</v>
      </c>
      <c r="BF156" s="147">
        <f t="shared" si="15"/>
        <v>0</v>
      </c>
      <c r="BG156" s="147">
        <f t="shared" si="16"/>
        <v>0</v>
      </c>
      <c r="BH156" s="147">
        <f t="shared" si="17"/>
        <v>0</v>
      </c>
      <c r="BI156" s="147">
        <f t="shared" si="18"/>
        <v>0</v>
      </c>
      <c r="BJ156" s="13" t="s">
        <v>80</v>
      </c>
      <c r="BK156" s="147">
        <f t="shared" si="19"/>
        <v>0</v>
      </c>
      <c r="BL156" s="13" t="s">
        <v>97</v>
      </c>
      <c r="BM156" s="146" t="s">
        <v>3362</v>
      </c>
    </row>
    <row r="157" spans="2:65" s="11" customFormat="1" ht="22.9" customHeight="1">
      <c r="B157" s="121"/>
      <c r="D157" s="122" t="s">
        <v>72</v>
      </c>
      <c r="E157" s="131" t="s">
        <v>2496</v>
      </c>
      <c r="F157" s="131" t="s">
        <v>3092</v>
      </c>
      <c r="I157" s="124"/>
      <c r="J157" s="132">
        <f>BK157</f>
        <v>0</v>
      </c>
      <c r="L157" s="121"/>
      <c r="M157" s="126"/>
      <c r="P157" s="127">
        <f>SUM(P158:P165)</f>
        <v>0</v>
      </c>
      <c r="R157" s="127">
        <f>SUM(R158:R165)</f>
        <v>0</v>
      </c>
      <c r="T157" s="128">
        <f>SUM(T158:T165)</f>
        <v>0</v>
      </c>
      <c r="AR157" s="122" t="s">
        <v>80</v>
      </c>
      <c r="AT157" s="129" t="s">
        <v>72</v>
      </c>
      <c r="AU157" s="129" t="s">
        <v>80</v>
      </c>
      <c r="AY157" s="122" t="s">
        <v>281</v>
      </c>
      <c r="BK157" s="130">
        <f>SUM(BK158:BK165)</f>
        <v>0</v>
      </c>
    </row>
    <row r="158" spans="2:65" s="1" customFormat="1" ht="16.5" customHeight="1">
      <c r="B158" s="133"/>
      <c r="C158" s="134" t="s">
        <v>73</v>
      </c>
      <c r="D158" s="134" t="s">
        <v>284</v>
      </c>
      <c r="E158" s="135" t="s">
        <v>3363</v>
      </c>
      <c r="F158" s="136" t="s">
        <v>3364</v>
      </c>
      <c r="G158" s="137" t="s">
        <v>2312</v>
      </c>
      <c r="H158" s="156">
        <v>4</v>
      </c>
      <c r="I158" s="139"/>
      <c r="J158" s="140">
        <f t="shared" ref="J158:J165" si="20">ROUND(I158*H158,2)</f>
        <v>0</v>
      </c>
      <c r="K158" s="141"/>
      <c r="L158" s="28"/>
      <c r="M158" s="142" t="s">
        <v>1</v>
      </c>
      <c r="N158" s="143" t="s">
        <v>38</v>
      </c>
      <c r="P158" s="144">
        <f t="shared" ref="P158:P165" si="21">O158*H158</f>
        <v>0</v>
      </c>
      <c r="Q158" s="144">
        <v>0</v>
      </c>
      <c r="R158" s="144">
        <f t="shared" ref="R158:R165" si="22">Q158*H158</f>
        <v>0</v>
      </c>
      <c r="S158" s="144">
        <v>0</v>
      </c>
      <c r="T158" s="145">
        <f t="shared" ref="T158:T165" si="23">S158*H158</f>
        <v>0</v>
      </c>
      <c r="AR158" s="146" t="s">
        <v>97</v>
      </c>
      <c r="AT158" s="146" t="s">
        <v>284</v>
      </c>
      <c r="AU158" s="146" t="s">
        <v>82</v>
      </c>
      <c r="AY158" s="13" t="s">
        <v>281</v>
      </c>
      <c r="BE158" s="147">
        <f t="shared" ref="BE158:BE165" si="24">IF(N158="základní",J158,0)</f>
        <v>0</v>
      </c>
      <c r="BF158" s="147">
        <f t="shared" ref="BF158:BF165" si="25">IF(N158="snížená",J158,0)</f>
        <v>0</v>
      </c>
      <c r="BG158" s="147">
        <f t="shared" ref="BG158:BG165" si="26">IF(N158="zákl. přenesená",J158,0)</f>
        <v>0</v>
      </c>
      <c r="BH158" s="147">
        <f t="shared" ref="BH158:BH165" si="27">IF(N158="sníž. přenesená",J158,0)</f>
        <v>0</v>
      </c>
      <c r="BI158" s="147">
        <f t="shared" ref="BI158:BI165" si="28">IF(N158="nulová",J158,0)</f>
        <v>0</v>
      </c>
      <c r="BJ158" s="13" t="s">
        <v>80</v>
      </c>
      <c r="BK158" s="147">
        <f t="shared" ref="BK158:BK165" si="29">ROUND(I158*H158,2)</f>
        <v>0</v>
      </c>
      <c r="BL158" s="13" t="s">
        <v>97</v>
      </c>
      <c r="BM158" s="146" t="s">
        <v>3365</v>
      </c>
    </row>
    <row r="159" spans="2:65" s="1" customFormat="1" ht="21.75" customHeight="1">
      <c r="B159" s="133"/>
      <c r="C159" s="134" t="s">
        <v>73</v>
      </c>
      <c r="D159" s="134" t="s">
        <v>284</v>
      </c>
      <c r="E159" s="135" t="s">
        <v>3366</v>
      </c>
      <c r="F159" s="136" t="s">
        <v>3367</v>
      </c>
      <c r="G159" s="137" t="s">
        <v>2312</v>
      </c>
      <c r="H159" s="156">
        <v>1</v>
      </c>
      <c r="I159" s="139"/>
      <c r="J159" s="140">
        <f t="shared" si="20"/>
        <v>0</v>
      </c>
      <c r="K159" s="141"/>
      <c r="L159" s="28"/>
      <c r="M159" s="142" t="s">
        <v>1</v>
      </c>
      <c r="N159" s="143" t="s">
        <v>38</v>
      </c>
      <c r="P159" s="144">
        <f t="shared" si="21"/>
        <v>0</v>
      </c>
      <c r="Q159" s="144">
        <v>0</v>
      </c>
      <c r="R159" s="144">
        <f t="shared" si="22"/>
        <v>0</v>
      </c>
      <c r="S159" s="144">
        <v>0</v>
      </c>
      <c r="T159" s="145">
        <f t="shared" si="23"/>
        <v>0</v>
      </c>
      <c r="AR159" s="146" t="s">
        <v>97</v>
      </c>
      <c r="AT159" s="146" t="s">
        <v>284</v>
      </c>
      <c r="AU159" s="146" t="s">
        <v>82</v>
      </c>
      <c r="AY159" s="13" t="s">
        <v>281</v>
      </c>
      <c r="BE159" s="147">
        <f t="shared" si="24"/>
        <v>0</v>
      </c>
      <c r="BF159" s="147">
        <f t="shared" si="25"/>
        <v>0</v>
      </c>
      <c r="BG159" s="147">
        <f t="shared" si="26"/>
        <v>0</v>
      </c>
      <c r="BH159" s="147">
        <f t="shared" si="27"/>
        <v>0</v>
      </c>
      <c r="BI159" s="147">
        <f t="shared" si="28"/>
        <v>0</v>
      </c>
      <c r="BJ159" s="13" t="s">
        <v>80</v>
      </c>
      <c r="BK159" s="147">
        <f t="shared" si="29"/>
        <v>0</v>
      </c>
      <c r="BL159" s="13" t="s">
        <v>97</v>
      </c>
      <c r="BM159" s="146" t="s">
        <v>3368</v>
      </c>
    </row>
    <row r="160" spans="2:65" s="1" customFormat="1" ht="16.5" customHeight="1">
      <c r="B160" s="133"/>
      <c r="C160" s="134" t="s">
        <v>73</v>
      </c>
      <c r="D160" s="134" t="s">
        <v>284</v>
      </c>
      <c r="E160" s="135" t="s">
        <v>3369</v>
      </c>
      <c r="F160" s="136" t="s">
        <v>3370</v>
      </c>
      <c r="G160" s="137" t="s">
        <v>2312</v>
      </c>
      <c r="H160" s="156">
        <v>1</v>
      </c>
      <c r="I160" s="139"/>
      <c r="J160" s="140">
        <f t="shared" si="20"/>
        <v>0</v>
      </c>
      <c r="K160" s="141"/>
      <c r="L160" s="28"/>
      <c r="M160" s="142" t="s">
        <v>1</v>
      </c>
      <c r="N160" s="143" t="s">
        <v>38</v>
      </c>
      <c r="P160" s="144">
        <f t="shared" si="21"/>
        <v>0</v>
      </c>
      <c r="Q160" s="144">
        <v>0</v>
      </c>
      <c r="R160" s="144">
        <f t="shared" si="22"/>
        <v>0</v>
      </c>
      <c r="S160" s="144">
        <v>0</v>
      </c>
      <c r="T160" s="145">
        <f t="shared" si="23"/>
        <v>0</v>
      </c>
      <c r="AR160" s="146" t="s">
        <v>97</v>
      </c>
      <c r="AT160" s="146" t="s">
        <v>284</v>
      </c>
      <c r="AU160" s="146" t="s">
        <v>82</v>
      </c>
      <c r="AY160" s="13" t="s">
        <v>281</v>
      </c>
      <c r="BE160" s="147">
        <f t="shared" si="24"/>
        <v>0</v>
      </c>
      <c r="BF160" s="147">
        <f t="shared" si="25"/>
        <v>0</v>
      </c>
      <c r="BG160" s="147">
        <f t="shared" si="26"/>
        <v>0</v>
      </c>
      <c r="BH160" s="147">
        <f t="shared" si="27"/>
        <v>0</v>
      </c>
      <c r="BI160" s="147">
        <f t="shared" si="28"/>
        <v>0</v>
      </c>
      <c r="BJ160" s="13" t="s">
        <v>80</v>
      </c>
      <c r="BK160" s="147">
        <f t="shared" si="29"/>
        <v>0</v>
      </c>
      <c r="BL160" s="13" t="s">
        <v>97</v>
      </c>
      <c r="BM160" s="146" t="s">
        <v>3371</v>
      </c>
    </row>
    <row r="161" spans="2:65" s="1" customFormat="1" ht="16.5" customHeight="1">
      <c r="B161" s="133"/>
      <c r="C161" s="134" t="s">
        <v>73</v>
      </c>
      <c r="D161" s="134" t="s">
        <v>284</v>
      </c>
      <c r="E161" s="135" t="s">
        <v>3372</v>
      </c>
      <c r="F161" s="136" t="s">
        <v>3373</v>
      </c>
      <c r="G161" s="137" t="s">
        <v>2312</v>
      </c>
      <c r="H161" s="156">
        <v>5</v>
      </c>
      <c r="I161" s="139"/>
      <c r="J161" s="140">
        <f t="shared" si="20"/>
        <v>0</v>
      </c>
      <c r="K161" s="141"/>
      <c r="L161" s="28"/>
      <c r="M161" s="142" t="s">
        <v>1</v>
      </c>
      <c r="N161" s="143" t="s">
        <v>38</v>
      </c>
      <c r="P161" s="144">
        <f t="shared" si="21"/>
        <v>0</v>
      </c>
      <c r="Q161" s="144">
        <v>0</v>
      </c>
      <c r="R161" s="144">
        <f t="shared" si="22"/>
        <v>0</v>
      </c>
      <c r="S161" s="144">
        <v>0</v>
      </c>
      <c r="T161" s="145">
        <f t="shared" si="23"/>
        <v>0</v>
      </c>
      <c r="AR161" s="146" t="s">
        <v>97</v>
      </c>
      <c r="AT161" s="146" t="s">
        <v>284</v>
      </c>
      <c r="AU161" s="146" t="s">
        <v>82</v>
      </c>
      <c r="AY161" s="13" t="s">
        <v>281</v>
      </c>
      <c r="BE161" s="147">
        <f t="shared" si="24"/>
        <v>0</v>
      </c>
      <c r="BF161" s="147">
        <f t="shared" si="25"/>
        <v>0</v>
      </c>
      <c r="BG161" s="147">
        <f t="shared" si="26"/>
        <v>0</v>
      </c>
      <c r="BH161" s="147">
        <f t="shared" si="27"/>
        <v>0</v>
      </c>
      <c r="BI161" s="147">
        <f t="shared" si="28"/>
        <v>0</v>
      </c>
      <c r="BJ161" s="13" t="s">
        <v>80</v>
      </c>
      <c r="BK161" s="147">
        <f t="shared" si="29"/>
        <v>0</v>
      </c>
      <c r="BL161" s="13" t="s">
        <v>97</v>
      </c>
      <c r="BM161" s="146" t="s">
        <v>3374</v>
      </c>
    </row>
    <row r="162" spans="2:65" s="1" customFormat="1" ht="16.5" customHeight="1">
      <c r="B162" s="133"/>
      <c r="C162" s="134" t="s">
        <v>73</v>
      </c>
      <c r="D162" s="134" t="s">
        <v>284</v>
      </c>
      <c r="E162" s="135" t="s">
        <v>3375</v>
      </c>
      <c r="F162" s="136" t="s">
        <v>3376</v>
      </c>
      <c r="G162" s="137" t="s">
        <v>2312</v>
      </c>
      <c r="H162" s="156">
        <v>1</v>
      </c>
      <c r="I162" s="139"/>
      <c r="J162" s="140">
        <f t="shared" si="20"/>
        <v>0</v>
      </c>
      <c r="K162" s="141"/>
      <c r="L162" s="28"/>
      <c r="M162" s="142" t="s">
        <v>1</v>
      </c>
      <c r="N162" s="143" t="s">
        <v>38</v>
      </c>
      <c r="P162" s="144">
        <f t="shared" si="21"/>
        <v>0</v>
      </c>
      <c r="Q162" s="144">
        <v>0</v>
      </c>
      <c r="R162" s="144">
        <f t="shared" si="22"/>
        <v>0</v>
      </c>
      <c r="S162" s="144">
        <v>0</v>
      </c>
      <c r="T162" s="145">
        <f t="shared" si="23"/>
        <v>0</v>
      </c>
      <c r="AR162" s="146" t="s">
        <v>97</v>
      </c>
      <c r="AT162" s="146" t="s">
        <v>284</v>
      </c>
      <c r="AU162" s="146" t="s">
        <v>82</v>
      </c>
      <c r="AY162" s="13" t="s">
        <v>281</v>
      </c>
      <c r="BE162" s="147">
        <f t="shared" si="24"/>
        <v>0</v>
      </c>
      <c r="BF162" s="147">
        <f t="shared" si="25"/>
        <v>0</v>
      </c>
      <c r="BG162" s="147">
        <f t="shared" si="26"/>
        <v>0</v>
      </c>
      <c r="BH162" s="147">
        <f t="shared" si="27"/>
        <v>0</v>
      </c>
      <c r="BI162" s="147">
        <f t="shared" si="28"/>
        <v>0</v>
      </c>
      <c r="BJ162" s="13" t="s">
        <v>80</v>
      </c>
      <c r="BK162" s="147">
        <f t="shared" si="29"/>
        <v>0</v>
      </c>
      <c r="BL162" s="13" t="s">
        <v>97</v>
      </c>
      <c r="BM162" s="146" t="s">
        <v>3377</v>
      </c>
    </row>
    <row r="163" spans="2:65" s="1" customFormat="1" ht="16.5" customHeight="1">
      <c r="B163" s="133"/>
      <c r="C163" s="134" t="s">
        <v>73</v>
      </c>
      <c r="D163" s="134" t="s">
        <v>284</v>
      </c>
      <c r="E163" s="135" t="s">
        <v>3378</v>
      </c>
      <c r="F163" s="136" t="s">
        <v>3379</v>
      </c>
      <c r="G163" s="137" t="s">
        <v>2312</v>
      </c>
      <c r="H163" s="156">
        <v>3</v>
      </c>
      <c r="I163" s="139"/>
      <c r="J163" s="140">
        <f t="shared" si="20"/>
        <v>0</v>
      </c>
      <c r="K163" s="141"/>
      <c r="L163" s="28"/>
      <c r="M163" s="142" t="s">
        <v>1</v>
      </c>
      <c r="N163" s="143" t="s">
        <v>38</v>
      </c>
      <c r="P163" s="144">
        <f t="shared" si="21"/>
        <v>0</v>
      </c>
      <c r="Q163" s="144">
        <v>0</v>
      </c>
      <c r="R163" s="144">
        <f t="shared" si="22"/>
        <v>0</v>
      </c>
      <c r="S163" s="144">
        <v>0</v>
      </c>
      <c r="T163" s="145">
        <f t="shared" si="23"/>
        <v>0</v>
      </c>
      <c r="AR163" s="146" t="s">
        <v>97</v>
      </c>
      <c r="AT163" s="146" t="s">
        <v>284</v>
      </c>
      <c r="AU163" s="146" t="s">
        <v>82</v>
      </c>
      <c r="AY163" s="13" t="s">
        <v>281</v>
      </c>
      <c r="BE163" s="147">
        <f t="shared" si="24"/>
        <v>0</v>
      </c>
      <c r="BF163" s="147">
        <f t="shared" si="25"/>
        <v>0</v>
      </c>
      <c r="BG163" s="147">
        <f t="shared" si="26"/>
        <v>0</v>
      </c>
      <c r="BH163" s="147">
        <f t="shared" si="27"/>
        <v>0</v>
      </c>
      <c r="BI163" s="147">
        <f t="shared" si="28"/>
        <v>0</v>
      </c>
      <c r="BJ163" s="13" t="s">
        <v>80</v>
      </c>
      <c r="BK163" s="147">
        <f t="shared" si="29"/>
        <v>0</v>
      </c>
      <c r="BL163" s="13" t="s">
        <v>97</v>
      </c>
      <c r="BM163" s="146" t="s">
        <v>3380</v>
      </c>
    </row>
    <row r="164" spans="2:65" s="1" customFormat="1" ht="16.5" customHeight="1">
      <c r="B164" s="133"/>
      <c r="C164" s="134" t="s">
        <v>73</v>
      </c>
      <c r="D164" s="134" t="s">
        <v>284</v>
      </c>
      <c r="E164" s="135" t="s">
        <v>3381</v>
      </c>
      <c r="F164" s="136" t="s">
        <v>3382</v>
      </c>
      <c r="G164" s="137" t="s">
        <v>2197</v>
      </c>
      <c r="H164" s="156">
        <v>1</v>
      </c>
      <c r="I164" s="139"/>
      <c r="J164" s="140">
        <f t="shared" si="20"/>
        <v>0</v>
      </c>
      <c r="K164" s="141"/>
      <c r="L164" s="28"/>
      <c r="M164" s="142" t="s">
        <v>1</v>
      </c>
      <c r="N164" s="143" t="s">
        <v>38</v>
      </c>
      <c r="P164" s="144">
        <f t="shared" si="21"/>
        <v>0</v>
      </c>
      <c r="Q164" s="144">
        <v>0</v>
      </c>
      <c r="R164" s="144">
        <f t="shared" si="22"/>
        <v>0</v>
      </c>
      <c r="S164" s="144">
        <v>0</v>
      </c>
      <c r="T164" s="145">
        <f t="shared" si="23"/>
        <v>0</v>
      </c>
      <c r="AR164" s="146" t="s">
        <v>97</v>
      </c>
      <c r="AT164" s="146" t="s">
        <v>284</v>
      </c>
      <c r="AU164" s="146" t="s">
        <v>82</v>
      </c>
      <c r="AY164" s="13" t="s">
        <v>281</v>
      </c>
      <c r="BE164" s="147">
        <f t="shared" si="24"/>
        <v>0</v>
      </c>
      <c r="BF164" s="147">
        <f t="shared" si="25"/>
        <v>0</v>
      </c>
      <c r="BG164" s="147">
        <f t="shared" si="26"/>
        <v>0</v>
      </c>
      <c r="BH164" s="147">
        <f t="shared" si="27"/>
        <v>0</v>
      </c>
      <c r="BI164" s="147">
        <f t="shared" si="28"/>
        <v>0</v>
      </c>
      <c r="BJ164" s="13" t="s">
        <v>80</v>
      </c>
      <c r="BK164" s="147">
        <f t="shared" si="29"/>
        <v>0</v>
      </c>
      <c r="BL164" s="13" t="s">
        <v>97</v>
      </c>
      <c r="BM164" s="146" t="s">
        <v>3383</v>
      </c>
    </row>
    <row r="165" spans="2:65" s="1" customFormat="1" ht="16.5" customHeight="1">
      <c r="B165" s="133"/>
      <c r="C165" s="134" t="s">
        <v>73</v>
      </c>
      <c r="D165" s="134" t="s">
        <v>284</v>
      </c>
      <c r="E165" s="135" t="s">
        <v>3384</v>
      </c>
      <c r="F165" s="136" t="s">
        <v>3385</v>
      </c>
      <c r="G165" s="137" t="s">
        <v>2197</v>
      </c>
      <c r="H165" s="156">
        <v>1</v>
      </c>
      <c r="I165" s="139"/>
      <c r="J165" s="140">
        <f t="shared" si="20"/>
        <v>0</v>
      </c>
      <c r="K165" s="141"/>
      <c r="L165" s="28"/>
      <c r="M165" s="157" t="s">
        <v>1</v>
      </c>
      <c r="N165" s="158" t="s">
        <v>38</v>
      </c>
      <c r="O165" s="154"/>
      <c r="P165" s="159">
        <f t="shared" si="21"/>
        <v>0</v>
      </c>
      <c r="Q165" s="159">
        <v>0</v>
      </c>
      <c r="R165" s="159">
        <f t="shared" si="22"/>
        <v>0</v>
      </c>
      <c r="S165" s="159">
        <v>0</v>
      </c>
      <c r="T165" s="160">
        <f t="shared" si="23"/>
        <v>0</v>
      </c>
      <c r="AR165" s="146" t="s">
        <v>97</v>
      </c>
      <c r="AT165" s="146" t="s">
        <v>284</v>
      </c>
      <c r="AU165" s="146" t="s">
        <v>82</v>
      </c>
      <c r="AY165" s="13" t="s">
        <v>281</v>
      </c>
      <c r="BE165" s="147">
        <f t="shared" si="24"/>
        <v>0</v>
      </c>
      <c r="BF165" s="147">
        <f t="shared" si="25"/>
        <v>0</v>
      </c>
      <c r="BG165" s="147">
        <f t="shared" si="26"/>
        <v>0</v>
      </c>
      <c r="BH165" s="147">
        <f t="shared" si="27"/>
        <v>0</v>
      </c>
      <c r="BI165" s="147">
        <f t="shared" si="28"/>
        <v>0</v>
      </c>
      <c r="BJ165" s="13" t="s">
        <v>80</v>
      </c>
      <c r="BK165" s="147">
        <f t="shared" si="29"/>
        <v>0</v>
      </c>
      <c r="BL165" s="13" t="s">
        <v>97</v>
      </c>
      <c r="BM165" s="146" t="s">
        <v>3386</v>
      </c>
    </row>
    <row r="166" spans="2:65" s="1" customFormat="1" ht="6.95" customHeight="1">
      <c r="B166" s="40"/>
      <c r="C166" s="41"/>
      <c r="D166" s="41"/>
      <c r="E166" s="41"/>
      <c r="F166" s="41"/>
      <c r="G166" s="41"/>
      <c r="H166" s="41"/>
      <c r="I166" s="41"/>
      <c r="J166" s="41"/>
      <c r="K166" s="41"/>
      <c r="L166" s="28"/>
    </row>
  </sheetData>
  <autoFilter ref="C127:K165" xr:uid="{00000000-0009-0000-0000-00001F000000}"/>
  <mergeCells count="15">
    <mergeCell ref="E114:H114"/>
    <mergeCell ref="E118:H118"/>
    <mergeCell ref="E116:H116"/>
    <mergeCell ref="E120:H120"/>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BM209"/>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207</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23.25" customHeight="1">
      <c r="B9" s="16"/>
      <c r="E9" s="223" t="s">
        <v>2922</v>
      </c>
      <c r="F9" s="183"/>
      <c r="G9" s="183"/>
      <c r="H9" s="183"/>
      <c r="L9" s="16"/>
    </row>
    <row r="10" spans="2:46" ht="12" customHeight="1">
      <c r="B10" s="16"/>
      <c r="D10" s="23" t="s">
        <v>251</v>
      </c>
      <c r="L10" s="16"/>
    </row>
    <row r="11" spans="2:46" s="1" customFormat="1" ht="16.5" customHeight="1">
      <c r="B11" s="28"/>
      <c r="E11" s="218" t="s">
        <v>2923</v>
      </c>
      <c r="F11" s="225"/>
      <c r="G11" s="225"/>
      <c r="H11" s="225"/>
      <c r="L11" s="28"/>
    </row>
    <row r="12" spans="2:46" s="1" customFormat="1" ht="12" customHeight="1">
      <c r="B12" s="28"/>
      <c r="D12" s="23" t="s">
        <v>253</v>
      </c>
      <c r="L12" s="28"/>
    </row>
    <row r="13" spans="2:46" s="1" customFormat="1" ht="16.5" customHeight="1">
      <c r="B13" s="28"/>
      <c r="E13" s="205" t="s">
        <v>3387</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2926</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2927</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2928</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ROUND(J127,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ROUND((SUM(BE127:BE208)),  2)</f>
        <v>0</v>
      </c>
      <c r="I37" s="92">
        <v>0.21</v>
      </c>
      <c r="J37" s="81">
        <f>ROUND(((SUM(BE127:BE208))*I37),  2)</f>
        <v>0</v>
      </c>
      <c r="L37" s="28"/>
    </row>
    <row r="38" spans="2:12" s="1" customFormat="1" ht="14.45" customHeight="1">
      <c r="B38" s="28"/>
      <c r="E38" s="23" t="s">
        <v>39</v>
      </c>
      <c r="F38" s="81">
        <f>ROUND((SUM(BF127:BF208)),  2)</f>
        <v>0</v>
      </c>
      <c r="I38" s="92">
        <v>0.12</v>
      </c>
      <c r="J38" s="81">
        <f>ROUND(((SUM(BF127:BF208))*I38),  2)</f>
        <v>0</v>
      </c>
      <c r="L38" s="28"/>
    </row>
    <row r="39" spans="2:12" s="1" customFormat="1" ht="14.45" hidden="1" customHeight="1">
      <c r="B39" s="28"/>
      <c r="E39" s="23" t="s">
        <v>40</v>
      </c>
      <c r="F39" s="81">
        <f>ROUND((SUM(BG127:BG208)),  2)</f>
        <v>0</v>
      </c>
      <c r="I39" s="92">
        <v>0.21</v>
      </c>
      <c r="J39" s="81">
        <f>0</f>
        <v>0</v>
      </c>
      <c r="L39" s="28"/>
    </row>
    <row r="40" spans="2:12" s="1" customFormat="1" ht="14.45" hidden="1" customHeight="1">
      <c r="B40" s="28"/>
      <c r="E40" s="23" t="s">
        <v>41</v>
      </c>
      <c r="F40" s="81">
        <f>ROUND((SUM(BH127:BH208)),  2)</f>
        <v>0</v>
      </c>
      <c r="I40" s="92">
        <v>0.12</v>
      </c>
      <c r="J40" s="81">
        <f>0</f>
        <v>0</v>
      </c>
      <c r="L40" s="28"/>
    </row>
    <row r="41" spans="2:12" s="1" customFormat="1" ht="14.45" hidden="1" customHeight="1">
      <c r="B41" s="28"/>
      <c r="E41" s="23" t="s">
        <v>42</v>
      </c>
      <c r="F41" s="81">
        <f>ROUND((SUM(BI127:BI208)),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23.25" customHeight="1">
      <c r="B87" s="16"/>
      <c r="E87" s="223" t="s">
        <v>2922</v>
      </c>
      <c r="F87" s="183"/>
      <c r="G87" s="183"/>
      <c r="H87" s="183"/>
      <c r="L87" s="16"/>
    </row>
    <row r="88" spans="2:12" ht="12" customHeight="1">
      <c r="B88" s="16"/>
      <c r="C88" s="23" t="s">
        <v>251</v>
      </c>
      <c r="L88" s="16"/>
    </row>
    <row r="89" spans="2:12" s="1" customFormat="1" ht="16.5" customHeight="1">
      <c r="B89" s="28"/>
      <c r="E89" s="218" t="s">
        <v>2923</v>
      </c>
      <c r="F89" s="225"/>
      <c r="G89" s="225"/>
      <c r="H89" s="225"/>
      <c r="L89" s="28"/>
    </row>
    <row r="90" spans="2:12" s="1" customFormat="1" ht="12" customHeight="1">
      <c r="B90" s="28"/>
      <c r="C90" s="23" t="s">
        <v>253</v>
      </c>
      <c r="L90" s="28"/>
    </row>
    <row r="91" spans="2:12" s="1" customFormat="1" ht="16.5" customHeight="1">
      <c r="B91" s="28"/>
      <c r="E91" s="205" t="str">
        <f>E13</f>
        <v>01-3 - Elektroinstalace a vytápění</v>
      </c>
      <c r="F91" s="225"/>
      <c r="G91" s="225"/>
      <c r="H91" s="225"/>
      <c r="L91" s="28"/>
    </row>
    <row r="92" spans="2:12" s="1" customFormat="1" ht="6.95" customHeight="1">
      <c r="B92" s="28"/>
      <c r="L92" s="28"/>
    </row>
    <row r="93" spans="2:12" s="1" customFormat="1" ht="12" customHeight="1">
      <c r="B93" s="28"/>
      <c r="C93" s="23" t="s">
        <v>20</v>
      </c>
      <c r="F93" s="21" t="str">
        <f>F16</f>
        <v>Pelhřimov</v>
      </c>
      <c r="I93" s="23" t="s">
        <v>22</v>
      </c>
      <c r="J93" s="48" t="str">
        <f>IF(J16="","",J16)</f>
        <v>5. 12. 2024</v>
      </c>
      <c r="L93" s="28"/>
    </row>
    <row r="94" spans="2:12" s="1" customFormat="1" ht="6.95" customHeight="1">
      <c r="B94" s="28"/>
      <c r="L94" s="28"/>
    </row>
    <row r="95" spans="2:12" s="1" customFormat="1" ht="25.7" customHeight="1">
      <c r="B95" s="28"/>
      <c r="C95" s="23" t="s">
        <v>24</v>
      </c>
      <c r="F95" s="21" t="str">
        <f>E19</f>
        <v>Město Pelhřimov</v>
      </c>
      <c r="I95" s="23" t="s">
        <v>29</v>
      </c>
      <c r="J95" s="26" t="str">
        <f>E25</f>
        <v>Ing. Jiří Angelis, ČKAIT 1400601</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J127</f>
        <v>0</v>
      </c>
      <c r="L100" s="28"/>
      <c r="AU100" s="13" t="s">
        <v>259</v>
      </c>
    </row>
    <row r="101" spans="2:47" s="8" customFormat="1" ht="24.95" customHeight="1">
      <c r="B101" s="104"/>
      <c r="D101" s="105" t="s">
        <v>3388</v>
      </c>
      <c r="E101" s="106"/>
      <c r="F101" s="106"/>
      <c r="G101" s="106"/>
      <c r="H101" s="106"/>
      <c r="I101" s="106"/>
      <c r="J101" s="107">
        <f>J128</f>
        <v>0</v>
      </c>
      <c r="L101" s="104"/>
    </row>
    <row r="102" spans="2:47" s="9" customFormat="1" ht="19.899999999999999" customHeight="1">
      <c r="B102" s="108"/>
      <c r="D102" s="109" t="s">
        <v>3389</v>
      </c>
      <c r="E102" s="110"/>
      <c r="F102" s="110"/>
      <c r="G102" s="110"/>
      <c r="H102" s="110"/>
      <c r="I102" s="110"/>
      <c r="J102" s="111">
        <f>J129</f>
        <v>0</v>
      </c>
      <c r="L102" s="108"/>
    </row>
    <row r="103" spans="2:47" s="9" customFormat="1" ht="19.899999999999999" customHeight="1">
      <c r="B103" s="108"/>
      <c r="D103" s="109" t="s">
        <v>3390</v>
      </c>
      <c r="E103" s="110"/>
      <c r="F103" s="110"/>
      <c r="G103" s="110"/>
      <c r="H103" s="110"/>
      <c r="I103" s="110"/>
      <c r="J103" s="111">
        <f>J205</f>
        <v>0</v>
      </c>
      <c r="L103" s="108"/>
    </row>
    <row r="104" spans="2:47" s="1" customFormat="1" ht="21.75" customHeight="1">
      <c r="B104" s="28"/>
      <c r="L104" s="28"/>
    </row>
    <row r="105" spans="2:47" s="1" customFormat="1" ht="6.95" customHeight="1">
      <c r="B105" s="40"/>
      <c r="C105" s="41"/>
      <c r="D105" s="41"/>
      <c r="E105" s="41"/>
      <c r="F105" s="41"/>
      <c r="G105" s="41"/>
      <c r="H105" s="41"/>
      <c r="I105" s="41"/>
      <c r="J105" s="41"/>
      <c r="K105" s="41"/>
      <c r="L105" s="28"/>
    </row>
    <row r="109" spans="2:47" s="1" customFormat="1" ht="6.95" customHeight="1">
      <c r="B109" s="42"/>
      <c r="C109" s="43"/>
      <c r="D109" s="43"/>
      <c r="E109" s="43"/>
      <c r="F109" s="43"/>
      <c r="G109" s="43"/>
      <c r="H109" s="43"/>
      <c r="I109" s="43"/>
      <c r="J109" s="43"/>
      <c r="K109" s="43"/>
      <c r="L109" s="28"/>
    </row>
    <row r="110" spans="2:47" s="1" customFormat="1" ht="24.95" customHeight="1">
      <c r="B110" s="28"/>
      <c r="C110" s="17" t="s">
        <v>266</v>
      </c>
      <c r="L110" s="28"/>
    </row>
    <row r="111" spans="2:47" s="1" customFormat="1" ht="6.95" customHeight="1">
      <c r="B111" s="28"/>
      <c r="L111" s="28"/>
    </row>
    <row r="112" spans="2:47" s="1" customFormat="1" ht="12" customHeight="1">
      <c r="B112" s="28"/>
      <c r="C112" s="23" t="s">
        <v>16</v>
      </c>
      <c r="L112" s="28"/>
    </row>
    <row r="113" spans="2:63" s="1" customFormat="1" ht="16.5" customHeight="1">
      <c r="B113" s="28"/>
      <c r="E113" s="223" t="str">
        <f>E7</f>
        <v>Městský park -Děkanská zahrada Pelhřimov - kompletní provedení</v>
      </c>
      <c r="F113" s="224"/>
      <c r="G113" s="224"/>
      <c r="H113" s="224"/>
      <c r="L113" s="28"/>
    </row>
    <row r="114" spans="2:63" ht="12" customHeight="1">
      <c r="B114" s="16"/>
      <c r="C114" s="23" t="s">
        <v>249</v>
      </c>
      <c r="L114" s="16"/>
    </row>
    <row r="115" spans="2:63" ht="23.25" customHeight="1">
      <c r="B115" s="16"/>
      <c r="E115" s="223" t="s">
        <v>2922</v>
      </c>
      <c r="F115" s="183"/>
      <c r="G115" s="183"/>
      <c r="H115" s="183"/>
      <c r="L115" s="16"/>
    </row>
    <row r="116" spans="2:63" ht="12" customHeight="1">
      <c r="B116" s="16"/>
      <c r="C116" s="23" t="s">
        <v>251</v>
      </c>
      <c r="L116" s="16"/>
    </row>
    <row r="117" spans="2:63" s="1" customFormat="1" ht="16.5" customHeight="1">
      <c r="B117" s="28"/>
      <c r="E117" s="218" t="s">
        <v>2923</v>
      </c>
      <c r="F117" s="225"/>
      <c r="G117" s="225"/>
      <c r="H117" s="225"/>
      <c r="L117" s="28"/>
    </row>
    <row r="118" spans="2:63" s="1" customFormat="1" ht="12" customHeight="1">
      <c r="B118" s="28"/>
      <c r="C118" s="23" t="s">
        <v>253</v>
      </c>
      <c r="L118" s="28"/>
    </row>
    <row r="119" spans="2:63" s="1" customFormat="1" ht="16.5" customHeight="1">
      <c r="B119" s="28"/>
      <c r="E119" s="205" t="str">
        <f>E13</f>
        <v>01-3 - Elektroinstalace a vytápění</v>
      </c>
      <c r="F119" s="225"/>
      <c r="G119" s="225"/>
      <c r="H119" s="225"/>
      <c r="L119" s="28"/>
    </row>
    <row r="120" spans="2:63" s="1" customFormat="1" ht="6.95" customHeight="1">
      <c r="B120" s="28"/>
      <c r="L120" s="28"/>
    </row>
    <row r="121" spans="2:63" s="1" customFormat="1" ht="12" customHeight="1">
      <c r="B121" s="28"/>
      <c r="C121" s="23" t="s">
        <v>20</v>
      </c>
      <c r="F121" s="21" t="str">
        <f>F16</f>
        <v>Pelhřimov</v>
      </c>
      <c r="I121" s="23" t="s">
        <v>22</v>
      </c>
      <c r="J121" s="48" t="str">
        <f>IF(J16="","",J16)</f>
        <v>5. 12. 2024</v>
      </c>
      <c r="L121" s="28"/>
    </row>
    <row r="122" spans="2:63" s="1" customFormat="1" ht="6.95" customHeight="1">
      <c r="B122" s="28"/>
      <c r="L122" s="28"/>
    </row>
    <row r="123" spans="2:63" s="1" customFormat="1" ht="25.7" customHeight="1">
      <c r="B123" s="28"/>
      <c r="C123" s="23" t="s">
        <v>24</v>
      </c>
      <c r="F123" s="21" t="str">
        <f>E19</f>
        <v>Město Pelhřimov</v>
      </c>
      <c r="I123" s="23" t="s">
        <v>29</v>
      </c>
      <c r="J123" s="26" t="str">
        <f>E25</f>
        <v>Ing. Jiří Angelis, ČKAIT 1400601</v>
      </c>
      <c r="L123" s="28"/>
    </row>
    <row r="124" spans="2:63" s="1" customFormat="1" ht="15.2" customHeight="1">
      <c r="B124" s="28"/>
      <c r="C124" s="23" t="s">
        <v>27</v>
      </c>
      <c r="F124" s="21" t="str">
        <f>IF(E22="","",E22)</f>
        <v>Vyplň údaj</v>
      </c>
      <c r="I124" s="23" t="s">
        <v>31</v>
      </c>
      <c r="J124" s="26" t="str">
        <f>E28</f>
        <v xml:space="preserve"> </v>
      </c>
      <c r="L124" s="28"/>
    </row>
    <row r="125" spans="2:63" s="1" customFormat="1" ht="10.35" customHeight="1">
      <c r="B125" s="28"/>
      <c r="L125" s="28"/>
    </row>
    <row r="126" spans="2:63" s="10" customFormat="1" ht="29.25" customHeight="1">
      <c r="B126" s="112"/>
      <c r="C126" s="113" t="s">
        <v>267</v>
      </c>
      <c r="D126" s="114" t="s">
        <v>58</v>
      </c>
      <c r="E126" s="114" t="s">
        <v>54</v>
      </c>
      <c r="F126" s="114" t="s">
        <v>55</v>
      </c>
      <c r="G126" s="114" t="s">
        <v>268</v>
      </c>
      <c r="H126" s="114" t="s">
        <v>269</v>
      </c>
      <c r="I126" s="114" t="s">
        <v>270</v>
      </c>
      <c r="J126" s="115" t="s">
        <v>257</v>
      </c>
      <c r="K126" s="116" t="s">
        <v>271</v>
      </c>
      <c r="L126" s="112"/>
      <c r="M126" s="55" t="s">
        <v>1</v>
      </c>
      <c r="N126" s="56" t="s">
        <v>37</v>
      </c>
      <c r="O126" s="56" t="s">
        <v>272</v>
      </c>
      <c r="P126" s="56" t="s">
        <v>273</v>
      </c>
      <c r="Q126" s="56" t="s">
        <v>274</v>
      </c>
      <c r="R126" s="56" t="s">
        <v>275</v>
      </c>
      <c r="S126" s="56" t="s">
        <v>276</v>
      </c>
      <c r="T126" s="57" t="s">
        <v>277</v>
      </c>
    </row>
    <row r="127" spans="2:63" s="1" customFormat="1" ht="22.9" customHeight="1">
      <c r="B127" s="28"/>
      <c r="C127" s="60" t="s">
        <v>278</v>
      </c>
      <c r="J127" s="117">
        <f>BK127</f>
        <v>0</v>
      </c>
      <c r="L127" s="28"/>
      <c r="M127" s="58"/>
      <c r="N127" s="49"/>
      <c r="O127" s="49"/>
      <c r="P127" s="118">
        <f>P128</f>
        <v>0</v>
      </c>
      <c r="Q127" s="49"/>
      <c r="R127" s="118">
        <f>R128</f>
        <v>0</v>
      </c>
      <c r="S127" s="49"/>
      <c r="T127" s="119">
        <f>T128</f>
        <v>0</v>
      </c>
      <c r="AT127" s="13" t="s">
        <v>72</v>
      </c>
      <c r="AU127" s="13" t="s">
        <v>259</v>
      </c>
      <c r="BK127" s="120">
        <f>BK128</f>
        <v>0</v>
      </c>
    </row>
    <row r="128" spans="2:63" s="11" customFormat="1" ht="25.9" customHeight="1">
      <c r="B128" s="121"/>
      <c r="D128" s="122" t="s">
        <v>72</v>
      </c>
      <c r="E128" s="123" t="s">
        <v>2468</v>
      </c>
      <c r="F128" s="123" t="s">
        <v>1</v>
      </c>
      <c r="I128" s="124"/>
      <c r="J128" s="125">
        <f>BK128</f>
        <v>0</v>
      </c>
      <c r="L128" s="121"/>
      <c r="M128" s="126"/>
      <c r="P128" s="127">
        <f>P129+P205</f>
        <v>0</v>
      </c>
      <c r="R128" s="127">
        <f>R129+R205</f>
        <v>0</v>
      </c>
      <c r="T128" s="128">
        <f>T129+T205</f>
        <v>0</v>
      </c>
      <c r="AR128" s="122" t="s">
        <v>80</v>
      </c>
      <c r="AT128" s="129" t="s">
        <v>72</v>
      </c>
      <c r="AU128" s="129" t="s">
        <v>73</v>
      </c>
      <c r="AY128" s="122" t="s">
        <v>281</v>
      </c>
      <c r="BK128" s="130">
        <f>BK129+BK205</f>
        <v>0</v>
      </c>
    </row>
    <row r="129" spans="2:65" s="11" customFormat="1" ht="22.9" customHeight="1">
      <c r="B129" s="121"/>
      <c r="D129" s="122" t="s">
        <v>72</v>
      </c>
      <c r="E129" s="131" t="s">
        <v>3391</v>
      </c>
      <c r="F129" s="131" t="s">
        <v>3392</v>
      </c>
      <c r="I129" s="124"/>
      <c r="J129" s="132">
        <f>BK129</f>
        <v>0</v>
      </c>
      <c r="L129" s="121"/>
      <c r="M129" s="126"/>
      <c r="P129" s="127">
        <f>SUM(P130:P204)</f>
        <v>0</v>
      </c>
      <c r="R129" s="127">
        <f>SUM(R130:R204)</f>
        <v>0</v>
      </c>
      <c r="T129" s="128">
        <f>SUM(T130:T204)</f>
        <v>0</v>
      </c>
      <c r="AR129" s="122" t="s">
        <v>82</v>
      </c>
      <c r="AT129" s="129" t="s">
        <v>72</v>
      </c>
      <c r="AU129" s="129" t="s">
        <v>80</v>
      </c>
      <c r="AY129" s="122" t="s">
        <v>281</v>
      </c>
      <c r="BK129" s="130">
        <f>SUM(BK130:BK204)</f>
        <v>0</v>
      </c>
    </row>
    <row r="130" spans="2:65" s="1" customFormat="1" ht="24.2" customHeight="1">
      <c r="B130" s="133"/>
      <c r="C130" s="134" t="s">
        <v>80</v>
      </c>
      <c r="D130" s="134" t="s">
        <v>284</v>
      </c>
      <c r="E130" s="135" t="s">
        <v>3393</v>
      </c>
      <c r="F130" s="136" t="s">
        <v>3394</v>
      </c>
      <c r="G130" s="137" t="s">
        <v>501</v>
      </c>
      <c r="H130" s="156">
        <v>25</v>
      </c>
      <c r="I130" s="139"/>
      <c r="J130" s="140">
        <f t="shared" ref="J130:J161" si="0">ROUND(I130*H130,2)</f>
        <v>0</v>
      </c>
      <c r="K130" s="141"/>
      <c r="L130" s="28"/>
      <c r="M130" s="142" t="s">
        <v>1</v>
      </c>
      <c r="N130" s="143" t="s">
        <v>38</v>
      </c>
      <c r="P130" s="144">
        <f t="shared" ref="P130:P161" si="1">O130*H130</f>
        <v>0</v>
      </c>
      <c r="Q130" s="144">
        <v>0</v>
      </c>
      <c r="R130" s="144">
        <f t="shared" ref="R130:R161" si="2">Q130*H130</f>
        <v>0</v>
      </c>
      <c r="S130" s="144">
        <v>0</v>
      </c>
      <c r="T130" s="145">
        <f t="shared" ref="T130:T161" si="3">S130*H130</f>
        <v>0</v>
      </c>
      <c r="AR130" s="146" t="s">
        <v>352</v>
      </c>
      <c r="AT130" s="146" t="s">
        <v>284</v>
      </c>
      <c r="AU130" s="146" t="s">
        <v>82</v>
      </c>
      <c r="AY130" s="13" t="s">
        <v>281</v>
      </c>
      <c r="BE130" s="147">
        <f t="shared" ref="BE130:BE161" si="4">IF(N130="základní",J130,0)</f>
        <v>0</v>
      </c>
      <c r="BF130" s="147">
        <f t="shared" ref="BF130:BF161" si="5">IF(N130="snížená",J130,0)</f>
        <v>0</v>
      </c>
      <c r="BG130" s="147">
        <f t="shared" ref="BG130:BG161" si="6">IF(N130="zákl. přenesená",J130,0)</f>
        <v>0</v>
      </c>
      <c r="BH130" s="147">
        <f t="shared" ref="BH130:BH161" si="7">IF(N130="sníž. přenesená",J130,0)</f>
        <v>0</v>
      </c>
      <c r="BI130" s="147">
        <f t="shared" ref="BI130:BI161" si="8">IF(N130="nulová",J130,0)</f>
        <v>0</v>
      </c>
      <c r="BJ130" s="13" t="s">
        <v>80</v>
      </c>
      <c r="BK130" s="147">
        <f t="shared" ref="BK130:BK161" si="9">ROUND(I130*H130,2)</f>
        <v>0</v>
      </c>
      <c r="BL130" s="13" t="s">
        <v>352</v>
      </c>
      <c r="BM130" s="146" t="s">
        <v>3395</v>
      </c>
    </row>
    <row r="131" spans="2:65" s="1" customFormat="1" ht="21.75" customHeight="1">
      <c r="B131" s="133"/>
      <c r="C131" s="134" t="s">
        <v>82</v>
      </c>
      <c r="D131" s="134" t="s">
        <v>284</v>
      </c>
      <c r="E131" s="135" t="s">
        <v>3396</v>
      </c>
      <c r="F131" s="136" t="s">
        <v>3397</v>
      </c>
      <c r="G131" s="137" t="s">
        <v>501</v>
      </c>
      <c r="H131" s="156">
        <v>25</v>
      </c>
      <c r="I131" s="139"/>
      <c r="J131" s="140">
        <f t="shared" si="0"/>
        <v>0</v>
      </c>
      <c r="K131" s="141"/>
      <c r="L131" s="28"/>
      <c r="M131" s="142" t="s">
        <v>1</v>
      </c>
      <c r="N131" s="143" t="s">
        <v>38</v>
      </c>
      <c r="P131" s="144">
        <f t="shared" si="1"/>
        <v>0</v>
      </c>
      <c r="Q131" s="144">
        <v>0</v>
      </c>
      <c r="R131" s="144">
        <f t="shared" si="2"/>
        <v>0</v>
      </c>
      <c r="S131" s="144">
        <v>0</v>
      </c>
      <c r="T131" s="145">
        <f t="shared" si="3"/>
        <v>0</v>
      </c>
      <c r="AR131" s="146" t="s">
        <v>352</v>
      </c>
      <c r="AT131" s="146" t="s">
        <v>284</v>
      </c>
      <c r="AU131" s="146" t="s">
        <v>82</v>
      </c>
      <c r="AY131" s="13" t="s">
        <v>281</v>
      </c>
      <c r="BE131" s="147">
        <f t="shared" si="4"/>
        <v>0</v>
      </c>
      <c r="BF131" s="147">
        <f t="shared" si="5"/>
        <v>0</v>
      </c>
      <c r="BG131" s="147">
        <f t="shared" si="6"/>
        <v>0</v>
      </c>
      <c r="BH131" s="147">
        <f t="shared" si="7"/>
        <v>0</v>
      </c>
      <c r="BI131" s="147">
        <f t="shared" si="8"/>
        <v>0</v>
      </c>
      <c r="BJ131" s="13" t="s">
        <v>80</v>
      </c>
      <c r="BK131" s="147">
        <f t="shared" si="9"/>
        <v>0</v>
      </c>
      <c r="BL131" s="13" t="s">
        <v>352</v>
      </c>
      <c r="BM131" s="146" t="s">
        <v>3398</v>
      </c>
    </row>
    <row r="132" spans="2:65" s="1" customFormat="1" ht="16.5" customHeight="1">
      <c r="B132" s="133"/>
      <c r="C132" s="134" t="s">
        <v>90</v>
      </c>
      <c r="D132" s="134" t="s">
        <v>284</v>
      </c>
      <c r="E132" s="135" t="s">
        <v>3399</v>
      </c>
      <c r="F132" s="136" t="s">
        <v>3400</v>
      </c>
      <c r="G132" s="137" t="s">
        <v>409</v>
      </c>
      <c r="H132" s="156">
        <v>41</v>
      </c>
      <c r="I132" s="139"/>
      <c r="J132" s="140">
        <f t="shared" si="0"/>
        <v>0</v>
      </c>
      <c r="K132" s="141"/>
      <c r="L132" s="28"/>
      <c r="M132" s="142" t="s">
        <v>1</v>
      </c>
      <c r="N132" s="143" t="s">
        <v>38</v>
      </c>
      <c r="P132" s="144">
        <f t="shared" si="1"/>
        <v>0</v>
      </c>
      <c r="Q132" s="144">
        <v>0</v>
      </c>
      <c r="R132" s="144">
        <f t="shared" si="2"/>
        <v>0</v>
      </c>
      <c r="S132" s="144">
        <v>0</v>
      </c>
      <c r="T132" s="145">
        <f t="shared" si="3"/>
        <v>0</v>
      </c>
      <c r="AR132" s="146" t="s">
        <v>352</v>
      </c>
      <c r="AT132" s="146" t="s">
        <v>284</v>
      </c>
      <c r="AU132" s="146" t="s">
        <v>82</v>
      </c>
      <c r="AY132" s="13" t="s">
        <v>281</v>
      </c>
      <c r="BE132" s="147">
        <f t="shared" si="4"/>
        <v>0</v>
      </c>
      <c r="BF132" s="147">
        <f t="shared" si="5"/>
        <v>0</v>
      </c>
      <c r="BG132" s="147">
        <f t="shared" si="6"/>
        <v>0</v>
      </c>
      <c r="BH132" s="147">
        <f t="shared" si="7"/>
        <v>0</v>
      </c>
      <c r="BI132" s="147">
        <f t="shared" si="8"/>
        <v>0</v>
      </c>
      <c r="BJ132" s="13" t="s">
        <v>80</v>
      </c>
      <c r="BK132" s="147">
        <f t="shared" si="9"/>
        <v>0</v>
      </c>
      <c r="BL132" s="13" t="s">
        <v>352</v>
      </c>
      <c r="BM132" s="146" t="s">
        <v>3401</v>
      </c>
    </row>
    <row r="133" spans="2:65" s="1" customFormat="1" ht="24.2" customHeight="1">
      <c r="B133" s="133"/>
      <c r="C133" s="134" t="s">
        <v>97</v>
      </c>
      <c r="D133" s="134" t="s">
        <v>284</v>
      </c>
      <c r="E133" s="135" t="s">
        <v>3402</v>
      </c>
      <c r="F133" s="136" t="s">
        <v>3403</v>
      </c>
      <c r="G133" s="137" t="s">
        <v>409</v>
      </c>
      <c r="H133" s="156">
        <v>26</v>
      </c>
      <c r="I133" s="139"/>
      <c r="J133" s="140">
        <f t="shared" si="0"/>
        <v>0</v>
      </c>
      <c r="K133" s="141"/>
      <c r="L133" s="28"/>
      <c r="M133" s="142" t="s">
        <v>1</v>
      </c>
      <c r="N133" s="143" t="s">
        <v>38</v>
      </c>
      <c r="P133" s="144">
        <f t="shared" si="1"/>
        <v>0</v>
      </c>
      <c r="Q133" s="144">
        <v>0</v>
      </c>
      <c r="R133" s="144">
        <f t="shared" si="2"/>
        <v>0</v>
      </c>
      <c r="S133" s="144">
        <v>0</v>
      </c>
      <c r="T133" s="145">
        <f t="shared" si="3"/>
        <v>0</v>
      </c>
      <c r="AR133" s="146" t="s">
        <v>352</v>
      </c>
      <c r="AT133" s="146" t="s">
        <v>284</v>
      </c>
      <c r="AU133" s="146" t="s">
        <v>82</v>
      </c>
      <c r="AY133" s="13" t="s">
        <v>281</v>
      </c>
      <c r="BE133" s="147">
        <f t="shared" si="4"/>
        <v>0</v>
      </c>
      <c r="BF133" s="147">
        <f t="shared" si="5"/>
        <v>0</v>
      </c>
      <c r="BG133" s="147">
        <f t="shared" si="6"/>
        <v>0</v>
      </c>
      <c r="BH133" s="147">
        <f t="shared" si="7"/>
        <v>0</v>
      </c>
      <c r="BI133" s="147">
        <f t="shared" si="8"/>
        <v>0</v>
      </c>
      <c r="BJ133" s="13" t="s">
        <v>80</v>
      </c>
      <c r="BK133" s="147">
        <f t="shared" si="9"/>
        <v>0</v>
      </c>
      <c r="BL133" s="13" t="s">
        <v>352</v>
      </c>
      <c r="BM133" s="146" t="s">
        <v>3404</v>
      </c>
    </row>
    <row r="134" spans="2:65" s="1" customFormat="1" ht="24.2" customHeight="1">
      <c r="B134" s="133"/>
      <c r="C134" s="134" t="s">
        <v>280</v>
      </c>
      <c r="D134" s="134" t="s">
        <v>284</v>
      </c>
      <c r="E134" s="135" t="s">
        <v>3405</v>
      </c>
      <c r="F134" s="136" t="s">
        <v>3406</v>
      </c>
      <c r="G134" s="137" t="s">
        <v>409</v>
      </c>
      <c r="H134" s="156">
        <v>15</v>
      </c>
      <c r="I134" s="139"/>
      <c r="J134" s="140">
        <f t="shared" si="0"/>
        <v>0</v>
      </c>
      <c r="K134" s="141"/>
      <c r="L134" s="28"/>
      <c r="M134" s="142" t="s">
        <v>1</v>
      </c>
      <c r="N134" s="143" t="s">
        <v>38</v>
      </c>
      <c r="P134" s="144">
        <f t="shared" si="1"/>
        <v>0</v>
      </c>
      <c r="Q134" s="144">
        <v>0</v>
      </c>
      <c r="R134" s="144">
        <f t="shared" si="2"/>
        <v>0</v>
      </c>
      <c r="S134" s="144">
        <v>0</v>
      </c>
      <c r="T134" s="145">
        <f t="shared" si="3"/>
        <v>0</v>
      </c>
      <c r="AR134" s="146" t="s">
        <v>352</v>
      </c>
      <c r="AT134" s="146" t="s">
        <v>284</v>
      </c>
      <c r="AU134" s="146" t="s">
        <v>82</v>
      </c>
      <c r="AY134" s="13" t="s">
        <v>281</v>
      </c>
      <c r="BE134" s="147">
        <f t="shared" si="4"/>
        <v>0</v>
      </c>
      <c r="BF134" s="147">
        <f t="shared" si="5"/>
        <v>0</v>
      </c>
      <c r="BG134" s="147">
        <f t="shared" si="6"/>
        <v>0</v>
      </c>
      <c r="BH134" s="147">
        <f t="shared" si="7"/>
        <v>0</v>
      </c>
      <c r="BI134" s="147">
        <f t="shared" si="8"/>
        <v>0</v>
      </c>
      <c r="BJ134" s="13" t="s">
        <v>80</v>
      </c>
      <c r="BK134" s="147">
        <f t="shared" si="9"/>
        <v>0</v>
      </c>
      <c r="BL134" s="13" t="s">
        <v>352</v>
      </c>
      <c r="BM134" s="146" t="s">
        <v>3407</v>
      </c>
    </row>
    <row r="135" spans="2:65" s="1" customFormat="1" ht="24.2" customHeight="1">
      <c r="B135" s="133"/>
      <c r="C135" s="134" t="s">
        <v>306</v>
      </c>
      <c r="D135" s="134" t="s">
        <v>284</v>
      </c>
      <c r="E135" s="135" t="s">
        <v>3408</v>
      </c>
      <c r="F135" s="136" t="s">
        <v>3409</v>
      </c>
      <c r="G135" s="137" t="s">
        <v>501</v>
      </c>
      <c r="H135" s="156">
        <v>70</v>
      </c>
      <c r="I135" s="139"/>
      <c r="J135" s="140">
        <f t="shared" si="0"/>
        <v>0</v>
      </c>
      <c r="K135" s="141"/>
      <c r="L135" s="28"/>
      <c r="M135" s="142" t="s">
        <v>1</v>
      </c>
      <c r="N135" s="143" t="s">
        <v>38</v>
      </c>
      <c r="P135" s="144">
        <f t="shared" si="1"/>
        <v>0</v>
      </c>
      <c r="Q135" s="144">
        <v>0</v>
      </c>
      <c r="R135" s="144">
        <f t="shared" si="2"/>
        <v>0</v>
      </c>
      <c r="S135" s="144">
        <v>0</v>
      </c>
      <c r="T135" s="145">
        <f t="shared" si="3"/>
        <v>0</v>
      </c>
      <c r="AR135" s="146" t="s">
        <v>352</v>
      </c>
      <c r="AT135" s="146" t="s">
        <v>284</v>
      </c>
      <c r="AU135" s="146" t="s">
        <v>82</v>
      </c>
      <c r="AY135" s="13" t="s">
        <v>281</v>
      </c>
      <c r="BE135" s="147">
        <f t="shared" si="4"/>
        <v>0</v>
      </c>
      <c r="BF135" s="147">
        <f t="shared" si="5"/>
        <v>0</v>
      </c>
      <c r="BG135" s="147">
        <f t="shared" si="6"/>
        <v>0</v>
      </c>
      <c r="BH135" s="147">
        <f t="shared" si="7"/>
        <v>0</v>
      </c>
      <c r="BI135" s="147">
        <f t="shared" si="8"/>
        <v>0</v>
      </c>
      <c r="BJ135" s="13" t="s">
        <v>80</v>
      </c>
      <c r="BK135" s="147">
        <f t="shared" si="9"/>
        <v>0</v>
      </c>
      <c r="BL135" s="13" t="s">
        <v>352</v>
      </c>
      <c r="BM135" s="146" t="s">
        <v>3410</v>
      </c>
    </row>
    <row r="136" spans="2:65" s="1" customFormat="1" ht="24.2" customHeight="1">
      <c r="B136" s="133"/>
      <c r="C136" s="165" t="s">
        <v>311</v>
      </c>
      <c r="D136" s="165" t="s">
        <v>2259</v>
      </c>
      <c r="E136" s="166" t="s">
        <v>3411</v>
      </c>
      <c r="F136" s="167" t="s">
        <v>3412</v>
      </c>
      <c r="G136" s="168" t="s">
        <v>501</v>
      </c>
      <c r="H136" s="169">
        <v>70</v>
      </c>
      <c r="I136" s="170"/>
      <c r="J136" s="171">
        <f t="shared" si="0"/>
        <v>0</v>
      </c>
      <c r="K136" s="172"/>
      <c r="L136" s="173"/>
      <c r="M136" s="174" t="s">
        <v>1</v>
      </c>
      <c r="N136" s="175" t="s">
        <v>38</v>
      </c>
      <c r="P136" s="144">
        <f t="shared" si="1"/>
        <v>0</v>
      </c>
      <c r="Q136" s="144">
        <v>0</v>
      </c>
      <c r="R136" s="144">
        <f t="shared" si="2"/>
        <v>0</v>
      </c>
      <c r="S136" s="144">
        <v>0</v>
      </c>
      <c r="T136" s="145">
        <f t="shared" si="3"/>
        <v>0</v>
      </c>
      <c r="AR136" s="146" t="s">
        <v>498</v>
      </c>
      <c r="AT136" s="146" t="s">
        <v>2259</v>
      </c>
      <c r="AU136" s="146" t="s">
        <v>82</v>
      </c>
      <c r="AY136" s="13" t="s">
        <v>281</v>
      </c>
      <c r="BE136" s="147">
        <f t="shared" si="4"/>
        <v>0</v>
      </c>
      <c r="BF136" s="147">
        <f t="shared" si="5"/>
        <v>0</v>
      </c>
      <c r="BG136" s="147">
        <f t="shared" si="6"/>
        <v>0</v>
      </c>
      <c r="BH136" s="147">
        <f t="shared" si="7"/>
        <v>0</v>
      </c>
      <c r="BI136" s="147">
        <f t="shared" si="8"/>
        <v>0</v>
      </c>
      <c r="BJ136" s="13" t="s">
        <v>80</v>
      </c>
      <c r="BK136" s="147">
        <f t="shared" si="9"/>
        <v>0</v>
      </c>
      <c r="BL136" s="13" t="s">
        <v>352</v>
      </c>
      <c r="BM136" s="146" t="s">
        <v>3413</v>
      </c>
    </row>
    <row r="137" spans="2:65" s="1" customFormat="1" ht="24.2" customHeight="1">
      <c r="B137" s="133"/>
      <c r="C137" s="134" t="s">
        <v>316</v>
      </c>
      <c r="D137" s="134" t="s">
        <v>284</v>
      </c>
      <c r="E137" s="135" t="s">
        <v>3414</v>
      </c>
      <c r="F137" s="136" t="s">
        <v>3415</v>
      </c>
      <c r="G137" s="137" t="s">
        <v>501</v>
      </c>
      <c r="H137" s="156">
        <v>45</v>
      </c>
      <c r="I137" s="139"/>
      <c r="J137" s="140">
        <f t="shared" si="0"/>
        <v>0</v>
      </c>
      <c r="K137" s="141"/>
      <c r="L137" s="28"/>
      <c r="M137" s="142" t="s">
        <v>1</v>
      </c>
      <c r="N137" s="143" t="s">
        <v>38</v>
      </c>
      <c r="P137" s="144">
        <f t="shared" si="1"/>
        <v>0</v>
      </c>
      <c r="Q137" s="144">
        <v>0</v>
      </c>
      <c r="R137" s="144">
        <f t="shared" si="2"/>
        <v>0</v>
      </c>
      <c r="S137" s="144">
        <v>0</v>
      </c>
      <c r="T137" s="145">
        <f t="shared" si="3"/>
        <v>0</v>
      </c>
      <c r="AR137" s="146" t="s">
        <v>352</v>
      </c>
      <c r="AT137" s="146" t="s">
        <v>284</v>
      </c>
      <c r="AU137" s="146" t="s">
        <v>82</v>
      </c>
      <c r="AY137" s="13" t="s">
        <v>281</v>
      </c>
      <c r="BE137" s="147">
        <f t="shared" si="4"/>
        <v>0</v>
      </c>
      <c r="BF137" s="147">
        <f t="shared" si="5"/>
        <v>0</v>
      </c>
      <c r="BG137" s="147">
        <f t="shared" si="6"/>
        <v>0</v>
      </c>
      <c r="BH137" s="147">
        <f t="shared" si="7"/>
        <v>0</v>
      </c>
      <c r="BI137" s="147">
        <f t="shared" si="8"/>
        <v>0</v>
      </c>
      <c r="BJ137" s="13" t="s">
        <v>80</v>
      </c>
      <c r="BK137" s="147">
        <f t="shared" si="9"/>
        <v>0</v>
      </c>
      <c r="BL137" s="13" t="s">
        <v>352</v>
      </c>
      <c r="BM137" s="146" t="s">
        <v>3416</v>
      </c>
    </row>
    <row r="138" spans="2:65" s="1" customFormat="1" ht="37.9" customHeight="1">
      <c r="B138" s="133"/>
      <c r="C138" s="134" t="s">
        <v>321</v>
      </c>
      <c r="D138" s="134" t="s">
        <v>284</v>
      </c>
      <c r="E138" s="135" t="s">
        <v>3417</v>
      </c>
      <c r="F138" s="136" t="s">
        <v>3418</v>
      </c>
      <c r="G138" s="137" t="s">
        <v>501</v>
      </c>
      <c r="H138" s="156">
        <v>45</v>
      </c>
      <c r="I138" s="139"/>
      <c r="J138" s="140">
        <f t="shared" si="0"/>
        <v>0</v>
      </c>
      <c r="K138" s="141"/>
      <c r="L138" s="28"/>
      <c r="M138" s="142" t="s">
        <v>1</v>
      </c>
      <c r="N138" s="143" t="s">
        <v>38</v>
      </c>
      <c r="P138" s="144">
        <f t="shared" si="1"/>
        <v>0</v>
      </c>
      <c r="Q138" s="144">
        <v>0</v>
      </c>
      <c r="R138" s="144">
        <f t="shared" si="2"/>
        <v>0</v>
      </c>
      <c r="S138" s="144">
        <v>0</v>
      </c>
      <c r="T138" s="145">
        <f t="shared" si="3"/>
        <v>0</v>
      </c>
      <c r="AR138" s="146" t="s">
        <v>352</v>
      </c>
      <c r="AT138" s="146" t="s">
        <v>284</v>
      </c>
      <c r="AU138" s="146" t="s">
        <v>82</v>
      </c>
      <c r="AY138" s="13" t="s">
        <v>281</v>
      </c>
      <c r="BE138" s="147">
        <f t="shared" si="4"/>
        <v>0</v>
      </c>
      <c r="BF138" s="147">
        <f t="shared" si="5"/>
        <v>0</v>
      </c>
      <c r="BG138" s="147">
        <f t="shared" si="6"/>
        <v>0</v>
      </c>
      <c r="BH138" s="147">
        <f t="shared" si="7"/>
        <v>0</v>
      </c>
      <c r="BI138" s="147">
        <f t="shared" si="8"/>
        <v>0</v>
      </c>
      <c r="BJ138" s="13" t="s">
        <v>80</v>
      </c>
      <c r="BK138" s="147">
        <f t="shared" si="9"/>
        <v>0</v>
      </c>
      <c r="BL138" s="13" t="s">
        <v>352</v>
      </c>
      <c r="BM138" s="146" t="s">
        <v>3419</v>
      </c>
    </row>
    <row r="139" spans="2:65" s="1" customFormat="1" ht="24.2" customHeight="1">
      <c r="B139" s="133"/>
      <c r="C139" s="134" t="s">
        <v>326</v>
      </c>
      <c r="D139" s="134" t="s">
        <v>284</v>
      </c>
      <c r="E139" s="135" t="s">
        <v>3420</v>
      </c>
      <c r="F139" s="136" t="s">
        <v>3421</v>
      </c>
      <c r="G139" s="137" t="s">
        <v>501</v>
      </c>
      <c r="H139" s="156">
        <v>520</v>
      </c>
      <c r="I139" s="139"/>
      <c r="J139" s="140">
        <f t="shared" si="0"/>
        <v>0</v>
      </c>
      <c r="K139" s="141"/>
      <c r="L139" s="28"/>
      <c r="M139" s="142" t="s">
        <v>1</v>
      </c>
      <c r="N139" s="143" t="s">
        <v>38</v>
      </c>
      <c r="P139" s="144">
        <f t="shared" si="1"/>
        <v>0</v>
      </c>
      <c r="Q139" s="144">
        <v>0</v>
      </c>
      <c r="R139" s="144">
        <f t="shared" si="2"/>
        <v>0</v>
      </c>
      <c r="S139" s="144">
        <v>0</v>
      </c>
      <c r="T139" s="145">
        <f t="shared" si="3"/>
        <v>0</v>
      </c>
      <c r="AR139" s="146" t="s">
        <v>352</v>
      </c>
      <c r="AT139" s="146" t="s">
        <v>284</v>
      </c>
      <c r="AU139" s="146" t="s">
        <v>82</v>
      </c>
      <c r="AY139" s="13" t="s">
        <v>281</v>
      </c>
      <c r="BE139" s="147">
        <f t="shared" si="4"/>
        <v>0</v>
      </c>
      <c r="BF139" s="147">
        <f t="shared" si="5"/>
        <v>0</v>
      </c>
      <c r="BG139" s="147">
        <f t="shared" si="6"/>
        <v>0</v>
      </c>
      <c r="BH139" s="147">
        <f t="shared" si="7"/>
        <v>0</v>
      </c>
      <c r="BI139" s="147">
        <f t="shared" si="8"/>
        <v>0</v>
      </c>
      <c r="BJ139" s="13" t="s">
        <v>80</v>
      </c>
      <c r="BK139" s="147">
        <f t="shared" si="9"/>
        <v>0</v>
      </c>
      <c r="BL139" s="13" t="s">
        <v>352</v>
      </c>
      <c r="BM139" s="146" t="s">
        <v>3422</v>
      </c>
    </row>
    <row r="140" spans="2:65" s="1" customFormat="1" ht="24.2" customHeight="1">
      <c r="B140" s="133"/>
      <c r="C140" s="165" t="s">
        <v>331</v>
      </c>
      <c r="D140" s="165" t="s">
        <v>2259</v>
      </c>
      <c r="E140" s="166" t="s">
        <v>3423</v>
      </c>
      <c r="F140" s="167" t="s">
        <v>3424</v>
      </c>
      <c r="G140" s="168" t="s">
        <v>501</v>
      </c>
      <c r="H140" s="169">
        <v>300</v>
      </c>
      <c r="I140" s="170"/>
      <c r="J140" s="171">
        <f t="shared" si="0"/>
        <v>0</v>
      </c>
      <c r="K140" s="172"/>
      <c r="L140" s="173"/>
      <c r="M140" s="174" t="s">
        <v>1</v>
      </c>
      <c r="N140" s="175" t="s">
        <v>38</v>
      </c>
      <c r="P140" s="144">
        <f t="shared" si="1"/>
        <v>0</v>
      </c>
      <c r="Q140" s="144">
        <v>0</v>
      </c>
      <c r="R140" s="144">
        <f t="shared" si="2"/>
        <v>0</v>
      </c>
      <c r="S140" s="144">
        <v>0</v>
      </c>
      <c r="T140" s="145">
        <f t="shared" si="3"/>
        <v>0</v>
      </c>
      <c r="AR140" s="146" t="s">
        <v>498</v>
      </c>
      <c r="AT140" s="146" t="s">
        <v>2259</v>
      </c>
      <c r="AU140" s="146" t="s">
        <v>82</v>
      </c>
      <c r="AY140" s="13" t="s">
        <v>281</v>
      </c>
      <c r="BE140" s="147">
        <f t="shared" si="4"/>
        <v>0</v>
      </c>
      <c r="BF140" s="147">
        <f t="shared" si="5"/>
        <v>0</v>
      </c>
      <c r="BG140" s="147">
        <f t="shared" si="6"/>
        <v>0</v>
      </c>
      <c r="BH140" s="147">
        <f t="shared" si="7"/>
        <v>0</v>
      </c>
      <c r="BI140" s="147">
        <f t="shared" si="8"/>
        <v>0</v>
      </c>
      <c r="BJ140" s="13" t="s">
        <v>80</v>
      </c>
      <c r="BK140" s="147">
        <f t="shared" si="9"/>
        <v>0</v>
      </c>
      <c r="BL140" s="13" t="s">
        <v>352</v>
      </c>
      <c r="BM140" s="146" t="s">
        <v>3425</v>
      </c>
    </row>
    <row r="141" spans="2:65" s="1" customFormat="1" ht="24.2" customHeight="1">
      <c r="B141" s="133"/>
      <c r="C141" s="165" t="s">
        <v>8</v>
      </c>
      <c r="D141" s="165" t="s">
        <v>2259</v>
      </c>
      <c r="E141" s="166" t="s">
        <v>3426</v>
      </c>
      <c r="F141" s="167" t="s">
        <v>3427</v>
      </c>
      <c r="G141" s="168" t="s">
        <v>501</v>
      </c>
      <c r="H141" s="169">
        <v>220</v>
      </c>
      <c r="I141" s="170"/>
      <c r="J141" s="171">
        <f t="shared" si="0"/>
        <v>0</v>
      </c>
      <c r="K141" s="172"/>
      <c r="L141" s="173"/>
      <c r="M141" s="174" t="s">
        <v>1</v>
      </c>
      <c r="N141" s="175" t="s">
        <v>38</v>
      </c>
      <c r="P141" s="144">
        <f t="shared" si="1"/>
        <v>0</v>
      </c>
      <c r="Q141" s="144">
        <v>0</v>
      </c>
      <c r="R141" s="144">
        <f t="shared" si="2"/>
        <v>0</v>
      </c>
      <c r="S141" s="144">
        <v>0</v>
      </c>
      <c r="T141" s="145">
        <f t="shared" si="3"/>
        <v>0</v>
      </c>
      <c r="AR141" s="146" t="s">
        <v>498</v>
      </c>
      <c r="AT141" s="146" t="s">
        <v>2259</v>
      </c>
      <c r="AU141" s="146" t="s">
        <v>82</v>
      </c>
      <c r="AY141" s="13" t="s">
        <v>281</v>
      </c>
      <c r="BE141" s="147">
        <f t="shared" si="4"/>
        <v>0</v>
      </c>
      <c r="BF141" s="147">
        <f t="shared" si="5"/>
        <v>0</v>
      </c>
      <c r="BG141" s="147">
        <f t="shared" si="6"/>
        <v>0</v>
      </c>
      <c r="BH141" s="147">
        <f t="shared" si="7"/>
        <v>0</v>
      </c>
      <c r="BI141" s="147">
        <f t="shared" si="8"/>
        <v>0</v>
      </c>
      <c r="BJ141" s="13" t="s">
        <v>80</v>
      </c>
      <c r="BK141" s="147">
        <f t="shared" si="9"/>
        <v>0</v>
      </c>
      <c r="BL141" s="13" t="s">
        <v>352</v>
      </c>
      <c r="BM141" s="146" t="s">
        <v>3428</v>
      </c>
    </row>
    <row r="142" spans="2:65" s="1" customFormat="1" ht="24.2" customHeight="1">
      <c r="B142" s="133"/>
      <c r="C142" s="134" t="s">
        <v>438</v>
      </c>
      <c r="D142" s="134" t="s">
        <v>284</v>
      </c>
      <c r="E142" s="135" t="s">
        <v>3429</v>
      </c>
      <c r="F142" s="136" t="s">
        <v>3430</v>
      </c>
      <c r="G142" s="137" t="s">
        <v>501</v>
      </c>
      <c r="H142" s="156">
        <v>65</v>
      </c>
      <c r="I142" s="139"/>
      <c r="J142" s="140">
        <f t="shared" si="0"/>
        <v>0</v>
      </c>
      <c r="K142" s="141"/>
      <c r="L142" s="28"/>
      <c r="M142" s="142" t="s">
        <v>1</v>
      </c>
      <c r="N142" s="143" t="s">
        <v>38</v>
      </c>
      <c r="P142" s="144">
        <f t="shared" si="1"/>
        <v>0</v>
      </c>
      <c r="Q142" s="144">
        <v>0</v>
      </c>
      <c r="R142" s="144">
        <f t="shared" si="2"/>
        <v>0</v>
      </c>
      <c r="S142" s="144">
        <v>0</v>
      </c>
      <c r="T142" s="145">
        <f t="shared" si="3"/>
        <v>0</v>
      </c>
      <c r="AR142" s="146" t="s">
        <v>352</v>
      </c>
      <c r="AT142" s="146" t="s">
        <v>284</v>
      </c>
      <c r="AU142" s="146" t="s">
        <v>82</v>
      </c>
      <c r="AY142" s="13" t="s">
        <v>281</v>
      </c>
      <c r="BE142" s="147">
        <f t="shared" si="4"/>
        <v>0</v>
      </c>
      <c r="BF142" s="147">
        <f t="shared" si="5"/>
        <v>0</v>
      </c>
      <c r="BG142" s="147">
        <f t="shared" si="6"/>
        <v>0</v>
      </c>
      <c r="BH142" s="147">
        <f t="shared" si="7"/>
        <v>0</v>
      </c>
      <c r="BI142" s="147">
        <f t="shared" si="8"/>
        <v>0</v>
      </c>
      <c r="BJ142" s="13" t="s">
        <v>80</v>
      </c>
      <c r="BK142" s="147">
        <f t="shared" si="9"/>
        <v>0</v>
      </c>
      <c r="BL142" s="13" t="s">
        <v>352</v>
      </c>
      <c r="BM142" s="146" t="s">
        <v>3431</v>
      </c>
    </row>
    <row r="143" spans="2:65" s="1" customFormat="1" ht="24.2" customHeight="1">
      <c r="B143" s="133"/>
      <c r="C143" s="165" t="s">
        <v>342</v>
      </c>
      <c r="D143" s="165" t="s">
        <v>2259</v>
      </c>
      <c r="E143" s="166" t="s">
        <v>3432</v>
      </c>
      <c r="F143" s="167" t="s">
        <v>3433</v>
      </c>
      <c r="G143" s="168" t="s">
        <v>501</v>
      </c>
      <c r="H143" s="169">
        <v>50</v>
      </c>
      <c r="I143" s="170"/>
      <c r="J143" s="171">
        <f t="shared" si="0"/>
        <v>0</v>
      </c>
      <c r="K143" s="172"/>
      <c r="L143" s="173"/>
      <c r="M143" s="174" t="s">
        <v>1</v>
      </c>
      <c r="N143" s="175" t="s">
        <v>38</v>
      </c>
      <c r="P143" s="144">
        <f t="shared" si="1"/>
        <v>0</v>
      </c>
      <c r="Q143" s="144">
        <v>0</v>
      </c>
      <c r="R143" s="144">
        <f t="shared" si="2"/>
        <v>0</v>
      </c>
      <c r="S143" s="144">
        <v>0</v>
      </c>
      <c r="T143" s="145">
        <f t="shared" si="3"/>
        <v>0</v>
      </c>
      <c r="AR143" s="146" t="s">
        <v>498</v>
      </c>
      <c r="AT143" s="146" t="s">
        <v>2259</v>
      </c>
      <c r="AU143" s="146" t="s">
        <v>82</v>
      </c>
      <c r="AY143" s="13" t="s">
        <v>281</v>
      </c>
      <c r="BE143" s="147">
        <f t="shared" si="4"/>
        <v>0</v>
      </c>
      <c r="BF143" s="147">
        <f t="shared" si="5"/>
        <v>0</v>
      </c>
      <c r="BG143" s="147">
        <f t="shared" si="6"/>
        <v>0</v>
      </c>
      <c r="BH143" s="147">
        <f t="shared" si="7"/>
        <v>0</v>
      </c>
      <c r="BI143" s="147">
        <f t="shared" si="8"/>
        <v>0</v>
      </c>
      <c r="BJ143" s="13" t="s">
        <v>80</v>
      </c>
      <c r="BK143" s="147">
        <f t="shared" si="9"/>
        <v>0</v>
      </c>
      <c r="BL143" s="13" t="s">
        <v>352</v>
      </c>
      <c r="BM143" s="146" t="s">
        <v>3434</v>
      </c>
    </row>
    <row r="144" spans="2:65" s="1" customFormat="1" ht="24.2" customHeight="1">
      <c r="B144" s="133"/>
      <c r="C144" s="165" t="s">
        <v>347</v>
      </c>
      <c r="D144" s="165" t="s">
        <v>2259</v>
      </c>
      <c r="E144" s="166" t="s">
        <v>3435</v>
      </c>
      <c r="F144" s="167" t="s">
        <v>3436</v>
      </c>
      <c r="G144" s="168" t="s">
        <v>501</v>
      </c>
      <c r="H144" s="169">
        <v>15</v>
      </c>
      <c r="I144" s="170"/>
      <c r="J144" s="171">
        <f t="shared" si="0"/>
        <v>0</v>
      </c>
      <c r="K144" s="172"/>
      <c r="L144" s="173"/>
      <c r="M144" s="174" t="s">
        <v>1</v>
      </c>
      <c r="N144" s="175" t="s">
        <v>38</v>
      </c>
      <c r="P144" s="144">
        <f t="shared" si="1"/>
        <v>0</v>
      </c>
      <c r="Q144" s="144">
        <v>0</v>
      </c>
      <c r="R144" s="144">
        <f t="shared" si="2"/>
        <v>0</v>
      </c>
      <c r="S144" s="144">
        <v>0</v>
      </c>
      <c r="T144" s="145">
        <f t="shared" si="3"/>
        <v>0</v>
      </c>
      <c r="AR144" s="146" t="s">
        <v>498</v>
      </c>
      <c r="AT144" s="146" t="s">
        <v>2259</v>
      </c>
      <c r="AU144" s="146" t="s">
        <v>82</v>
      </c>
      <c r="AY144" s="13" t="s">
        <v>281</v>
      </c>
      <c r="BE144" s="147">
        <f t="shared" si="4"/>
        <v>0</v>
      </c>
      <c r="BF144" s="147">
        <f t="shared" si="5"/>
        <v>0</v>
      </c>
      <c r="BG144" s="147">
        <f t="shared" si="6"/>
        <v>0</v>
      </c>
      <c r="BH144" s="147">
        <f t="shared" si="7"/>
        <v>0</v>
      </c>
      <c r="BI144" s="147">
        <f t="shared" si="8"/>
        <v>0</v>
      </c>
      <c r="BJ144" s="13" t="s">
        <v>80</v>
      </c>
      <c r="BK144" s="147">
        <f t="shared" si="9"/>
        <v>0</v>
      </c>
      <c r="BL144" s="13" t="s">
        <v>352</v>
      </c>
      <c r="BM144" s="146" t="s">
        <v>3437</v>
      </c>
    </row>
    <row r="145" spans="2:65" s="1" customFormat="1" ht="24.2" customHeight="1">
      <c r="B145" s="133"/>
      <c r="C145" s="134" t="s">
        <v>352</v>
      </c>
      <c r="D145" s="134" t="s">
        <v>284</v>
      </c>
      <c r="E145" s="135" t="s">
        <v>3438</v>
      </c>
      <c r="F145" s="136" t="s">
        <v>3439</v>
      </c>
      <c r="G145" s="137" t="s">
        <v>409</v>
      </c>
      <c r="H145" s="156">
        <v>30</v>
      </c>
      <c r="I145" s="139"/>
      <c r="J145" s="140">
        <f t="shared" si="0"/>
        <v>0</v>
      </c>
      <c r="K145" s="141"/>
      <c r="L145" s="28"/>
      <c r="M145" s="142" t="s">
        <v>1</v>
      </c>
      <c r="N145" s="143" t="s">
        <v>38</v>
      </c>
      <c r="P145" s="144">
        <f t="shared" si="1"/>
        <v>0</v>
      </c>
      <c r="Q145" s="144">
        <v>0</v>
      </c>
      <c r="R145" s="144">
        <f t="shared" si="2"/>
        <v>0</v>
      </c>
      <c r="S145" s="144">
        <v>0</v>
      </c>
      <c r="T145" s="145">
        <f t="shared" si="3"/>
        <v>0</v>
      </c>
      <c r="AR145" s="146" t="s">
        <v>352</v>
      </c>
      <c r="AT145" s="146" t="s">
        <v>284</v>
      </c>
      <c r="AU145" s="146" t="s">
        <v>82</v>
      </c>
      <c r="AY145" s="13" t="s">
        <v>281</v>
      </c>
      <c r="BE145" s="147">
        <f t="shared" si="4"/>
        <v>0</v>
      </c>
      <c r="BF145" s="147">
        <f t="shared" si="5"/>
        <v>0</v>
      </c>
      <c r="BG145" s="147">
        <f t="shared" si="6"/>
        <v>0</v>
      </c>
      <c r="BH145" s="147">
        <f t="shared" si="7"/>
        <v>0</v>
      </c>
      <c r="BI145" s="147">
        <f t="shared" si="8"/>
        <v>0</v>
      </c>
      <c r="BJ145" s="13" t="s">
        <v>80</v>
      </c>
      <c r="BK145" s="147">
        <f t="shared" si="9"/>
        <v>0</v>
      </c>
      <c r="BL145" s="13" t="s">
        <v>352</v>
      </c>
      <c r="BM145" s="146" t="s">
        <v>3440</v>
      </c>
    </row>
    <row r="146" spans="2:65" s="1" customFormat="1" ht="24.2" customHeight="1">
      <c r="B146" s="133"/>
      <c r="C146" s="134" t="s">
        <v>359</v>
      </c>
      <c r="D146" s="134" t="s">
        <v>284</v>
      </c>
      <c r="E146" s="135" t="s">
        <v>3441</v>
      </c>
      <c r="F146" s="136" t="s">
        <v>3442</v>
      </c>
      <c r="G146" s="137" t="s">
        <v>409</v>
      </c>
      <c r="H146" s="156">
        <v>1</v>
      </c>
      <c r="I146" s="139"/>
      <c r="J146" s="140">
        <f t="shared" si="0"/>
        <v>0</v>
      </c>
      <c r="K146" s="141"/>
      <c r="L146" s="28"/>
      <c r="M146" s="142" t="s">
        <v>1</v>
      </c>
      <c r="N146" s="143" t="s">
        <v>38</v>
      </c>
      <c r="P146" s="144">
        <f t="shared" si="1"/>
        <v>0</v>
      </c>
      <c r="Q146" s="144">
        <v>0</v>
      </c>
      <c r="R146" s="144">
        <f t="shared" si="2"/>
        <v>0</v>
      </c>
      <c r="S146" s="144">
        <v>0</v>
      </c>
      <c r="T146" s="145">
        <f t="shared" si="3"/>
        <v>0</v>
      </c>
      <c r="AR146" s="146" t="s">
        <v>352</v>
      </c>
      <c r="AT146" s="146" t="s">
        <v>284</v>
      </c>
      <c r="AU146" s="146" t="s">
        <v>82</v>
      </c>
      <c r="AY146" s="13" t="s">
        <v>281</v>
      </c>
      <c r="BE146" s="147">
        <f t="shared" si="4"/>
        <v>0</v>
      </c>
      <c r="BF146" s="147">
        <f t="shared" si="5"/>
        <v>0</v>
      </c>
      <c r="BG146" s="147">
        <f t="shared" si="6"/>
        <v>0</v>
      </c>
      <c r="BH146" s="147">
        <f t="shared" si="7"/>
        <v>0</v>
      </c>
      <c r="BI146" s="147">
        <f t="shared" si="8"/>
        <v>0</v>
      </c>
      <c r="BJ146" s="13" t="s">
        <v>80</v>
      </c>
      <c r="BK146" s="147">
        <f t="shared" si="9"/>
        <v>0</v>
      </c>
      <c r="BL146" s="13" t="s">
        <v>352</v>
      </c>
      <c r="BM146" s="146" t="s">
        <v>3443</v>
      </c>
    </row>
    <row r="147" spans="2:65" s="1" customFormat="1" ht="24.2" customHeight="1">
      <c r="B147" s="133"/>
      <c r="C147" s="134" t="s">
        <v>454</v>
      </c>
      <c r="D147" s="134" t="s">
        <v>284</v>
      </c>
      <c r="E147" s="135" t="s">
        <v>3444</v>
      </c>
      <c r="F147" s="136" t="s">
        <v>3445</v>
      </c>
      <c r="G147" s="137" t="s">
        <v>409</v>
      </c>
      <c r="H147" s="156">
        <v>1</v>
      </c>
      <c r="I147" s="139"/>
      <c r="J147" s="140">
        <f t="shared" si="0"/>
        <v>0</v>
      </c>
      <c r="K147" s="141"/>
      <c r="L147" s="28"/>
      <c r="M147" s="142" t="s">
        <v>1</v>
      </c>
      <c r="N147" s="143" t="s">
        <v>38</v>
      </c>
      <c r="P147" s="144">
        <f t="shared" si="1"/>
        <v>0</v>
      </c>
      <c r="Q147" s="144">
        <v>0</v>
      </c>
      <c r="R147" s="144">
        <f t="shared" si="2"/>
        <v>0</v>
      </c>
      <c r="S147" s="144">
        <v>0</v>
      </c>
      <c r="T147" s="145">
        <f t="shared" si="3"/>
        <v>0</v>
      </c>
      <c r="AR147" s="146" t="s">
        <v>352</v>
      </c>
      <c r="AT147" s="146" t="s">
        <v>284</v>
      </c>
      <c r="AU147" s="146" t="s">
        <v>82</v>
      </c>
      <c r="AY147" s="13" t="s">
        <v>281</v>
      </c>
      <c r="BE147" s="147">
        <f t="shared" si="4"/>
        <v>0</v>
      </c>
      <c r="BF147" s="147">
        <f t="shared" si="5"/>
        <v>0</v>
      </c>
      <c r="BG147" s="147">
        <f t="shared" si="6"/>
        <v>0</v>
      </c>
      <c r="BH147" s="147">
        <f t="shared" si="7"/>
        <v>0</v>
      </c>
      <c r="BI147" s="147">
        <f t="shared" si="8"/>
        <v>0</v>
      </c>
      <c r="BJ147" s="13" t="s">
        <v>80</v>
      </c>
      <c r="BK147" s="147">
        <f t="shared" si="9"/>
        <v>0</v>
      </c>
      <c r="BL147" s="13" t="s">
        <v>352</v>
      </c>
      <c r="BM147" s="146" t="s">
        <v>3446</v>
      </c>
    </row>
    <row r="148" spans="2:65" s="1" customFormat="1" ht="24.2" customHeight="1">
      <c r="B148" s="133"/>
      <c r="C148" s="134" t="s">
        <v>366</v>
      </c>
      <c r="D148" s="134" t="s">
        <v>284</v>
      </c>
      <c r="E148" s="135" t="s">
        <v>3447</v>
      </c>
      <c r="F148" s="136" t="s">
        <v>3448</v>
      </c>
      <c r="G148" s="137" t="s">
        <v>409</v>
      </c>
      <c r="H148" s="156">
        <v>6</v>
      </c>
      <c r="I148" s="139"/>
      <c r="J148" s="140">
        <f t="shared" si="0"/>
        <v>0</v>
      </c>
      <c r="K148" s="141"/>
      <c r="L148" s="28"/>
      <c r="M148" s="142" t="s">
        <v>1</v>
      </c>
      <c r="N148" s="143" t="s">
        <v>38</v>
      </c>
      <c r="P148" s="144">
        <f t="shared" si="1"/>
        <v>0</v>
      </c>
      <c r="Q148" s="144">
        <v>0</v>
      </c>
      <c r="R148" s="144">
        <f t="shared" si="2"/>
        <v>0</v>
      </c>
      <c r="S148" s="144">
        <v>0</v>
      </c>
      <c r="T148" s="145">
        <f t="shared" si="3"/>
        <v>0</v>
      </c>
      <c r="AR148" s="146" t="s">
        <v>352</v>
      </c>
      <c r="AT148" s="146" t="s">
        <v>284</v>
      </c>
      <c r="AU148" s="146" t="s">
        <v>82</v>
      </c>
      <c r="AY148" s="13" t="s">
        <v>281</v>
      </c>
      <c r="BE148" s="147">
        <f t="shared" si="4"/>
        <v>0</v>
      </c>
      <c r="BF148" s="147">
        <f t="shared" si="5"/>
        <v>0</v>
      </c>
      <c r="BG148" s="147">
        <f t="shared" si="6"/>
        <v>0</v>
      </c>
      <c r="BH148" s="147">
        <f t="shared" si="7"/>
        <v>0</v>
      </c>
      <c r="BI148" s="147">
        <f t="shared" si="8"/>
        <v>0</v>
      </c>
      <c r="BJ148" s="13" t="s">
        <v>80</v>
      </c>
      <c r="BK148" s="147">
        <f t="shared" si="9"/>
        <v>0</v>
      </c>
      <c r="BL148" s="13" t="s">
        <v>352</v>
      </c>
      <c r="BM148" s="146" t="s">
        <v>3449</v>
      </c>
    </row>
    <row r="149" spans="2:65" s="1" customFormat="1" ht="24.2" customHeight="1">
      <c r="B149" s="133"/>
      <c r="C149" s="134" t="s">
        <v>371</v>
      </c>
      <c r="D149" s="134" t="s">
        <v>284</v>
      </c>
      <c r="E149" s="135" t="s">
        <v>3450</v>
      </c>
      <c r="F149" s="136" t="s">
        <v>3451</v>
      </c>
      <c r="G149" s="137" t="s">
        <v>409</v>
      </c>
      <c r="H149" s="156">
        <v>4</v>
      </c>
      <c r="I149" s="139"/>
      <c r="J149" s="140">
        <f t="shared" si="0"/>
        <v>0</v>
      </c>
      <c r="K149" s="141"/>
      <c r="L149" s="28"/>
      <c r="M149" s="142" t="s">
        <v>1</v>
      </c>
      <c r="N149" s="143" t="s">
        <v>38</v>
      </c>
      <c r="P149" s="144">
        <f t="shared" si="1"/>
        <v>0</v>
      </c>
      <c r="Q149" s="144">
        <v>0</v>
      </c>
      <c r="R149" s="144">
        <f t="shared" si="2"/>
        <v>0</v>
      </c>
      <c r="S149" s="144">
        <v>0</v>
      </c>
      <c r="T149" s="145">
        <f t="shared" si="3"/>
        <v>0</v>
      </c>
      <c r="AR149" s="146" t="s">
        <v>352</v>
      </c>
      <c r="AT149" s="146" t="s">
        <v>284</v>
      </c>
      <c r="AU149" s="146" t="s">
        <v>82</v>
      </c>
      <c r="AY149" s="13" t="s">
        <v>281</v>
      </c>
      <c r="BE149" s="147">
        <f t="shared" si="4"/>
        <v>0</v>
      </c>
      <c r="BF149" s="147">
        <f t="shared" si="5"/>
        <v>0</v>
      </c>
      <c r="BG149" s="147">
        <f t="shared" si="6"/>
        <v>0</v>
      </c>
      <c r="BH149" s="147">
        <f t="shared" si="7"/>
        <v>0</v>
      </c>
      <c r="BI149" s="147">
        <f t="shared" si="8"/>
        <v>0</v>
      </c>
      <c r="BJ149" s="13" t="s">
        <v>80</v>
      </c>
      <c r="BK149" s="147">
        <f t="shared" si="9"/>
        <v>0</v>
      </c>
      <c r="BL149" s="13" t="s">
        <v>352</v>
      </c>
      <c r="BM149" s="146" t="s">
        <v>3452</v>
      </c>
    </row>
    <row r="150" spans="2:65" s="1" customFormat="1" ht="16.5" customHeight="1">
      <c r="B150" s="133"/>
      <c r="C150" s="165" t="s">
        <v>7</v>
      </c>
      <c r="D150" s="165" t="s">
        <v>2259</v>
      </c>
      <c r="E150" s="166" t="s">
        <v>3453</v>
      </c>
      <c r="F150" s="167" t="s">
        <v>3454</v>
      </c>
      <c r="G150" s="168" t="s">
        <v>409</v>
      </c>
      <c r="H150" s="169">
        <v>6</v>
      </c>
      <c r="I150" s="170"/>
      <c r="J150" s="171">
        <f t="shared" si="0"/>
        <v>0</v>
      </c>
      <c r="K150" s="172"/>
      <c r="L150" s="173"/>
      <c r="M150" s="174" t="s">
        <v>1</v>
      </c>
      <c r="N150" s="175" t="s">
        <v>38</v>
      </c>
      <c r="P150" s="144">
        <f t="shared" si="1"/>
        <v>0</v>
      </c>
      <c r="Q150" s="144">
        <v>0</v>
      </c>
      <c r="R150" s="144">
        <f t="shared" si="2"/>
        <v>0</v>
      </c>
      <c r="S150" s="144">
        <v>0</v>
      </c>
      <c r="T150" s="145">
        <f t="shared" si="3"/>
        <v>0</v>
      </c>
      <c r="AR150" s="146" t="s">
        <v>498</v>
      </c>
      <c r="AT150" s="146" t="s">
        <v>2259</v>
      </c>
      <c r="AU150" s="146" t="s">
        <v>82</v>
      </c>
      <c r="AY150" s="13" t="s">
        <v>281</v>
      </c>
      <c r="BE150" s="147">
        <f t="shared" si="4"/>
        <v>0</v>
      </c>
      <c r="BF150" s="147">
        <f t="shared" si="5"/>
        <v>0</v>
      </c>
      <c r="BG150" s="147">
        <f t="shared" si="6"/>
        <v>0</v>
      </c>
      <c r="BH150" s="147">
        <f t="shared" si="7"/>
        <v>0</v>
      </c>
      <c r="BI150" s="147">
        <f t="shared" si="8"/>
        <v>0</v>
      </c>
      <c r="BJ150" s="13" t="s">
        <v>80</v>
      </c>
      <c r="BK150" s="147">
        <f t="shared" si="9"/>
        <v>0</v>
      </c>
      <c r="BL150" s="13" t="s">
        <v>352</v>
      </c>
      <c r="BM150" s="146" t="s">
        <v>3455</v>
      </c>
    </row>
    <row r="151" spans="2:65" s="1" customFormat="1" ht="16.5" customHeight="1">
      <c r="B151" s="133"/>
      <c r="C151" s="165" t="s">
        <v>379</v>
      </c>
      <c r="D151" s="165" t="s">
        <v>2259</v>
      </c>
      <c r="E151" s="166" t="s">
        <v>3456</v>
      </c>
      <c r="F151" s="167" t="s">
        <v>3457</v>
      </c>
      <c r="G151" s="168" t="s">
        <v>409</v>
      </c>
      <c r="H151" s="169">
        <v>4</v>
      </c>
      <c r="I151" s="170"/>
      <c r="J151" s="171">
        <f t="shared" si="0"/>
        <v>0</v>
      </c>
      <c r="K151" s="172"/>
      <c r="L151" s="173"/>
      <c r="M151" s="174" t="s">
        <v>1</v>
      </c>
      <c r="N151" s="175" t="s">
        <v>38</v>
      </c>
      <c r="P151" s="144">
        <f t="shared" si="1"/>
        <v>0</v>
      </c>
      <c r="Q151" s="144">
        <v>0</v>
      </c>
      <c r="R151" s="144">
        <f t="shared" si="2"/>
        <v>0</v>
      </c>
      <c r="S151" s="144">
        <v>0</v>
      </c>
      <c r="T151" s="145">
        <f t="shared" si="3"/>
        <v>0</v>
      </c>
      <c r="AR151" s="146" t="s">
        <v>498</v>
      </c>
      <c r="AT151" s="146" t="s">
        <v>2259</v>
      </c>
      <c r="AU151" s="146" t="s">
        <v>82</v>
      </c>
      <c r="AY151" s="13" t="s">
        <v>281</v>
      </c>
      <c r="BE151" s="147">
        <f t="shared" si="4"/>
        <v>0</v>
      </c>
      <c r="BF151" s="147">
        <f t="shared" si="5"/>
        <v>0</v>
      </c>
      <c r="BG151" s="147">
        <f t="shared" si="6"/>
        <v>0</v>
      </c>
      <c r="BH151" s="147">
        <f t="shared" si="7"/>
        <v>0</v>
      </c>
      <c r="BI151" s="147">
        <f t="shared" si="8"/>
        <v>0</v>
      </c>
      <c r="BJ151" s="13" t="s">
        <v>80</v>
      </c>
      <c r="BK151" s="147">
        <f t="shared" si="9"/>
        <v>0</v>
      </c>
      <c r="BL151" s="13" t="s">
        <v>352</v>
      </c>
      <c r="BM151" s="146" t="s">
        <v>3458</v>
      </c>
    </row>
    <row r="152" spans="2:65" s="1" customFormat="1" ht="16.5" customHeight="1">
      <c r="B152" s="133"/>
      <c r="C152" s="165" t="s">
        <v>384</v>
      </c>
      <c r="D152" s="165" t="s">
        <v>2259</v>
      </c>
      <c r="E152" s="166" t="s">
        <v>3459</v>
      </c>
      <c r="F152" s="167" t="s">
        <v>3460</v>
      </c>
      <c r="G152" s="168" t="s">
        <v>409</v>
      </c>
      <c r="H152" s="169">
        <v>10</v>
      </c>
      <c r="I152" s="170"/>
      <c r="J152" s="171">
        <f t="shared" si="0"/>
        <v>0</v>
      </c>
      <c r="K152" s="172"/>
      <c r="L152" s="173"/>
      <c r="M152" s="174" t="s">
        <v>1</v>
      </c>
      <c r="N152" s="175" t="s">
        <v>38</v>
      </c>
      <c r="P152" s="144">
        <f t="shared" si="1"/>
        <v>0</v>
      </c>
      <c r="Q152" s="144">
        <v>0</v>
      </c>
      <c r="R152" s="144">
        <f t="shared" si="2"/>
        <v>0</v>
      </c>
      <c r="S152" s="144">
        <v>0</v>
      </c>
      <c r="T152" s="145">
        <f t="shared" si="3"/>
        <v>0</v>
      </c>
      <c r="AR152" s="146" t="s">
        <v>498</v>
      </c>
      <c r="AT152" s="146" t="s">
        <v>2259</v>
      </c>
      <c r="AU152" s="146" t="s">
        <v>82</v>
      </c>
      <c r="AY152" s="13" t="s">
        <v>281</v>
      </c>
      <c r="BE152" s="147">
        <f t="shared" si="4"/>
        <v>0</v>
      </c>
      <c r="BF152" s="147">
        <f t="shared" si="5"/>
        <v>0</v>
      </c>
      <c r="BG152" s="147">
        <f t="shared" si="6"/>
        <v>0</v>
      </c>
      <c r="BH152" s="147">
        <f t="shared" si="7"/>
        <v>0</v>
      </c>
      <c r="BI152" s="147">
        <f t="shared" si="8"/>
        <v>0</v>
      </c>
      <c r="BJ152" s="13" t="s">
        <v>80</v>
      </c>
      <c r="BK152" s="147">
        <f t="shared" si="9"/>
        <v>0</v>
      </c>
      <c r="BL152" s="13" t="s">
        <v>352</v>
      </c>
      <c r="BM152" s="146" t="s">
        <v>3461</v>
      </c>
    </row>
    <row r="153" spans="2:65" s="1" customFormat="1" ht="16.5" customHeight="1">
      <c r="B153" s="133"/>
      <c r="C153" s="165" t="s">
        <v>389</v>
      </c>
      <c r="D153" s="165" t="s">
        <v>2259</v>
      </c>
      <c r="E153" s="166" t="s">
        <v>3462</v>
      </c>
      <c r="F153" s="167" t="s">
        <v>3463</v>
      </c>
      <c r="G153" s="168" t="s">
        <v>409</v>
      </c>
      <c r="H153" s="169">
        <v>11</v>
      </c>
      <c r="I153" s="170"/>
      <c r="J153" s="171">
        <f t="shared" si="0"/>
        <v>0</v>
      </c>
      <c r="K153" s="172"/>
      <c r="L153" s="173"/>
      <c r="M153" s="174" t="s">
        <v>1</v>
      </c>
      <c r="N153" s="175" t="s">
        <v>38</v>
      </c>
      <c r="P153" s="144">
        <f t="shared" si="1"/>
        <v>0</v>
      </c>
      <c r="Q153" s="144">
        <v>0</v>
      </c>
      <c r="R153" s="144">
        <f t="shared" si="2"/>
        <v>0</v>
      </c>
      <c r="S153" s="144">
        <v>0</v>
      </c>
      <c r="T153" s="145">
        <f t="shared" si="3"/>
        <v>0</v>
      </c>
      <c r="AR153" s="146" t="s">
        <v>498</v>
      </c>
      <c r="AT153" s="146" t="s">
        <v>2259</v>
      </c>
      <c r="AU153" s="146" t="s">
        <v>82</v>
      </c>
      <c r="AY153" s="13" t="s">
        <v>281</v>
      </c>
      <c r="BE153" s="147">
        <f t="shared" si="4"/>
        <v>0</v>
      </c>
      <c r="BF153" s="147">
        <f t="shared" si="5"/>
        <v>0</v>
      </c>
      <c r="BG153" s="147">
        <f t="shared" si="6"/>
        <v>0</v>
      </c>
      <c r="BH153" s="147">
        <f t="shared" si="7"/>
        <v>0</v>
      </c>
      <c r="BI153" s="147">
        <f t="shared" si="8"/>
        <v>0</v>
      </c>
      <c r="BJ153" s="13" t="s">
        <v>80</v>
      </c>
      <c r="BK153" s="147">
        <f t="shared" si="9"/>
        <v>0</v>
      </c>
      <c r="BL153" s="13" t="s">
        <v>352</v>
      </c>
      <c r="BM153" s="146" t="s">
        <v>3464</v>
      </c>
    </row>
    <row r="154" spans="2:65" s="1" customFormat="1" ht="16.5" customHeight="1">
      <c r="B154" s="133"/>
      <c r="C154" s="165" t="s">
        <v>476</v>
      </c>
      <c r="D154" s="165" t="s">
        <v>2259</v>
      </c>
      <c r="E154" s="166" t="s">
        <v>3465</v>
      </c>
      <c r="F154" s="167" t="s">
        <v>3466</v>
      </c>
      <c r="G154" s="168" t="s">
        <v>409</v>
      </c>
      <c r="H154" s="169">
        <v>1</v>
      </c>
      <c r="I154" s="170"/>
      <c r="J154" s="171">
        <f t="shared" si="0"/>
        <v>0</v>
      </c>
      <c r="K154" s="172"/>
      <c r="L154" s="173"/>
      <c r="M154" s="174" t="s">
        <v>1</v>
      </c>
      <c r="N154" s="175" t="s">
        <v>38</v>
      </c>
      <c r="P154" s="144">
        <f t="shared" si="1"/>
        <v>0</v>
      </c>
      <c r="Q154" s="144">
        <v>0</v>
      </c>
      <c r="R154" s="144">
        <f t="shared" si="2"/>
        <v>0</v>
      </c>
      <c r="S154" s="144">
        <v>0</v>
      </c>
      <c r="T154" s="145">
        <f t="shared" si="3"/>
        <v>0</v>
      </c>
      <c r="AR154" s="146" t="s">
        <v>498</v>
      </c>
      <c r="AT154" s="146" t="s">
        <v>2259</v>
      </c>
      <c r="AU154" s="146" t="s">
        <v>82</v>
      </c>
      <c r="AY154" s="13" t="s">
        <v>281</v>
      </c>
      <c r="BE154" s="147">
        <f t="shared" si="4"/>
        <v>0</v>
      </c>
      <c r="BF154" s="147">
        <f t="shared" si="5"/>
        <v>0</v>
      </c>
      <c r="BG154" s="147">
        <f t="shared" si="6"/>
        <v>0</v>
      </c>
      <c r="BH154" s="147">
        <f t="shared" si="7"/>
        <v>0</v>
      </c>
      <c r="BI154" s="147">
        <f t="shared" si="8"/>
        <v>0</v>
      </c>
      <c r="BJ154" s="13" t="s">
        <v>80</v>
      </c>
      <c r="BK154" s="147">
        <f t="shared" si="9"/>
        <v>0</v>
      </c>
      <c r="BL154" s="13" t="s">
        <v>352</v>
      </c>
      <c r="BM154" s="146" t="s">
        <v>3467</v>
      </c>
    </row>
    <row r="155" spans="2:65" s="1" customFormat="1" ht="16.5" customHeight="1">
      <c r="B155" s="133"/>
      <c r="C155" s="165" t="s">
        <v>754</v>
      </c>
      <c r="D155" s="165" t="s">
        <v>2259</v>
      </c>
      <c r="E155" s="166" t="s">
        <v>3468</v>
      </c>
      <c r="F155" s="167" t="s">
        <v>3469</v>
      </c>
      <c r="G155" s="168" t="s">
        <v>409</v>
      </c>
      <c r="H155" s="169">
        <v>3</v>
      </c>
      <c r="I155" s="170"/>
      <c r="J155" s="171">
        <f t="shared" si="0"/>
        <v>0</v>
      </c>
      <c r="K155" s="172"/>
      <c r="L155" s="173"/>
      <c r="M155" s="174" t="s">
        <v>1</v>
      </c>
      <c r="N155" s="175" t="s">
        <v>38</v>
      </c>
      <c r="P155" s="144">
        <f t="shared" si="1"/>
        <v>0</v>
      </c>
      <c r="Q155" s="144">
        <v>0</v>
      </c>
      <c r="R155" s="144">
        <f t="shared" si="2"/>
        <v>0</v>
      </c>
      <c r="S155" s="144">
        <v>0</v>
      </c>
      <c r="T155" s="145">
        <f t="shared" si="3"/>
        <v>0</v>
      </c>
      <c r="AR155" s="146" t="s">
        <v>498</v>
      </c>
      <c r="AT155" s="146" t="s">
        <v>2259</v>
      </c>
      <c r="AU155" s="146" t="s">
        <v>82</v>
      </c>
      <c r="AY155" s="13" t="s">
        <v>281</v>
      </c>
      <c r="BE155" s="147">
        <f t="shared" si="4"/>
        <v>0</v>
      </c>
      <c r="BF155" s="147">
        <f t="shared" si="5"/>
        <v>0</v>
      </c>
      <c r="BG155" s="147">
        <f t="shared" si="6"/>
        <v>0</v>
      </c>
      <c r="BH155" s="147">
        <f t="shared" si="7"/>
        <v>0</v>
      </c>
      <c r="BI155" s="147">
        <f t="shared" si="8"/>
        <v>0</v>
      </c>
      <c r="BJ155" s="13" t="s">
        <v>80</v>
      </c>
      <c r="BK155" s="147">
        <f t="shared" si="9"/>
        <v>0</v>
      </c>
      <c r="BL155" s="13" t="s">
        <v>352</v>
      </c>
      <c r="BM155" s="146" t="s">
        <v>3470</v>
      </c>
    </row>
    <row r="156" spans="2:65" s="1" customFormat="1" ht="21.75" customHeight="1">
      <c r="B156" s="133"/>
      <c r="C156" s="134" t="s">
        <v>760</v>
      </c>
      <c r="D156" s="134" t="s">
        <v>284</v>
      </c>
      <c r="E156" s="135" t="s">
        <v>3471</v>
      </c>
      <c r="F156" s="136" t="s">
        <v>3472</v>
      </c>
      <c r="G156" s="137" t="s">
        <v>409</v>
      </c>
      <c r="H156" s="156">
        <v>5</v>
      </c>
      <c r="I156" s="139"/>
      <c r="J156" s="140">
        <f t="shared" si="0"/>
        <v>0</v>
      </c>
      <c r="K156" s="141"/>
      <c r="L156" s="28"/>
      <c r="M156" s="142" t="s">
        <v>1</v>
      </c>
      <c r="N156" s="143" t="s">
        <v>38</v>
      </c>
      <c r="P156" s="144">
        <f t="shared" si="1"/>
        <v>0</v>
      </c>
      <c r="Q156" s="144">
        <v>0</v>
      </c>
      <c r="R156" s="144">
        <f t="shared" si="2"/>
        <v>0</v>
      </c>
      <c r="S156" s="144">
        <v>0</v>
      </c>
      <c r="T156" s="145">
        <f t="shared" si="3"/>
        <v>0</v>
      </c>
      <c r="AR156" s="146" t="s">
        <v>352</v>
      </c>
      <c r="AT156" s="146" t="s">
        <v>284</v>
      </c>
      <c r="AU156" s="146" t="s">
        <v>82</v>
      </c>
      <c r="AY156" s="13" t="s">
        <v>281</v>
      </c>
      <c r="BE156" s="147">
        <f t="shared" si="4"/>
        <v>0</v>
      </c>
      <c r="BF156" s="147">
        <f t="shared" si="5"/>
        <v>0</v>
      </c>
      <c r="BG156" s="147">
        <f t="shared" si="6"/>
        <v>0</v>
      </c>
      <c r="BH156" s="147">
        <f t="shared" si="7"/>
        <v>0</v>
      </c>
      <c r="BI156" s="147">
        <f t="shared" si="8"/>
        <v>0</v>
      </c>
      <c r="BJ156" s="13" t="s">
        <v>80</v>
      </c>
      <c r="BK156" s="147">
        <f t="shared" si="9"/>
        <v>0</v>
      </c>
      <c r="BL156" s="13" t="s">
        <v>352</v>
      </c>
      <c r="BM156" s="146" t="s">
        <v>3473</v>
      </c>
    </row>
    <row r="157" spans="2:65" s="1" customFormat="1" ht="16.5" customHeight="1">
      <c r="B157" s="133"/>
      <c r="C157" s="165" t="s">
        <v>482</v>
      </c>
      <c r="D157" s="165" t="s">
        <v>2259</v>
      </c>
      <c r="E157" s="166" t="s">
        <v>3474</v>
      </c>
      <c r="F157" s="167" t="s">
        <v>3475</v>
      </c>
      <c r="G157" s="168" t="s">
        <v>409</v>
      </c>
      <c r="H157" s="169">
        <v>5</v>
      </c>
      <c r="I157" s="170"/>
      <c r="J157" s="171">
        <f t="shared" si="0"/>
        <v>0</v>
      </c>
      <c r="K157" s="172"/>
      <c r="L157" s="173"/>
      <c r="M157" s="174" t="s">
        <v>1</v>
      </c>
      <c r="N157" s="175" t="s">
        <v>38</v>
      </c>
      <c r="P157" s="144">
        <f t="shared" si="1"/>
        <v>0</v>
      </c>
      <c r="Q157" s="144">
        <v>0</v>
      </c>
      <c r="R157" s="144">
        <f t="shared" si="2"/>
        <v>0</v>
      </c>
      <c r="S157" s="144">
        <v>0</v>
      </c>
      <c r="T157" s="145">
        <f t="shared" si="3"/>
        <v>0</v>
      </c>
      <c r="AR157" s="146" t="s">
        <v>498</v>
      </c>
      <c r="AT157" s="146" t="s">
        <v>2259</v>
      </c>
      <c r="AU157" s="146" t="s">
        <v>82</v>
      </c>
      <c r="AY157" s="13" t="s">
        <v>281</v>
      </c>
      <c r="BE157" s="147">
        <f t="shared" si="4"/>
        <v>0</v>
      </c>
      <c r="BF157" s="147">
        <f t="shared" si="5"/>
        <v>0</v>
      </c>
      <c r="BG157" s="147">
        <f t="shared" si="6"/>
        <v>0</v>
      </c>
      <c r="BH157" s="147">
        <f t="shared" si="7"/>
        <v>0</v>
      </c>
      <c r="BI157" s="147">
        <f t="shared" si="8"/>
        <v>0</v>
      </c>
      <c r="BJ157" s="13" t="s">
        <v>80</v>
      </c>
      <c r="BK157" s="147">
        <f t="shared" si="9"/>
        <v>0</v>
      </c>
      <c r="BL157" s="13" t="s">
        <v>352</v>
      </c>
      <c r="BM157" s="146" t="s">
        <v>3476</v>
      </c>
    </row>
    <row r="158" spans="2:65" s="1" customFormat="1" ht="33" customHeight="1">
      <c r="B158" s="133"/>
      <c r="C158" s="134" t="s">
        <v>486</v>
      </c>
      <c r="D158" s="134" t="s">
        <v>284</v>
      </c>
      <c r="E158" s="135" t="s">
        <v>3477</v>
      </c>
      <c r="F158" s="136" t="s">
        <v>3478</v>
      </c>
      <c r="G158" s="137" t="s">
        <v>409</v>
      </c>
      <c r="H158" s="156">
        <v>6</v>
      </c>
      <c r="I158" s="139"/>
      <c r="J158" s="140">
        <f t="shared" si="0"/>
        <v>0</v>
      </c>
      <c r="K158" s="141"/>
      <c r="L158" s="28"/>
      <c r="M158" s="142" t="s">
        <v>1</v>
      </c>
      <c r="N158" s="143" t="s">
        <v>38</v>
      </c>
      <c r="P158" s="144">
        <f t="shared" si="1"/>
        <v>0</v>
      </c>
      <c r="Q158" s="144">
        <v>0</v>
      </c>
      <c r="R158" s="144">
        <f t="shared" si="2"/>
        <v>0</v>
      </c>
      <c r="S158" s="144">
        <v>0</v>
      </c>
      <c r="T158" s="145">
        <f t="shared" si="3"/>
        <v>0</v>
      </c>
      <c r="AR158" s="146" t="s">
        <v>352</v>
      </c>
      <c r="AT158" s="146" t="s">
        <v>284</v>
      </c>
      <c r="AU158" s="146" t="s">
        <v>82</v>
      </c>
      <c r="AY158" s="13" t="s">
        <v>281</v>
      </c>
      <c r="BE158" s="147">
        <f t="shared" si="4"/>
        <v>0</v>
      </c>
      <c r="BF158" s="147">
        <f t="shared" si="5"/>
        <v>0</v>
      </c>
      <c r="BG158" s="147">
        <f t="shared" si="6"/>
        <v>0</v>
      </c>
      <c r="BH158" s="147">
        <f t="shared" si="7"/>
        <v>0</v>
      </c>
      <c r="BI158" s="147">
        <f t="shared" si="8"/>
        <v>0</v>
      </c>
      <c r="BJ158" s="13" t="s">
        <v>80</v>
      </c>
      <c r="BK158" s="147">
        <f t="shared" si="9"/>
        <v>0</v>
      </c>
      <c r="BL158" s="13" t="s">
        <v>352</v>
      </c>
      <c r="BM158" s="146" t="s">
        <v>3479</v>
      </c>
    </row>
    <row r="159" spans="2:65" s="1" customFormat="1" ht="24.2" customHeight="1">
      <c r="B159" s="133"/>
      <c r="C159" s="165" t="s">
        <v>490</v>
      </c>
      <c r="D159" s="165" t="s">
        <v>2259</v>
      </c>
      <c r="E159" s="166" t="s">
        <v>3480</v>
      </c>
      <c r="F159" s="167" t="s">
        <v>3481</v>
      </c>
      <c r="G159" s="168" t="s">
        <v>409</v>
      </c>
      <c r="H159" s="169">
        <v>6</v>
      </c>
      <c r="I159" s="170"/>
      <c r="J159" s="171">
        <f t="shared" si="0"/>
        <v>0</v>
      </c>
      <c r="K159" s="172"/>
      <c r="L159" s="173"/>
      <c r="M159" s="174" t="s">
        <v>1</v>
      </c>
      <c r="N159" s="175" t="s">
        <v>38</v>
      </c>
      <c r="P159" s="144">
        <f t="shared" si="1"/>
        <v>0</v>
      </c>
      <c r="Q159" s="144">
        <v>0</v>
      </c>
      <c r="R159" s="144">
        <f t="shared" si="2"/>
        <v>0</v>
      </c>
      <c r="S159" s="144">
        <v>0</v>
      </c>
      <c r="T159" s="145">
        <f t="shared" si="3"/>
        <v>0</v>
      </c>
      <c r="AR159" s="146" t="s">
        <v>498</v>
      </c>
      <c r="AT159" s="146" t="s">
        <v>2259</v>
      </c>
      <c r="AU159" s="146" t="s">
        <v>82</v>
      </c>
      <c r="AY159" s="13" t="s">
        <v>281</v>
      </c>
      <c r="BE159" s="147">
        <f t="shared" si="4"/>
        <v>0</v>
      </c>
      <c r="BF159" s="147">
        <f t="shared" si="5"/>
        <v>0</v>
      </c>
      <c r="BG159" s="147">
        <f t="shared" si="6"/>
        <v>0</v>
      </c>
      <c r="BH159" s="147">
        <f t="shared" si="7"/>
        <v>0</v>
      </c>
      <c r="BI159" s="147">
        <f t="shared" si="8"/>
        <v>0</v>
      </c>
      <c r="BJ159" s="13" t="s">
        <v>80</v>
      </c>
      <c r="BK159" s="147">
        <f t="shared" si="9"/>
        <v>0</v>
      </c>
      <c r="BL159" s="13" t="s">
        <v>352</v>
      </c>
      <c r="BM159" s="146" t="s">
        <v>3482</v>
      </c>
    </row>
    <row r="160" spans="2:65" s="1" customFormat="1" ht="24.2" customHeight="1">
      <c r="B160" s="133"/>
      <c r="C160" s="134" t="s">
        <v>494</v>
      </c>
      <c r="D160" s="134" t="s">
        <v>284</v>
      </c>
      <c r="E160" s="135" t="s">
        <v>3483</v>
      </c>
      <c r="F160" s="136" t="s">
        <v>3484</v>
      </c>
      <c r="G160" s="137" t="s">
        <v>409</v>
      </c>
      <c r="H160" s="156">
        <v>1</v>
      </c>
      <c r="I160" s="139"/>
      <c r="J160" s="140">
        <f t="shared" si="0"/>
        <v>0</v>
      </c>
      <c r="K160" s="141"/>
      <c r="L160" s="28"/>
      <c r="M160" s="142" t="s">
        <v>1</v>
      </c>
      <c r="N160" s="143" t="s">
        <v>38</v>
      </c>
      <c r="P160" s="144">
        <f t="shared" si="1"/>
        <v>0</v>
      </c>
      <c r="Q160" s="144">
        <v>0</v>
      </c>
      <c r="R160" s="144">
        <f t="shared" si="2"/>
        <v>0</v>
      </c>
      <c r="S160" s="144">
        <v>0</v>
      </c>
      <c r="T160" s="145">
        <f t="shared" si="3"/>
        <v>0</v>
      </c>
      <c r="AR160" s="146" t="s">
        <v>352</v>
      </c>
      <c r="AT160" s="146" t="s">
        <v>284</v>
      </c>
      <c r="AU160" s="146" t="s">
        <v>82</v>
      </c>
      <c r="AY160" s="13" t="s">
        <v>281</v>
      </c>
      <c r="BE160" s="147">
        <f t="shared" si="4"/>
        <v>0</v>
      </c>
      <c r="BF160" s="147">
        <f t="shared" si="5"/>
        <v>0</v>
      </c>
      <c r="BG160" s="147">
        <f t="shared" si="6"/>
        <v>0</v>
      </c>
      <c r="BH160" s="147">
        <f t="shared" si="7"/>
        <v>0</v>
      </c>
      <c r="BI160" s="147">
        <f t="shared" si="8"/>
        <v>0</v>
      </c>
      <c r="BJ160" s="13" t="s">
        <v>80</v>
      </c>
      <c r="BK160" s="147">
        <f t="shared" si="9"/>
        <v>0</v>
      </c>
      <c r="BL160" s="13" t="s">
        <v>352</v>
      </c>
      <c r="BM160" s="146" t="s">
        <v>3485</v>
      </c>
    </row>
    <row r="161" spans="2:65" s="1" customFormat="1" ht="24.2" customHeight="1">
      <c r="B161" s="133"/>
      <c r="C161" s="165" t="s">
        <v>498</v>
      </c>
      <c r="D161" s="165" t="s">
        <v>2259</v>
      </c>
      <c r="E161" s="166" t="s">
        <v>3486</v>
      </c>
      <c r="F161" s="167" t="s">
        <v>3487</v>
      </c>
      <c r="G161" s="168" t="s">
        <v>409</v>
      </c>
      <c r="H161" s="169">
        <v>1</v>
      </c>
      <c r="I161" s="170"/>
      <c r="J161" s="171">
        <f t="shared" si="0"/>
        <v>0</v>
      </c>
      <c r="K161" s="172"/>
      <c r="L161" s="173"/>
      <c r="M161" s="174" t="s">
        <v>1</v>
      </c>
      <c r="N161" s="175" t="s">
        <v>38</v>
      </c>
      <c r="P161" s="144">
        <f t="shared" si="1"/>
        <v>0</v>
      </c>
      <c r="Q161" s="144">
        <v>0</v>
      </c>
      <c r="R161" s="144">
        <f t="shared" si="2"/>
        <v>0</v>
      </c>
      <c r="S161" s="144">
        <v>0</v>
      </c>
      <c r="T161" s="145">
        <f t="shared" si="3"/>
        <v>0</v>
      </c>
      <c r="AR161" s="146" t="s">
        <v>498</v>
      </c>
      <c r="AT161" s="146" t="s">
        <v>2259</v>
      </c>
      <c r="AU161" s="146" t="s">
        <v>82</v>
      </c>
      <c r="AY161" s="13" t="s">
        <v>281</v>
      </c>
      <c r="BE161" s="147">
        <f t="shared" si="4"/>
        <v>0</v>
      </c>
      <c r="BF161" s="147">
        <f t="shared" si="5"/>
        <v>0</v>
      </c>
      <c r="BG161" s="147">
        <f t="shared" si="6"/>
        <v>0</v>
      </c>
      <c r="BH161" s="147">
        <f t="shared" si="7"/>
        <v>0</v>
      </c>
      <c r="BI161" s="147">
        <f t="shared" si="8"/>
        <v>0</v>
      </c>
      <c r="BJ161" s="13" t="s">
        <v>80</v>
      </c>
      <c r="BK161" s="147">
        <f t="shared" si="9"/>
        <v>0</v>
      </c>
      <c r="BL161" s="13" t="s">
        <v>352</v>
      </c>
      <c r="BM161" s="146" t="s">
        <v>3488</v>
      </c>
    </row>
    <row r="162" spans="2:65" s="1" customFormat="1" ht="33" customHeight="1">
      <c r="B162" s="133"/>
      <c r="C162" s="134" t="s">
        <v>503</v>
      </c>
      <c r="D162" s="134" t="s">
        <v>284</v>
      </c>
      <c r="E162" s="135" t="s">
        <v>3489</v>
      </c>
      <c r="F162" s="136" t="s">
        <v>3490</v>
      </c>
      <c r="G162" s="137" t="s">
        <v>409</v>
      </c>
      <c r="H162" s="156">
        <v>23</v>
      </c>
      <c r="I162" s="139"/>
      <c r="J162" s="140">
        <f t="shared" ref="J162:J193" si="10">ROUND(I162*H162,2)</f>
        <v>0</v>
      </c>
      <c r="K162" s="141"/>
      <c r="L162" s="28"/>
      <c r="M162" s="142" t="s">
        <v>1</v>
      </c>
      <c r="N162" s="143" t="s">
        <v>38</v>
      </c>
      <c r="P162" s="144">
        <f t="shared" ref="P162:P193" si="11">O162*H162</f>
        <v>0</v>
      </c>
      <c r="Q162" s="144">
        <v>0</v>
      </c>
      <c r="R162" s="144">
        <f t="shared" ref="R162:R193" si="12">Q162*H162</f>
        <v>0</v>
      </c>
      <c r="S162" s="144">
        <v>0</v>
      </c>
      <c r="T162" s="145">
        <f t="shared" ref="T162:T193" si="13">S162*H162</f>
        <v>0</v>
      </c>
      <c r="AR162" s="146" t="s">
        <v>352</v>
      </c>
      <c r="AT162" s="146" t="s">
        <v>284</v>
      </c>
      <c r="AU162" s="146" t="s">
        <v>82</v>
      </c>
      <c r="AY162" s="13" t="s">
        <v>281</v>
      </c>
      <c r="BE162" s="147">
        <f t="shared" ref="BE162:BE193" si="14">IF(N162="základní",J162,0)</f>
        <v>0</v>
      </c>
      <c r="BF162" s="147">
        <f t="shared" ref="BF162:BF193" si="15">IF(N162="snížená",J162,0)</f>
        <v>0</v>
      </c>
      <c r="BG162" s="147">
        <f t="shared" ref="BG162:BG193" si="16">IF(N162="zákl. přenesená",J162,0)</f>
        <v>0</v>
      </c>
      <c r="BH162" s="147">
        <f t="shared" ref="BH162:BH193" si="17">IF(N162="sníž. přenesená",J162,0)</f>
        <v>0</v>
      </c>
      <c r="BI162" s="147">
        <f t="shared" ref="BI162:BI193" si="18">IF(N162="nulová",J162,0)</f>
        <v>0</v>
      </c>
      <c r="BJ162" s="13" t="s">
        <v>80</v>
      </c>
      <c r="BK162" s="147">
        <f t="shared" ref="BK162:BK193" si="19">ROUND(I162*H162,2)</f>
        <v>0</v>
      </c>
      <c r="BL162" s="13" t="s">
        <v>352</v>
      </c>
      <c r="BM162" s="146" t="s">
        <v>3491</v>
      </c>
    </row>
    <row r="163" spans="2:65" s="1" customFormat="1" ht="24.2" customHeight="1">
      <c r="B163" s="133"/>
      <c r="C163" s="165" t="s">
        <v>789</v>
      </c>
      <c r="D163" s="165" t="s">
        <v>2259</v>
      </c>
      <c r="E163" s="166" t="s">
        <v>3492</v>
      </c>
      <c r="F163" s="167" t="s">
        <v>3493</v>
      </c>
      <c r="G163" s="168" t="s">
        <v>409</v>
      </c>
      <c r="H163" s="169">
        <v>9</v>
      </c>
      <c r="I163" s="170"/>
      <c r="J163" s="171">
        <f t="shared" si="10"/>
        <v>0</v>
      </c>
      <c r="K163" s="172"/>
      <c r="L163" s="173"/>
      <c r="M163" s="174" t="s">
        <v>1</v>
      </c>
      <c r="N163" s="175" t="s">
        <v>38</v>
      </c>
      <c r="P163" s="144">
        <f t="shared" si="11"/>
        <v>0</v>
      </c>
      <c r="Q163" s="144">
        <v>0</v>
      </c>
      <c r="R163" s="144">
        <f t="shared" si="12"/>
        <v>0</v>
      </c>
      <c r="S163" s="144">
        <v>0</v>
      </c>
      <c r="T163" s="145">
        <f t="shared" si="13"/>
        <v>0</v>
      </c>
      <c r="AR163" s="146" t="s">
        <v>498</v>
      </c>
      <c r="AT163" s="146" t="s">
        <v>2259</v>
      </c>
      <c r="AU163" s="146" t="s">
        <v>82</v>
      </c>
      <c r="AY163" s="13" t="s">
        <v>281</v>
      </c>
      <c r="BE163" s="147">
        <f t="shared" si="14"/>
        <v>0</v>
      </c>
      <c r="BF163" s="147">
        <f t="shared" si="15"/>
        <v>0</v>
      </c>
      <c r="BG163" s="147">
        <f t="shared" si="16"/>
        <v>0</v>
      </c>
      <c r="BH163" s="147">
        <f t="shared" si="17"/>
        <v>0</v>
      </c>
      <c r="BI163" s="147">
        <f t="shared" si="18"/>
        <v>0</v>
      </c>
      <c r="BJ163" s="13" t="s">
        <v>80</v>
      </c>
      <c r="BK163" s="147">
        <f t="shared" si="19"/>
        <v>0</v>
      </c>
      <c r="BL163" s="13" t="s">
        <v>352</v>
      </c>
      <c r="BM163" s="146" t="s">
        <v>3494</v>
      </c>
    </row>
    <row r="164" spans="2:65" s="1" customFormat="1" ht="24.2" customHeight="1">
      <c r="B164" s="133"/>
      <c r="C164" s="165" t="s">
        <v>794</v>
      </c>
      <c r="D164" s="165" t="s">
        <v>2259</v>
      </c>
      <c r="E164" s="166" t="s">
        <v>3495</v>
      </c>
      <c r="F164" s="167" t="s">
        <v>3496</v>
      </c>
      <c r="G164" s="168" t="s">
        <v>409</v>
      </c>
      <c r="H164" s="169">
        <v>9</v>
      </c>
      <c r="I164" s="170"/>
      <c r="J164" s="171">
        <f t="shared" si="10"/>
        <v>0</v>
      </c>
      <c r="K164" s="172"/>
      <c r="L164" s="173"/>
      <c r="M164" s="174" t="s">
        <v>1</v>
      </c>
      <c r="N164" s="175" t="s">
        <v>38</v>
      </c>
      <c r="P164" s="144">
        <f t="shared" si="11"/>
        <v>0</v>
      </c>
      <c r="Q164" s="144">
        <v>0</v>
      </c>
      <c r="R164" s="144">
        <f t="shared" si="12"/>
        <v>0</v>
      </c>
      <c r="S164" s="144">
        <v>0</v>
      </c>
      <c r="T164" s="145">
        <f t="shared" si="13"/>
        <v>0</v>
      </c>
      <c r="AR164" s="146" t="s">
        <v>498</v>
      </c>
      <c r="AT164" s="146" t="s">
        <v>2259</v>
      </c>
      <c r="AU164" s="146" t="s">
        <v>82</v>
      </c>
      <c r="AY164" s="13" t="s">
        <v>281</v>
      </c>
      <c r="BE164" s="147">
        <f t="shared" si="14"/>
        <v>0</v>
      </c>
      <c r="BF164" s="147">
        <f t="shared" si="15"/>
        <v>0</v>
      </c>
      <c r="BG164" s="147">
        <f t="shared" si="16"/>
        <v>0</v>
      </c>
      <c r="BH164" s="147">
        <f t="shared" si="17"/>
        <v>0</v>
      </c>
      <c r="BI164" s="147">
        <f t="shared" si="18"/>
        <v>0</v>
      </c>
      <c r="BJ164" s="13" t="s">
        <v>80</v>
      </c>
      <c r="BK164" s="147">
        <f t="shared" si="19"/>
        <v>0</v>
      </c>
      <c r="BL164" s="13" t="s">
        <v>352</v>
      </c>
      <c r="BM164" s="146" t="s">
        <v>3497</v>
      </c>
    </row>
    <row r="165" spans="2:65" s="1" customFormat="1" ht="21.75" customHeight="1">
      <c r="B165" s="133"/>
      <c r="C165" s="165" t="s">
        <v>799</v>
      </c>
      <c r="D165" s="165" t="s">
        <v>2259</v>
      </c>
      <c r="E165" s="166" t="s">
        <v>3498</v>
      </c>
      <c r="F165" s="167" t="s">
        <v>3499</v>
      </c>
      <c r="G165" s="168" t="s">
        <v>409</v>
      </c>
      <c r="H165" s="169">
        <v>5</v>
      </c>
      <c r="I165" s="170"/>
      <c r="J165" s="171">
        <f t="shared" si="10"/>
        <v>0</v>
      </c>
      <c r="K165" s="172"/>
      <c r="L165" s="173"/>
      <c r="M165" s="174" t="s">
        <v>1</v>
      </c>
      <c r="N165" s="175" t="s">
        <v>38</v>
      </c>
      <c r="P165" s="144">
        <f t="shared" si="11"/>
        <v>0</v>
      </c>
      <c r="Q165" s="144">
        <v>0</v>
      </c>
      <c r="R165" s="144">
        <f t="shared" si="12"/>
        <v>0</v>
      </c>
      <c r="S165" s="144">
        <v>0</v>
      </c>
      <c r="T165" s="145">
        <f t="shared" si="13"/>
        <v>0</v>
      </c>
      <c r="AR165" s="146" t="s">
        <v>498</v>
      </c>
      <c r="AT165" s="146" t="s">
        <v>2259</v>
      </c>
      <c r="AU165" s="146" t="s">
        <v>82</v>
      </c>
      <c r="AY165" s="13" t="s">
        <v>281</v>
      </c>
      <c r="BE165" s="147">
        <f t="shared" si="14"/>
        <v>0</v>
      </c>
      <c r="BF165" s="147">
        <f t="shared" si="15"/>
        <v>0</v>
      </c>
      <c r="BG165" s="147">
        <f t="shared" si="16"/>
        <v>0</v>
      </c>
      <c r="BH165" s="147">
        <f t="shared" si="17"/>
        <v>0</v>
      </c>
      <c r="BI165" s="147">
        <f t="shared" si="18"/>
        <v>0</v>
      </c>
      <c r="BJ165" s="13" t="s">
        <v>80</v>
      </c>
      <c r="BK165" s="147">
        <f t="shared" si="19"/>
        <v>0</v>
      </c>
      <c r="BL165" s="13" t="s">
        <v>352</v>
      </c>
      <c r="BM165" s="146" t="s">
        <v>3500</v>
      </c>
    </row>
    <row r="166" spans="2:65" s="1" customFormat="1" ht="37.9" customHeight="1">
      <c r="B166" s="133"/>
      <c r="C166" s="134" t="s">
        <v>805</v>
      </c>
      <c r="D166" s="134" t="s">
        <v>284</v>
      </c>
      <c r="E166" s="135" t="s">
        <v>3501</v>
      </c>
      <c r="F166" s="136" t="s">
        <v>3502</v>
      </c>
      <c r="G166" s="137" t="s">
        <v>409</v>
      </c>
      <c r="H166" s="156">
        <v>6</v>
      </c>
      <c r="I166" s="139"/>
      <c r="J166" s="140">
        <f t="shared" si="10"/>
        <v>0</v>
      </c>
      <c r="K166" s="141"/>
      <c r="L166" s="28"/>
      <c r="M166" s="142" t="s">
        <v>1</v>
      </c>
      <c r="N166" s="143" t="s">
        <v>38</v>
      </c>
      <c r="P166" s="144">
        <f t="shared" si="11"/>
        <v>0</v>
      </c>
      <c r="Q166" s="144">
        <v>0</v>
      </c>
      <c r="R166" s="144">
        <f t="shared" si="12"/>
        <v>0</v>
      </c>
      <c r="S166" s="144">
        <v>0</v>
      </c>
      <c r="T166" s="145">
        <f t="shared" si="13"/>
        <v>0</v>
      </c>
      <c r="AR166" s="146" t="s">
        <v>352</v>
      </c>
      <c r="AT166" s="146" t="s">
        <v>284</v>
      </c>
      <c r="AU166" s="146" t="s">
        <v>82</v>
      </c>
      <c r="AY166" s="13" t="s">
        <v>281</v>
      </c>
      <c r="BE166" s="147">
        <f t="shared" si="14"/>
        <v>0</v>
      </c>
      <c r="BF166" s="147">
        <f t="shared" si="15"/>
        <v>0</v>
      </c>
      <c r="BG166" s="147">
        <f t="shared" si="16"/>
        <v>0</v>
      </c>
      <c r="BH166" s="147">
        <f t="shared" si="17"/>
        <v>0</v>
      </c>
      <c r="BI166" s="147">
        <f t="shared" si="18"/>
        <v>0</v>
      </c>
      <c r="BJ166" s="13" t="s">
        <v>80</v>
      </c>
      <c r="BK166" s="147">
        <f t="shared" si="19"/>
        <v>0</v>
      </c>
      <c r="BL166" s="13" t="s">
        <v>352</v>
      </c>
      <c r="BM166" s="146" t="s">
        <v>3503</v>
      </c>
    </row>
    <row r="167" spans="2:65" s="1" customFormat="1" ht="21.75" customHeight="1">
      <c r="B167" s="133"/>
      <c r="C167" s="165" t="s">
        <v>508</v>
      </c>
      <c r="D167" s="165" t="s">
        <v>2259</v>
      </c>
      <c r="E167" s="166" t="s">
        <v>3504</v>
      </c>
      <c r="F167" s="167" t="s">
        <v>3505</v>
      </c>
      <c r="G167" s="168" t="s">
        <v>409</v>
      </c>
      <c r="H167" s="169">
        <v>1</v>
      </c>
      <c r="I167" s="170"/>
      <c r="J167" s="171">
        <f t="shared" si="10"/>
        <v>0</v>
      </c>
      <c r="K167" s="172"/>
      <c r="L167" s="173"/>
      <c r="M167" s="174" t="s">
        <v>1</v>
      </c>
      <c r="N167" s="175" t="s">
        <v>38</v>
      </c>
      <c r="P167" s="144">
        <f t="shared" si="11"/>
        <v>0</v>
      </c>
      <c r="Q167" s="144">
        <v>0</v>
      </c>
      <c r="R167" s="144">
        <f t="shared" si="12"/>
        <v>0</v>
      </c>
      <c r="S167" s="144">
        <v>0</v>
      </c>
      <c r="T167" s="145">
        <f t="shared" si="13"/>
        <v>0</v>
      </c>
      <c r="AR167" s="146" t="s">
        <v>498</v>
      </c>
      <c r="AT167" s="146" t="s">
        <v>2259</v>
      </c>
      <c r="AU167" s="146" t="s">
        <v>82</v>
      </c>
      <c r="AY167" s="13" t="s">
        <v>281</v>
      </c>
      <c r="BE167" s="147">
        <f t="shared" si="14"/>
        <v>0</v>
      </c>
      <c r="BF167" s="147">
        <f t="shared" si="15"/>
        <v>0</v>
      </c>
      <c r="BG167" s="147">
        <f t="shared" si="16"/>
        <v>0</v>
      </c>
      <c r="BH167" s="147">
        <f t="shared" si="17"/>
        <v>0</v>
      </c>
      <c r="BI167" s="147">
        <f t="shared" si="18"/>
        <v>0</v>
      </c>
      <c r="BJ167" s="13" t="s">
        <v>80</v>
      </c>
      <c r="BK167" s="147">
        <f t="shared" si="19"/>
        <v>0</v>
      </c>
      <c r="BL167" s="13" t="s">
        <v>352</v>
      </c>
      <c r="BM167" s="146" t="s">
        <v>3506</v>
      </c>
    </row>
    <row r="168" spans="2:65" s="1" customFormat="1" ht="16.5" customHeight="1">
      <c r="B168" s="133"/>
      <c r="C168" s="165" t="s">
        <v>513</v>
      </c>
      <c r="D168" s="165" t="s">
        <v>2259</v>
      </c>
      <c r="E168" s="166" t="s">
        <v>3507</v>
      </c>
      <c r="F168" s="167" t="s">
        <v>3508</v>
      </c>
      <c r="G168" s="168" t="s">
        <v>409</v>
      </c>
      <c r="H168" s="169">
        <v>5</v>
      </c>
      <c r="I168" s="170"/>
      <c r="J168" s="171">
        <f t="shared" si="10"/>
        <v>0</v>
      </c>
      <c r="K168" s="172"/>
      <c r="L168" s="173"/>
      <c r="M168" s="174" t="s">
        <v>1</v>
      </c>
      <c r="N168" s="175" t="s">
        <v>38</v>
      </c>
      <c r="P168" s="144">
        <f t="shared" si="11"/>
        <v>0</v>
      </c>
      <c r="Q168" s="144">
        <v>0</v>
      </c>
      <c r="R168" s="144">
        <f t="shared" si="12"/>
        <v>0</v>
      </c>
      <c r="S168" s="144">
        <v>0</v>
      </c>
      <c r="T168" s="145">
        <f t="shared" si="13"/>
        <v>0</v>
      </c>
      <c r="AR168" s="146" t="s">
        <v>498</v>
      </c>
      <c r="AT168" s="146" t="s">
        <v>2259</v>
      </c>
      <c r="AU168" s="146" t="s">
        <v>82</v>
      </c>
      <c r="AY168" s="13" t="s">
        <v>281</v>
      </c>
      <c r="BE168" s="147">
        <f t="shared" si="14"/>
        <v>0</v>
      </c>
      <c r="BF168" s="147">
        <f t="shared" si="15"/>
        <v>0</v>
      </c>
      <c r="BG168" s="147">
        <f t="shared" si="16"/>
        <v>0</v>
      </c>
      <c r="BH168" s="147">
        <f t="shared" si="17"/>
        <v>0</v>
      </c>
      <c r="BI168" s="147">
        <f t="shared" si="18"/>
        <v>0</v>
      </c>
      <c r="BJ168" s="13" t="s">
        <v>80</v>
      </c>
      <c r="BK168" s="147">
        <f t="shared" si="19"/>
        <v>0</v>
      </c>
      <c r="BL168" s="13" t="s">
        <v>352</v>
      </c>
      <c r="BM168" s="146" t="s">
        <v>3509</v>
      </c>
    </row>
    <row r="169" spans="2:65" s="1" customFormat="1" ht="44.25" customHeight="1">
      <c r="B169" s="133"/>
      <c r="C169" s="134" t="s">
        <v>517</v>
      </c>
      <c r="D169" s="134" t="s">
        <v>284</v>
      </c>
      <c r="E169" s="135" t="s">
        <v>3510</v>
      </c>
      <c r="F169" s="136" t="s">
        <v>3511</v>
      </c>
      <c r="G169" s="137" t="s">
        <v>409</v>
      </c>
      <c r="H169" s="156">
        <v>3</v>
      </c>
      <c r="I169" s="139"/>
      <c r="J169" s="140">
        <f t="shared" si="10"/>
        <v>0</v>
      </c>
      <c r="K169" s="141"/>
      <c r="L169" s="28"/>
      <c r="M169" s="142" t="s">
        <v>1</v>
      </c>
      <c r="N169" s="143" t="s">
        <v>38</v>
      </c>
      <c r="P169" s="144">
        <f t="shared" si="11"/>
        <v>0</v>
      </c>
      <c r="Q169" s="144">
        <v>0</v>
      </c>
      <c r="R169" s="144">
        <f t="shared" si="12"/>
        <v>0</v>
      </c>
      <c r="S169" s="144">
        <v>0</v>
      </c>
      <c r="T169" s="145">
        <f t="shared" si="13"/>
        <v>0</v>
      </c>
      <c r="AR169" s="146" t="s">
        <v>352</v>
      </c>
      <c r="AT169" s="146" t="s">
        <v>284</v>
      </c>
      <c r="AU169" s="146" t="s">
        <v>82</v>
      </c>
      <c r="AY169" s="13" t="s">
        <v>281</v>
      </c>
      <c r="BE169" s="147">
        <f t="shared" si="14"/>
        <v>0</v>
      </c>
      <c r="BF169" s="147">
        <f t="shared" si="15"/>
        <v>0</v>
      </c>
      <c r="BG169" s="147">
        <f t="shared" si="16"/>
        <v>0</v>
      </c>
      <c r="BH169" s="147">
        <f t="shared" si="17"/>
        <v>0</v>
      </c>
      <c r="BI169" s="147">
        <f t="shared" si="18"/>
        <v>0</v>
      </c>
      <c r="BJ169" s="13" t="s">
        <v>80</v>
      </c>
      <c r="BK169" s="147">
        <f t="shared" si="19"/>
        <v>0</v>
      </c>
      <c r="BL169" s="13" t="s">
        <v>352</v>
      </c>
      <c r="BM169" s="146" t="s">
        <v>3512</v>
      </c>
    </row>
    <row r="170" spans="2:65" s="1" customFormat="1" ht="24.2" customHeight="1">
      <c r="B170" s="133"/>
      <c r="C170" s="165" t="s">
        <v>521</v>
      </c>
      <c r="D170" s="165" t="s">
        <v>2259</v>
      </c>
      <c r="E170" s="166" t="s">
        <v>3513</v>
      </c>
      <c r="F170" s="167" t="s">
        <v>3514</v>
      </c>
      <c r="G170" s="168" t="s">
        <v>409</v>
      </c>
      <c r="H170" s="169">
        <v>3</v>
      </c>
      <c r="I170" s="170"/>
      <c r="J170" s="171">
        <f t="shared" si="10"/>
        <v>0</v>
      </c>
      <c r="K170" s="172"/>
      <c r="L170" s="173"/>
      <c r="M170" s="174" t="s">
        <v>1</v>
      </c>
      <c r="N170" s="175" t="s">
        <v>38</v>
      </c>
      <c r="P170" s="144">
        <f t="shared" si="11"/>
        <v>0</v>
      </c>
      <c r="Q170" s="144">
        <v>0</v>
      </c>
      <c r="R170" s="144">
        <f t="shared" si="12"/>
        <v>0</v>
      </c>
      <c r="S170" s="144">
        <v>0</v>
      </c>
      <c r="T170" s="145">
        <f t="shared" si="13"/>
        <v>0</v>
      </c>
      <c r="AR170" s="146" t="s">
        <v>498</v>
      </c>
      <c r="AT170" s="146" t="s">
        <v>2259</v>
      </c>
      <c r="AU170" s="146" t="s">
        <v>82</v>
      </c>
      <c r="AY170" s="13" t="s">
        <v>281</v>
      </c>
      <c r="BE170" s="147">
        <f t="shared" si="14"/>
        <v>0</v>
      </c>
      <c r="BF170" s="147">
        <f t="shared" si="15"/>
        <v>0</v>
      </c>
      <c r="BG170" s="147">
        <f t="shared" si="16"/>
        <v>0</v>
      </c>
      <c r="BH170" s="147">
        <f t="shared" si="17"/>
        <v>0</v>
      </c>
      <c r="BI170" s="147">
        <f t="shared" si="18"/>
        <v>0</v>
      </c>
      <c r="BJ170" s="13" t="s">
        <v>80</v>
      </c>
      <c r="BK170" s="147">
        <f t="shared" si="19"/>
        <v>0</v>
      </c>
      <c r="BL170" s="13" t="s">
        <v>352</v>
      </c>
      <c r="BM170" s="146" t="s">
        <v>3515</v>
      </c>
    </row>
    <row r="171" spans="2:65" s="1" customFormat="1" ht="24.2" customHeight="1">
      <c r="B171" s="133"/>
      <c r="C171" s="134" t="s">
        <v>828</v>
      </c>
      <c r="D171" s="134" t="s">
        <v>284</v>
      </c>
      <c r="E171" s="135" t="s">
        <v>3516</v>
      </c>
      <c r="F171" s="136" t="s">
        <v>3517</v>
      </c>
      <c r="G171" s="137" t="s">
        <v>409</v>
      </c>
      <c r="H171" s="156">
        <v>1</v>
      </c>
      <c r="I171" s="139"/>
      <c r="J171" s="140">
        <f t="shared" si="10"/>
        <v>0</v>
      </c>
      <c r="K171" s="141"/>
      <c r="L171" s="28"/>
      <c r="M171" s="142" t="s">
        <v>1</v>
      </c>
      <c r="N171" s="143" t="s">
        <v>38</v>
      </c>
      <c r="P171" s="144">
        <f t="shared" si="11"/>
        <v>0</v>
      </c>
      <c r="Q171" s="144">
        <v>0</v>
      </c>
      <c r="R171" s="144">
        <f t="shared" si="12"/>
        <v>0</v>
      </c>
      <c r="S171" s="144">
        <v>0</v>
      </c>
      <c r="T171" s="145">
        <f t="shared" si="13"/>
        <v>0</v>
      </c>
      <c r="AR171" s="146" t="s">
        <v>352</v>
      </c>
      <c r="AT171" s="146" t="s">
        <v>284</v>
      </c>
      <c r="AU171" s="146" t="s">
        <v>82</v>
      </c>
      <c r="AY171" s="13" t="s">
        <v>281</v>
      </c>
      <c r="BE171" s="147">
        <f t="shared" si="14"/>
        <v>0</v>
      </c>
      <c r="BF171" s="147">
        <f t="shared" si="15"/>
        <v>0</v>
      </c>
      <c r="BG171" s="147">
        <f t="shared" si="16"/>
        <v>0</v>
      </c>
      <c r="BH171" s="147">
        <f t="shared" si="17"/>
        <v>0</v>
      </c>
      <c r="BI171" s="147">
        <f t="shared" si="18"/>
        <v>0</v>
      </c>
      <c r="BJ171" s="13" t="s">
        <v>80</v>
      </c>
      <c r="BK171" s="147">
        <f t="shared" si="19"/>
        <v>0</v>
      </c>
      <c r="BL171" s="13" t="s">
        <v>352</v>
      </c>
      <c r="BM171" s="146" t="s">
        <v>3518</v>
      </c>
    </row>
    <row r="172" spans="2:65" s="1" customFormat="1" ht="16.5" customHeight="1">
      <c r="B172" s="133"/>
      <c r="C172" s="165" t="s">
        <v>833</v>
      </c>
      <c r="D172" s="165" t="s">
        <v>2259</v>
      </c>
      <c r="E172" s="166" t="s">
        <v>3519</v>
      </c>
      <c r="F172" s="167" t="s">
        <v>3520</v>
      </c>
      <c r="G172" s="168" t="s">
        <v>2197</v>
      </c>
      <c r="H172" s="169">
        <v>1</v>
      </c>
      <c r="I172" s="170"/>
      <c r="J172" s="171">
        <f t="shared" si="10"/>
        <v>0</v>
      </c>
      <c r="K172" s="172"/>
      <c r="L172" s="173"/>
      <c r="M172" s="174" t="s">
        <v>1</v>
      </c>
      <c r="N172" s="175" t="s">
        <v>38</v>
      </c>
      <c r="P172" s="144">
        <f t="shared" si="11"/>
        <v>0</v>
      </c>
      <c r="Q172" s="144">
        <v>0</v>
      </c>
      <c r="R172" s="144">
        <f t="shared" si="12"/>
        <v>0</v>
      </c>
      <c r="S172" s="144">
        <v>0</v>
      </c>
      <c r="T172" s="145">
        <f t="shared" si="13"/>
        <v>0</v>
      </c>
      <c r="AR172" s="146" t="s">
        <v>498</v>
      </c>
      <c r="AT172" s="146" t="s">
        <v>2259</v>
      </c>
      <c r="AU172" s="146" t="s">
        <v>82</v>
      </c>
      <c r="AY172" s="13" t="s">
        <v>281</v>
      </c>
      <c r="BE172" s="147">
        <f t="shared" si="14"/>
        <v>0</v>
      </c>
      <c r="BF172" s="147">
        <f t="shared" si="15"/>
        <v>0</v>
      </c>
      <c r="BG172" s="147">
        <f t="shared" si="16"/>
        <v>0</v>
      </c>
      <c r="BH172" s="147">
        <f t="shared" si="17"/>
        <v>0</v>
      </c>
      <c r="BI172" s="147">
        <f t="shared" si="18"/>
        <v>0</v>
      </c>
      <c r="BJ172" s="13" t="s">
        <v>80</v>
      </c>
      <c r="BK172" s="147">
        <f t="shared" si="19"/>
        <v>0</v>
      </c>
      <c r="BL172" s="13" t="s">
        <v>352</v>
      </c>
      <c r="BM172" s="146" t="s">
        <v>3521</v>
      </c>
    </row>
    <row r="173" spans="2:65" s="1" customFormat="1" ht="24.2" customHeight="1">
      <c r="B173" s="133"/>
      <c r="C173" s="134" t="s">
        <v>531</v>
      </c>
      <c r="D173" s="134" t="s">
        <v>284</v>
      </c>
      <c r="E173" s="135" t="s">
        <v>3522</v>
      </c>
      <c r="F173" s="136" t="s">
        <v>3523</v>
      </c>
      <c r="G173" s="137" t="s">
        <v>409</v>
      </c>
      <c r="H173" s="156">
        <v>1</v>
      </c>
      <c r="I173" s="139"/>
      <c r="J173" s="140">
        <f t="shared" si="10"/>
        <v>0</v>
      </c>
      <c r="K173" s="141"/>
      <c r="L173" s="28"/>
      <c r="M173" s="142" t="s">
        <v>1</v>
      </c>
      <c r="N173" s="143" t="s">
        <v>38</v>
      </c>
      <c r="P173" s="144">
        <f t="shared" si="11"/>
        <v>0</v>
      </c>
      <c r="Q173" s="144">
        <v>0</v>
      </c>
      <c r="R173" s="144">
        <f t="shared" si="12"/>
        <v>0</v>
      </c>
      <c r="S173" s="144">
        <v>0</v>
      </c>
      <c r="T173" s="145">
        <f t="shared" si="13"/>
        <v>0</v>
      </c>
      <c r="AR173" s="146" t="s">
        <v>352</v>
      </c>
      <c r="AT173" s="146" t="s">
        <v>284</v>
      </c>
      <c r="AU173" s="146" t="s">
        <v>82</v>
      </c>
      <c r="AY173" s="13" t="s">
        <v>281</v>
      </c>
      <c r="BE173" s="147">
        <f t="shared" si="14"/>
        <v>0</v>
      </c>
      <c r="BF173" s="147">
        <f t="shared" si="15"/>
        <v>0</v>
      </c>
      <c r="BG173" s="147">
        <f t="shared" si="16"/>
        <v>0</v>
      </c>
      <c r="BH173" s="147">
        <f t="shared" si="17"/>
        <v>0</v>
      </c>
      <c r="BI173" s="147">
        <f t="shared" si="18"/>
        <v>0</v>
      </c>
      <c r="BJ173" s="13" t="s">
        <v>80</v>
      </c>
      <c r="BK173" s="147">
        <f t="shared" si="19"/>
        <v>0</v>
      </c>
      <c r="BL173" s="13" t="s">
        <v>352</v>
      </c>
      <c r="BM173" s="146" t="s">
        <v>3524</v>
      </c>
    </row>
    <row r="174" spans="2:65" s="1" customFormat="1" ht="16.5" customHeight="1">
      <c r="B174" s="133"/>
      <c r="C174" s="165" t="s">
        <v>535</v>
      </c>
      <c r="D174" s="165" t="s">
        <v>2259</v>
      </c>
      <c r="E174" s="166" t="s">
        <v>3525</v>
      </c>
      <c r="F174" s="167" t="s">
        <v>3526</v>
      </c>
      <c r="G174" s="168" t="s">
        <v>2312</v>
      </c>
      <c r="H174" s="169">
        <v>1</v>
      </c>
      <c r="I174" s="170"/>
      <c r="J174" s="171">
        <f t="shared" si="10"/>
        <v>0</v>
      </c>
      <c r="K174" s="172"/>
      <c r="L174" s="173"/>
      <c r="M174" s="174" t="s">
        <v>1</v>
      </c>
      <c r="N174" s="175" t="s">
        <v>38</v>
      </c>
      <c r="P174" s="144">
        <f t="shared" si="11"/>
        <v>0</v>
      </c>
      <c r="Q174" s="144">
        <v>0</v>
      </c>
      <c r="R174" s="144">
        <f t="shared" si="12"/>
        <v>0</v>
      </c>
      <c r="S174" s="144">
        <v>0</v>
      </c>
      <c r="T174" s="145">
        <f t="shared" si="13"/>
        <v>0</v>
      </c>
      <c r="AR174" s="146" t="s">
        <v>498</v>
      </c>
      <c r="AT174" s="146" t="s">
        <v>2259</v>
      </c>
      <c r="AU174" s="146" t="s">
        <v>82</v>
      </c>
      <c r="AY174" s="13" t="s">
        <v>281</v>
      </c>
      <c r="BE174" s="147">
        <f t="shared" si="14"/>
        <v>0</v>
      </c>
      <c r="BF174" s="147">
        <f t="shared" si="15"/>
        <v>0</v>
      </c>
      <c r="BG174" s="147">
        <f t="shared" si="16"/>
        <v>0</v>
      </c>
      <c r="BH174" s="147">
        <f t="shared" si="17"/>
        <v>0</v>
      </c>
      <c r="BI174" s="147">
        <f t="shared" si="18"/>
        <v>0</v>
      </c>
      <c r="BJ174" s="13" t="s">
        <v>80</v>
      </c>
      <c r="BK174" s="147">
        <f t="shared" si="19"/>
        <v>0</v>
      </c>
      <c r="BL174" s="13" t="s">
        <v>352</v>
      </c>
      <c r="BM174" s="146" t="s">
        <v>3527</v>
      </c>
    </row>
    <row r="175" spans="2:65" s="1" customFormat="1" ht="24.2" customHeight="1">
      <c r="B175" s="133"/>
      <c r="C175" s="134" t="s">
        <v>539</v>
      </c>
      <c r="D175" s="134" t="s">
        <v>284</v>
      </c>
      <c r="E175" s="135" t="s">
        <v>3528</v>
      </c>
      <c r="F175" s="136" t="s">
        <v>3529</v>
      </c>
      <c r="G175" s="137" t="s">
        <v>409</v>
      </c>
      <c r="H175" s="156">
        <v>1</v>
      </c>
      <c r="I175" s="139"/>
      <c r="J175" s="140">
        <f t="shared" si="10"/>
        <v>0</v>
      </c>
      <c r="K175" s="141"/>
      <c r="L175" s="28"/>
      <c r="M175" s="142" t="s">
        <v>1</v>
      </c>
      <c r="N175" s="143" t="s">
        <v>38</v>
      </c>
      <c r="P175" s="144">
        <f t="shared" si="11"/>
        <v>0</v>
      </c>
      <c r="Q175" s="144">
        <v>0</v>
      </c>
      <c r="R175" s="144">
        <f t="shared" si="12"/>
        <v>0</v>
      </c>
      <c r="S175" s="144">
        <v>0</v>
      </c>
      <c r="T175" s="145">
        <f t="shared" si="13"/>
        <v>0</v>
      </c>
      <c r="AR175" s="146" t="s">
        <v>352</v>
      </c>
      <c r="AT175" s="146" t="s">
        <v>284</v>
      </c>
      <c r="AU175" s="146" t="s">
        <v>82</v>
      </c>
      <c r="AY175" s="13" t="s">
        <v>281</v>
      </c>
      <c r="BE175" s="147">
        <f t="shared" si="14"/>
        <v>0</v>
      </c>
      <c r="BF175" s="147">
        <f t="shared" si="15"/>
        <v>0</v>
      </c>
      <c r="BG175" s="147">
        <f t="shared" si="16"/>
        <v>0</v>
      </c>
      <c r="BH175" s="147">
        <f t="shared" si="17"/>
        <v>0</v>
      </c>
      <c r="BI175" s="147">
        <f t="shared" si="18"/>
        <v>0</v>
      </c>
      <c r="BJ175" s="13" t="s">
        <v>80</v>
      </c>
      <c r="BK175" s="147">
        <f t="shared" si="19"/>
        <v>0</v>
      </c>
      <c r="BL175" s="13" t="s">
        <v>352</v>
      </c>
      <c r="BM175" s="146" t="s">
        <v>3530</v>
      </c>
    </row>
    <row r="176" spans="2:65" s="1" customFormat="1" ht="16.5" customHeight="1">
      <c r="B176" s="133"/>
      <c r="C176" s="165" t="s">
        <v>851</v>
      </c>
      <c r="D176" s="165" t="s">
        <v>2259</v>
      </c>
      <c r="E176" s="166" t="s">
        <v>3531</v>
      </c>
      <c r="F176" s="167" t="s">
        <v>3532</v>
      </c>
      <c r="G176" s="168" t="s">
        <v>409</v>
      </c>
      <c r="H176" s="169">
        <v>1</v>
      </c>
      <c r="I176" s="170"/>
      <c r="J176" s="171">
        <f t="shared" si="10"/>
        <v>0</v>
      </c>
      <c r="K176" s="172"/>
      <c r="L176" s="173"/>
      <c r="M176" s="174" t="s">
        <v>1</v>
      </c>
      <c r="N176" s="175" t="s">
        <v>38</v>
      </c>
      <c r="P176" s="144">
        <f t="shared" si="11"/>
        <v>0</v>
      </c>
      <c r="Q176" s="144">
        <v>0</v>
      </c>
      <c r="R176" s="144">
        <f t="shared" si="12"/>
        <v>0</v>
      </c>
      <c r="S176" s="144">
        <v>0</v>
      </c>
      <c r="T176" s="145">
        <f t="shared" si="13"/>
        <v>0</v>
      </c>
      <c r="AR176" s="146" t="s">
        <v>498</v>
      </c>
      <c r="AT176" s="146" t="s">
        <v>2259</v>
      </c>
      <c r="AU176" s="146" t="s">
        <v>82</v>
      </c>
      <c r="AY176" s="13" t="s">
        <v>281</v>
      </c>
      <c r="BE176" s="147">
        <f t="shared" si="14"/>
        <v>0</v>
      </c>
      <c r="BF176" s="147">
        <f t="shared" si="15"/>
        <v>0</v>
      </c>
      <c r="BG176" s="147">
        <f t="shared" si="16"/>
        <v>0</v>
      </c>
      <c r="BH176" s="147">
        <f t="shared" si="17"/>
        <v>0</v>
      </c>
      <c r="BI176" s="147">
        <f t="shared" si="18"/>
        <v>0</v>
      </c>
      <c r="BJ176" s="13" t="s">
        <v>80</v>
      </c>
      <c r="BK176" s="147">
        <f t="shared" si="19"/>
        <v>0</v>
      </c>
      <c r="BL176" s="13" t="s">
        <v>352</v>
      </c>
      <c r="BM176" s="146" t="s">
        <v>3533</v>
      </c>
    </row>
    <row r="177" spans="2:65" s="1" customFormat="1" ht="24.2" customHeight="1">
      <c r="B177" s="133"/>
      <c r="C177" s="134" t="s">
        <v>855</v>
      </c>
      <c r="D177" s="134" t="s">
        <v>284</v>
      </c>
      <c r="E177" s="135" t="s">
        <v>3534</v>
      </c>
      <c r="F177" s="136" t="s">
        <v>3535</v>
      </c>
      <c r="G177" s="137" t="s">
        <v>409</v>
      </c>
      <c r="H177" s="156">
        <v>1</v>
      </c>
      <c r="I177" s="139"/>
      <c r="J177" s="140">
        <f t="shared" si="10"/>
        <v>0</v>
      </c>
      <c r="K177" s="141"/>
      <c r="L177" s="28"/>
      <c r="M177" s="142" t="s">
        <v>1</v>
      </c>
      <c r="N177" s="143" t="s">
        <v>38</v>
      </c>
      <c r="P177" s="144">
        <f t="shared" si="11"/>
        <v>0</v>
      </c>
      <c r="Q177" s="144">
        <v>0</v>
      </c>
      <c r="R177" s="144">
        <f t="shared" si="12"/>
        <v>0</v>
      </c>
      <c r="S177" s="144">
        <v>0</v>
      </c>
      <c r="T177" s="145">
        <f t="shared" si="13"/>
        <v>0</v>
      </c>
      <c r="AR177" s="146" t="s">
        <v>352</v>
      </c>
      <c r="AT177" s="146" t="s">
        <v>284</v>
      </c>
      <c r="AU177" s="146" t="s">
        <v>82</v>
      </c>
      <c r="AY177" s="13" t="s">
        <v>281</v>
      </c>
      <c r="BE177" s="147">
        <f t="shared" si="14"/>
        <v>0</v>
      </c>
      <c r="BF177" s="147">
        <f t="shared" si="15"/>
        <v>0</v>
      </c>
      <c r="BG177" s="147">
        <f t="shared" si="16"/>
        <v>0</v>
      </c>
      <c r="BH177" s="147">
        <f t="shared" si="17"/>
        <v>0</v>
      </c>
      <c r="BI177" s="147">
        <f t="shared" si="18"/>
        <v>0</v>
      </c>
      <c r="BJ177" s="13" t="s">
        <v>80</v>
      </c>
      <c r="BK177" s="147">
        <f t="shared" si="19"/>
        <v>0</v>
      </c>
      <c r="BL177" s="13" t="s">
        <v>352</v>
      </c>
      <c r="BM177" s="146" t="s">
        <v>3536</v>
      </c>
    </row>
    <row r="178" spans="2:65" s="1" customFormat="1" ht="24.2" customHeight="1">
      <c r="B178" s="133"/>
      <c r="C178" s="165" t="s">
        <v>860</v>
      </c>
      <c r="D178" s="165" t="s">
        <v>2259</v>
      </c>
      <c r="E178" s="166" t="s">
        <v>3537</v>
      </c>
      <c r="F178" s="167" t="s">
        <v>3538</v>
      </c>
      <c r="G178" s="168" t="s">
        <v>409</v>
      </c>
      <c r="H178" s="169">
        <v>1</v>
      </c>
      <c r="I178" s="170"/>
      <c r="J178" s="171">
        <f t="shared" si="10"/>
        <v>0</v>
      </c>
      <c r="K178" s="172"/>
      <c r="L178" s="173"/>
      <c r="M178" s="174" t="s">
        <v>1</v>
      </c>
      <c r="N178" s="175" t="s">
        <v>38</v>
      </c>
      <c r="P178" s="144">
        <f t="shared" si="11"/>
        <v>0</v>
      </c>
      <c r="Q178" s="144">
        <v>0</v>
      </c>
      <c r="R178" s="144">
        <f t="shared" si="12"/>
        <v>0</v>
      </c>
      <c r="S178" s="144">
        <v>0</v>
      </c>
      <c r="T178" s="145">
        <f t="shared" si="13"/>
        <v>0</v>
      </c>
      <c r="AR178" s="146" t="s">
        <v>498</v>
      </c>
      <c r="AT178" s="146" t="s">
        <v>2259</v>
      </c>
      <c r="AU178" s="146" t="s">
        <v>82</v>
      </c>
      <c r="AY178" s="13" t="s">
        <v>281</v>
      </c>
      <c r="BE178" s="147">
        <f t="shared" si="14"/>
        <v>0</v>
      </c>
      <c r="BF178" s="147">
        <f t="shared" si="15"/>
        <v>0</v>
      </c>
      <c r="BG178" s="147">
        <f t="shared" si="16"/>
        <v>0</v>
      </c>
      <c r="BH178" s="147">
        <f t="shared" si="17"/>
        <v>0</v>
      </c>
      <c r="BI178" s="147">
        <f t="shared" si="18"/>
        <v>0</v>
      </c>
      <c r="BJ178" s="13" t="s">
        <v>80</v>
      </c>
      <c r="BK178" s="147">
        <f t="shared" si="19"/>
        <v>0</v>
      </c>
      <c r="BL178" s="13" t="s">
        <v>352</v>
      </c>
      <c r="BM178" s="146" t="s">
        <v>3539</v>
      </c>
    </row>
    <row r="179" spans="2:65" s="1" customFormat="1" ht="24.2" customHeight="1">
      <c r="B179" s="133"/>
      <c r="C179" s="134" t="s">
        <v>867</v>
      </c>
      <c r="D179" s="134" t="s">
        <v>284</v>
      </c>
      <c r="E179" s="135" t="s">
        <v>3540</v>
      </c>
      <c r="F179" s="136" t="s">
        <v>3541</v>
      </c>
      <c r="G179" s="137" t="s">
        <v>409</v>
      </c>
      <c r="H179" s="156">
        <v>19</v>
      </c>
      <c r="I179" s="139"/>
      <c r="J179" s="140">
        <f t="shared" si="10"/>
        <v>0</v>
      </c>
      <c r="K179" s="141"/>
      <c r="L179" s="28"/>
      <c r="M179" s="142" t="s">
        <v>1</v>
      </c>
      <c r="N179" s="143" t="s">
        <v>38</v>
      </c>
      <c r="P179" s="144">
        <f t="shared" si="11"/>
        <v>0</v>
      </c>
      <c r="Q179" s="144">
        <v>0</v>
      </c>
      <c r="R179" s="144">
        <f t="shared" si="12"/>
        <v>0</v>
      </c>
      <c r="S179" s="144">
        <v>0</v>
      </c>
      <c r="T179" s="145">
        <f t="shared" si="13"/>
        <v>0</v>
      </c>
      <c r="AR179" s="146" t="s">
        <v>352</v>
      </c>
      <c r="AT179" s="146" t="s">
        <v>284</v>
      </c>
      <c r="AU179" s="146" t="s">
        <v>82</v>
      </c>
      <c r="AY179" s="13" t="s">
        <v>281</v>
      </c>
      <c r="BE179" s="147">
        <f t="shared" si="14"/>
        <v>0</v>
      </c>
      <c r="BF179" s="147">
        <f t="shared" si="15"/>
        <v>0</v>
      </c>
      <c r="BG179" s="147">
        <f t="shared" si="16"/>
        <v>0</v>
      </c>
      <c r="BH179" s="147">
        <f t="shared" si="17"/>
        <v>0</v>
      </c>
      <c r="BI179" s="147">
        <f t="shared" si="18"/>
        <v>0</v>
      </c>
      <c r="BJ179" s="13" t="s">
        <v>80</v>
      </c>
      <c r="BK179" s="147">
        <f t="shared" si="19"/>
        <v>0</v>
      </c>
      <c r="BL179" s="13" t="s">
        <v>352</v>
      </c>
      <c r="BM179" s="146" t="s">
        <v>3542</v>
      </c>
    </row>
    <row r="180" spans="2:65" s="1" customFormat="1" ht="24.2" customHeight="1">
      <c r="B180" s="133"/>
      <c r="C180" s="165" t="s">
        <v>872</v>
      </c>
      <c r="D180" s="165" t="s">
        <v>2259</v>
      </c>
      <c r="E180" s="166" t="s">
        <v>3543</v>
      </c>
      <c r="F180" s="167" t="s">
        <v>3544</v>
      </c>
      <c r="G180" s="168" t="s">
        <v>409</v>
      </c>
      <c r="H180" s="169">
        <v>1</v>
      </c>
      <c r="I180" s="170"/>
      <c r="J180" s="171">
        <f t="shared" si="10"/>
        <v>0</v>
      </c>
      <c r="K180" s="172"/>
      <c r="L180" s="173"/>
      <c r="M180" s="174" t="s">
        <v>1</v>
      </c>
      <c r="N180" s="175" t="s">
        <v>38</v>
      </c>
      <c r="P180" s="144">
        <f t="shared" si="11"/>
        <v>0</v>
      </c>
      <c r="Q180" s="144">
        <v>0</v>
      </c>
      <c r="R180" s="144">
        <f t="shared" si="12"/>
        <v>0</v>
      </c>
      <c r="S180" s="144">
        <v>0</v>
      </c>
      <c r="T180" s="145">
        <f t="shared" si="13"/>
        <v>0</v>
      </c>
      <c r="AR180" s="146" t="s">
        <v>498</v>
      </c>
      <c r="AT180" s="146" t="s">
        <v>2259</v>
      </c>
      <c r="AU180" s="146" t="s">
        <v>82</v>
      </c>
      <c r="AY180" s="13" t="s">
        <v>281</v>
      </c>
      <c r="BE180" s="147">
        <f t="shared" si="14"/>
        <v>0</v>
      </c>
      <c r="BF180" s="147">
        <f t="shared" si="15"/>
        <v>0</v>
      </c>
      <c r="BG180" s="147">
        <f t="shared" si="16"/>
        <v>0</v>
      </c>
      <c r="BH180" s="147">
        <f t="shared" si="17"/>
        <v>0</v>
      </c>
      <c r="BI180" s="147">
        <f t="shared" si="18"/>
        <v>0</v>
      </c>
      <c r="BJ180" s="13" t="s">
        <v>80</v>
      </c>
      <c r="BK180" s="147">
        <f t="shared" si="19"/>
        <v>0</v>
      </c>
      <c r="BL180" s="13" t="s">
        <v>352</v>
      </c>
      <c r="BM180" s="146" t="s">
        <v>3545</v>
      </c>
    </row>
    <row r="181" spans="2:65" s="1" customFormat="1" ht="24.2" customHeight="1">
      <c r="B181" s="133"/>
      <c r="C181" s="165" t="s">
        <v>877</v>
      </c>
      <c r="D181" s="165" t="s">
        <v>2259</v>
      </c>
      <c r="E181" s="166" t="s">
        <v>3546</v>
      </c>
      <c r="F181" s="167" t="s">
        <v>3547</v>
      </c>
      <c r="G181" s="168" t="s">
        <v>409</v>
      </c>
      <c r="H181" s="169">
        <v>10</v>
      </c>
      <c r="I181" s="170"/>
      <c r="J181" s="171">
        <f t="shared" si="10"/>
        <v>0</v>
      </c>
      <c r="K181" s="172"/>
      <c r="L181" s="173"/>
      <c r="M181" s="174" t="s">
        <v>1</v>
      </c>
      <c r="N181" s="175" t="s">
        <v>38</v>
      </c>
      <c r="P181" s="144">
        <f t="shared" si="11"/>
        <v>0</v>
      </c>
      <c r="Q181" s="144">
        <v>0</v>
      </c>
      <c r="R181" s="144">
        <f t="shared" si="12"/>
        <v>0</v>
      </c>
      <c r="S181" s="144">
        <v>0</v>
      </c>
      <c r="T181" s="145">
        <f t="shared" si="13"/>
        <v>0</v>
      </c>
      <c r="AR181" s="146" t="s">
        <v>498</v>
      </c>
      <c r="AT181" s="146" t="s">
        <v>2259</v>
      </c>
      <c r="AU181" s="146" t="s">
        <v>82</v>
      </c>
      <c r="AY181" s="13" t="s">
        <v>281</v>
      </c>
      <c r="BE181" s="147">
        <f t="shared" si="14"/>
        <v>0</v>
      </c>
      <c r="BF181" s="147">
        <f t="shared" si="15"/>
        <v>0</v>
      </c>
      <c r="BG181" s="147">
        <f t="shared" si="16"/>
        <v>0</v>
      </c>
      <c r="BH181" s="147">
        <f t="shared" si="17"/>
        <v>0</v>
      </c>
      <c r="BI181" s="147">
        <f t="shared" si="18"/>
        <v>0</v>
      </c>
      <c r="BJ181" s="13" t="s">
        <v>80</v>
      </c>
      <c r="BK181" s="147">
        <f t="shared" si="19"/>
        <v>0</v>
      </c>
      <c r="BL181" s="13" t="s">
        <v>352</v>
      </c>
      <c r="BM181" s="146" t="s">
        <v>3548</v>
      </c>
    </row>
    <row r="182" spans="2:65" s="1" customFormat="1" ht="24.2" customHeight="1">
      <c r="B182" s="133"/>
      <c r="C182" s="165" t="s">
        <v>884</v>
      </c>
      <c r="D182" s="165" t="s">
        <v>2259</v>
      </c>
      <c r="E182" s="166" t="s">
        <v>3549</v>
      </c>
      <c r="F182" s="167" t="s">
        <v>3550</v>
      </c>
      <c r="G182" s="168" t="s">
        <v>409</v>
      </c>
      <c r="H182" s="169">
        <v>8</v>
      </c>
      <c r="I182" s="170"/>
      <c r="J182" s="171">
        <f t="shared" si="10"/>
        <v>0</v>
      </c>
      <c r="K182" s="172"/>
      <c r="L182" s="173"/>
      <c r="M182" s="174" t="s">
        <v>1</v>
      </c>
      <c r="N182" s="175" t="s">
        <v>38</v>
      </c>
      <c r="P182" s="144">
        <f t="shared" si="11"/>
        <v>0</v>
      </c>
      <c r="Q182" s="144">
        <v>0</v>
      </c>
      <c r="R182" s="144">
        <f t="shared" si="12"/>
        <v>0</v>
      </c>
      <c r="S182" s="144">
        <v>0</v>
      </c>
      <c r="T182" s="145">
        <f t="shared" si="13"/>
        <v>0</v>
      </c>
      <c r="AR182" s="146" t="s">
        <v>498</v>
      </c>
      <c r="AT182" s="146" t="s">
        <v>2259</v>
      </c>
      <c r="AU182" s="146" t="s">
        <v>82</v>
      </c>
      <c r="AY182" s="13" t="s">
        <v>281</v>
      </c>
      <c r="BE182" s="147">
        <f t="shared" si="14"/>
        <v>0</v>
      </c>
      <c r="BF182" s="147">
        <f t="shared" si="15"/>
        <v>0</v>
      </c>
      <c r="BG182" s="147">
        <f t="shared" si="16"/>
        <v>0</v>
      </c>
      <c r="BH182" s="147">
        <f t="shared" si="17"/>
        <v>0</v>
      </c>
      <c r="BI182" s="147">
        <f t="shared" si="18"/>
        <v>0</v>
      </c>
      <c r="BJ182" s="13" t="s">
        <v>80</v>
      </c>
      <c r="BK182" s="147">
        <f t="shared" si="19"/>
        <v>0</v>
      </c>
      <c r="BL182" s="13" t="s">
        <v>352</v>
      </c>
      <c r="BM182" s="146" t="s">
        <v>3551</v>
      </c>
    </row>
    <row r="183" spans="2:65" s="1" customFormat="1" ht="24.2" customHeight="1">
      <c r="B183" s="133"/>
      <c r="C183" s="134" t="s">
        <v>889</v>
      </c>
      <c r="D183" s="134" t="s">
        <v>284</v>
      </c>
      <c r="E183" s="135" t="s">
        <v>3552</v>
      </c>
      <c r="F183" s="136" t="s">
        <v>3553</v>
      </c>
      <c r="G183" s="137" t="s">
        <v>409</v>
      </c>
      <c r="H183" s="156">
        <v>5</v>
      </c>
      <c r="I183" s="139"/>
      <c r="J183" s="140">
        <f t="shared" si="10"/>
        <v>0</v>
      </c>
      <c r="K183" s="141"/>
      <c r="L183" s="28"/>
      <c r="M183" s="142" t="s">
        <v>1</v>
      </c>
      <c r="N183" s="143" t="s">
        <v>38</v>
      </c>
      <c r="P183" s="144">
        <f t="shared" si="11"/>
        <v>0</v>
      </c>
      <c r="Q183" s="144">
        <v>0</v>
      </c>
      <c r="R183" s="144">
        <f t="shared" si="12"/>
        <v>0</v>
      </c>
      <c r="S183" s="144">
        <v>0</v>
      </c>
      <c r="T183" s="145">
        <f t="shared" si="13"/>
        <v>0</v>
      </c>
      <c r="AR183" s="146" t="s">
        <v>352</v>
      </c>
      <c r="AT183" s="146" t="s">
        <v>284</v>
      </c>
      <c r="AU183" s="146" t="s">
        <v>82</v>
      </c>
      <c r="AY183" s="13" t="s">
        <v>281</v>
      </c>
      <c r="BE183" s="147">
        <f t="shared" si="14"/>
        <v>0</v>
      </c>
      <c r="BF183" s="147">
        <f t="shared" si="15"/>
        <v>0</v>
      </c>
      <c r="BG183" s="147">
        <f t="shared" si="16"/>
        <v>0</v>
      </c>
      <c r="BH183" s="147">
        <f t="shared" si="17"/>
        <v>0</v>
      </c>
      <c r="BI183" s="147">
        <f t="shared" si="18"/>
        <v>0</v>
      </c>
      <c r="BJ183" s="13" t="s">
        <v>80</v>
      </c>
      <c r="BK183" s="147">
        <f t="shared" si="19"/>
        <v>0</v>
      </c>
      <c r="BL183" s="13" t="s">
        <v>352</v>
      </c>
      <c r="BM183" s="146" t="s">
        <v>3554</v>
      </c>
    </row>
    <row r="184" spans="2:65" s="1" customFormat="1" ht="16.5" customHeight="1">
      <c r="B184" s="133"/>
      <c r="C184" s="165" t="s">
        <v>895</v>
      </c>
      <c r="D184" s="165" t="s">
        <v>2259</v>
      </c>
      <c r="E184" s="166" t="s">
        <v>3555</v>
      </c>
      <c r="F184" s="167" t="s">
        <v>3556</v>
      </c>
      <c r="G184" s="168" t="s">
        <v>409</v>
      </c>
      <c r="H184" s="169">
        <v>1</v>
      </c>
      <c r="I184" s="170"/>
      <c r="J184" s="171">
        <f t="shared" si="10"/>
        <v>0</v>
      </c>
      <c r="K184" s="172"/>
      <c r="L184" s="173"/>
      <c r="M184" s="174" t="s">
        <v>1</v>
      </c>
      <c r="N184" s="175" t="s">
        <v>38</v>
      </c>
      <c r="P184" s="144">
        <f t="shared" si="11"/>
        <v>0</v>
      </c>
      <c r="Q184" s="144">
        <v>0</v>
      </c>
      <c r="R184" s="144">
        <f t="shared" si="12"/>
        <v>0</v>
      </c>
      <c r="S184" s="144">
        <v>0</v>
      </c>
      <c r="T184" s="145">
        <f t="shared" si="13"/>
        <v>0</v>
      </c>
      <c r="AR184" s="146" t="s">
        <v>498</v>
      </c>
      <c r="AT184" s="146" t="s">
        <v>2259</v>
      </c>
      <c r="AU184" s="146" t="s">
        <v>82</v>
      </c>
      <c r="AY184" s="13" t="s">
        <v>281</v>
      </c>
      <c r="BE184" s="147">
        <f t="shared" si="14"/>
        <v>0</v>
      </c>
      <c r="BF184" s="147">
        <f t="shared" si="15"/>
        <v>0</v>
      </c>
      <c r="BG184" s="147">
        <f t="shared" si="16"/>
        <v>0</v>
      </c>
      <c r="BH184" s="147">
        <f t="shared" si="17"/>
        <v>0</v>
      </c>
      <c r="BI184" s="147">
        <f t="shared" si="18"/>
        <v>0</v>
      </c>
      <c r="BJ184" s="13" t="s">
        <v>80</v>
      </c>
      <c r="BK184" s="147">
        <f t="shared" si="19"/>
        <v>0</v>
      </c>
      <c r="BL184" s="13" t="s">
        <v>352</v>
      </c>
      <c r="BM184" s="146" t="s">
        <v>3557</v>
      </c>
    </row>
    <row r="185" spans="2:65" s="1" customFormat="1" ht="16.5" customHeight="1">
      <c r="B185" s="133"/>
      <c r="C185" s="165" t="s">
        <v>900</v>
      </c>
      <c r="D185" s="165" t="s">
        <v>2259</v>
      </c>
      <c r="E185" s="166" t="s">
        <v>3558</v>
      </c>
      <c r="F185" s="167" t="s">
        <v>3559</v>
      </c>
      <c r="G185" s="168" t="s">
        <v>409</v>
      </c>
      <c r="H185" s="169">
        <v>4</v>
      </c>
      <c r="I185" s="170"/>
      <c r="J185" s="171">
        <f t="shared" si="10"/>
        <v>0</v>
      </c>
      <c r="K185" s="172"/>
      <c r="L185" s="173"/>
      <c r="M185" s="174" t="s">
        <v>1</v>
      </c>
      <c r="N185" s="175" t="s">
        <v>38</v>
      </c>
      <c r="P185" s="144">
        <f t="shared" si="11"/>
        <v>0</v>
      </c>
      <c r="Q185" s="144">
        <v>0</v>
      </c>
      <c r="R185" s="144">
        <f t="shared" si="12"/>
        <v>0</v>
      </c>
      <c r="S185" s="144">
        <v>0</v>
      </c>
      <c r="T185" s="145">
        <f t="shared" si="13"/>
        <v>0</v>
      </c>
      <c r="AR185" s="146" t="s">
        <v>498</v>
      </c>
      <c r="AT185" s="146" t="s">
        <v>2259</v>
      </c>
      <c r="AU185" s="146" t="s">
        <v>82</v>
      </c>
      <c r="AY185" s="13" t="s">
        <v>281</v>
      </c>
      <c r="BE185" s="147">
        <f t="shared" si="14"/>
        <v>0</v>
      </c>
      <c r="BF185" s="147">
        <f t="shared" si="15"/>
        <v>0</v>
      </c>
      <c r="BG185" s="147">
        <f t="shared" si="16"/>
        <v>0</v>
      </c>
      <c r="BH185" s="147">
        <f t="shared" si="17"/>
        <v>0</v>
      </c>
      <c r="BI185" s="147">
        <f t="shared" si="18"/>
        <v>0</v>
      </c>
      <c r="BJ185" s="13" t="s">
        <v>80</v>
      </c>
      <c r="BK185" s="147">
        <f t="shared" si="19"/>
        <v>0</v>
      </c>
      <c r="BL185" s="13" t="s">
        <v>352</v>
      </c>
      <c r="BM185" s="146" t="s">
        <v>3560</v>
      </c>
    </row>
    <row r="186" spans="2:65" s="1" customFormat="1" ht="24.2" customHeight="1">
      <c r="B186" s="133"/>
      <c r="C186" s="134" t="s">
        <v>1069</v>
      </c>
      <c r="D186" s="134" t="s">
        <v>284</v>
      </c>
      <c r="E186" s="135" t="s">
        <v>3561</v>
      </c>
      <c r="F186" s="136" t="s">
        <v>3562</v>
      </c>
      <c r="G186" s="137" t="s">
        <v>409</v>
      </c>
      <c r="H186" s="156">
        <v>1</v>
      </c>
      <c r="I186" s="139"/>
      <c r="J186" s="140">
        <f t="shared" si="10"/>
        <v>0</v>
      </c>
      <c r="K186" s="141"/>
      <c r="L186" s="28"/>
      <c r="M186" s="142" t="s">
        <v>1</v>
      </c>
      <c r="N186" s="143" t="s">
        <v>38</v>
      </c>
      <c r="P186" s="144">
        <f t="shared" si="11"/>
        <v>0</v>
      </c>
      <c r="Q186" s="144">
        <v>0</v>
      </c>
      <c r="R186" s="144">
        <f t="shared" si="12"/>
        <v>0</v>
      </c>
      <c r="S186" s="144">
        <v>0</v>
      </c>
      <c r="T186" s="145">
        <f t="shared" si="13"/>
        <v>0</v>
      </c>
      <c r="AR186" s="146" t="s">
        <v>352</v>
      </c>
      <c r="AT186" s="146" t="s">
        <v>284</v>
      </c>
      <c r="AU186" s="146" t="s">
        <v>82</v>
      </c>
      <c r="AY186" s="13" t="s">
        <v>281</v>
      </c>
      <c r="BE186" s="147">
        <f t="shared" si="14"/>
        <v>0</v>
      </c>
      <c r="BF186" s="147">
        <f t="shared" si="15"/>
        <v>0</v>
      </c>
      <c r="BG186" s="147">
        <f t="shared" si="16"/>
        <v>0</v>
      </c>
      <c r="BH186" s="147">
        <f t="shared" si="17"/>
        <v>0</v>
      </c>
      <c r="BI186" s="147">
        <f t="shared" si="18"/>
        <v>0</v>
      </c>
      <c r="BJ186" s="13" t="s">
        <v>80</v>
      </c>
      <c r="BK186" s="147">
        <f t="shared" si="19"/>
        <v>0</v>
      </c>
      <c r="BL186" s="13" t="s">
        <v>352</v>
      </c>
      <c r="BM186" s="146" t="s">
        <v>3563</v>
      </c>
    </row>
    <row r="187" spans="2:65" s="1" customFormat="1" ht="16.5" customHeight="1">
      <c r="B187" s="133"/>
      <c r="C187" s="165" t="s">
        <v>1074</v>
      </c>
      <c r="D187" s="165" t="s">
        <v>2259</v>
      </c>
      <c r="E187" s="166" t="s">
        <v>3564</v>
      </c>
      <c r="F187" s="167" t="s">
        <v>3565</v>
      </c>
      <c r="G187" s="168" t="s">
        <v>409</v>
      </c>
      <c r="H187" s="169">
        <v>1</v>
      </c>
      <c r="I187" s="170"/>
      <c r="J187" s="171">
        <f t="shared" si="10"/>
        <v>0</v>
      </c>
      <c r="K187" s="172"/>
      <c r="L187" s="173"/>
      <c r="M187" s="174" t="s">
        <v>1</v>
      </c>
      <c r="N187" s="175" t="s">
        <v>38</v>
      </c>
      <c r="P187" s="144">
        <f t="shared" si="11"/>
        <v>0</v>
      </c>
      <c r="Q187" s="144">
        <v>0</v>
      </c>
      <c r="R187" s="144">
        <f t="shared" si="12"/>
        <v>0</v>
      </c>
      <c r="S187" s="144">
        <v>0</v>
      </c>
      <c r="T187" s="145">
        <f t="shared" si="13"/>
        <v>0</v>
      </c>
      <c r="AR187" s="146" t="s">
        <v>498</v>
      </c>
      <c r="AT187" s="146" t="s">
        <v>2259</v>
      </c>
      <c r="AU187" s="146" t="s">
        <v>82</v>
      </c>
      <c r="AY187" s="13" t="s">
        <v>281</v>
      </c>
      <c r="BE187" s="147">
        <f t="shared" si="14"/>
        <v>0</v>
      </c>
      <c r="BF187" s="147">
        <f t="shared" si="15"/>
        <v>0</v>
      </c>
      <c r="BG187" s="147">
        <f t="shared" si="16"/>
        <v>0</v>
      </c>
      <c r="BH187" s="147">
        <f t="shared" si="17"/>
        <v>0</v>
      </c>
      <c r="BI187" s="147">
        <f t="shared" si="18"/>
        <v>0</v>
      </c>
      <c r="BJ187" s="13" t="s">
        <v>80</v>
      </c>
      <c r="BK187" s="147">
        <f t="shared" si="19"/>
        <v>0</v>
      </c>
      <c r="BL187" s="13" t="s">
        <v>352</v>
      </c>
      <c r="BM187" s="146" t="s">
        <v>3566</v>
      </c>
    </row>
    <row r="188" spans="2:65" s="1" customFormat="1" ht="24.2" customHeight="1">
      <c r="B188" s="133"/>
      <c r="C188" s="134" t="s">
        <v>1079</v>
      </c>
      <c r="D188" s="134" t="s">
        <v>284</v>
      </c>
      <c r="E188" s="135" t="s">
        <v>3567</v>
      </c>
      <c r="F188" s="136" t="s">
        <v>3568</v>
      </c>
      <c r="G188" s="137" t="s">
        <v>409</v>
      </c>
      <c r="H188" s="156">
        <v>1</v>
      </c>
      <c r="I188" s="139"/>
      <c r="J188" s="140">
        <f t="shared" si="10"/>
        <v>0</v>
      </c>
      <c r="K188" s="141"/>
      <c r="L188" s="28"/>
      <c r="M188" s="142" t="s">
        <v>1</v>
      </c>
      <c r="N188" s="143" t="s">
        <v>38</v>
      </c>
      <c r="P188" s="144">
        <f t="shared" si="11"/>
        <v>0</v>
      </c>
      <c r="Q188" s="144">
        <v>0</v>
      </c>
      <c r="R188" s="144">
        <f t="shared" si="12"/>
        <v>0</v>
      </c>
      <c r="S188" s="144">
        <v>0</v>
      </c>
      <c r="T188" s="145">
        <f t="shared" si="13"/>
        <v>0</v>
      </c>
      <c r="AR188" s="146" t="s">
        <v>352</v>
      </c>
      <c r="AT188" s="146" t="s">
        <v>284</v>
      </c>
      <c r="AU188" s="146" t="s">
        <v>82</v>
      </c>
      <c r="AY188" s="13" t="s">
        <v>281</v>
      </c>
      <c r="BE188" s="147">
        <f t="shared" si="14"/>
        <v>0</v>
      </c>
      <c r="BF188" s="147">
        <f t="shared" si="15"/>
        <v>0</v>
      </c>
      <c r="BG188" s="147">
        <f t="shared" si="16"/>
        <v>0</v>
      </c>
      <c r="BH188" s="147">
        <f t="shared" si="17"/>
        <v>0</v>
      </c>
      <c r="BI188" s="147">
        <f t="shared" si="18"/>
        <v>0</v>
      </c>
      <c r="BJ188" s="13" t="s">
        <v>80</v>
      </c>
      <c r="BK188" s="147">
        <f t="shared" si="19"/>
        <v>0</v>
      </c>
      <c r="BL188" s="13" t="s">
        <v>352</v>
      </c>
      <c r="BM188" s="146" t="s">
        <v>3569</v>
      </c>
    </row>
    <row r="189" spans="2:65" s="1" customFormat="1" ht="16.5" customHeight="1">
      <c r="B189" s="133"/>
      <c r="C189" s="165" t="s">
        <v>1084</v>
      </c>
      <c r="D189" s="165" t="s">
        <v>2259</v>
      </c>
      <c r="E189" s="166" t="s">
        <v>3570</v>
      </c>
      <c r="F189" s="167" t="s">
        <v>3571</v>
      </c>
      <c r="G189" s="168" t="s">
        <v>409</v>
      </c>
      <c r="H189" s="169">
        <v>1</v>
      </c>
      <c r="I189" s="170"/>
      <c r="J189" s="171">
        <f t="shared" si="10"/>
        <v>0</v>
      </c>
      <c r="K189" s="172"/>
      <c r="L189" s="173"/>
      <c r="M189" s="174" t="s">
        <v>1</v>
      </c>
      <c r="N189" s="175" t="s">
        <v>38</v>
      </c>
      <c r="P189" s="144">
        <f t="shared" si="11"/>
        <v>0</v>
      </c>
      <c r="Q189" s="144">
        <v>0</v>
      </c>
      <c r="R189" s="144">
        <f t="shared" si="12"/>
        <v>0</v>
      </c>
      <c r="S189" s="144">
        <v>0</v>
      </c>
      <c r="T189" s="145">
        <f t="shared" si="13"/>
        <v>0</v>
      </c>
      <c r="AR189" s="146" t="s">
        <v>498</v>
      </c>
      <c r="AT189" s="146" t="s">
        <v>2259</v>
      </c>
      <c r="AU189" s="146" t="s">
        <v>82</v>
      </c>
      <c r="AY189" s="13" t="s">
        <v>281</v>
      </c>
      <c r="BE189" s="147">
        <f t="shared" si="14"/>
        <v>0</v>
      </c>
      <c r="BF189" s="147">
        <f t="shared" si="15"/>
        <v>0</v>
      </c>
      <c r="BG189" s="147">
        <f t="shared" si="16"/>
        <v>0</v>
      </c>
      <c r="BH189" s="147">
        <f t="shared" si="17"/>
        <v>0</v>
      </c>
      <c r="BI189" s="147">
        <f t="shared" si="18"/>
        <v>0</v>
      </c>
      <c r="BJ189" s="13" t="s">
        <v>80</v>
      </c>
      <c r="BK189" s="147">
        <f t="shared" si="19"/>
        <v>0</v>
      </c>
      <c r="BL189" s="13" t="s">
        <v>352</v>
      </c>
      <c r="BM189" s="146" t="s">
        <v>3572</v>
      </c>
    </row>
    <row r="190" spans="2:65" s="1" customFormat="1" ht="24.2" customHeight="1">
      <c r="B190" s="133"/>
      <c r="C190" s="134" t="s">
        <v>1089</v>
      </c>
      <c r="D190" s="134" t="s">
        <v>284</v>
      </c>
      <c r="E190" s="135" t="s">
        <v>3573</v>
      </c>
      <c r="F190" s="136" t="s">
        <v>3574</v>
      </c>
      <c r="G190" s="137" t="s">
        <v>409</v>
      </c>
      <c r="H190" s="156">
        <v>1</v>
      </c>
      <c r="I190" s="139"/>
      <c r="J190" s="140">
        <f t="shared" si="10"/>
        <v>0</v>
      </c>
      <c r="K190" s="141"/>
      <c r="L190" s="28"/>
      <c r="M190" s="142" t="s">
        <v>1</v>
      </c>
      <c r="N190" s="143" t="s">
        <v>38</v>
      </c>
      <c r="P190" s="144">
        <f t="shared" si="11"/>
        <v>0</v>
      </c>
      <c r="Q190" s="144">
        <v>0</v>
      </c>
      <c r="R190" s="144">
        <f t="shared" si="12"/>
        <v>0</v>
      </c>
      <c r="S190" s="144">
        <v>0</v>
      </c>
      <c r="T190" s="145">
        <f t="shared" si="13"/>
        <v>0</v>
      </c>
      <c r="AR190" s="146" t="s">
        <v>352</v>
      </c>
      <c r="AT190" s="146" t="s">
        <v>284</v>
      </c>
      <c r="AU190" s="146" t="s">
        <v>82</v>
      </c>
      <c r="AY190" s="13" t="s">
        <v>281</v>
      </c>
      <c r="BE190" s="147">
        <f t="shared" si="14"/>
        <v>0</v>
      </c>
      <c r="BF190" s="147">
        <f t="shared" si="15"/>
        <v>0</v>
      </c>
      <c r="BG190" s="147">
        <f t="shared" si="16"/>
        <v>0</v>
      </c>
      <c r="BH190" s="147">
        <f t="shared" si="17"/>
        <v>0</v>
      </c>
      <c r="BI190" s="147">
        <f t="shared" si="18"/>
        <v>0</v>
      </c>
      <c r="BJ190" s="13" t="s">
        <v>80</v>
      </c>
      <c r="BK190" s="147">
        <f t="shared" si="19"/>
        <v>0</v>
      </c>
      <c r="BL190" s="13" t="s">
        <v>352</v>
      </c>
      <c r="BM190" s="146" t="s">
        <v>3575</v>
      </c>
    </row>
    <row r="191" spans="2:65" s="1" customFormat="1" ht="16.5" customHeight="1">
      <c r="B191" s="133"/>
      <c r="C191" s="165" t="s">
        <v>1093</v>
      </c>
      <c r="D191" s="165" t="s">
        <v>2259</v>
      </c>
      <c r="E191" s="166" t="s">
        <v>3576</v>
      </c>
      <c r="F191" s="167" t="s">
        <v>3577</v>
      </c>
      <c r="G191" s="168" t="s">
        <v>409</v>
      </c>
      <c r="H191" s="169">
        <v>1</v>
      </c>
      <c r="I191" s="170"/>
      <c r="J191" s="171">
        <f t="shared" si="10"/>
        <v>0</v>
      </c>
      <c r="K191" s="172"/>
      <c r="L191" s="173"/>
      <c r="M191" s="174" t="s">
        <v>1</v>
      </c>
      <c r="N191" s="175" t="s">
        <v>38</v>
      </c>
      <c r="P191" s="144">
        <f t="shared" si="11"/>
        <v>0</v>
      </c>
      <c r="Q191" s="144">
        <v>0</v>
      </c>
      <c r="R191" s="144">
        <f t="shared" si="12"/>
        <v>0</v>
      </c>
      <c r="S191" s="144">
        <v>0</v>
      </c>
      <c r="T191" s="145">
        <f t="shared" si="13"/>
        <v>0</v>
      </c>
      <c r="AR191" s="146" t="s">
        <v>498</v>
      </c>
      <c r="AT191" s="146" t="s">
        <v>2259</v>
      </c>
      <c r="AU191" s="146" t="s">
        <v>82</v>
      </c>
      <c r="AY191" s="13" t="s">
        <v>281</v>
      </c>
      <c r="BE191" s="147">
        <f t="shared" si="14"/>
        <v>0</v>
      </c>
      <c r="BF191" s="147">
        <f t="shared" si="15"/>
        <v>0</v>
      </c>
      <c r="BG191" s="147">
        <f t="shared" si="16"/>
        <v>0</v>
      </c>
      <c r="BH191" s="147">
        <f t="shared" si="17"/>
        <v>0</v>
      </c>
      <c r="BI191" s="147">
        <f t="shared" si="18"/>
        <v>0</v>
      </c>
      <c r="BJ191" s="13" t="s">
        <v>80</v>
      </c>
      <c r="BK191" s="147">
        <f t="shared" si="19"/>
        <v>0</v>
      </c>
      <c r="BL191" s="13" t="s">
        <v>352</v>
      </c>
      <c r="BM191" s="146" t="s">
        <v>3578</v>
      </c>
    </row>
    <row r="192" spans="2:65" s="1" customFormat="1" ht="16.5" customHeight="1">
      <c r="B192" s="133"/>
      <c r="C192" s="134" t="s">
        <v>1098</v>
      </c>
      <c r="D192" s="134" t="s">
        <v>284</v>
      </c>
      <c r="E192" s="135" t="s">
        <v>3579</v>
      </c>
      <c r="F192" s="136" t="s">
        <v>3580</v>
      </c>
      <c r="G192" s="137" t="s">
        <v>409</v>
      </c>
      <c r="H192" s="156">
        <v>17</v>
      </c>
      <c r="I192" s="139"/>
      <c r="J192" s="140">
        <f t="shared" si="10"/>
        <v>0</v>
      </c>
      <c r="K192" s="141"/>
      <c r="L192" s="28"/>
      <c r="M192" s="142" t="s">
        <v>1</v>
      </c>
      <c r="N192" s="143" t="s">
        <v>38</v>
      </c>
      <c r="P192" s="144">
        <f t="shared" si="11"/>
        <v>0</v>
      </c>
      <c r="Q192" s="144">
        <v>0</v>
      </c>
      <c r="R192" s="144">
        <f t="shared" si="12"/>
        <v>0</v>
      </c>
      <c r="S192" s="144">
        <v>0</v>
      </c>
      <c r="T192" s="145">
        <f t="shared" si="13"/>
        <v>0</v>
      </c>
      <c r="AR192" s="146" t="s">
        <v>352</v>
      </c>
      <c r="AT192" s="146" t="s">
        <v>284</v>
      </c>
      <c r="AU192" s="146" t="s">
        <v>82</v>
      </c>
      <c r="AY192" s="13" t="s">
        <v>281</v>
      </c>
      <c r="BE192" s="147">
        <f t="shared" si="14"/>
        <v>0</v>
      </c>
      <c r="BF192" s="147">
        <f t="shared" si="15"/>
        <v>0</v>
      </c>
      <c r="BG192" s="147">
        <f t="shared" si="16"/>
        <v>0</v>
      </c>
      <c r="BH192" s="147">
        <f t="shared" si="17"/>
        <v>0</v>
      </c>
      <c r="BI192" s="147">
        <f t="shared" si="18"/>
        <v>0</v>
      </c>
      <c r="BJ192" s="13" t="s">
        <v>80</v>
      </c>
      <c r="BK192" s="147">
        <f t="shared" si="19"/>
        <v>0</v>
      </c>
      <c r="BL192" s="13" t="s">
        <v>352</v>
      </c>
      <c r="BM192" s="146" t="s">
        <v>3581</v>
      </c>
    </row>
    <row r="193" spans="2:65" s="1" customFormat="1" ht="16.5" customHeight="1">
      <c r="B193" s="133"/>
      <c r="C193" s="165" t="s">
        <v>1103</v>
      </c>
      <c r="D193" s="165" t="s">
        <v>2259</v>
      </c>
      <c r="E193" s="166" t="s">
        <v>3582</v>
      </c>
      <c r="F193" s="167" t="s">
        <v>3583</v>
      </c>
      <c r="G193" s="168" t="s">
        <v>2312</v>
      </c>
      <c r="H193" s="169">
        <v>3</v>
      </c>
      <c r="I193" s="170"/>
      <c r="J193" s="171">
        <f t="shared" si="10"/>
        <v>0</v>
      </c>
      <c r="K193" s="172"/>
      <c r="L193" s="173"/>
      <c r="M193" s="174" t="s">
        <v>1</v>
      </c>
      <c r="N193" s="175" t="s">
        <v>38</v>
      </c>
      <c r="P193" s="144">
        <f t="shared" si="11"/>
        <v>0</v>
      </c>
      <c r="Q193" s="144">
        <v>0</v>
      </c>
      <c r="R193" s="144">
        <f t="shared" si="12"/>
        <v>0</v>
      </c>
      <c r="S193" s="144">
        <v>0</v>
      </c>
      <c r="T193" s="145">
        <f t="shared" si="13"/>
        <v>0</v>
      </c>
      <c r="AR193" s="146" t="s">
        <v>498</v>
      </c>
      <c r="AT193" s="146" t="s">
        <v>2259</v>
      </c>
      <c r="AU193" s="146" t="s">
        <v>82</v>
      </c>
      <c r="AY193" s="13" t="s">
        <v>281</v>
      </c>
      <c r="BE193" s="147">
        <f t="shared" si="14"/>
        <v>0</v>
      </c>
      <c r="BF193" s="147">
        <f t="shared" si="15"/>
        <v>0</v>
      </c>
      <c r="BG193" s="147">
        <f t="shared" si="16"/>
        <v>0</v>
      </c>
      <c r="BH193" s="147">
        <f t="shared" si="17"/>
        <v>0</v>
      </c>
      <c r="BI193" s="147">
        <f t="shared" si="18"/>
        <v>0</v>
      </c>
      <c r="BJ193" s="13" t="s">
        <v>80</v>
      </c>
      <c r="BK193" s="147">
        <f t="shared" si="19"/>
        <v>0</v>
      </c>
      <c r="BL193" s="13" t="s">
        <v>352</v>
      </c>
      <c r="BM193" s="146" t="s">
        <v>3584</v>
      </c>
    </row>
    <row r="194" spans="2:65" s="1" customFormat="1" ht="16.5" customHeight="1">
      <c r="B194" s="133"/>
      <c r="C194" s="165" t="s">
        <v>1107</v>
      </c>
      <c r="D194" s="165" t="s">
        <v>2259</v>
      </c>
      <c r="E194" s="166" t="s">
        <v>3585</v>
      </c>
      <c r="F194" s="167" t="s">
        <v>3586</v>
      </c>
      <c r="G194" s="168" t="s">
        <v>2312</v>
      </c>
      <c r="H194" s="169">
        <v>3</v>
      </c>
      <c r="I194" s="170"/>
      <c r="J194" s="171">
        <f t="shared" ref="J194:J225" si="20">ROUND(I194*H194,2)</f>
        <v>0</v>
      </c>
      <c r="K194" s="172"/>
      <c r="L194" s="173"/>
      <c r="M194" s="174" t="s">
        <v>1</v>
      </c>
      <c r="N194" s="175" t="s">
        <v>38</v>
      </c>
      <c r="P194" s="144">
        <f t="shared" ref="P194:P225" si="21">O194*H194</f>
        <v>0</v>
      </c>
      <c r="Q194" s="144">
        <v>0</v>
      </c>
      <c r="R194" s="144">
        <f t="shared" ref="R194:R225" si="22">Q194*H194</f>
        <v>0</v>
      </c>
      <c r="S194" s="144">
        <v>0</v>
      </c>
      <c r="T194" s="145">
        <f t="shared" ref="T194:T225" si="23">S194*H194</f>
        <v>0</v>
      </c>
      <c r="AR194" s="146" t="s">
        <v>498</v>
      </c>
      <c r="AT194" s="146" t="s">
        <v>2259</v>
      </c>
      <c r="AU194" s="146" t="s">
        <v>82</v>
      </c>
      <c r="AY194" s="13" t="s">
        <v>281</v>
      </c>
      <c r="BE194" s="147">
        <f t="shared" ref="BE194:BE204" si="24">IF(N194="základní",J194,0)</f>
        <v>0</v>
      </c>
      <c r="BF194" s="147">
        <f t="shared" ref="BF194:BF204" si="25">IF(N194="snížená",J194,0)</f>
        <v>0</v>
      </c>
      <c r="BG194" s="147">
        <f t="shared" ref="BG194:BG204" si="26">IF(N194="zákl. přenesená",J194,0)</f>
        <v>0</v>
      </c>
      <c r="BH194" s="147">
        <f t="shared" ref="BH194:BH204" si="27">IF(N194="sníž. přenesená",J194,0)</f>
        <v>0</v>
      </c>
      <c r="BI194" s="147">
        <f t="shared" ref="BI194:BI204" si="28">IF(N194="nulová",J194,0)</f>
        <v>0</v>
      </c>
      <c r="BJ194" s="13" t="s">
        <v>80</v>
      </c>
      <c r="BK194" s="147">
        <f t="shared" ref="BK194:BK204" si="29">ROUND(I194*H194,2)</f>
        <v>0</v>
      </c>
      <c r="BL194" s="13" t="s">
        <v>352</v>
      </c>
      <c r="BM194" s="146" t="s">
        <v>3587</v>
      </c>
    </row>
    <row r="195" spans="2:65" s="1" customFormat="1" ht="21.75" customHeight="1">
      <c r="B195" s="133"/>
      <c r="C195" s="165" t="s">
        <v>1112</v>
      </c>
      <c r="D195" s="165" t="s">
        <v>2259</v>
      </c>
      <c r="E195" s="166" t="s">
        <v>3588</v>
      </c>
      <c r="F195" s="167" t="s">
        <v>3589</v>
      </c>
      <c r="G195" s="168" t="s">
        <v>2312</v>
      </c>
      <c r="H195" s="169">
        <v>1</v>
      </c>
      <c r="I195" s="170"/>
      <c r="J195" s="171">
        <f t="shared" si="20"/>
        <v>0</v>
      </c>
      <c r="K195" s="172"/>
      <c r="L195" s="173"/>
      <c r="M195" s="174" t="s">
        <v>1</v>
      </c>
      <c r="N195" s="175" t="s">
        <v>38</v>
      </c>
      <c r="P195" s="144">
        <f t="shared" si="21"/>
        <v>0</v>
      </c>
      <c r="Q195" s="144">
        <v>0</v>
      </c>
      <c r="R195" s="144">
        <f t="shared" si="22"/>
        <v>0</v>
      </c>
      <c r="S195" s="144">
        <v>0</v>
      </c>
      <c r="T195" s="145">
        <f t="shared" si="23"/>
        <v>0</v>
      </c>
      <c r="AR195" s="146" t="s">
        <v>498</v>
      </c>
      <c r="AT195" s="146" t="s">
        <v>2259</v>
      </c>
      <c r="AU195" s="146" t="s">
        <v>82</v>
      </c>
      <c r="AY195" s="13" t="s">
        <v>281</v>
      </c>
      <c r="BE195" s="147">
        <f t="shared" si="24"/>
        <v>0</v>
      </c>
      <c r="BF195" s="147">
        <f t="shared" si="25"/>
        <v>0</v>
      </c>
      <c r="BG195" s="147">
        <f t="shared" si="26"/>
        <v>0</v>
      </c>
      <c r="BH195" s="147">
        <f t="shared" si="27"/>
        <v>0</v>
      </c>
      <c r="BI195" s="147">
        <f t="shared" si="28"/>
        <v>0</v>
      </c>
      <c r="BJ195" s="13" t="s">
        <v>80</v>
      </c>
      <c r="BK195" s="147">
        <f t="shared" si="29"/>
        <v>0</v>
      </c>
      <c r="BL195" s="13" t="s">
        <v>352</v>
      </c>
      <c r="BM195" s="146" t="s">
        <v>3590</v>
      </c>
    </row>
    <row r="196" spans="2:65" s="1" customFormat="1" ht="24.2" customHeight="1">
      <c r="B196" s="133"/>
      <c r="C196" s="165" t="s">
        <v>1117</v>
      </c>
      <c r="D196" s="165" t="s">
        <v>2259</v>
      </c>
      <c r="E196" s="166" t="s">
        <v>3591</v>
      </c>
      <c r="F196" s="167" t="s">
        <v>3592</v>
      </c>
      <c r="G196" s="168" t="s">
        <v>2312</v>
      </c>
      <c r="H196" s="169">
        <v>1</v>
      </c>
      <c r="I196" s="170"/>
      <c r="J196" s="171">
        <f t="shared" si="20"/>
        <v>0</v>
      </c>
      <c r="K196" s="172"/>
      <c r="L196" s="173"/>
      <c r="M196" s="174" t="s">
        <v>1</v>
      </c>
      <c r="N196" s="175" t="s">
        <v>38</v>
      </c>
      <c r="P196" s="144">
        <f t="shared" si="21"/>
        <v>0</v>
      </c>
      <c r="Q196" s="144">
        <v>0</v>
      </c>
      <c r="R196" s="144">
        <f t="shared" si="22"/>
        <v>0</v>
      </c>
      <c r="S196" s="144">
        <v>0</v>
      </c>
      <c r="T196" s="145">
        <f t="shared" si="23"/>
        <v>0</v>
      </c>
      <c r="AR196" s="146" t="s">
        <v>498</v>
      </c>
      <c r="AT196" s="146" t="s">
        <v>2259</v>
      </c>
      <c r="AU196" s="146" t="s">
        <v>82</v>
      </c>
      <c r="AY196" s="13" t="s">
        <v>281</v>
      </c>
      <c r="BE196" s="147">
        <f t="shared" si="24"/>
        <v>0</v>
      </c>
      <c r="BF196" s="147">
        <f t="shared" si="25"/>
        <v>0</v>
      </c>
      <c r="BG196" s="147">
        <f t="shared" si="26"/>
        <v>0</v>
      </c>
      <c r="BH196" s="147">
        <f t="shared" si="27"/>
        <v>0</v>
      </c>
      <c r="BI196" s="147">
        <f t="shared" si="28"/>
        <v>0</v>
      </c>
      <c r="BJ196" s="13" t="s">
        <v>80</v>
      </c>
      <c r="BK196" s="147">
        <f t="shared" si="29"/>
        <v>0</v>
      </c>
      <c r="BL196" s="13" t="s">
        <v>352</v>
      </c>
      <c r="BM196" s="146" t="s">
        <v>3593</v>
      </c>
    </row>
    <row r="197" spans="2:65" s="1" customFormat="1" ht="24.2" customHeight="1">
      <c r="B197" s="133"/>
      <c r="C197" s="165" t="s">
        <v>1121</v>
      </c>
      <c r="D197" s="165" t="s">
        <v>2259</v>
      </c>
      <c r="E197" s="166" t="s">
        <v>3594</v>
      </c>
      <c r="F197" s="167" t="s">
        <v>3595</v>
      </c>
      <c r="G197" s="168" t="s">
        <v>2312</v>
      </c>
      <c r="H197" s="169">
        <v>2</v>
      </c>
      <c r="I197" s="170"/>
      <c r="J197" s="171">
        <f t="shared" si="20"/>
        <v>0</v>
      </c>
      <c r="K197" s="172"/>
      <c r="L197" s="173"/>
      <c r="M197" s="174" t="s">
        <v>1</v>
      </c>
      <c r="N197" s="175" t="s">
        <v>38</v>
      </c>
      <c r="P197" s="144">
        <f t="shared" si="21"/>
        <v>0</v>
      </c>
      <c r="Q197" s="144">
        <v>0</v>
      </c>
      <c r="R197" s="144">
        <f t="shared" si="22"/>
        <v>0</v>
      </c>
      <c r="S197" s="144">
        <v>0</v>
      </c>
      <c r="T197" s="145">
        <f t="shared" si="23"/>
        <v>0</v>
      </c>
      <c r="AR197" s="146" t="s">
        <v>498</v>
      </c>
      <c r="AT197" s="146" t="s">
        <v>2259</v>
      </c>
      <c r="AU197" s="146" t="s">
        <v>82</v>
      </c>
      <c r="AY197" s="13" t="s">
        <v>281</v>
      </c>
      <c r="BE197" s="147">
        <f t="shared" si="24"/>
        <v>0</v>
      </c>
      <c r="BF197" s="147">
        <f t="shared" si="25"/>
        <v>0</v>
      </c>
      <c r="BG197" s="147">
        <f t="shared" si="26"/>
        <v>0</v>
      </c>
      <c r="BH197" s="147">
        <f t="shared" si="27"/>
        <v>0</v>
      </c>
      <c r="BI197" s="147">
        <f t="shared" si="28"/>
        <v>0</v>
      </c>
      <c r="BJ197" s="13" t="s">
        <v>80</v>
      </c>
      <c r="BK197" s="147">
        <f t="shared" si="29"/>
        <v>0</v>
      </c>
      <c r="BL197" s="13" t="s">
        <v>352</v>
      </c>
      <c r="BM197" s="146" t="s">
        <v>3596</v>
      </c>
    </row>
    <row r="198" spans="2:65" s="1" customFormat="1" ht="16.5" customHeight="1">
      <c r="B198" s="133"/>
      <c r="C198" s="165" t="s">
        <v>1123</v>
      </c>
      <c r="D198" s="165" t="s">
        <v>2259</v>
      </c>
      <c r="E198" s="166" t="s">
        <v>3597</v>
      </c>
      <c r="F198" s="167" t="s">
        <v>3598</v>
      </c>
      <c r="G198" s="168" t="s">
        <v>2312</v>
      </c>
      <c r="H198" s="169">
        <v>1</v>
      </c>
      <c r="I198" s="170"/>
      <c r="J198" s="171">
        <f t="shared" si="20"/>
        <v>0</v>
      </c>
      <c r="K198" s="172"/>
      <c r="L198" s="173"/>
      <c r="M198" s="174" t="s">
        <v>1</v>
      </c>
      <c r="N198" s="175" t="s">
        <v>38</v>
      </c>
      <c r="P198" s="144">
        <f t="shared" si="21"/>
        <v>0</v>
      </c>
      <c r="Q198" s="144">
        <v>0</v>
      </c>
      <c r="R198" s="144">
        <f t="shared" si="22"/>
        <v>0</v>
      </c>
      <c r="S198" s="144">
        <v>0</v>
      </c>
      <c r="T198" s="145">
        <f t="shared" si="23"/>
        <v>0</v>
      </c>
      <c r="AR198" s="146" t="s">
        <v>498</v>
      </c>
      <c r="AT198" s="146" t="s">
        <v>2259</v>
      </c>
      <c r="AU198" s="146" t="s">
        <v>82</v>
      </c>
      <c r="AY198" s="13" t="s">
        <v>281</v>
      </c>
      <c r="BE198" s="147">
        <f t="shared" si="24"/>
        <v>0</v>
      </c>
      <c r="BF198" s="147">
        <f t="shared" si="25"/>
        <v>0</v>
      </c>
      <c r="BG198" s="147">
        <f t="shared" si="26"/>
        <v>0</v>
      </c>
      <c r="BH198" s="147">
        <f t="shared" si="27"/>
        <v>0</v>
      </c>
      <c r="BI198" s="147">
        <f t="shared" si="28"/>
        <v>0</v>
      </c>
      <c r="BJ198" s="13" t="s">
        <v>80</v>
      </c>
      <c r="BK198" s="147">
        <f t="shared" si="29"/>
        <v>0</v>
      </c>
      <c r="BL198" s="13" t="s">
        <v>352</v>
      </c>
      <c r="BM198" s="146" t="s">
        <v>3599</v>
      </c>
    </row>
    <row r="199" spans="2:65" s="1" customFormat="1" ht="16.5" customHeight="1">
      <c r="B199" s="133"/>
      <c r="C199" s="165" t="s">
        <v>1128</v>
      </c>
      <c r="D199" s="165" t="s">
        <v>2259</v>
      </c>
      <c r="E199" s="166" t="s">
        <v>3600</v>
      </c>
      <c r="F199" s="167" t="s">
        <v>3601</v>
      </c>
      <c r="G199" s="168" t="s">
        <v>2312</v>
      </c>
      <c r="H199" s="169">
        <v>3</v>
      </c>
      <c r="I199" s="170"/>
      <c r="J199" s="171">
        <f t="shared" si="20"/>
        <v>0</v>
      </c>
      <c r="K199" s="172"/>
      <c r="L199" s="173"/>
      <c r="M199" s="174" t="s">
        <v>1</v>
      </c>
      <c r="N199" s="175" t="s">
        <v>38</v>
      </c>
      <c r="P199" s="144">
        <f t="shared" si="21"/>
        <v>0</v>
      </c>
      <c r="Q199" s="144">
        <v>0</v>
      </c>
      <c r="R199" s="144">
        <f t="shared" si="22"/>
        <v>0</v>
      </c>
      <c r="S199" s="144">
        <v>0</v>
      </c>
      <c r="T199" s="145">
        <f t="shared" si="23"/>
        <v>0</v>
      </c>
      <c r="AR199" s="146" t="s">
        <v>498</v>
      </c>
      <c r="AT199" s="146" t="s">
        <v>2259</v>
      </c>
      <c r="AU199" s="146" t="s">
        <v>82</v>
      </c>
      <c r="AY199" s="13" t="s">
        <v>281</v>
      </c>
      <c r="BE199" s="147">
        <f t="shared" si="24"/>
        <v>0</v>
      </c>
      <c r="BF199" s="147">
        <f t="shared" si="25"/>
        <v>0</v>
      </c>
      <c r="BG199" s="147">
        <f t="shared" si="26"/>
        <v>0</v>
      </c>
      <c r="BH199" s="147">
        <f t="shared" si="27"/>
        <v>0</v>
      </c>
      <c r="BI199" s="147">
        <f t="shared" si="28"/>
        <v>0</v>
      </c>
      <c r="BJ199" s="13" t="s">
        <v>80</v>
      </c>
      <c r="BK199" s="147">
        <f t="shared" si="29"/>
        <v>0</v>
      </c>
      <c r="BL199" s="13" t="s">
        <v>352</v>
      </c>
      <c r="BM199" s="146" t="s">
        <v>3602</v>
      </c>
    </row>
    <row r="200" spans="2:65" s="1" customFormat="1" ht="16.5" customHeight="1">
      <c r="B200" s="133"/>
      <c r="C200" s="165" t="s">
        <v>1133</v>
      </c>
      <c r="D200" s="165" t="s">
        <v>2259</v>
      </c>
      <c r="E200" s="166" t="s">
        <v>3603</v>
      </c>
      <c r="F200" s="167" t="s">
        <v>3604</v>
      </c>
      <c r="G200" s="168" t="s">
        <v>2312</v>
      </c>
      <c r="H200" s="169">
        <v>2</v>
      </c>
      <c r="I200" s="170"/>
      <c r="J200" s="171">
        <f t="shared" si="20"/>
        <v>0</v>
      </c>
      <c r="K200" s="172"/>
      <c r="L200" s="173"/>
      <c r="M200" s="174" t="s">
        <v>1</v>
      </c>
      <c r="N200" s="175" t="s">
        <v>38</v>
      </c>
      <c r="P200" s="144">
        <f t="shared" si="21"/>
        <v>0</v>
      </c>
      <c r="Q200" s="144">
        <v>0</v>
      </c>
      <c r="R200" s="144">
        <f t="shared" si="22"/>
        <v>0</v>
      </c>
      <c r="S200" s="144">
        <v>0</v>
      </c>
      <c r="T200" s="145">
        <f t="shared" si="23"/>
        <v>0</v>
      </c>
      <c r="AR200" s="146" t="s">
        <v>498</v>
      </c>
      <c r="AT200" s="146" t="s">
        <v>2259</v>
      </c>
      <c r="AU200" s="146" t="s">
        <v>82</v>
      </c>
      <c r="AY200" s="13" t="s">
        <v>281</v>
      </c>
      <c r="BE200" s="147">
        <f t="shared" si="24"/>
        <v>0</v>
      </c>
      <c r="BF200" s="147">
        <f t="shared" si="25"/>
        <v>0</v>
      </c>
      <c r="BG200" s="147">
        <f t="shared" si="26"/>
        <v>0</v>
      </c>
      <c r="BH200" s="147">
        <f t="shared" si="27"/>
        <v>0</v>
      </c>
      <c r="BI200" s="147">
        <f t="shared" si="28"/>
        <v>0</v>
      </c>
      <c r="BJ200" s="13" t="s">
        <v>80</v>
      </c>
      <c r="BK200" s="147">
        <f t="shared" si="29"/>
        <v>0</v>
      </c>
      <c r="BL200" s="13" t="s">
        <v>352</v>
      </c>
      <c r="BM200" s="146" t="s">
        <v>3605</v>
      </c>
    </row>
    <row r="201" spans="2:65" s="1" customFormat="1" ht="16.5" customHeight="1">
      <c r="B201" s="133"/>
      <c r="C201" s="165" t="s">
        <v>1135</v>
      </c>
      <c r="D201" s="165" t="s">
        <v>2259</v>
      </c>
      <c r="E201" s="166" t="s">
        <v>3606</v>
      </c>
      <c r="F201" s="167" t="s">
        <v>3607</v>
      </c>
      <c r="G201" s="168" t="s">
        <v>2312</v>
      </c>
      <c r="H201" s="169">
        <v>1</v>
      </c>
      <c r="I201" s="170"/>
      <c r="J201" s="171">
        <f t="shared" si="20"/>
        <v>0</v>
      </c>
      <c r="K201" s="172"/>
      <c r="L201" s="173"/>
      <c r="M201" s="174" t="s">
        <v>1</v>
      </c>
      <c r="N201" s="175" t="s">
        <v>38</v>
      </c>
      <c r="P201" s="144">
        <f t="shared" si="21"/>
        <v>0</v>
      </c>
      <c r="Q201" s="144">
        <v>0</v>
      </c>
      <c r="R201" s="144">
        <f t="shared" si="22"/>
        <v>0</v>
      </c>
      <c r="S201" s="144">
        <v>0</v>
      </c>
      <c r="T201" s="145">
        <f t="shared" si="23"/>
        <v>0</v>
      </c>
      <c r="AR201" s="146" t="s">
        <v>498</v>
      </c>
      <c r="AT201" s="146" t="s">
        <v>2259</v>
      </c>
      <c r="AU201" s="146" t="s">
        <v>82</v>
      </c>
      <c r="AY201" s="13" t="s">
        <v>281</v>
      </c>
      <c r="BE201" s="147">
        <f t="shared" si="24"/>
        <v>0</v>
      </c>
      <c r="BF201" s="147">
        <f t="shared" si="25"/>
        <v>0</v>
      </c>
      <c r="BG201" s="147">
        <f t="shared" si="26"/>
        <v>0</v>
      </c>
      <c r="BH201" s="147">
        <f t="shared" si="27"/>
        <v>0</v>
      </c>
      <c r="BI201" s="147">
        <f t="shared" si="28"/>
        <v>0</v>
      </c>
      <c r="BJ201" s="13" t="s">
        <v>80</v>
      </c>
      <c r="BK201" s="147">
        <f t="shared" si="29"/>
        <v>0</v>
      </c>
      <c r="BL201" s="13" t="s">
        <v>352</v>
      </c>
      <c r="BM201" s="146" t="s">
        <v>3608</v>
      </c>
    </row>
    <row r="202" spans="2:65" s="1" customFormat="1" ht="24.2" customHeight="1">
      <c r="B202" s="133"/>
      <c r="C202" s="134" t="s">
        <v>1140</v>
      </c>
      <c r="D202" s="134" t="s">
        <v>284</v>
      </c>
      <c r="E202" s="135" t="s">
        <v>3609</v>
      </c>
      <c r="F202" s="136" t="s">
        <v>3610</v>
      </c>
      <c r="G202" s="137" t="s">
        <v>409</v>
      </c>
      <c r="H202" s="156">
        <v>4</v>
      </c>
      <c r="I202" s="139"/>
      <c r="J202" s="140">
        <f t="shared" si="20"/>
        <v>0</v>
      </c>
      <c r="K202" s="141"/>
      <c r="L202" s="28"/>
      <c r="M202" s="142" t="s">
        <v>1</v>
      </c>
      <c r="N202" s="143" t="s">
        <v>38</v>
      </c>
      <c r="P202" s="144">
        <f t="shared" si="21"/>
        <v>0</v>
      </c>
      <c r="Q202" s="144">
        <v>0</v>
      </c>
      <c r="R202" s="144">
        <f t="shared" si="22"/>
        <v>0</v>
      </c>
      <c r="S202" s="144">
        <v>0</v>
      </c>
      <c r="T202" s="145">
        <f t="shared" si="23"/>
        <v>0</v>
      </c>
      <c r="AR202" s="146" t="s">
        <v>352</v>
      </c>
      <c r="AT202" s="146" t="s">
        <v>284</v>
      </c>
      <c r="AU202" s="146" t="s">
        <v>82</v>
      </c>
      <c r="AY202" s="13" t="s">
        <v>281</v>
      </c>
      <c r="BE202" s="147">
        <f t="shared" si="24"/>
        <v>0</v>
      </c>
      <c r="BF202" s="147">
        <f t="shared" si="25"/>
        <v>0</v>
      </c>
      <c r="BG202" s="147">
        <f t="shared" si="26"/>
        <v>0</v>
      </c>
      <c r="BH202" s="147">
        <f t="shared" si="27"/>
        <v>0</v>
      </c>
      <c r="BI202" s="147">
        <f t="shared" si="28"/>
        <v>0</v>
      </c>
      <c r="BJ202" s="13" t="s">
        <v>80</v>
      </c>
      <c r="BK202" s="147">
        <f t="shared" si="29"/>
        <v>0</v>
      </c>
      <c r="BL202" s="13" t="s">
        <v>352</v>
      </c>
      <c r="BM202" s="146" t="s">
        <v>3611</v>
      </c>
    </row>
    <row r="203" spans="2:65" s="1" customFormat="1" ht="16.5" customHeight="1">
      <c r="B203" s="133"/>
      <c r="C203" s="165" t="s">
        <v>3240</v>
      </c>
      <c r="D203" s="165" t="s">
        <v>2259</v>
      </c>
      <c r="E203" s="166" t="s">
        <v>3612</v>
      </c>
      <c r="F203" s="167" t="s">
        <v>3613</v>
      </c>
      <c r="G203" s="168" t="s">
        <v>2312</v>
      </c>
      <c r="H203" s="169">
        <v>4</v>
      </c>
      <c r="I203" s="170"/>
      <c r="J203" s="171">
        <f t="shared" si="20"/>
        <v>0</v>
      </c>
      <c r="K203" s="172"/>
      <c r="L203" s="173"/>
      <c r="M203" s="174" t="s">
        <v>1</v>
      </c>
      <c r="N203" s="175" t="s">
        <v>38</v>
      </c>
      <c r="P203" s="144">
        <f t="shared" si="21"/>
        <v>0</v>
      </c>
      <c r="Q203" s="144">
        <v>0</v>
      </c>
      <c r="R203" s="144">
        <f t="shared" si="22"/>
        <v>0</v>
      </c>
      <c r="S203" s="144">
        <v>0</v>
      </c>
      <c r="T203" s="145">
        <f t="shared" si="23"/>
        <v>0</v>
      </c>
      <c r="AR203" s="146" t="s">
        <v>498</v>
      </c>
      <c r="AT203" s="146" t="s">
        <v>2259</v>
      </c>
      <c r="AU203" s="146" t="s">
        <v>82</v>
      </c>
      <c r="AY203" s="13" t="s">
        <v>281</v>
      </c>
      <c r="BE203" s="147">
        <f t="shared" si="24"/>
        <v>0</v>
      </c>
      <c r="BF203" s="147">
        <f t="shared" si="25"/>
        <v>0</v>
      </c>
      <c r="BG203" s="147">
        <f t="shared" si="26"/>
        <v>0</v>
      </c>
      <c r="BH203" s="147">
        <f t="shared" si="27"/>
        <v>0</v>
      </c>
      <c r="BI203" s="147">
        <f t="shared" si="28"/>
        <v>0</v>
      </c>
      <c r="BJ203" s="13" t="s">
        <v>80</v>
      </c>
      <c r="BK203" s="147">
        <f t="shared" si="29"/>
        <v>0</v>
      </c>
      <c r="BL203" s="13" t="s">
        <v>352</v>
      </c>
      <c r="BM203" s="146" t="s">
        <v>3614</v>
      </c>
    </row>
    <row r="204" spans="2:65" s="1" customFormat="1" ht="24.2" customHeight="1">
      <c r="B204" s="133"/>
      <c r="C204" s="134" t="s">
        <v>3244</v>
      </c>
      <c r="D204" s="134" t="s">
        <v>284</v>
      </c>
      <c r="E204" s="135" t="s">
        <v>3615</v>
      </c>
      <c r="F204" s="136" t="s">
        <v>3616</v>
      </c>
      <c r="G204" s="137" t="s">
        <v>409</v>
      </c>
      <c r="H204" s="156">
        <v>1</v>
      </c>
      <c r="I204" s="139"/>
      <c r="J204" s="140">
        <f t="shared" si="20"/>
        <v>0</v>
      </c>
      <c r="K204" s="141"/>
      <c r="L204" s="28"/>
      <c r="M204" s="142" t="s">
        <v>1</v>
      </c>
      <c r="N204" s="143" t="s">
        <v>38</v>
      </c>
      <c r="P204" s="144">
        <f t="shared" si="21"/>
        <v>0</v>
      </c>
      <c r="Q204" s="144">
        <v>0</v>
      </c>
      <c r="R204" s="144">
        <f t="shared" si="22"/>
        <v>0</v>
      </c>
      <c r="S204" s="144">
        <v>0</v>
      </c>
      <c r="T204" s="145">
        <f t="shared" si="23"/>
        <v>0</v>
      </c>
      <c r="AR204" s="146" t="s">
        <v>352</v>
      </c>
      <c r="AT204" s="146" t="s">
        <v>284</v>
      </c>
      <c r="AU204" s="146" t="s">
        <v>82</v>
      </c>
      <c r="AY204" s="13" t="s">
        <v>281</v>
      </c>
      <c r="BE204" s="147">
        <f t="shared" si="24"/>
        <v>0</v>
      </c>
      <c r="BF204" s="147">
        <f t="shared" si="25"/>
        <v>0</v>
      </c>
      <c r="BG204" s="147">
        <f t="shared" si="26"/>
        <v>0</v>
      </c>
      <c r="BH204" s="147">
        <f t="shared" si="27"/>
        <v>0</v>
      </c>
      <c r="BI204" s="147">
        <f t="shared" si="28"/>
        <v>0</v>
      </c>
      <c r="BJ204" s="13" t="s">
        <v>80</v>
      </c>
      <c r="BK204" s="147">
        <f t="shared" si="29"/>
        <v>0</v>
      </c>
      <c r="BL204" s="13" t="s">
        <v>352</v>
      </c>
      <c r="BM204" s="146" t="s">
        <v>3617</v>
      </c>
    </row>
    <row r="205" spans="2:65" s="11" customFormat="1" ht="22.9" customHeight="1">
      <c r="B205" s="121"/>
      <c r="D205" s="122" t="s">
        <v>72</v>
      </c>
      <c r="E205" s="131" t="s">
        <v>3618</v>
      </c>
      <c r="F205" s="131" t="s">
        <v>3619</v>
      </c>
      <c r="I205" s="124"/>
      <c r="J205" s="132">
        <f>BK205</f>
        <v>0</v>
      </c>
      <c r="L205" s="121"/>
      <c r="M205" s="126"/>
      <c r="P205" s="127">
        <f>SUM(P206:P208)</f>
        <v>0</v>
      </c>
      <c r="R205" s="127">
        <f>SUM(R206:R208)</f>
        <v>0</v>
      </c>
      <c r="T205" s="128">
        <f>SUM(T206:T208)</f>
        <v>0</v>
      </c>
      <c r="AR205" s="122" t="s">
        <v>97</v>
      </c>
      <c r="AT205" s="129" t="s">
        <v>72</v>
      </c>
      <c r="AU205" s="129" t="s">
        <v>80</v>
      </c>
      <c r="AY205" s="122" t="s">
        <v>281</v>
      </c>
      <c r="BK205" s="130">
        <f>SUM(BK206:BK208)</f>
        <v>0</v>
      </c>
    </row>
    <row r="206" spans="2:65" s="1" customFormat="1" ht="16.5" customHeight="1">
      <c r="B206" s="133"/>
      <c r="C206" s="134" t="s">
        <v>3248</v>
      </c>
      <c r="D206" s="134" t="s">
        <v>284</v>
      </c>
      <c r="E206" s="135" t="s">
        <v>3620</v>
      </c>
      <c r="F206" s="136" t="s">
        <v>3621</v>
      </c>
      <c r="G206" s="137" t="s">
        <v>287</v>
      </c>
      <c r="H206" s="138"/>
      <c r="I206" s="139"/>
      <c r="J206" s="140">
        <f>ROUND(I206*H206,2)</f>
        <v>0</v>
      </c>
      <c r="K206" s="141"/>
      <c r="L206" s="28"/>
      <c r="M206" s="142" t="s">
        <v>1</v>
      </c>
      <c r="N206" s="143" t="s">
        <v>38</v>
      </c>
      <c r="P206" s="144">
        <f>O206*H206</f>
        <v>0</v>
      </c>
      <c r="Q206" s="144">
        <v>0</v>
      </c>
      <c r="R206" s="144">
        <f>Q206*H206</f>
        <v>0</v>
      </c>
      <c r="S206" s="144">
        <v>0</v>
      </c>
      <c r="T206" s="145">
        <f>S206*H206</f>
        <v>0</v>
      </c>
      <c r="AR206" s="146" t="s">
        <v>3622</v>
      </c>
      <c r="AT206" s="146" t="s">
        <v>284</v>
      </c>
      <c r="AU206" s="146" t="s">
        <v>82</v>
      </c>
      <c r="AY206" s="13" t="s">
        <v>281</v>
      </c>
      <c r="BE206" s="147">
        <f>IF(N206="základní",J206,0)</f>
        <v>0</v>
      </c>
      <c r="BF206" s="147">
        <f>IF(N206="snížená",J206,0)</f>
        <v>0</v>
      </c>
      <c r="BG206" s="147">
        <f>IF(N206="zákl. přenesená",J206,0)</f>
        <v>0</v>
      </c>
      <c r="BH206" s="147">
        <f>IF(N206="sníž. přenesená",J206,0)</f>
        <v>0</v>
      </c>
      <c r="BI206" s="147">
        <f>IF(N206="nulová",J206,0)</f>
        <v>0</v>
      </c>
      <c r="BJ206" s="13" t="s">
        <v>80</v>
      </c>
      <c r="BK206" s="147">
        <f>ROUND(I206*H206,2)</f>
        <v>0</v>
      </c>
      <c r="BL206" s="13" t="s">
        <v>3622</v>
      </c>
      <c r="BM206" s="146" t="s">
        <v>3623</v>
      </c>
    </row>
    <row r="207" spans="2:65" s="1" customFormat="1" ht="16.5" customHeight="1">
      <c r="B207" s="133"/>
      <c r="C207" s="134" t="s">
        <v>3252</v>
      </c>
      <c r="D207" s="134" t="s">
        <v>284</v>
      </c>
      <c r="E207" s="135" t="s">
        <v>3624</v>
      </c>
      <c r="F207" s="136" t="s">
        <v>3625</v>
      </c>
      <c r="G207" s="137" t="s">
        <v>287</v>
      </c>
      <c r="H207" s="138"/>
      <c r="I207" s="139"/>
      <c r="J207" s="140">
        <f>ROUND(I207*H207,2)</f>
        <v>0</v>
      </c>
      <c r="K207" s="141"/>
      <c r="L207" s="28"/>
      <c r="M207" s="142" t="s">
        <v>1</v>
      </c>
      <c r="N207" s="143" t="s">
        <v>38</v>
      </c>
      <c r="P207" s="144">
        <f>O207*H207</f>
        <v>0</v>
      </c>
      <c r="Q207" s="144">
        <v>0</v>
      </c>
      <c r="R207" s="144">
        <f>Q207*H207</f>
        <v>0</v>
      </c>
      <c r="S207" s="144">
        <v>0</v>
      </c>
      <c r="T207" s="145">
        <f>S207*H207</f>
        <v>0</v>
      </c>
      <c r="AR207" s="146" t="s">
        <v>3622</v>
      </c>
      <c r="AT207" s="146" t="s">
        <v>284</v>
      </c>
      <c r="AU207" s="146" t="s">
        <v>82</v>
      </c>
      <c r="AY207" s="13" t="s">
        <v>281</v>
      </c>
      <c r="BE207" s="147">
        <f>IF(N207="základní",J207,0)</f>
        <v>0</v>
      </c>
      <c r="BF207" s="147">
        <f>IF(N207="snížená",J207,0)</f>
        <v>0</v>
      </c>
      <c r="BG207" s="147">
        <f>IF(N207="zákl. přenesená",J207,0)</f>
        <v>0</v>
      </c>
      <c r="BH207" s="147">
        <f>IF(N207="sníž. přenesená",J207,0)</f>
        <v>0</v>
      </c>
      <c r="BI207" s="147">
        <f>IF(N207="nulová",J207,0)</f>
        <v>0</v>
      </c>
      <c r="BJ207" s="13" t="s">
        <v>80</v>
      </c>
      <c r="BK207" s="147">
        <f>ROUND(I207*H207,2)</f>
        <v>0</v>
      </c>
      <c r="BL207" s="13" t="s">
        <v>3622</v>
      </c>
      <c r="BM207" s="146" t="s">
        <v>3626</v>
      </c>
    </row>
    <row r="208" spans="2:65" s="1" customFormat="1" ht="16.5" customHeight="1">
      <c r="B208" s="133"/>
      <c r="C208" s="134" t="s">
        <v>3257</v>
      </c>
      <c r="D208" s="134" t="s">
        <v>284</v>
      </c>
      <c r="E208" s="135" t="s">
        <v>3627</v>
      </c>
      <c r="F208" s="136" t="s">
        <v>3628</v>
      </c>
      <c r="G208" s="137" t="s">
        <v>287</v>
      </c>
      <c r="H208" s="138"/>
      <c r="I208" s="139"/>
      <c r="J208" s="140">
        <f>ROUND(I208*H208,2)</f>
        <v>0</v>
      </c>
      <c r="K208" s="141"/>
      <c r="L208" s="28"/>
      <c r="M208" s="157" t="s">
        <v>1</v>
      </c>
      <c r="N208" s="158" t="s">
        <v>38</v>
      </c>
      <c r="O208" s="154"/>
      <c r="P208" s="159">
        <f>O208*H208</f>
        <v>0</v>
      </c>
      <c r="Q208" s="159">
        <v>0</v>
      </c>
      <c r="R208" s="159">
        <f>Q208*H208</f>
        <v>0</v>
      </c>
      <c r="S208" s="159">
        <v>0</v>
      </c>
      <c r="T208" s="160">
        <f>S208*H208</f>
        <v>0</v>
      </c>
      <c r="AR208" s="146" t="s">
        <v>3622</v>
      </c>
      <c r="AT208" s="146" t="s">
        <v>284</v>
      </c>
      <c r="AU208" s="146" t="s">
        <v>82</v>
      </c>
      <c r="AY208" s="13" t="s">
        <v>281</v>
      </c>
      <c r="BE208" s="147">
        <f>IF(N208="základní",J208,0)</f>
        <v>0</v>
      </c>
      <c r="BF208" s="147">
        <f>IF(N208="snížená",J208,0)</f>
        <v>0</v>
      </c>
      <c r="BG208" s="147">
        <f>IF(N208="zákl. přenesená",J208,0)</f>
        <v>0</v>
      </c>
      <c r="BH208" s="147">
        <f>IF(N208="sníž. přenesená",J208,0)</f>
        <v>0</v>
      </c>
      <c r="BI208" s="147">
        <f>IF(N208="nulová",J208,0)</f>
        <v>0</v>
      </c>
      <c r="BJ208" s="13" t="s">
        <v>80</v>
      </c>
      <c r="BK208" s="147">
        <f>ROUND(I208*H208,2)</f>
        <v>0</v>
      </c>
      <c r="BL208" s="13" t="s">
        <v>3622</v>
      </c>
      <c r="BM208" s="146" t="s">
        <v>3629</v>
      </c>
    </row>
    <row r="209" spans="2:12" s="1" customFormat="1" ht="6.95" customHeight="1">
      <c r="B209" s="40"/>
      <c r="C209" s="41"/>
      <c r="D209" s="41"/>
      <c r="E209" s="41"/>
      <c r="F209" s="41"/>
      <c r="G209" s="41"/>
      <c r="H209" s="41"/>
      <c r="I209" s="41"/>
      <c r="J209" s="41"/>
      <c r="K209" s="41"/>
      <c r="L209" s="28"/>
    </row>
  </sheetData>
  <autoFilter ref="C126:K208" xr:uid="{00000000-0009-0000-0000-000020000000}"/>
  <mergeCells count="15">
    <mergeCell ref="E113:H113"/>
    <mergeCell ref="E117:H117"/>
    <mergeCell ref="E115:H115"/>
    <mergeCell ref="E119:H119"/>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BM16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210</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23.25" customHeight="1">
      <c r="B9" s="16"/>
      <c r="E9" s="223" t="s">
        <v>2922</v>
      </c>
      <c r="F9" s="183"/>
      <c r="G9" s="183"/>
      <c r="H9" s="183"/>
      <c r="L9" s="16"/>
    </row>
    <row r="10" spans="2:46" ht="12" customHeight="1">
      <c r="B10" s="16"/>
      <c r="D10" s="23" t="s">
        <v>251</v>
      </c>
      <c r="L10" s="16"/>
    </row>
    <row r="11" spans="2:46" s="1" customFormat="1" ht="16.5" customHeight="1">
      <c r="B11" s="28"/>
      <c r="E11" s="218" t="s">
        <v>2923</v>
      </c>
      <c r="F11" s="225"/>
      <c r="G11" s="225"/>
      <c r="H11" s="225"/>
      <c r="L11" s="28"/>
    </row>
    <row r="12" spans="2:46" s="1" customFormat="1" ht="12" customHeight="1">
      <c r="B12" s="28"/>
      <c r="D12" s="23" t="s">
        <v>253</v>
      </c>
      <c r="L12" s="28"/>
    </row>
    <row r="13" spans="2:46" s="1" customFormat="1" ht="16.5" customHeight="1">
      <c r="B13" s="28"/>
      <c r="E13" s="205" t="s">
        <v>3630</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2926</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2927</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2928</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ROUND(J128,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ROUND((SUM(BE128:BE159)),  2)</f>
        <v>0</v>
      </c>
      <c r="I37" s="92">
        <v>0.21</v>
      </c>
      <c r="J37" s="81">
        <f>ROUND(((SUM(BE128:BE159))*I37),  2)</f>
        <v>0</v>
      </c>
      <c r="L37" s="28"/>
    </row>
    <row r="38" spans="2:12" s="1" customFormat="1" ht="14.45" customHeight="1">
      <c r="B38" s="28"/>
      <c r="E38" s="23" t="s">
        <v>39</v>
      </c>
      <c r="F38" s="81">
        <f>ROUND((SUM(BF128:BF159)),  2)</f>
        <v>0</v>
      </c>
      <c r="I38" s="92">
        <v>0.12</v>
      </c>
      <c r="J38" s="81">
        <f>ROUND(((SUM(BF128:BF159))*I38),  2)</f>
        <v>0</v>
      </c>
      <c r="L38" s="28"/>
    </row>
    <row r="39" spans="2:12" s="1" customFormat="1" ht="14.45" hidden="1" customHeight="1">
      <c r="B39" s="28"/>
      <c r="E39" s="23" t="s">
        <v>40</v>
      </c>
      <c r="F39" s="81">
        <f>ROUND((SUM(BG128:BG159)),  2)</f>
        <v>0</v>
      </c>
      <c r="I39" s="92">
        <v>0.21</v>
      </c>
      <c r="J39" s="81">
        <f>0</f>
        <v>0</v>
      </c>
      <c r="L39" s="28"/>
    </row>
    <row r="40" spans="2:12" s="1" customFormat="1" ht="14.45" hidden="1" customHeight="1">
      <c r="B40" s="28"/>
      <c r="E40" s="23" t="s">
        <v>41</v>
      </c>
      <c r="F40" s="81">
        <f>ROUND((SUM(BH128:BH159)),  2)</f>
        <v>0</v>
      </c>
      <c r="I40" s="92">
        <v>0.12</v>
      </c>
      <c r="J40" s="81">
        <f>0</f>
        <v>0</v>
      </c>
      <c r="L40" s="28"/>
    </row>
    <row r="41" spans="2:12" s="1" customFormat="1" ht="14.45" hidden="1" customHeight="1">
      <c r="B41" s="28"/>
      <c r="E41" s="23" t="s">
        <v>42</v>
      </c>
      <c r="F41" s="81">
        <f>ROUND((SUM(BI128:BI159)),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23.25" customHeight="1">
      <c r="B87" s="16"/>
      <c r="E87" s="223" t="s">
        <v>2922</v>
      </c>
      <c r="F87" s="183"/>
      <c r="G87" s="183"/>
      <c r="H87" s="183"/>
      <c r="L87" s="16"/>
    </row>
    <row r="88" spans="2:12" ht="12" customHeight="1">
      <c r="B88" s="16"/>
      <c r="C88" s="23" t="s">
        <v>251</v>
      </c>
      <c r="L88" s="16"/>
    </row>
    <row r="89" spans="2:12" s="1" customFormat="1" ht="16.5" customHeight="1">
      <c r="B89" s="28"/>
      <c r="E89" s="218" t="s">
        <v>2923</v>
      </c>
      <c r="F89" s="225"/>
      <c r="G89" s="225"/>
      <c r="H89" s="225"/>
      <c r="L89" s="28"/>
    </row>
    <row r="90" spans="2:12" s="1" customFormat="1" ht="12" customHeight="1">
      <c r="B90" s="28"/>
      <c r="C90" s="23" t="s">
        <v>253</v>
      </c>
      <c r="L90" s="28"/>
    </row>
    <row r="91" spans="2:12" s="1" customFormat="1" ht="16.5" customHeight="1">
      <c r="B91" s="28"/>
      <c r="E91" s="205" t="str">
        <f>E13</f>
        <v>01-4 - Vzduchotechnika</v>
      </c>
      <c r="F91" s="225"/>
      <c r="G91" s="225"/>
      <c r="H91" s="225"/>
      <c r="L91" s="28"/>
    </row>
    <row r="92" spans="2:12" s="1" customFormat="1" ht="6.95" customHeight="1">
      <c r="B92" s="28"/>
      <c r="L92" s="28"/>
    </row>
    <row r="93" spans="2:12" s="1" customFormat="1" ht="12" customHeight="1">
      <c r="B93" s="28"/>
      <c r="C93" s="23" t="s">
        <v>20</v>
      </c>
      <c r="F93" s="21" t="str">
        <f>F16</f>
        <v>Pelhřimov</v>
      </c>
      <c r="I93" s="23" t="s">
        <v>22</v>
      </c>
      <c r="J93" s="48" t="str">
        <f>IF(J16="","",J16)</f>
        <v>5. 12. 2024</v>
      </c>
      <c r="L93" s="28"/>
    </row>
    <row r="94" spans="2:12" s="1" customFormat="1" ht="6.95" customHeight="1">
      <c r="B94" s="28"/>
      <c r="L94" s="28"/>
    </row>
    <row r="95" spans="2:12" s="1" customFormat="1" ht="25.7" customHeight="1">
      <c r="B95" s="28"/>
      <c r="C95" s="23" t="s">
        <v>24</v>
      </c>
      <c r="F95" s="21" t="str">
        <f>E19</f>
        <v>Město Pelhřimov</v>
      </c>
      <c r="I95" s="23" t="s">
        <v>29</v>
      </c>
      <c r="J95" s="26" t="str">
        <f>E25</f>
        <v>Ing. Jiří Angelis, ČKAIT 1400601</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J128</f>
        <v>0</v>
      </c>
      <c r="L100" s="28"/>
      <c r="AU100" s="13" t="s">
        <v>259</v>
      </c>
    </row>
    <row r="101" spans="2:47" s="8" customFormat="1" ht="24.95" customHeight="1">
      <c r="B101" s="104"/>
      <c r="D101" s="105" t="s">
        <v>2932</v>
      </c>
      <c r="E101" s="106"/>
      <c r="F101" s="106"/>
      <c r="G101" s="106"/>
      <c r="H101" s="106"/>
      <c r="I101" s="106"/>
      <c r="J101" s="107">
        <f>J129</f>
        <v>0</v>
      </c>
      <c r="L101" s="104"/>
    </row>
    <row r="102" spans="2:47" s="9" customFormat="1" ht="19.899999999999999" customHeight="1">
      <c r="B102" s="108"/>
      <c r="D102" s="109" t="s">
        <v>3631</v>
      </c>
      <c r="E102" s="110"/>
      <c r="F102" s="110"/>
      <c r="G102" s="110"/>
      <c r="H102" s="110"/>
      <c r="I102" s="110"/>
      <c r="J102" s="111">
        <f>J130</f>
        <v>0</v>
      </c>
      <c r="L102" s="108"/>
    </row>
    <row r="103" spans="2:47" s="9" customFormat="1" ht="19.899999999999999" customHeight="1">
      <c r="B103" s="108"/>
      <c r="D103" s="109" t="s">
        <v>3632</v>
      </c>
      <c r="E103" s="110"/>
      <c r="F103" s="110"/>
      <c r="G103" s="110"/>
      <c r="H103" s="110"/>
      <c r="I103" s="110"/>
      <c r="J103" s="111">
        <f>J152</f>
        <v>0</v>
      </c>
      <c r="L103" s="108"/>
    </row>
    <row r="104" spans="2:47" s="9" customFormat="1" ht="14.85" customHeight="1">
      <c r="B104" s="108"/>
      <c r="D104" s="109" t="s">
        <v>3633</v>
      </c>
      <c r="E104" s="110"/>
      <c r="F104" s="110"/>
      <c r="G104" s="110"/>
      <c r="H104" s="110"/>
      <c r="I104" s="110"/>
      <c r="J104" s="111">
        <f>J153</f>
        <v>0</v>
      </c>
      <c r="L104" s="108"/>
    </row>
    <row r="105" spans="2:47" s="1" customFormat="1" ht="21.75" customHeight="1">
      <c r="B105" s="28"/>
      <c r="L105" s="28"/>
    </row>
    <row r="106" spans="2:47" s="1" customFormat="1" ht="6.95" customHeight="1">
      <c r="B106" s="40"/>
      <c r="C106" s="41"/>
      <c r="D106" s="41"/>
      <c r="E106" s="41"/>
      <c r="F106" s="41"/>
      <c r="G106" s="41"/>
      <c r="H106" s="41"/>
      <c r="I106" s="41"/>
      <c r="J106" s="41"/>
      <c r="K106" s="41"/>
      <c r="L106" s="28"/>
    </row>
    <row r="110" spans="2:47" s="1" customFormat="1" ht="6.95" customHeight="1">
      <c r="B110" s="42"/>
      <c r="C110" s="43"/>
      <c r="D110" s="43"/>
      <c r="E110" s="43"/>
      <c r="F110" s="43"/>
      <c r="G110" s="43"/>
      <c r="H110" s="43"/>
      <c r="I110" s="43"/>
      <c r="J110" s="43"/>
      <c r="K110" s="43"/>
      <c r="L110" s="28"/>
    </row>
    <row r="111" spans="2:47" s="1" customFormat="1" ht="24.95" customHeight="1">
      <c r="B111" s="28"/>
      <c r="C111" s="17" t="s">
        <v>266</v>
      </c>
      <c r="L111" s="28"/>
    </row>
    <row r="112" spans="2:47" s="1" customFormat="1" ht="6.95" customHeight="1">
      <c r="B112" s="28"/>
      <c r="L112" s="28"/>
    </row>
    <row r="113" spans="2:63" s="1" customFormat="1" ht="12" customHeight="1">
      <c r="B113" s="28"/>
      <c r="C113" s="23" t="s">
        <v>16</v>
      </c>
      <c r="L113" s="28"/>
    </row>
    <row r="114" spans="2:63" s="1" customFormat="1" ht="16.5" customHeight="1">
      <c r="B114" s="28"/>
      <c r="E114" s="223" t="str">
        <f>E7</f>
        <v>Městský park -Děkanská zahrada Pelhřimov - kompletní provedení</v>
      </c>
      <c r="F114" s="224"/>
      <c r="G114" s="224"/>
      <c r="H114" s="224"/>
      <c r="L114" s="28"/>
    </row>
    <row r="115" spans="2:63" ht="12" customHeight="1">
      <c r="B115" s="16"/>
      <c r="C115" s="23" t="s">
        <v>249</v>
      </c>
      <c r="L115" s="16"/>
    </row>
    <row r="116" spans="2:63" ht="23.25" customHeight="1">
      <c r="B116" s="16"/>
      <c r="E116" s="223" t="s">
        <v>2922</v>
      </c>
      <c r="F116" s="183"/>
      <c r="G116" s="183"/>
      <c r="H116" s="183"/>
      <c r="L116" s="16"/>
    </row>
    <row r="117" spans="2:63" ht="12" customHeight="1">
      <c r="B117" s="16"/>
      <c r="C117" s="23" t="s">
        <v>251</v>
      </c>
      <c r="L117" s="16"/>
    </row>
    <row r="118" spans="2:63" s="1" customFormat="1" ht="16.5" customHeight="1">
      <c r="B118" s="28"/>
      <c r="E118" s="218" t="s">
        <v>2923</v>
      </c>
      <c r="F118" s="225"/>
      <c r="G118" s="225"/>
      <c r="H118" s="225"/>
      <c r="L118" s="28"/>
    </row>
    <row r="119" spans="2:63" s="1" customFormat="1" ht="12" customHeight="1">
      <c r="B119" s="28"/>
      <c r="C119" s="23" t="s">
        <v>253</v>
      </c>
      <c r="L119" s="28"/>
    </row>
    <row r="120" spans="2:63" s="1" customFormat="1" ht="16.5" customHeight="1">
      <c r="B120" s="28"/>
      <c r="E120" s="205" t="str">
        <f>E13</f>
        <v>01-4 - Vzduchotechnika</v>
      </c>
      <c r="F120" s="225"/>
      <c r="G120" s="225"/>
      <c r="H120" s="225"/>
      <c r="L120" s="28"/>
    </row>
    <row r="121" spans="2:63" s="1" customFormat="1" ht="6.95" customHeight="1">
      <c r="B121" s="28"/>
      <c r="L121" s="28"/>
    </row>
    <row r="122" spans="2:63" s="1" customFormat="1" ht="12" customHeight="1">
      <c r="B122" s="28"/>
      <c r="C122" s="23" t="s">
        <v>20</v>
      </c>
      <c r="F122" s="21" t="str">
        <f>F16</f>
        <v>Pelhřimov</v>
      </c>
      <c r="I122" s="23" t="s">
        <v>22</v>
      </c>
      <c r="J122" s="48" t="str">
        <f>IF(J16="","",J16)</f>
        <v>5. 12. 2024</v>
      </c>
      <c r="L122" s="28"/>
    </row>
    <row r="123" spans="2:63" s="1" customFormat="1" ht="6.95" customHeight="1">
      <c r="B123" s="28"/>
      <c r="L123" s="28"/>
    </row>
    <row r="124" spans="2:63" s="1" customFormat="1" ht="25.7" customHeight="1">
      <c r="B124" s="28"/>
      <c r="C124" s="23" t="s">
        <v>24</v>
      </c>
      <c r="F124" s="21" t="str">
        <f>E19</f>
        <v>Město Pelhřimov</v>
      </c>
      <c r="I124" s="23" t="s">
        <v>29</v>
      </c>
      <c r="J124" s="26" t="str">
        <f>E25</f>
        <v>Ing. Jiří Angelis, ČKAIT 1400601</v>
      </c>
      <c r="L124" s="28"/>
    </row>
    <row r="125" spans="2:63" s="1" customFormat="1" ht="15.2" customHeight="1">
      <c r="B125" s="28"/>
      <c r="C125" s="23" t="s">
        <v>27</v>
      </c>
      <c r="F125" s="21" t="str">
        <f>IF(E22="","",E22)</f>
        <v>Vyplň údaj</v>
      </c>
      <c r="I125" s="23" t="s">
        <v>31</v>
      </c>
      <c r="J125" s="26" t="str">
        <f>E28</f>
        <v xml:space="preserve"> </v>
      </c>
      <c r="L125" s="28"/>
    </row>
    <row r="126" spans="2:63" s="1" customFormat="1" ht="10.35" customHeight="1">
      <c r="B126" s="28"/>
      <c r="L126" s="28"/>
    </row>
    <row r="127" spans="2:63" s="10" customFormat="1" ht="29.25" customHeight="1">
      <c r="B127" s="112"/>
      <c r="C127" s="113" t="s">
        <v>267</v>
      </c>
      <c r="D127" s="114" t="s">
        <v>58</v>
      </c>
      <c r="E127" s="114" t="s">
        <v>54</v>
      </c>
      <c r="F127" s="114" t="s">
        <v>55</v>
      </c>
      <c r="G127" s="114" t="s">
        <v>268</v>
      </c>
      <c r="H127" s="114" t="s">
        <v>269</v>
      </c>
      <c r="I127" s="114" t="s">
        <v>270</v>
      </c>
      <c r="J127" s="115" t="s">
        <v>257</v>
      </c>
      <c r="K127" s="116" t="s">
        <v>271</v>
      </c>
      <c r="L127" s="112"/>
      <c r="M127" s="55" t="s">
        <v>1</v>
      </c>
      <c r="N127" s="56" t="s">
        <v>37</v>
      </c>
      <c r="O127" s="56" t="s">
        <v>272</v>
      </c>
      <c r="P127" s="56" t="s">
        <v>273</v>
      </c>
      <c r="Q127" s="56" t="s">
        <v>274</v>
      </c>
      <c r="R127" s="56" t="s">
        <v>275</v>
      </c>
      <c r="S127" s="56" t="s">
        <v>276</v>
      </c>
      <c r="T127" s="57" t="s">
        <v>277</v>
      </c>
    </row>
    <row r="128" spans="2:63" s="1" customFormat="1" ht="22.9" customHeight="1">
      <c r="B128" s="28"/>
      <c r="C128" s="60" t="s">
        <v>278</v>
      </c>
      <c r="J128" s="117">
        <f>BK128</f>
        <v>0</v>
      </c>
      <c r="L128" s="28"/>
      <c r="M128" s="58"/>
      <c r="N128" s="49"/>
      <c r="O128" s="49"/>
      <c r="P128" s="118">
        <f>P129</f>
        <v>0</v>
      </c>
      <c r="Q128" s="49"/>
      <c r="R128" s="118">
        <f>R129</f>
        <v>0.56639313999999996</v>
      </c>
      <c r="S128" s="49"/>
      <c r="T128" s="119">
        <f>T129</f>
        <v>0</v>
      </c>
      <c r="AT128" s="13" t="s">
        <v>72</v>
      </c>
      <c r="AU128" s="13" t="s">
        <v>259</v>
      </c>
      <c r="BK128" s="120">
        <f>BK129</f>
        <v>0</v>
      </c>
    </row>
    <row r="129" spans="2:65" s="11" customFormat="1" ht="25.9" customHeight="1">
      <c r="B129" s="121"/>
      <c r="D129" s="122" t="s">
        <v>72</v>
      </c>
      <c r="E129" s="123" t="s">
        <v>2985</v>
      </c>
      <c r="F129" s="123" t="s">
        <v>2986</v>
      </c>
      <c r="I129" s="124"/>
      <c r="J129" s="125">
        <f>BK129</f>
        <v>0</v>
      </c>
      <c r="L129" s="121"/>
      <c r="M129" s="126"/>
      <c r="P129" s="127">
        <f>P130+P152</f>
        <v>0</v>
      </c>
      <c r="R129" s="127">
        <f>R130+R152</f>
        <v>0.56639313999999996</v>
      </c>
      <c r="T129" s="128">
        <f>T130+T152</f>
        <v>0</v>
      </c>
      <c r="AR129" s="122" t="s">
        <v>82</v>
      </c>
      <c r="AT129" s="129" t="s">
        <v>72</v>
      </c>
      <c r="AU129" s="129" t="s">
        <v>73</v>
      </c>
      <c r="AY129" s="122" t="s">
        <v>281</v>
      </c>
      <c r="BK129" s="130">
        <f>BK130+BK152</f>
        <v>0</v>
      </c>
    </row>
    <row r="130" spans="2:65" s="11" customFormat="1" ht="22.9" customHeight="1">
      <c r="B130" s="121"/>
      <c r="D130" s="122" t="s">
        <v>72</v>
      </c>
      <c r="E130" s="131" t="s">
        <v>3634</v>
      </c>
      <c r="F130" s="131" t="s">
        <v>3635</v>
      </c>
      <c r="I130" s="124"/>
      <c r="J130" s="132">
        <f>BK130</f>
        <v>0</v>
      </c>
      <c r="L130" s="121"/>
      <c r="M130" s="126"/>
      <c r="P130" s="127">
        <f>SUM(P131:P151)</f>
        <v>0</v>
      </c>
      <c r="R130" s="127">
        <f>SUM(R131:R151)</f>
        <v>0.36639314000000001</v>
      </c>
      <c r="T130" s="128">
        <f>SUM(T131:T151)</f>
        <v>0</v>
      </c>
      <c r="AR130" s="122" t="s">
        <v>82</v>
      </c>
      <c r="AT130" s="129" t="s">
        <v>72</v>
      </c>
      <c r="AU130" s="129" t="s">
        <v>80</v>
      </c>
      <c r="AY130" s="122" t="s">
        <v>281</v>
      </c>
      <c r="BK130" s="130">
        <f>SUM(BK131:BK151)</f>
        <v>0</v>
      </c>
    </row>
    <row r="131" spans="2:65" s="1" customFormat="1" ht="37.9" customHeight="1">
      <c r="B131" s="133"/>
      <c r="C131" s="134" t="s">
        <v>80</v>
      </c>
      <c r="D131" s="134" t="s">
        <v>284</v>
      </c>
      <c r="E131" s="135" t="s">
        <v>3636</v>
      </c>
      <c r="F131" s="136" t="s">
        <v>3637</v>
      </c>
      <c r="G131" s="137" t="s">
        <v>409</v>
      </c>
      <c r="H131" s="156">
        <v>1</v>
      </c>
      <c r="I131" s="139"/>
      <c r="J131" s="140">
        <f t="shared" ref="J131:J151" si="0">ROUND(I131*H131,2)</f>
        <v>0</v>
      </c>
      <c r="K131" s="141"/>
      <c r="L131" s="28"/>
      <c r="M131" s="142" t="s">
        <v>1</v>
      </c>
      <c r="N131" s="143" t="s">
        <v>38</v>
      </c>
      <c r="P131" s="144">
        <f t="shared" ref="P131:P151" si="1">O131*H131</f>
        <v>0</v>
      </c>
      <c r="Q131" s="144">
        <v>0</v>
      </c>
      <c r="R131" s="144">
        <f t="shared" ref="R131:R151" si="2">Q131*H131</f>
        <v>0</v>
      </c>
      <c r="S131" s="144">
        <v>0</v>
      </c>
      <c r="T131" s="145">
        <f t="shared" ref="T131:T151" si="3">S131*H131</f>
        <v>0</v>
      </c>
      <c r="AR131" s="146" t="s">
        <v>352</v>
      </c>
      <c r="AT131" s="146" t="s">
        <v>284</v>
      </c>
      <c r="AU131" s="146" t="s">
        <v>82</v>
      </c>
      <c r="AY131" s="13" t="s">
        <v>281</v>
      </c>
      <c r="BE131" s="147">
        <f t="shared" ref="BE131:BE151" si="4">IF(N131="základní",J131,0)</f>
        <v>0</v>
      </c>
      <c r="BF131" s="147">
        <f t="shared" ref="BF131:BF151" si="5">IF(N131="snížená",J131,0)</f>
        <v>0</v>
      </c>
      <c r="BG131" s="147">
        <f t="shared" ref="BG131:BG151" si="6">IF(N131="zákl. přenesená",J131,0)</f>
        <v>0</v>
      </c>
      <c r="BH131" s="147">
        <f t="shared" ref="BH131:BH151" si="7">IF(N131="sníž. přenesená",J131,0)</f>
        <v>0</v>
      </c>
      <c r="BI131" s="147">
        <f t="shared" ref="BI131:BI151" si="8">IF(N131="nulová",J131,0)</f>
        <v>0</v>
      </c>
      <c r="BJ131" s="13" t="s">
        <v>80</v>
      </c>
      <c r="BK131" s="147">
        <f t="shared" ref="BK131:BK151" si="9">ROUND(I131*H131,2)</f>
        <v>0</v>
      </c>
      <c r="BL131" s="13" t="s">
        <v>352</v>
      </c>
      <c r="BM131" s="146" t="s">
        <v>3638</v>
      </c>
    </row>
    <row r="132" spans="2:65" s="1" customFormat="1" ht="16.5" customHeight="1">
      <c r="B132" s="133"/>
      <c r="C132" s="165" t="s">
        <v>82</v>
      </c>
      <c r="D132" s="165" t="s">
        <v>2259</v>
      </c>
      <c r="E132" s="166" t="s">
        <v>3639</v>
      </c>
      <c r="F132" s="167" t="s">
        <v>3640</v>
      </c>
      <c r="G132" s="168" t="s">
        <v>409</v>
      </c>
      <c r="H132" s="169">
        <v>1</v>
      </c>
      <c r="I132" s="170"/>
      <c r="J132" s="171">
        <f t="shared" si="0"/>
        <v>0</v>
      </c>
      <c r="K132" s="172"/>
      <c r="L132" s="173"/>
      <c r="M132" s="174" t="s">
        <v>1</v>
      </c>
      <c r="N132" s="175" t="s">
        <v>38</v>
      </c>
      <c r="P132" s="144">
        <f t="shared" si="1"/>
        <v>0</v>
      </c>
      <c r="Q132" s="144">
        <v>0.2</v>
      </c>
      <c r="R132" s="144">
        <f t="shared" si="2"/>
        <v>0.2</v>
      </c>
      <c r="S132" s="144">
        <v>0</v>
      </c>
      <c r="T132" s="145">
        <f t="shared" si="3"/>
        <v>0</v>
      </c>
      <c r="AR132" s="146" t="s">
        <v>498</v>
      </c>
      <c r="AT132" s="146" t="s">
        <v>2259</v>
      </c>
      <c r="AU132" s="146" t="s">
        <v>82</v>
      </c>
      <c r="AY132" s="13" t="s">
        <v>281</v>
      </c>
      <c r="BE132" s="147">
        <f t="shared" si="4"/>
        <v>0</v>
      </c>
      <c r="BF132" s="147">
        <f t="shared" si="5"/>
        <v>0</v>
      </c>
      <c r="BG132" s="147">
        <f t="shared" si="6"/>
        <v>0</v>
      </c>
      <c r="BH132" s="147">
        <f t="shared" si="7"/>
        <v>0</v>
      </c>
      <c r="BI132" s="147">
        <f t="shared" si="8"/>
        <v>0</v>
      </c>
      <c r="BJ132" s="13" t="s">
        <v>80</v>
      </c>
      <c r="BK132" s="147">
        <f t="shared" si="9"/>
        <v>0</v>
      </c>
      <c r="BL132" s="13" t="s">
        <v>352</v>
      </c>
      <c r="BM132" s="146" t="s">
        <v>3641</v>
      </c>
    </row>
    <row r="133" spans="2:65" s="1" customFormat="1" ht="16.5" customHeight="1">
      <c r="B133" s="133"/>
      <c r="C133" s="165" t="s">
        <v>90</v>
      </c>
      <c r="D133" s="165" t="s">
        <v>2259</v>
      </c>
      <c r="E133" s="166" t="s">
        <v>3642</v>
      </c>
      <c r="F133" s="167" t="s">
        <v>3643</v>
      </c>
      <c r="G133" s="168" t="s">
        <v>409</v>
      </c>
      <c r="H133" s="169">
        <v>1</v>
      </c>
      <c r="I133" s="170"/>
      <c r="J133" s="171">
        <f t="shared" si="0"/>
        <v>0</v>
      </c>
      <c r="K133" s="172"/>
      <c r="L133" s="173"/>
      <c r="M133" s="174" t="s">
        <v>1</v>
      </c>
      <c r="N133" s="175" t="s">
        <v>38</v>
      </c>
      <c r="P133" s="144">
        <f t="shared" si="1"/>
        <v>0</v>
      </c>
      <c r="Q133" s="144">
        <v>0</v>
      </c>
      <c r="R133" s="144">
        <f t="shared" si="2"/>
        <v>0</v>
      </c>
      <c r="S133" s="144">
        <v>0</v>
      </c>
      <c r="T133" s="145">
        <f t="shared" si="3"/>
        <v>0</v>
      </c>
      <c r="AR133" s="146" t="s">
        <v>498</v>
      </c>
      <c r="AT133" s="146" t="s">
        <v>2259</v>
      </c>
      <c r="AU133" s="146" t="s">
        <v>82</v>
      </c>
      <c r="AY133" s="13" t="s">
        <v>281</v>
      </c>
      <c r="BE133" s="147">
        <f t="shared" si="4"/>
        <v>0</v>
      </c>
      <c r="BF133" s="147">
        <f t="shared" si="5"/>
        <v>0</v>
      </c>
      <c r="BG133" s="147">
        <f t="shared" si="6"/>
        <v>0</v>
      </c>
      <c r="BH133" s="147">
        <f t="shared" si="7"/>
        <v>0</v>
      </c>
      <c r="BI133" s="147">
        <f t="shared" si="8"/>
        <v>0</v>
      </c>
      <c r="BJ133" s="13" t="s">
        <v>80</v>
      </c>
      <c r="BK133" s="147">
        <f t="shared" si="9"/>
        <v>0</v>
      </c>
      <c r="BL133" s="13" t="s">
        <v>352</v>
      </c>
      <c r="BM133" s="146" t="s">
        <v>3644</v>
      </c>
    </row>
    <row r="134" spans="2:65" s="1" customFormat="1" ht="16.5" customHeight="1">
      <c r="B134" s="133"/>
      <c r="C134" s="165" t="s">
        <v>97</v>
      </c>
      <c r="D134" s="165" t="s">
        <v>2259</v>
      </c>
      <c r="E134" s="166" t="s">
        <v>3645</v>
      </c>
      <c r="F134" s="167" t="s">
        <v>3646</v>
      </c>
      <c r="G134" s="168" t="s">
        <v>409</v>
      </c>
      <c r="H134" s="169">
        <v>1</v>
      </c>
      <c r="I134" s="170"/>
      <c r="J134" s="171">
        <f t="shared" si="0"/>
        <v>0</v>
      </c>
      <c r="K134" s="172"/>
      <c r="L134" s="173"/>
      <c r="M134" s="174" t="s">
        <v>1</v>
      </c>
      <c r="N134" s="175" t="s">
        <v>38</v>
      </c>
      <c r="P134" s="144">
        <f t="shared" si="1"/>
        <v>0</v>
      </c>
      <c r="Q134" s="144">
        <v>0</v>
      </c>
      <c r="R134" s="144">
        <f t="shared" si="2"/>
        <v>0</v>
      </c>
      <c r="S134" s="144">
        <v>0</v>
      </c>
      <c r="T134" s="145">
        <f t="shared" si="3"/>
        <v>0</v>
      </c>
      <c r="AR134" s="146" t="s">
        <v>498</v>
      </c>
      <c r="AT134" s="146" t="s">
        <v>2259</v>
      </c>
      <c r="AU134" s="146" t="s">
        <v>82</v>
      </c>
      <c r="AY134" s="13" t="s">
        <v>281</v>
      </c>
      <c r="BE134" s="147">
        <f t="shared" si="4"/>
        <v>0</v>
      </c>
      <c r="BF134" s="147">
        <f t="shared" si="5"/>
        <v>0</v>
      </c>
      <c r="BG134" s="147">
        <f t="shared" si="6"/>
        <v>0</v>
      </c>
      <c r="BH134" s="147">
        <f t="shared" si="7"/>
        <v>0</v>
      </c>
      <c r="BI134" s="147">
        <f t="shared" si="8"/>
        <v>0</v>
      </c>
      <c r="BJ134" s="13" t="s">
        <v>80</v>
      </c>
      <c r="BK134" s="147">
        <f t="shared" si="9"/>
        <v>0</v>
      </c>
      <c r="BL134" s="13" t="s">
        <v>352</v>
      </c>
      <c r="BM134" s="146" t="s">
        <v>3647</v>
      </c>
    </row>
    <row r="135" spans="2:65" s="1" customFormat="1" ht="16.5" customHeight="1">
      <c r="B135" s="133"/>
      <c r="C135" s="165" t="s">
        <v>280</v>
      </c>
      <c r="D135" s="165" t="s">
        <v>2259</v>
      </c>
      <c r="E135" s="166" t="s">
        <v>3648</v>
      </c>
      <c r="F135" s="167" t="s">
        <v>3649</v>
      </c>
      <c r="G135" s="168" t="s">
        <v>409</v>
      </c>
      <c r="H135" s="169">
        <v>1</v>
      </c>
      <c r="I135" s="170"/>
      <c r="J135" s="171">
        <f t="shared" si="0"/>
        <v>0</v>
      </c>
      <c r="K135" s="172"/>
      <c r="L135" s="173"/>
      <c r="M135" s="174" t="s">
        <v>1</v>
      </c>
      <c r="N135" s="175" t="s">
        <v>38</v>
      </c>
      <c r="P135" s="144">
        <f t="shared" si="1"/>
        <v>0</v>
      </c>
      <c r="Q135" s="144">
        <v>0</v>
      </c>
      <c r="R135" s="144">
        <f t="shared" si="2"/>
        <v>0</v>
      </c>
      <c r="S135" s="144">
        <v>0</v>
      </c>
      <c r="T135" s="145">
        <f t="shared" si="3"/>
        <v>0</v>
      </c>
      <c r="AR135" s="146" t="s">
        <v>498</v>
      </c>
      <c r="AT135" s="146" t="s">
        <v>2259</v>
      </c>
      <c r="AU135" s="146" t="s">
        <v>82</v>
      </c>
      <c r="AY135" s="13" t="s">
        <v>281</v>
      </c>
      <c r="BE135" s="147">
        <f t="shared" si="4"/>
        <v>0</v>
      </c>
      <c r="BF135" s="147">
        <f t="shared" si="5"/>
        <v>0</v>
      </c>
      <c r="BG135" s="147">
        <f t="shared" si="6"/>
        <v>0</v>
      </c>
      <c r="BH135" s="147">
        <f t="shared" si="7"/>
        <v>0</v>
      </c>
      <c r="BI135" s="147">
        <f t="shared" si="8"/>
        <v>0</v>
      </c>
      <c r="BJ135" s="13" t="s">
        <v>80</v>
      </c>
      <c r="BK135" s="147">
        <f t="shared" si="9"/>
        <v>0</v>
      </c>
      <c r="BL135" s="13" t="s">
        <v>352</v>
      </c>
      <c r="BM135" s="146" t="s">
        <v>3650</v>
      </c>
    </row>
    <row r="136" spans="2:65" s="1" customFormat="1" ht="16.5" customHeight="1">
      <c r="B136" s="133"/>
      <c r="C136" s="165" t="s">
        <v>306</v>
      </c>
      <c r="D136" s="165" t="s">
        <v>2259</v>
      </c>
      <c r="E136" s="166" t="s">
        <v>3651</v>
      </c>
      <c r="F136" s="167" t="s">
        <v>3652</v>
      </c>
      <c r="G136" s="168" t="s">
        <v>409</v>
      </c>
      <c r="H136" s="169">
        <v>1</v>
      </c>
      <c r="I136" s="170"/>
      <c r="J136" s="171">
        <f t="shared" si="0"/>
        <v>0</v>
      </c>
      <c r="K136" s="172"/>
      <c r="L136" s="173"/>
      <c r="M136" s="174" t="s">
        <v>1</v>
      </c>
      <c r="N136" s="175" t="s">
        <v>38</v>
      </c>
      <c r="P136" s="144">
        <f t="shared" si="1"/>
        <v>0</v>
      </c>
      <c r="Q136" s="144">
        <v>0</v>
      </c>
      <c r="R136" s="144">
        <f t="shared" si="2"/>
        <v>0</v>
      </c>
      <c r="S136" s="144">
        <v>0</v>
      </c>
      <c r="T136" s="145">
        <f t="shared" si="3"/>
        <v>0</v>
      </c>
      <c r="AR136" s="146" t="s">
        <v>498</v>
      </c>
      <c r="AT136" s="146" t="s">
        <v>2259</v>
      </c>
      <c r="AU136" s="146" t="s">
        <v>82</v>
      </c>
      <c r="AY136" s="13" t="s">
        <v>281</v>
      </c>
      <c r="BE136" s="147">
        <f t="shared" si="4"/>
        <v>0</v>
      </c>
      <c r="BF136" s="147">
        <f t="shared" si="5"/>
        <v>0</v>
      </c>
      <c r="BG136" s="147">
        <f t="shared" si="6"/>
        <v>0</v>
      </c>
      <c r="BH136" s="147">
        <f t="shared" si="7"/>
        <v>0</v>
      </c>
      <c r="BI136" s="147">
        <f t="shared" si="8"/>
        <v>0</v>
      </c>
      <c r="BJ136" s="13" t="s">
        <v>80</v>
      </c>
      <c r="BK136" s="147">
        <f t="shared" si="9"/>
        <v>0</v>
      </c>
      <c r="BL136" s="13" t="s">
        <v>352</v>
      </c>
      <c r="BM136" s="146" t="s">
        <v>3653</v>
      </c>
    </row>
    <row r="137" spans="2:65" s="1" customFormat="1" ht="16.5" customHeight="1">
      <c r="B137" s="133"/>
      <c r="C137" s="165" t="s">
        <v>311</v>
      </c>
      <c r="D137" s="165" t="s">
        <v>2259</v>
      </c>
      <c r="E137" s="166" t="s">
        <v>3654</v>
      </c>
      <c r="F137" s="167" t="s">
        <v>3655</v>
      </c>
      <c r="G137" s="168" t="s">
        <v>409</v>
      </c>
      <c r="H137" s="169">
        <v>1</v>
      </c>
      <c r="I137" s="170"/>
      <c r="J137" s="171">
        <f t="shared" si="0"/>
        <v>0</v>
      </c>
      <c r="K137" s="172"/>
      <c r="L137" s="173"/>
      <c r="M137" s="174" t="s">
        <v>1</v>
      </c>
      <c r="N137" s="175" t="s">
        <v>38</v>
      </c>
      <c r="P137" s="144">
        <f t="shared" si="1"/>
        <v>0</v>
      </c>
      <c r="Q137" s="144">
        <v>0</v>
      </c>
      <c r="R137" s="144">
        <f t="shared" si="2"/>
        <v>0</v>
      </c>
      <c r="S137" s="144">
        <v>0</v>
      </c>
      <c r="T137" s="145">
        <f t="shared" si="3"/>
        <v>0</v>
      </c>
      <c r="AR137" s="146" t="s">
        <v>498</v>
      </c>
      <c r="AT137" s="146" t="s">
        <v>2259</v>
      </c>
      <c r="AU137" s="146" t="s">
        <v>82</v>
      </c>
      <c r="AY137" s="13" t="s">
        <v>281</v>
      </c>
      <c r="BE137" s="147">
        <f t="shared" si="4"/>
        <v>0</v>
      </c>
      <c r="BF137" s="147">
        <f t="shared" si="5"/>
        <v>0</v>
      </c>
      <c r="BG137" s="147">
        <f t="shared" si="6"/>
        <v>0</v>
      </c>
      <c r="BH137" s="147">
        <f t="shared" si="7"/>
        <v>0</v>
      </c>
      <c r="BI137" s="147">
        <f t="shared" si="8"/>
        <v>0</v>
      </c>
      <c r="BJ137" s="13" t="s">
        <v>80</v>
      </c>
      <c r="BK137" s="147">
        <f t="shared" si="9"/>
        <v>0</v>
      </c>
      <c r="BL137" s="13" t="s">
        <v>352</v>
      </c>
      <c r="BM137" s="146" t="s">
        <v>3656</v>
      </c>
    </row>
    <row r="138" spans="2:65" s="1" customFormat="1" ht="24.2" customHeight="1">
      <c r="B138" s="133"/>
      <c r="C138" s="134" t="s">
        <v>316</v>
      </c>
      <c r="D138" s="134" t="s">
        <v>284</v>
      </c>
      <c r="E138" s="135" t="s">
        <v>3657</v>
      </c>
      <c r="F138" s="136" t="s">
        <v>3658</v>
      </c>
      <c r="G138" s="137" t="s">
        <v>409</v>
      </c>
      <c r="H138" s="156">
        <v>2</v>
      </c>
      <c r="I138" s="139"/>
      <c r="J138" s="140">
        <f t="shared" si="0"/>
        <v>0</v>
      </c>
      <c r="K138" s="141"/>
      <c r="L138" s="28"/>
      <c r="M138" s="142" t="s">
        <v>1</v>
      </c>
      <c r="N138" s="143" t="s">
        <v>38</v>
      </c>
      <c r="P138" s="144">
        <f t="shared" si="1"/>
        <v>0</v>
      </c>
      <c r="Q138" s="144">
        <v>0</v>
      </c>
      <c r="R138" s="144">
        <f t="shared" si="2"/>
        <v>0</v>
      </c>
      <c r="S138" s="144">
        <v>0</v>
      </c>
      <c r="T138" s="145">
        <f t="shared" si="3"/>
        <v>0</v>
      </c>
      <c r="AR138" s="146" t="s">
        <v>352</v>
      </c>
      <c r="AT138" s="146" t="s">
        <v>284</v>
      </c>
      <c r="AU138" s="146" t="s">
        <v>82</v>
      </c>
      <c r="AY138" s="13" t="s">
        <v>281</v>
      </c>
      <c r="BE138" s="147">
        <f t="shared" si="4"/>
        <v>0</v>
      </c>
      <c r="BF138" s="147">
        <f t="shared" si="5"/>
        <v>0</v>
      </c>
      <c r="BG138" s="147">
        <f t="shared" si="6"/>
        <v>0</v>
      </c>
      <c r="BH138" s="147">
        <f t="shared" si="7"/>
        <v>0</v>
      </c>
      <c r="BI138" s="147">
        <f t="shared" si="8"/>
        <v>0</v>
      </c>
      <c r="BJ138" s="13" t="s">
        <v>80</v>
      </c>
      <c r="BK138" s="147">
        <f t="shared" si="9"/>
        <v>0</v>
      </c>
      <c r="BL138" s="13" t="s">
        <v>352</v>
      </c>
      <c r="BM138" s="146" t="s">
        <v>3659</v>
      </c>
    </row>
    <row r="139" spans="2:65" s="1" customFormat="1" ht="16.5" customHeight="1">
      <c r="B139" s="133"/>
      <c r="C139" s="165" t="s">
        <v>321</v>
      </c>
      <c r="D139" s="165" t="s">
        <v>2259</v>
      </c>
      <c r="E139" s="166" t="s">
        <v>3660</v>
      </c>
      <c r="F139" s="167" t="s">
        <v>3661</v>
      </c>
      <c r="G139" s="168" t="s">
        <v>409</v>
      </c>
      <c r="H139" s="169">
        <v>2</v>
      </c>
      <c r="I139" s="170"/>
      <c r="J139" s="171">
        <f t="shared" si="0"/>
        <v>0</v>
      </c>
      <c r="K139" s="172"/>
      <c r="L139" s="173"/>
      <c r="M139" s="174" t="s">
        <v>1</v>
      </c>
      <c r="N139" s="175" t="s">
        <v>38</v>
      </c>
      <c r="P139" s="144">
        <f t="shared" si="1"/>
        <v>0</v>
      </c>
      <c r="Q139" s="144">
        <v>3.3999999999999998E-3</v>
      </c>
      <c r="R139" s="144">
        <f t="shared" si="2"/>
        <v>6.7999999999999996E-3</v>
      </c>
      <c r="S139" s="144">
        <v>0</v>
      </c>
      <c r="T139" s="145">
        <f t="shared" si="3"/>
        <v>0</v>
      </c>
      <c r="AR139" s="146" t="s">
        <v>498</v>
      </c>
      <c r="AT139" s="146" t="s">
        <v>2259</v>
      </c>
      <c r="AU139" s="146" t="s">
        <v>82</v>
      </c>
      <c r="AY139" s="13" t="s">
        <v>281</v>
      </c>
      <c r="BE139" s="147">
        <f t="shared" si="4"/>
        <v>0</v>
      </c>
      <c r="BF139" s="147">
        <f t="shared" si="5"/>
        <v>0</v>
      </c>
      <c r="BG139" s="147">
        <f t="shared" si="6"/>
        <v>0</v>
      </c>
      <c r="BH139" s="147">
        <f t="shared" si="7"/>
        <v>0</v>
      </c>
      <c r="BI139" s="147">
        <f t="shared" si="8"/>
        <v>0</v>
      </c>
      <c r="BJ139" s="13" t="s">
        <v>80</v>
      </c>
      <c r="BK139" s="147">
        <f t="shared" si="9"/>
        <v>0</v>
      </c>
      <c r="BL139" s="13" t="s">
        <v>352</v>
      </c>
      <c r="BM139" s="146" t="s">
        <v>3662</v>
      </c>
    </row>
    <row r="140" spans="2:65" s="1" customFormat="1" ht="16.5" customHeight="1">
      <c r="B140" s="133"/>
      <c r="C140" s="134" t="s">
        <v>326</v>
      </c>
      <c r="D140" s="134" t="s">
        <v>284</v>
      </c>
      <c r="E140" s="135" t="s">
        <v>3663</v>
      </c>
      <c r="F140" s="136" t="s">
        <v>3664</v>
      </c>
      <c r="G140" s="137" t="s">
        <v>409</v>
      </c>
      <c r="H140" s="156">
        <v>1</v>
      </c>
      <c r="I140" s="139"/>
      <c r="J140" s="140">
        <f t="shared" si="0"/>
        <v>0</v>
      </c>
      <c r="K140" s="141"/>
      <c r="L140" s="28"/>
      <c r="M140" s="142" t="s">
        <v>1</v>
      </c>
      <c r="N140" s="143" t="s">
        <v>38</v>
      </c>
      <c r="P140" s="144">
        <f t="shared" si="1"/>
        <v>0</v>
      </c>
      <c r="Q140" s="144">
        <v>0</v>
      </c>
      <c r="R140" s="144">
        <f t="shared" si="2"/>
        <v>0</v>
      </c>
      <c r="S140" s="144">
        <v>0</v>
      </c>
      <c r="T140" s="145">
        <f t="shared" si="3"/>
        <v>0</v>
      </c>
      <c r="AR140" s="146" t="s">
        <v>352</v>
      </c>
      <c r="AT140" s="146" t="s">
        <v>284</v>
      </c>
      <c r="AU140" s="146" t="s">
        <v>82</v>
      </c>
      <c r="AY140" s="13" t="s">
        <v>281</v>
      </c>
      <c r="BE140" s="147">
        <f t="shared" si="4"/>
        <v>0</v>
      </c>
      <c r="BF140" s="147">
        <f t="shared" si="5"/>
        <v>0</v>
      </c>
      <c r="BG140" s="147">
        <f t="shared" si="6"/>
        <v>0</v>
      </c>
      <c r="BH140" s="147">
        <f t="shared" si="7"/>
        <v>0</v>
      </c>
      <c r="BI140" s="147">
        <f t="shared" si="8"/>
        <v>0</v>
      </c>
      <c r="BJ140" s="13" t="s">
        <v>80</v>
      </c>
      <c r="BK140" s="147">
        <f t="shared" si="9"/>
        <v>0</v>
      </c>
      <c r="BL140" s="13" t="s">
        <v>352</v>
      </c>
      <c r="BM140" s="146" t="s">
        <v>3665</v>
      </c>
    </row>
    <row r="141" spans="2:65" s="1" customFormat="1" ht="16.5" customHeight="1">
      <c r="B141" s="133"/>
      <c r="C141" s="165" t="s">
        <v>331</v>
      </c>
      <c r="D141" s="165" t="s">
        <v>2259</v>
      </c>
      <c r="E141" s="166" t="s">
        <v>3666</v>
      </c>
      <c r="F141" s="167" t="s">
        <v>3667</v>
      </c>
      <c r="G141" s="168" t="s">
        <v>501</v>
      </c>
      <c r="H141" s="169">
        <v>1</v>
      </c>
      <c r="I141" s="170"/>
      <c r="J141" s="171">
        <f t="shared" si="0"/>
        <v>0</v>
      </c>
      <c r="K141" s="172"/>
      <c r="L141" s="173"/>
      <c r="M141" s="174" t="s">
        <v>1</v>
      </c>
      <c r="N141" s="175" t="s">
        <v>38</v>
      </c>
      <c r="P141" s="144">
        <f t="shared" si="1"/>
        <v>0</v>
      </c>
      <c r="Q141" s="144">
        <v>4.0999999999999999E-4</v>
      </c>
      <c r="R141" s="144">
        <f t="shared" si="2"/>
        <v>4.0999999999999999E-4</v>
      </c>
      <c r="S141" s="144">
        <v>0</v>
      </c>
      <c r="T141" s="145">
        <f t="shared" si="3"/>
        <v>0</v>
      </c>
      <c r="AR141" s="146" t="s">
        <v>498</v>
      </c>
      <c r="AT141" s="146" t="s">
        <v>2259</v>
      </c>
      <c r="AU141" s="146" t="s">
        <v>82</v>
      </c>
      <c r="AY141" s="13" t="s">
        <v>281</v>
      </c>
      <c r="BE141" s="147">
        <f t="shared" si="4"/>
        <v>0</v>
      </c>
      <c r="BF141" s="147">
        <f t="shared" si="5"/>
        <v>0</v>
      </c>
      <c r="BG141" s="147">
        <f t="shared" si="6"/>
        <v>0</v>
      </c>
      <c r="BH141" s="147">
        <f t="shared" si="7"/>
        <v>0</v>
      </c>
      <c r="BI141" s="147">
        <f t="shared" si="8"/>
        <v>0</v>
      </c>
      <c r="BJ141" s="13" t="s">
        <v>80</v>
      </c>
      <c r="BK141" s="147">
        <f t="shared" si="9"/>
        <v>0</v>
      </c>
      <c r="BL141" s="13" t="s">
        <v>352</v>
      </c>
      <c r="BM141" s="146" t="s">
        <v>3668</v>
      </c>
    </row>
    <row r="142" spans="2:65" s="1" customFormat="1" ht="24.2" customHeight="1">
      <c r="B142" s="133"/>
      <c r="C142" s="134" t="s">
        <v>8</v>
      </c>
      <c r="D142" s="134" t="s">
        <v>284</v>
      </c>
      <c r="E142" s="135" t="s">
        <v>3669</v>
      </c>
      <c r="F142" s="136" t="s">
        <v>3670</v>
      </c>
      <c r="G142" s="137" t="s">
        <v>409</v>
      </c>
      <c r="H142" s="156">
        <v>2</v>
      </c>
      <c r="I142" s="139"/>
      <c r="J142" s="140">
        <f t="shared" si="0"/>
        <v>0</v>
      </c>
      <c r="K142" s="141"/>
      <c r="L142" s="28"/>
      <c r="M142" s="142" t="s">
        <v>1</v>
      </c>
      <c r="N142" s="143" t="s">
        <v>38</v>
      </c>
      <c r="P142" s="144">
        <f t="shared" si="1"/>
        <v>0</v>
      </c>
      <c r="Q142" s="144">
        <v>0</v>
      </c>
      <c r="R142" s="144">
        <f t="shared" si="2"/>
        <v>0</v>
      </c>
      <c r="S142" s="144">
        <v>0</v>
      </c>
      <c r="T142" s="145">
        <f t="shared" si="3"/>
        <v>0</v>
      </c>
      <c r="AR142" s="146" t="s">
        <v>352</v>
      </c>
      <c r="AT142" s="146" t="s">
        <v>284</v>
      </c>
      <c r="AU142" s="146" t="s">
        <v>82</v>
      </c>
      <c r="AY142" s="13" t="s">
        <v>281</v>
      </c>
      <c r="BE142" s="147">
        <f t="shared" si="4"/>
        <v>0</v>
      </c>
      <c r="BF142" s="147">
        <f t="shared" si="5"/>
        <v>0</v>
      </c>
      <c r="BG142" s="147">
        <f t="shared" si="6"/>
        <v>0</v>
      </c>
      <c r="BH142" s="147">
        <f t="shared" si="7"/>
        <v>0</v>
      </c>
      <c r="BI142" s="147">
        <f t="shared" si="8"/>
        <v>0</v>
      </c>
      <c r="BJ142" s="13" t="s">
        <v>80</v>
      </c>
      <c r="BK142" s="147">
        <f t="shared" si="9"/>
        <v>0</v>
      </c>
      <c r="BL142" s="13" t="s">
        <v>352</v>
      </c>
      <c r="BM142" s="146" t="s">
        <v>3671</v>
      </c>
    </row>
    <row r="143" spans="2:65" s="1" customFormat="1" ht="24.2" customHeight="1">
      <c r="B143" s="133"/>
      <c r="C143" s="165" t="s">
        <v>438</v>
      </c>
      <c r="D143" s="165" t="s">
        <v>2259</v>
      </c>
      <c r="E143" s="166" t="s">
        <v>3672</v>
      </c>
      <c r="F143" s="167" t="s">
        <v>3673</v>
      </c>
      <c r="G143" s="168" t="s">
        <v>409</v>
      </c>
      <c r="H143" s="169">
        <v>2</v>
      </c>
      <c r="I143" s="170"/>
      <c r="J143" s="171">
        <f t="shared" si="0"/>
        <v>0</v>
      </c>
      <c r="K143" s="172"/>
      <c r="L143" s="173"/>
      <c r="M143" s="174" t="s">
        <v>1</v>
      </c>
      <c r="N143" s="175" t="s">
        <v>38</v>
      </c>
      <c r="P143" s="144">
        <f t="shared" si="1"/>
        <v>0</v>
      </c>
      <c r="Q143" s="144">
        <v>4.1000000000000003E-3</v>
      </c>
      <c r="R143" s="144">
        <f t="shared" si="2"/>
        <v>8.2000000000000007E-3</v>
      </c>
      <c r="S143" s="144">
        <v>0</v>
      </c>
      <c r="T143" s="145">
        <f t="shared" si="3"/>
        <v>0</v>
      </c>
      <c r="AR143" s="146" t="s">
        <v>498</v>
      </c>
      <c r="AT143" s="146" t="s">
        <v>2259</v>
      </c>
      <c r="AU143" s="146" t="s">
        <v>82</v>
      </c>
      <c r="AY143" s="13" t="s">
        <v>281</v>
      </c>
      <c r="BE143" s="147">
        <f t="shared" si="4"/>
        <v>0</v>
      </c>
      <c r="BF143" s="147">
        <f t="shared" si="5"/>
        <v>0</v>
      </c>
      <c r="BG143" s="147">
        <f t="shared" si="6"/>
        <v>0</v>
      </c>
      <c r="BH143" s="147">
        <f t="shared" si="7"/>
        <v>0</v>
      </c>
      <c r="BI143" s="147">
        <f t="shared" si="8"/>
        <v>0</v>
      </c>
      <c r="BJ143" s="13" t="s">
        <v>80</v>
      </c>
      <c r="BK143" s="147">
        <f t="shared" si="9"/>
        <v>0</v>
      </c>
      <c r="BL143" s="13" t="s">
        <v>352</v>
      </c>
      <c r="BM143" s="146" t="s">
        <v>3674</v>
      </c>
    </row>
    <row r="144" spans="2:65" s="1" customFormat="1" ht="24.2" customHeight="1">
      <c r="B144" s="133"/>
      <c r="C144" s="134" t="s">
        <v>342</v>
      </c>
      <c r="D144" s="134" t="s">
        <v>284</v>
      </c>
      <c r="E144" s="135" t="s">
        <v>3675</v>
      </c>
      <c r="F144" s="136" t="s">
        <v>3676</v>
      </c>
      <c r="G144" s="137" t="s">
        <v>409</v>
      </c>
      <c r="H144" s="156">
        <v>4</v>
      </c>
      <c r="I144" s="139"/>
      <c r="J144" s="140">
        <f t="shared" si="0"/>
        <v>0</v>
      </c>
      <c r="K144" s="141"/>
      <c r="L144" s="28"/>
      <c r="M144" s="142" t="s">
        <v>1</v>
      </c>
      <c r="N144" s="143" t="s">
        <v>38</v>
      </c>
      <c r="P144" s="144">
        <f t="shared" si="1"/>
        <v>0</v>
      </c>
      <c r="Q144" s="144">
        <v>0</v>
      </c>
      <c r="R144" s="144">
        <f t="shared" si="2"/>
        <v>0</v>
      </c>
      <c r="S144" s="144">
        <v>0</v>
      </c>
      <c r="T144" s="145">
        <f t="shared" si="3"/>
        <v>0</v>
      </c>
      <c r="AR144" s="146" t="s">
        <v>352</v>
      </c>
      <c r="AT144" s="146" t="s">
        <v>284</v>
      </c>
      <c r="AU144" s="146" t="s">
        <v>82</v>
      </c>
      <c r="AY144" s="13" t="s">
        <v>281</v>
      </c>
      <c r="BE144" s="147">
        <f t="shared" si="4"/>
        <v>0</v>
      </c>
      <c r="BF144" s="147">
        <f t="shared" si="5"/>
        <v>0</v>
      </c>
      <c r="BG144" s="147">
        <f t="shared" si="6"/>
        <v>0</v>
      </c>
      <c r="BH144" s="147">
        <f t="shared" si="7"/>
        <v>0</v>
      </c>
      <c r="BI144" s="147">
        <f t="shared" si="8"/>
        <v>0</v>
      </c>
      <c r="BJ144" s="13" t="s">
        <v>80</v>
      </c>
      <c r="BK144" s="147">
        <f t="shared" si="9"/>
        <v>0</v>
      </c>
      <c r="BL144" s="13" t="s">
        <v>352</v>
      </c>
      <c r="BM144" s="146" t="s">
        <v>3677</v>
      </c>
    </row>
    <row r="145" spans="2:65" s="1" customFormat="1" ht="21.75" customHeight="1">
      <c r="B145" s="133"/>
      <c r="C145" s="165" t="s">
        <v>347</v>
      </c>
      <c r="D145" s="165" t="s">
        <v>2259</v>
      </c>
      <c r="E145" s="166" t="s">
        <v>3678</v>
      </c>
      <c r="F145" s="167" t="s">
        <v>3679</v>
      </c>
      <c r="G145" s="168" t="s">
        <v>409</v>
      </c>
      <c r="H145" s="169">
        <v>4</v>
      </c>
      <c r="I145" s="170"/>
      <c r="J145" s="171">
        <f t="shared" si="0"/>
        <v>0</v>
      </c>
      <c r="K145" s="172"/>
      <c r="L145" s="173"/>
      <c r="M145" s="174" t="s">
        <v>1</v>
      </c>
      <c r="N145" s="175" t="s">
        <v>38</v>
      </c>
      <c r="P145" s="144">
        <f t="shared" si="1"/>
        <v>0</v>
      </c>
      <c r="Q145" s="144">
        <v>4.0000000000000002E-4</v>
      </c>
      <c r="R145" s="144">
        <f t="shared" si="2"/>
        <v>1.6000000000000001E-3</v>
      </c>
      <c r="S145" s="144">
        <v>0</v>
      </c>
      <c r="T145" s="145">
        <f t="shared" si="3"/>
        <v>0</v>
      </c>
      <c r="AR145" s="146" t="s">
        <v>498</v>
      </c>
      <c r="AT145" s="146" t="s">
        <v>2259</v>
      </c>
      <c r="AU145" s="146" t="s">
        <v>82</v>
      </c>
      <c r="AY145" s="13" t="s">
        <v>281</v>
      </c>
      <c r="BE145" s="147">
        <f t="shared" si="4"/>
        <v>0</v>
      </c>
      <c r="BF145" s="147">
        <f t="shared" si="5"/>
        <v>0</v>
      </c>
      <c r="BG145" s="147">
        <f t="shared" si="6"/>
        <v>0</v>
      </c>
      <c r="BH145" s="147">
        <f t="shared" si="7"/>
        <v>0</v>
      </c>
      <c r="BI145" s="147">
        <f t="shared" si="8"/>
        <v>0</v>
      </c>
      <c r="BJ145" s="13" t="s">
        <v>80</v>
      </c>
      <c r="BK145" s="147">
        <f t="shared" si="9"/>
        <v>0</v>
      </c>
      <c r="BL145" s="13" t="s">
        <v>352</v>
      </c>
      <c r="BM145" s="146" t="s">
        <v>3680</v>
      </c>
    </row>
    <row r="146" spans="2:65" s="1" customFormat="1" ht="16.5" customHeight="1">
      <c r="B146" s="133"/>
      <c r="C146" s="134" t="s">
        <v>352</v>
      </c>
      <c r="D146" s="134" t="s">
        <v>284</v>
      </c>
      <c r="E146" s="135" t="s">
        <v>3681</v>
      </c>
      <c r="F146" s="136" t="s">
        <v>3682</v>
      </c>
      <c r="G146" s="137" t="s">
        <v>409</v>
      </c>
      <c r="H146" s="156">
        <v>1</v>
      </c>
      <c r="I146" s="139"/>
      <c r="J146" s="140">
        <f t="shared" si="0"/>
        <v>0</v>
      </c>
      <c r="K146" s="141"/>
      <c r="L146" s="28"/>
      <c r="M146" s="142" t="s">
        <v>1</v>
      </c>
      <c r="N146" s="143" t="s">
        <v>38</v>
      </c>
      <c r="P146" s="144">
        <f t="shared" si="1"/>
        <v>0</v>
      </c>
      <c r="Q146" s="144">
        <v>0</v>
      </c>
      <c r="R146" s="144">
        <f t="shared" si="2"/>
        <v>0</v>
      </c>
      <c r="S146" s="144">
        <v>0</v>
      </c>
      <c r="T146" s="145">
        <f t="shared" si="3"/>
        <v>0</v>
      </c>
      <c r="AR146" s="146" t="s">
        <v>352</v>
      </c>
      <c r="AT146" s="146" t="s">
        <v>284</v>
      </c>
      <c r="AU146" s="146" t="s">
        <v>82</v>
      </c>
      <c r="AY146" s="13" t="s">
        <v>281</v>
      </c>
      <c r="BE146" s="147">
        <f t="shared" si="4"/>
        <v>0</v>
      </c>
      <c r="BF146" s="147">
        <f t="shared" si="5"/>
        <v>0</v>
      </c>
      <c r="BG146" s="147">
        <f t="shared" si="6"/>
        <v>0</v>
      </c>
      <c r="BH146" s="147">
        <f t="shared" si="7"/>
        <v>0</v>
      </c>
      <c r="BI146" s="147">
        <f t="shared" si="8"/>
        <v>0</v>
      </c>
      <c r="BJ146" s="13" t="s">
        <v>80</v>
      </c>
      <c r="BK146" s="147">
        <f t="shared" si="9"/>
        <v>0</v>
      </c>
      <c r="BL146" s="13" t="s">
        <v>352</v>
      </c>
      <c r="BM146" s="146" t="s">
        <v>3683</v>
      </c>
    </row>
    <row r="147" spans="2:65" s="1" customFormat="1" ht="21.75" customHeight="1">
      <c r="B147" s="133"/>
      <c r="C147" s="165" t="s">
        <v>359</v>
      </c>
      <c r="D147" s="165" t="s">
        <v>2259</v>
      </c>
      <c r="E147" s="166" t="s">
        <v>3684</v>
      </c>
      <c r="F147" s="167" t="s">
        <v>3685</v>
      </c>
      <c r="G147" s="168" t="s">
        <v>409</v>
      </c>
      <c r="H147" s="169">
        <v>1</v>
      </c>
      <c r="I147" s="170"/>
      <c r="J147" s="171">
        <f t="shared" si="0"/>
        <v>0</v>
      </c>
      <c r="K147" s="172"/>
      <c r="L147" s="173"/>
      <c r="M147" s="174" t="s">
        <v>1</v>
      </c>
      <c r="N147" s="175" t="s">
        <v>38</v>
      </c>
      <c r="P147" s="144">
        <f t="shared" si="1"/>
        <v>0</v>
      </c>
      <c r="Q147" s="144">
        <v>4.0000000000000002E-4</v>
      </c>
      <c r="R147" s="144">
        <f t="shared" si="2"/>
        <v>4.0000000000000002E-4</v>
      </c>
      <c r="S147" s="144">
        <v>0</v>
      </c>
      <c r="T147" s="145">
        <f t="shared" si="3"/>
        <v>0</v>
      </c>
      <c r="AR147" s="146" t="s">
        <v>498</v>
      </c>
      <c r="AT147" s="146" t="s">
        <v>2259</v>
      </c>
      <c r="AU147" s="146" t="s">
        <v>82</v>
      </c>
      <c r="AY147" s="13" t="s">
        <v>281</v>
      </c>
      <c r="BE147" s="147">
        <f t="shared" si="4"/>
        <v>0</v>
      </c>
      <c r="BF147" s="147">
        <f t="shared" si="5"/>
        <v>0</v>
      </c>
      <c r="BG147" s="147">
        <f t="shared" si="6"/>
        <v>0</v>
      </c>
      <c r="BH147" s="147">
        <f t="shared" si="7"/>
        <v>0</v>
      </c>
      <c r="BI147" s="147">
        <f t="shared" si="8"/>
        <v>0</v>
      </c>
      <c r="BJ147" s="13" t="s">
        <v>80</v>
      </c>
      <c r="BK147" s="147">
        <f t="shared" si="9"/>
        <v>0</v>
      </c>
      <c r="BL147" s="13" t="s">
        <v>352</v>
      </c>
      <c r="BM147" s="146" t="s">
        <v>3686</v>
      </c>
    </row>
    <row r="148" spans="2:65" s="1" customFormat="1" ht="24.2" customHeight="1">
      <c r="B148" s="133"/>
      <c r="C148" s="134" t="s">
        <v>454</v>
      </c>
      <c r="D148" s="134" t="s">
        <v>284</v>
      </c>
      <c r="E148" s="135" t="s">
        <v>3687</v>
      </c>
      <c r="F148" s="136" t="s">
        <v>3688</v>
      </c>
      <c r="G148" s="137" t="s">
        <v>501</v>
      </c>
      <c r="H148" s="156">
        <v>40</v>
      </c>
      <c r="I148" s="139"/>
      <c r="J148" s="140">
        <f t="shared" si="0"/>
        <v>0</v>
      </c>
      <c r="K148" s="141"/>
      <c r="L148" s="28"/>
      <c r="M148" s="142" t="s">
        <v>1</v>
      </c>
      <c r="N148" s="143" t="s">
        <v>38</v>
      </c>
      <c r="P148" s="144">
        <f t="shared" si="1"/>
        <v>0</v>
      </c>
      <c r="Q148" s="144">
        <v>3.4499999999999999E-3</v>
      </c>
      <c r="R148" s="144">
        <f t="shared" si="2"/>
        <v>0.13800000000000001</v>
      </c>
      <c r="S148" s="144">
        <v>0</v>
      </c>
      <c r="T148" s="145">
        <f t="shared" si="3"/>
        <v>0</v>
      </c>
      <c r="AR148" s="146" t="s">
        <v>352</v>
      </c>
      <c r="AT148" s="146" t="s">
        <v>284</v>
      </c>
      <c r="AU148" s="146" t="s">
        <v>82</v>
      </c>
      <c r="AY148" s="13" t="s">
        <v>281</v>
      </c>
      <c r="BE148" s="147">
        <f t="shared" si="4"/>
        <v>0</v>
      </c>
      <c r="BF148" s="147">
        <f t="shared" si="5"/>
        <v>0</v>
      </c>
      <c r="BG148" s="147">
        <f t="shared" si="6"/>
        <v>0</v>
      </c>
      <c r="BH148" s="147">
        <f t="shared" si="7"/>
        <v>0</v>
      </c>
      <c r="BI148" s="147">
        <f t="shared" si="8"/>
        <v>0</v>
      </c>
      <c r="BJ148" s="13" t="s">
        <v>80</v>
      </c>
      <c r="BK148" s="147">
        <f t="shared" si="9"/>
        <v>0</v>
      </c>
      <c r="BL148" s="13" t="s">
        <v>352</v>
      </c>
      <c r="BM148" s="146" t="s">
        <v>3689</v>
      </c>
    </row>
    <row r="149" spans="2:65" s="1" customFormat="1" ht="21.75" customHeight="1">
      <c r="B149" s="133"/>
      <c r="C149" s="134" t="s">
        <v>366</v>
      </c>
      <c r="D149" s="134" t="s">
        <v>284</v>
      </c>
      <c r="E149" s="135" t="s">
        <v>3690</v>
      </c>
      <c r="F149" s="136" t="s">
        <v>3691</v>
      </c>
      <c r="G149" s="137" t="s">
        <v>402</v>
      </c>
      <c r="H149" s="156">
        <v>28.902999999999999</v>
      </c>
      <c r="I149" s="139"/>
      <c r="J149" s="140">
        <f t="shared" si="0"/>
        <v>0</v>
      </c>
      <c r="K149" s="141"/>
      <c r="L149" s="28"/>
      <c r="M149" s="142" t="s">
        <v>1</v>
      </c>
      <c r="N149" s="143" t="s">
        <v>38</v>
      </c>
      <c r="P149" s="144">
        <f t="shared" si="1"/>
        <v>0</v>
      </c>
      <c r="Q149" s="144">
        <v>3.8000000000000002E-4</v>
      </c>
      <c r="R149" s="144">
        <f t="shared" si="2"/>
        <v>1.0983140000000001E-2</v>
      </c>
      <c r="S149" s="144">
        <v>0</v>
      </c>
      <c r="T149" s="145">
        <f t="shared" si="3"/>
        <v>0</v>
      </c>
      <c r="AR149" s="146" t="s">
        <v>352</v>
      </c>
      <c r="AT149" s="146" t="s">
        <v>284</v>
      </c>
      <c r="AU149" s="146" t="s">
        <v>82</v>
      </c>
      <c r="AY149" s="13" t="s">
        <v>281</v>
      </c>
      <c r="BE149" s="147">
        <f t="shared" si="4"/>
        <v>0</v>
      </c>
      <c r="BF149" s="147">
        <f t="shared" si="5"/>
        <v>0</v>
      </c>
      <c r="BG149" s="147">
        <f t="shared" si="6"/>
        <v>0</v>
      </c>
      <c r="BH149" s="147">
        <f t="shared" si="7"/>
        <v>0</v>
      </c>
      <c r="BI149" s="147">
        <f t="shared" si="8"/>
        <v>0</v>
      </c>
      <c r="BJ149" s="13" t="s">
        <v>80</v>
      </c>
      <c r="BK149" s="147">
        <f t="shared" si="9"/>
        <v>0</v>
      </c>
      <c r="BL149" s="13" t="s">
        <v>352</v>
      </c>
      <c r="BM149" s="146" t="s">
        <v>3692</v>
      </c>
    </row>
    <row r="150" spans="2:65" s="1" customFormat="1" ht="24.2" customHeight="1">
      <c r="B150" s="133"/>
      <c r="C150" s="165" t="s">
        <v>371</v>
      </c>
      <c r="D150" s="165" t="s">
        <v>2259</v>
      </c>
      <c r="E150" s="166" t="s">
        <v>3693</v>
      </c>
      <c r="F150" s="167" t="s">
        <v>3694</v>
      </c>
      <c r="G150" s="168" t="s">
        <v>402</v>
      </c>
      <c r="H150" s="169">
        <v>28.902999999999999</v>
      </c>
      <c r="I150" s="170"/>
      <c r="J150" s="171">
        <f t="shared" si="0"/>
        <v>0</v>
      </c>
      <c r="K150" s="172"/>
      <c r="L150" s="173"/>
      <c r="M150" s="174" t="s">
        <v>1</v>
      </c>
      <c r="N150" s="175" t="s">
        <v>38</v>
      </c>
      <c r="P150" s="144">
        <f t="shared" si="1"/>
        <v>0</v>
      </c>
      <c r="Q150" s="144">
        <v>0</v>
      </c>
      <c r="R150" s="144">
        <f t="shared" si="2"/>
        <v>0</v>
      </c>
      <c r="S150" s="144">
        <v>0</v>
      </c>
      <c r="T150" s="145">
        <f t="shared" si="3"/>
        <v>0</v>
      </c>
      <c r="AR150" s="146" t="s">
        <v>498</v>
      </c>
      <c r="AT150" s="146" t="s">
        <v>2259</v>
      </c>
      <c r="AU150" s="146" t="s">
        <v>82</v>
      </c>
      <c r="AY150" s="13" t="s">
        <v>281</v>
      </c>
      <c r="BE150" s="147">
        <f t="shared" si="4"/>
        <v>0</v>
      </c>
      <c r="BF150" s="147">
        <f t="shared" si="5"/>
        <v>0</v>
      </c>
      <c r="BG150" s="147">
        <f t="shared" si="6"/>
        <v>0</v>
      </c>
      <c r="BH150" s="147">
        <f t="shared" si="7"/>
        <v>0</v>
      </c>
      <c r="BI150" s="147">
        <f t="shared" si="8"/>
        <v>0</v>
      </c>
      <c r="BJ150" s="13" t="s">
        <v>80</v>
      </c>
      <c r="BK150" s="147">
        <f t="shared" si="9"/>
        <v>0</v>
      </c>
      <c r="BL150" s="13" t="s">
        <v>352</v>
      </c>
      <c r="BM150" s="146" t="s">
        <v>3695</v>
      </c>
    </row>
    <row r="151" spans="2:65" s="1" customFormat="1" ht="24.2" customHeight="1">
      <c r="B151" s="133"/>
      <c r="C151" s="134" t="s">
        <v>7</v>
      </c>
      <c r="D151" s="134" t="s">
        <v>284</v>
      </c>
      <c r="E151" s="135" t="s">
        <v>3696</v>
      </c>
      <c r="F151" s="136" t="s">
        <v>3697</v>
      </c>
      <c r="G151" s="137" t="s">
        <v>511</v>
      </c>
      <c r="H151" s="156">
        <v>0.4</v>
      </c>
      <c r="I151" s="139"/>
      <c r="J151" s="140">
        <f t="shared" si="0"/>
        <v>0</v>
      </c>
      <c r="K151" s="141"/>
      <c r="L151" s="28"/>
      <c r="M151" s="142" t="s">
        <v>1</v>
      </c>
      <c r="N151" s="143" t="s">
        <v>38</v>
      </c>
      <c r="P151" s="144">
        <f t="shared" si="1"/>
        <v>0</v>
      </c>
      <c r="Q151" s="144">
        <v>0</v>
      </c>
      <c r="R151" s="144">
        <f t="shared" si="2"/>
        <v>0</v>
      </c>
      <c r="S151" s="144">
        <v>0</v>
      </c>
      <c r="T151" s="145">
        <f t="shared" si="3"/>
        <v>0</v>
      </c>
      <c r="AR151" s="146" t="s">
        <v>352</v>
      </c>
      <c r="AT151" s="146" t="s">
        <v>284</v>
      </c>
      <c r="AU151" s="146" t="s">
        <v>82</v>
      </c>
      <c r="AY151" s="13" t="s">
        <v>281</v>
      </c>
      <c r="BE151" s="147">
        <f t="shared" si="4"/>
        <v>0</v>
      </c>
      <c r="BF151" s="147">
        <f t="shared" si="5"/>
        <v>0</v>
      </c>
      <c r="BG151" s="147">
        <f t="shared" si="6"/>
        <v>0</v>
      </c>
      <c r="BH151" s="147">
        <f t="shared" si="7"/>
        <v>0</v>
      </c>
      <c r="BI151" s="147">
        <f t="shared" si="8"/>
        <v>0</v>
      </c>
      <c r="BJ151" s="13" t="s">
        <v>80</v>
      </c>
      <c r="BK151" s="147">
        <f t="shared" si="9"/>
        <v>0</v>
      </c>
      <c r="BL151" s="13" t="s">
        <v>352</v>
      </c>
      <c r="BM151" s="146" t="s">
        <v>3698</v>
      </c>
    </row>
    <row r="152" spans="2:65" s="11" customFormat="1" ht="22.9" customHeight="1">
      <c r="B152" s="121"/>
      <c r="D152" s="122" t="s">
        <v>72</v>
      </c>
      <c r="E152" s="131" t="s">
        <v>3699</v>
      </c>
      <c r="F152" s="131" t="s">
        <v>3700</v>
      </c>
      <c r="I152" s="124"/>
      <c r="J152" s="132">
        <f>BK152</f>
        <v>0</v>
      </c>
      <c r="L152" s="121"/>
      <c r="M152" s="126"/>
      <c r="P152" s="127">
        <f>P153</f>
        <v>0</v>
      </c>
      <c r="R152" s="127">
        <f>R153</f>
        <v>0.2</v>
      </c>
      <c r="T152" s="128">
        <f>T153</f>
        <v>0</v>
      </c>
      <c r="AR152" s="122" t="s">
        <v>82</v>
      </c>
      <c r="AT152" s="129" t="s">
        <v>72</v>
      </c>
      <c r="AU152" s="129" t="s">
        <v>80</v>
      </c>
      <c r="AY152" s="122" t="s">
        <v>281</v>
      </c>
      <c r="BK152" s="130">
        <f>BK153</f>
        <v>0</v>
      </c>
    </row>
    <row r="153" spans="2:65" s="11" customFormat="1" ht="20.85" customHeight="1">
      <c r="B153" s="121"/>
      <c r="D153" s="122" t="s">
        <v>72</v>
      </c>
      <c r="E153" s="131" t="s">
        <v>3618</v>
      </c>
      <c r="F153" s="131" t="s">
        <v>3619</v>
      </c>
      <c r="I153" s="124"/>
      <c r="J153" s="132">
        <f>BK153</f>
        <v>0</v>
      </c>
      <c r="L153" s="121"/>
      <c r="M153" s="126"/>
      <c r="P153" s="127">
        <f>SUM(P154:P159)</f>
        <v>0</v>
      </c>
      <c r="R153" s="127">
        <f>SUM(R154:R159)</f>
        <v>0.2</v>
      </c>
      <c r="T153" s="128">
        <f>SUM(T154:T159)</f>
        <v>0</v>
      </c>
      <c r="AR153" s="122" t="s">
        <v>82</v>
      </c>
      <c r="AT153" s="129" t="s">
        <v>72</v>
      </c>
      <c r="AU153" s="129" t="s">
        <v>82</v>
      </c>
      <c r="AY153" s="122" t="s">
        <v>281</v>
      </c>
      <c r="BK153" s="130">
        <f>SUM(BK154:BK159)</f>
        <v>0</v>
      </c>
    </row>
    <row r="154" spans="2:65" s="1" customFormat="1" ht="24.2" customHeight="1">
      <c r="B154" s="133"/>
      <c r="C154" s="134" t="s">
        <v>379</v>
      </c>
      <c r="D154" s="134" t="s">
        <v>284</v>
      </c>
      <c r="E154" s="135" t="s">
        <v>3701</v>
      </c>
      <c r="F154" s="136" t="s">
        <v>3702</v>
      </c>
      <c r="G154" s="137" t="s">
        <v>618</v>
      </c>
      <c r="H154" s="156">
        <v>8</v>
      </c>
      <c r="I154" s="139"/>
      <c r="J154" s="140">
        <f t="shared" ref="J154:J159" si="10">ROUND(I154*H154,2)</f>
        <v>0</v>
      </c>
      <c r="K154" s="141"/>
      <c r="L154" s="28"/>
      <c r="M154" s="142" t="s">
        <v>1</v>
      </c>
      <c r="N154" s="143" t="s">
        <v>38</v>
      </c>
      <c r="P154" s="144">
        <f t="shared" ref="P154:P159" si="11">O154*H154</f>
        <v>0</v>
      </c>
      <c r="Q154" s="144">
        <v>0</v>
      </c>
      <c r="R154" s="144">
        <f t="shared" ref="R154:R159" si="12">Q154*H154</f>
        <v>0</v>
      </c>
      <c r="S154" s="144">
        <v>0</v>
      </c>
      <c r="T154" s="145">
        <f t="shared" ref="T154:T159" si="13">S154*H154</f>
        <v>0</v>
      </c>
      <c r="AR154" s="146" t="s">
        <v>352</v>
      </c>
      <c r="AT154" s="146" t="s">
        <v>284</v>
      </c>
      <c r="AU154" s="146" t="s">
        <v>90</v>
      </c>
      <c r="AY154" s="13" t="s">
        <v>281</v>
      </c>
      <c r="BE154" s="147">
        <f t="shared" ref="BE154:BE159" si="14">IF(N154="základní",J154,0)</f>
        <v>0</v>
      </c>
      <c r="BF154" s="147">
        <f t="shared" ref="BF154:BF159" si="15">IF(N154="snížená",J154,0)</f>
        <v>0</v>
      </c>
      <c r="BG154" s="147">
        <f t="shared" ref="BG154:BG159" si="16">IF(N154="zákl. přenesená",J154,0)</f>
        <v>0</v>
      </c>
      <c r="BH154" s="147">
        <f t="shared" ref="BH154:BH159" si="17">IF(N154="sníž. přenesená",J154,0)</f>
        <v>0</v>
      </c>
      <c r="BI154" s="147">
        <f t="shared" ref="BI154:BI159" si="18">IF(N154="nulová",J154,0)</f>
        <v>0</v>
      </c>
      <c r="BJ154" s="13" t="s">
        <v>80</v>
      </c>
      <c r="BK154" s="147">
        <f t="shared" ref="BK154:BK159" si="19">ROUND(I154*H154,2)</f>
        <v>0</v>
      </c>
      <c r="BL154" s="13" t="s">
        <v>352</v>
      </c>
      <c r="BM154" s="146" t="s">
        <v>3703</v>
      </c>
    </row>
    <row r="155" spans="2:65" s="1" customFormat="1" ht="16.5" customHeight="1">
      <c r="B155" s="133"/>
      <c r="C155" s="134" t="s">
        <v>384</v>
      </c>
      <c r="D155" s="134" t="s">
        <v>284</v>
      </c>
      <c r="E155" s="135" t="s">
        <v>3704</v>
      </c>
      <c r="F155" s="136" t="s">
        <v>3705</v>
      </c>
      <c r="G155" s="137" t="s">
        <v>2197</v>
      </c>
      <c r="H155" s="156">
        <v>1</v>
      </c>
      <c r="I155" s="139"/>
      <c r="J155" s="140">
        <f t="shared" si="10"/>
        <v>0</v>
      </c>
      <c r="K155" s="141"/>
      <c r="L155" s="28"/>
      <c r="M155" s="142" t="s">
        <v>1</v>
      </c>
      <c r="N155" s="143" t="s">
        <v>38</v>
      </c>
      <c r="P155" s="144">
        <f t="shared" si="11"/>
        <v>0</v>
      </c>
      <c r="Q155" s="144">
        <v>0</v>
      </c>
      <c r="R155" s="144">
        <f t="shared" si="12"/>
        <v>0</v>
      </c>
      <c r="S155" s="144">
        <v>0</v>
      </c>
      <c r="T155" s="145">
        <f t="shared" si="13"/>
        <v>0</v>
      </c>
      <c r="AR155" s="146" t="s">
        <v>352</v>
      </c>
      <c r="AT155" s="146" t="s">
        <v>284</v>
      </c>
      <c r="AU155" s="146" t="s">
        <v>90</v>
      </c>
      <c r="AY155" s="13" t="s">
        <v>281</v>
      </c>
      <c r="BE155" s="147">
        <f t="shared" si="14"/>
        <v>0</v>
      </c>
      <c r="BF155" s="147">
        <f t="shared" si="15"/>
        <v>0</v>
      </c>
      <c r="BG155" s="147">
        <f t="shared" si="16"/>
        <v>0</v>
      </c>
      <c r="BH155" s="147">
        <f t="shared" si="17"/>
        <v>0</v>
      </c>
      <c r="BI155" s="147">
        <f t="shared" si="18"/>
        <v>0</v>
      </c>
      <c r="BJ155" s="13" t="s">
        <v>80</v>
      </c>
      <c r="BK155" s="147">
        <f t="shared" si="19"/>
        <v>0</v>
      </c>
      <c r="BL155" s="13" t="s">
        <v>352</v>
      </c>
      <c r="BM155" s="146" t="s">
        <v>3706</v>
      </c>
    </row>
    <row r="156" spans="2:65" s="1" customFormat="1" ht="16.5" customHeight="1">
      <c r="B156" s="133"/>
      <c r="C156" s="134" t="s">
        <v>389</v>
      </c>
      <c r="D156" s="134" t="s">
        <v>284</v>
      </c>
      <c r="E156" s="135" t="s">
        <v>3707</v>
      </c>
      <c r="F156" s="136" t="s">
        <v>3708</v>
      </c>
      <c r="G156" s="137" t="s">
        <v>2197</v>
      </c>
      <c r="H156" s="156">
        <v>1</v>
      </c>
      <c r="I156" s="139"/>
      <c r="J156" s="140">
        <f t="shared" si="10"/>
        <v>0</v>
      </c>
      <c r="K156" s="141"/>
      <c r="L156" s="28"/>
      <c r="M156" s="142" t="s">
        <v>1</v>
      </c>
      <c r="N156" s="143" t="s">
        <v>38</v>
      </c>
      <c r="P156" s="144">
        <f t="shared" si="11"/>
        <v>0</v>
      </c>
      <c r="Q156" s="144">
        <v>0</v>
      </c>
      <c r="R156" s="144">
        <f t="shared" si="12"/>
        <v>0</v>
      </c>
      <c r="S156" s="144">
        <v>0</v>
      </c>
      <c r="T156" s="145">
        <f t="shared" si="13"/>
        <v>0</v>
      </c>
      <c r="AR156" s="146" t="s">
        <v>352</v>
      </c>
      <c r="AT156" s="146" t="s">
        <v>284</v>
      </c>
      <c r="AU156" s="146" t="s">
        <v>90</v>
      </c>
      <c r="AY156" s="13" t="s">
        <v>281</v>
      </c>
      <c r="BE156" s="147">
        <f t="shared" si="14"/>
        <v>0</v>
      </c>
      <c r="BF156" s="147">
        <f t="shared" si="15"/>
        <v>0</v>
      </c>
      <c r="BG156" s="147">
        <f t="shared" si="16"/>
        <v>0</v>
      </c>
      <c r="BH156" s="147">
        <f t="shared" si="17"/>
        <v>0</v>
      </c>
      <c r="BI156" s="147">
        <f t="shared" si="18"/>
        <v>0</v>
      </c>
      <c r="BJ156" s="13" t="s">
        <v>80</v>
      </c>
      <c r="BK156" s="147">
        <f t="shared" si="19"/>
        <v>0</v>
      </c>
      <c r="BL156" s="13" t="s">
        <v>352</v>
      </c>
      <c r="BM156" s="146" t="s">
        <v>3709</v>
      </c>
    </row>
    <row r="157" spans="2:65" s="1" customFormat="1" ht="16.5" customHeight="1">
      <c r="B157" s="133"/>
      <c r="C157" s="134" t="s">
        <v>476</v>
      </c>
      <c r="D157" s="134" t="s">
        <v>284</v>
      </c>
      <c r="E157" s="135" t="s">
        <v>3710</v>
      </c>
      <c r="F157" s="136" t="s">
        <v>3711</v>
      </c>
      <c r="G157" s="137" t="s">
        <v>618</v>
      </c>
      <c r="H157" s="156">
        <v>8</v>
      </c>
      <c r="I157" s="139"/>
      <c r="J157" s="140">
        <f t="shared" si="10"/>
        <v>0</v>
      </c>
      <c r="K157" s="141"/>
      <c r="L157" s="28"/>
      <c r="M157" s="142" t="s">
        <v>1</v>
      </c>
      <c r="N157" s="143" t="s">
        <v>38</v>
      </c>
      <c r="P157" s="144">
        <f t="shared" si="11"/>
        <v>0</v>
      </c>
      <c r="Q157" s="144">
        <v>0</v>
      </c>
      <c r="R157" s="144">
        <f t="shared" si="12"/>
        <v>0</v>
      </c>
      <c r="S157" s="144">
        <v>0</v>
      </c>
      <c r="T157" s="145">
        <f t="shared" si="13"/>
        <v>0</v>
      </c>
      <c r="AR157" s="146" t="s">
        <v>352</v>
      </c>
      <c r="AT157" s="146" t="s">
        <v>284</v>
      </c>
      <c r="AU157" s="146" t="s">
        <v>90</v>
      </c>
      <c r="AY157" s="13" t="s">
        <v>281</v>
      </c>
      <c r="BE157" s="147">
        <f t="shared" si="14"/>
        <v>0</v>
      </c>
      <c r="BF157" s="147">
        <f t="shared" si="15"/>
        <v>0</v>
      </c>
      <c r="BG157" s="147">
        <f t="shared" si="16"/>
        <v>0</v>
      </c>
      <c r="BH157" s="147">
        <f t="shared" si="17"/>
        <v>0</v>
      </c>
      <c r="BI157" s="147">
        <f t="shared" si="18"/>
        <v>0</v>
      </c>
      <c r="BJ157" s="13" t="s">
        <v>80</v>
      </c>
      <c r="BK157" s="147">
        <f t="shared" si="19"/>
        <v>0</v>
      </c>
      <c r="BL157" s="13" t="s">
        <v>352</v>
      </c>
      <c r="BM157" s="146" t="s">
        <v>3712</v>
      </c>
    </row>
    <row r="158" spans="2:65" s="1" customFormat="1" ht="21.75" customHeight="1">
      <c r="B158" s="133"/>
      <c r="C158" s="134" t="s">
        <v>754</v>
      </c>
      <c r="D158" s="134" t="s">
        <v>284</v>
      </c>
      <c r="E158" s="135" t="s">
        <v>3713</v>
      </c>
      <c r="F158" s="136" t="s">
        <v>3714</v>
      </c>
      <c r="G158" s="137" t="s">
        <v>409</v>
      </c>
      <c r="H158" s="156">
        <v>1</v>
      </c>
      <c r="I158" s="139"/>
      <c r="J158" s="140">
        <f t="shared" si="10"/>
        <v>0</v>
      </c>
      <c r="K158" s="141"/>
      <c r="L158" s="28"/>
      <c r="M158" s="142" t="s">
        <v>1</v>
      </c>
      <c r="N158" s="143" t="s">
        <v>38</v>
      </c>
      <c r="P158" s="144">
        <f t="shared" si="11"/>
        <v>0</v>
      </c>
      <c r="Q158" s="144">
        <v>0</v>
      </c>
      <c r="R158" s="144">
        <f t="shared" si="12"/>
        <v>0</v>
      </c>
      <c r="S158" s="144">
        <v>0</v>
      </c>
      <c r="T158" s="145">
        <f t="shared" si="13"/>
        <v>0</v>
      </c>
      <c r="AR158" s="146" t="s">
        <v>352</v>
      </c>
      <c r="AT158" s="146" t="s">
        <v>284</v>
      </c>
      <c r="AU158" s="146" t="s">
        <v>90</v>
      </c>
      <c r="AY158" s="13" t="s">
        <v>281</v>
      </c>
      <c r="BE158" s="147">
        <f t="shared" si="14"/>
        <v>0</v>
      </c>
      <c r="BF158" s="147">
        <f t="shared" si="15"/>
        <v>0</v>
      </c>
      <c r="BG158" s="147">
        <f t="shared" si="16"/>
        <v>0</v>
      </c>
      <c r="BH158" s="147">
        <f t="shared" si="17"/>
        <v>0</v>
      </c>
      <c r="BI158" s="147">
        <f t="shared" si="18"/>
        <v>0</v>
      </c>
      <c r="BJ158" s="13" t="s">
        <v>80</v>
      </c>
      <c r="BK158" s="147">
        <f t="shared" si="19"/>
        <v>0</v>
      </c>
      <c r="BL158" s="13" t="s">
        <v>352</v>
      </c>
      <c r="BM158" s="146" t="s">
        <v>3715</v>
      </c>
    </row>
    <row r="159" spans="2:65" s="1" customFormat="1" ht="16.5" customHeight="1">
      <c r="B159" s="133"/>
      <c r="C159" s="134" t="s">
        <v>760</v>
      </c>
      <c r="D159" s="134" t="s">
        <v>284</v>
      </c>
      <c r="E159" s="135" t="s">
        <v>3716</v>
      </c>
      <c r="F159" s="136" t="s">
        <v>3717</v>
      </c>
      <c r="G159" s="137" t="s">
        <v>3718</v>
      </c>
      <c r="H159" s="156">
        <v>1</v>
      </c>
      <c r="I159" s="139"/>
      <c r="J159" s="140">
        <f t="shared" si="10"/>
        <v>0</v>
      </c>
      <c r="K159" s="141"/>
      <c r="L159" s="28"/>
      <c r="M159" s="157" t="s">
        <v>1</v>
      </c>
      <c r="N159" s="158" t="s">
        <v>38</v>
      </c>
      <c r="O159" s="154"/>
      <c r="P159" s="159">
        <f t="shared" si="11"/>
        <v>0</v>
      </c>
      <c r="Q159" s="159">
        <v>0.2</v>
      </c>
      <c r="R159" s="159">
        <f t="shared" si="12"/>
        <v>0.2</v>
      </c>
      <c r="S159" s="159">
        <v>0</v>
      </c>
      <c r="T159" s="160">
        <f t="shared" si="13"/>
        <v>0</v>
      </c>
      <c r="AR159" s="146" t="s">
        <v>352</v>
      </c>
      <c r="AT159" s="146" t="s">
        <v>284</v>
      </c>
      <c r="AU159" s="146" t="s">
        <v>90</v>
      </c>
      <c r="AY159" s="13" t="s">
        <v>281</v>
      </c>
      <c r="BE159" s="147">
        <f t="shared" si="14"/>
        <v>0</v>
      </c>
      <c r="BF159" s="147">
        <f t="shared" si="15"/>
        <v>0</v>
      </c>
      <c r="BG159" s="147">
        <f t="shared" si="16"/>
        <v>0</v>
      </c>
      <c r="BH159" s="147">
        <f t="shared" si="17"/>
        <v>0</v>
      </c>
      <c r="BI159" s="147">
        <f t="shared" si="18"/>
        <v>0</v>
      </c>
      <c r="BJ159" s="13" t="s">
        <v>80</v>
      </c>
      <c r="BK159" s="147">
        <f t="shared" si="19"/>
        <v>0</v>
      </c>
      <c r="BL159" s="13" t="s">
        <v>352</v>
      </c>
      <c r="BM159" s="146" t="s">
        <v>3719</v>
      </c>
    </row>
    <row r="160" spans="2:65" s="1" customFormat="1" ht="6.95" customHeight="1">
      <c r="B160" s="40"/>
      <c r="C160" s="41"/>
      <c r="D160" s="41"/>
      <c r="E160" s="41"/>
      <c r="F160" s="41"/>
      <c r="G160" s="41"/>
      <c r="H160" s="41"/>
      <c r="I160" s="41"/>
      <c r="J160" s="41"/>
      <c r="K160" s="41"/>
      <c r="L160" s="28"/>
    </row>
  </sheetData>
  <autoFilter ref="C127:K159" xr:uid="{00000000-0009-0000-0000-000021000000}"/>
  <mergeCells count="15">
    <mergeCell ref="E114:H114"/>
    <mergeCell ref="E118:H118"/>
    <mergeCell ref="E116:H116"/>
    <mergeCell ref="E120:H120"/>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BM174"/>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215</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 customHeight="1">
      <c r="B8" s="16"/>
      <c r="D8" s="23" t="s">
        <v>249</v>
      </c>
      <c r="L8" s="16"/>
    </row>
    <row r="9" spans="2:46" s="1" customFormat="1" ht="16.5" customHeight="1">
      <c r="B9" s="28"/>
      <c r="E9" s="223" t="s">
        <v>3720</v>
      </c>
      <c r="F9" s="225"/>
      <c r="G9" s="225"/>
      <c r="H9" s="225"/>
      <c r="L9" s="28"/>
    </row>
    <row r="10" spans="2:46" s="1" customFormat="1" ht="12" customHeight="1">
      <c r="B10" s="28"/>
      <c r="D10" s="23" t="s">
        <v>251</v>
      </c>
      <c r="L10" s="28"/>
    </row>
    <row r="11" spans="2:46" s="1" customFormat="1" ht="16.5" customHeight="1">
      <c r="B11" s="28"/>
      <c r="E11" s="205" t="s">
        <v>3721</v>
      </c>
      <c r="F11" s="225"/>
      <c r="G11" s="225"/>
      <c r="H11" s="225"/>
      <c r="L11" s="28"/>
    </row>
    <row r="12" spans="2:46" s="1" customFormat="1" ht="11.25">
      <c r="B12" s="28"/>
      <c r="L12" s="28"/>
    </row>
    <row r="13" spans="2:46" s="1" customFormat="1" ht="12" customHeight="1">
      <c r="B13" s="28"/>
      <c r="D13" s="23" t="s">
        <v>18</v>
      </c>
      <c r="F13" s="21" t="s">
        <v>1</v>
      </c>
      <c r="I13" s="23" t="s">
        <v>19</v>
      </c>
      <c r="J13" s="21" t="s">
        <v>1</v>
      </c>
      <c r="L13" s="28"/>
    </row>
    <row r="14" spans="2:46" s="1" customFormat="1" ht="12" customHeight="1">
      <c r="B14" s="28"/>
      <c r="D14" s="23" t="s">
        <v>20</v>
      </c>
      <c r="F14" s="21" t="s">
        <v>21</v>
      </c>
      <c r="I14" s="23" t="s">
        <v>22</v>
      </c>
      <c r="J14" s="48" t="str">
        <f>'Rekapitulace stavby'!AN8</f>
        <v>5. 12. 2024</v>
      </c>
      <c r="L14" s="28"/>
    </row>
    <row r="15" spans="2:46" s="1" customFormat="1" ht="10.9" customHeight="1">
      <c r="B15" s="28"/>
      <c r="L15" s="28"/>
    </row>
    <row r="16" spans="2:46" s="1" customFormat="1" ht="12" customHeight="1">
      <c r="B16" s="28"/>
      <c r="D16" s="23" t="s">
        <v>24</v>
      </c>
      <c r="I16" s="23" t="s">
        <v>25</v>
      </c>
      <c r="J16" s="21" t="str">
        <f>IF('Rekapitulace stavby'!AN10="","",'Rekapitulace stavby'!AN10)</f>
        <v/>
      </c>
      <c r="L16" s="28"/>
    </row>
    <row r="17" spans="2:12" s="1" customFormat="1" ht="18" customHeight="1">
      <c r="B17" s="28"/>
      <c r="E17" s="21" t="str">
        <f>IF('Rekapitulace stavby'!E11="","",'Rekapitulace stavby'!E11)</f>
        <v xml:space="preserve"> </v>
      </c>
      <c r="I17" s="23" t="s">
        <v>26</v>
      </c>
      <c r="J17" s="21" t="str">
        <f>IF('Rekapitulace stavby'!AN11="","",'Rekapitulace stavby'!AN11)</f>
        <v/>
      </c>
      <c r="L17" s="28"/>
    </row>
    <row r="18" spans="2:12" s="1" customFormat="1" ht="6.95" customHeight="1">
      <c r="B18" s="28"/>
      <c r="L18" s="28"/>
    </row>
    <row r="19" spans="2:12" s="1" customFormat="1" ht="12" customHeight="1">
      <c r="B19" s="28"/>
      <c r="D19" s="23" t="s">
        <v>27</v>
      </c>
      <c r="I19" s="23" t="s">
        <v>25</v>
      </c>
      <c r="J19" s="24" t="str">
        <f>'Rekapitulace stavby'!AN13</f>
        <v>Vyplň údaj</v>
      </c>
      <c r="L19" s="28"/>
    </row>
    <row r="20" spans="2:12" s="1" customFormat="1" ht="18" customHeight="1">
      <c r="B20" s="28"/>
      <c r="E20" s="226" t="str">
        <f>'Rekapitulace stavby'!E14</f>
        <v>Vyplň údaj</v>
      </c>
      <c r="F20" s="182"/>
      <c r="G20" s="182"/>
      <c r="H20" s="182"/>
      <c r="I20" s="23" t="s">
        <v>26</v>
      </c>
      <c r="J20" s="24" t="str">
        <f>'Rekapitulace stavby'!AN14</f>
        <v>Vyplň údaj</v>
      </c>
      <c r="L20" s="28"/>
    </row>
    <row r="21" spans="2:12" s="1" customFormat="1" ht="6.95" customHeight="1">
      <c r="B21" s="28"/>
      <c r="L21" s="28"/>
    </row>
    <row r="22" spans="2:12" s="1" customFormat="1" ht="12" customHeight="1">
      <c r="B22" s="28"/>
      <c r="D22" s="23" t="s">
        <v>29</v>
      </c>
      <c r="I22" s="23" t="s">
        <v>25</v>
      </c>
      <c r="J22" s="21" t="str">
        <f>IF('Rekapitulace stavby'!AN16="","",'Rekapitulace stavby'!AN16)</f>
        <v/>
      </c>
      <c r="L22" s="28"/>
    </row>
    <row r="23" spans="2:12" s="1" customFormat="1" ht="18" customHeight="1">
      <c r="B23" s="28"/>
      <c r="E23" s="21" t="str">
        <f>IF('Rekapitulace stavby'!E17="","",'Rekapitulace stavby'!E17)</f>
        <v xml:space="preserve"> </v>
      </c>
      <c r="I23" s="23" t="s">
        <v>26</v>
      </c>
      <c r="J23" s="21" t="str">
        <f>IF('Rekapitulace stavby'!AN17="","",'Rekapitulace stavby'!AN17)</f>
        <v/>
      </c>
      <c r="L23" s="28"/>
    </row>
    <row r="24" spans="2:12" s="1" customFormat="1" ht="6.95" customHeight="1">
      <c r="B24" s="28"/>
      <c r="L24" s="28"/>
    </row>
    <row r="25" spans="2:12" s="1" customFormat="1" ht="12" customHeight="1">
      <c r="B25" s="28"/>
      <c r="D25" s="23" t="s">
        <v>31</v>
      </c>
      <c r="I25" s="23" t="s">
        <v>25</v>
      </c>
      <c r="J25" s="21" t="str">
        <f>IF('Rekapitulace stavby'!AN19="","",'Rekapitulace stavby'!AN19)</f>
        <v/>
      </c>
      <c r="L25" s="28"/>
    </row>
    <row r="26" spans="2:12" s="1" customFormat="1" ht="18" customHeight="1">
      <c r="B26" s="28"/>
      <c r="E26" s="21" t="str">
        <f>IF('Rekapitulace stavby'!E20="","",'Rekapitulace stavby'!E20)</f>
        <v xml:space="preserve"> </v>
      </c>
      <c r="I26" s="23" t="s">
        <v>26</v>
      </c>
      <c r="J26" s="21" t="str">
        <f>IF('Rekapitulace stavby'!AN20="","",'Rekapitulace stavby'!AN20)</f>
        <v/>
      </c>
      <c r="L26" s="28"/>
    </row>
    <row r="27" spans="2:12" s="1" customFormat="1" ht="6.95" customHeight="1">
      <c r="B27" s="28"/>
      <c r="L27" s="28"/>
    </row>
    <row r="28" spans="2:12" s="1" customFormat="1" ht="12" customHeight="1">
      <c r="B28" s="28"/>
      <c r="D28" s="23" t="s">
        <v>32</v>
      </c>
      <c r="L28" s="28"/>
    </row>
    <row r="29" spans="2:12" s="7" customFormat="1" ht="16.5" customHeight="1">
      <c r="B29" s="90"/>
      <c r="E29" s="187" t="s">
        <v>1</v>
      </c>
      <c r="F29" s="187"/>
      <c r="G29" s="187"/>
      <c r="H29" s="187"/>
      <c r="L29" s="90"/>
    </row>
    <row r="30" spans="2:12" s="1" customFormat="1" ht="6.95" customHeight="1">
      <c r="B30" s="28"/>
      <c r="L30" s="28"/>
    </row>
    <row r="31" spans="2:12" s="1" customFormat="1" ht="6.95" customHeight="1">
      <c r="B31" s="28"/>
      <c r="D31" s="49"/>
      <c r="E31" s="49"/>
      <c r="F31" s="49"/>
      <c r="G31" s="49"/>
      <c r="H31" s="49"/>
      <c r="I31" s="49"/>
      <c r="J31" s="49"/>
      <c r="K31" s="49"/>
      <c r="L31" s="28"/>
    </row>
    <row r="32" spans="2:12" s="1" customFormat="1" ht="25.35" customHeight="1">
      <c r="B32" s="28"/>
      <c r="D32" s="91" t="s">
        <v>33</v>
      </c>
      <c r="J32" s="62">
        <f>ROUND(J126,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3" t="s">
        <v>38</v>
      </c>
      <c r="F35" s="81">
        <f>ROUND((SUM(BE126:BE173)),  2)</f>
        <v>0</v>
      </c>
      <c r="I35" s="92">
        <v>0.21</v>
      </c>
      <c r="J35" s="81">
        <f>ROUND(((SUM(BE126:BE173))*I35),  2)</f>
        <v>0</v>
      </c>
      <c r="L35" s="28"/>
    </row>
    <row r="36" spans="2:12" s="1" customFormat="1" ht="14.45" customHeight="1">
      <c r="B36" s="28"/>
      <c r="E36" s="23" t="s">
        <v>39</v>
      </c>
      <c r="F36" s="81">
        <f>ROUND((SUM(BF126:BF173)),  2)</f>
        <v>0</v>
      </c>
      <c r="I36" s="92">
        <v>0.12</v>
      </c>
      <c r="J36" s="81">
        <f>ROUND(((SUM(BF126:BF173))*I36),  2)</f>
        <v>0</v>
      </c>
      <c r="L36" s="28"/>
    </row>
    <row r="37" spans="2:12" s="1" customFormat="1" ht="14.45" hidden="1" customHeight="1">
      <c r="B37" s="28"/>
      <c r="E37" s="23" t="s">
        <v>40</v>
      </c>
      <c r="F37" s="81">
        <f>ROUND((SUM(BG126:BG173)),  2)</f>
        <v>0</v>
      </c>
      <c r="I37" s="92">
        <v>0.21</v>
      </c>
      <c r="J37" s="81">
        <f>0</f>
        <v>0</v>
      </c>
      <c r="L37" s="28"/>
    </row>
    <row r="38" spans="2:12" s="1" customFormat="1" ht="14.45" hidden="1" customHeight="1">
      <c r="B38" s="28"/>
      <c r="E38" s="23" t="s">
        <v>41</v>
      </c>
      <c r="F38" s="81">
        <f>ROUND((SUM(BH126:BH173)),  2)</f>
        <v>0</v>
      </c>
      <c r="I38" s="92">
        <v>0.12</v>
      </c>
      <c r="J38" s="81">
        <f>0</f>
        <v>0</v>
      </c>
      <c r="L38" s="28"/>
    </row>
    <row r="39" spans="2:12" s="1" customFormat="1" ht="14.45" hidden="1" customHeight="1">
      <c r="B39" s="28"/>
      <c r="E39" s="23" t="s">
        <v>42</v>
      </c>
      <c r="F39" s="81">
        <f>ROUND((SUM(BI126:BI173)),  2)</f>
        <v>0</v>
      </c>
      <c r="I39" s="92">
        <v>0</v>
      </c>
      <c r="J39" s="81">
        <f>0</f>
        <v>0</v>
      </c>
      <c r="L39" s="28"/>
    </row>
    <row r="40" spans="2:12" s="1" customFormat="1" ht="6.95" customHeight="1">
      <c r="B40" s="28"/>
      <c r="L40" s="28"/>
    </row>
    <row r="41" spans="2:12" s="1" customFormat="1" ht="25.35" customHeight="1">
      <c r="B41" s="28"/>
      <c r="C41" s="93"/>
      <c r="D41" s="94" t="s">
        <v>43</v>
      </c>
      <c r="E41" s="53"/>
      <c r="F41" s="53"/>
      <c r="G41" s="95" t="s">
        <v>44</v>
      </c>
      <c r="H41" s="96" t="s">
        <v>45</v>
      </c>
      <c r="I41" s="53"/>
      <c r="J41" s="97">
        <f>SUM(J32:J39)</f>
        <v>0</v>
      </c>
      <c r="K41" s="98"/>
      <c r="L41" s="28"/>
    </row>
    <row r="42" spans="2:12" s="1" customFormat="1" ht="14.45" customHeight="1">
      <c r="B42" s="28"/>
      <c r="L42" s="28"/>
    </row>
    <row r="43" spans="2:12" ht="14.45" customHeight="1">
      <c r="B43" s="16"/>
      <c r="L43" s="16"/>
    </row>
    <row r="44" spans="2:12" ht="14.45" customHeight="1">
      <c r="B44" s="16"/>
      <c r="L44" s="16"/>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s="1" customFormat="1" ht="16.5" customHeight="1">
      <c r="B87" s="28"/>
      <c r="E87" s="223" t="s">
        <v>3720</v>
      </c>
      <c r="F87" s="225"/>
      <c r="G87" s="225"/>
      <c r="H87" s="225"/>
      <c r="L87" s="28"/>
    </row>
    <row r="88" spans="2:12" s="1" customFormat="1" ht="12" customHeight="1">
      <c r="B88" s="28"/>
      <c r="C88" s="23" t="s">
        <v>251</v>
      </c>
      <c r="L88" s="28"/>
    </row>
    <row r="89" spans="2:12" s="1" customFormat="1" ht="16.5" customHeight="1">
      <c r="B89" s="28"/>
      <c r="E89" s="205" t="str">
        <f>E11</f>
        <v>SO0 - Vedlejší rozpočtové náklady</v>
      </c>
      <c r="F89" s="225"/>
      <c r="G89" s="225"/>
      <c r="H89" s="225"/>
      <c r="L89" s="28"/>
    </row>
    <row r="90" spans="2:12" s="1" customFormat="1" ht="6.95" customHeight="1">
      <c r="B90" s="28"/>
      <c r="L90" s="28"/>
    </row>
    <row r="91" spans="2:12" s="1" customFormat="1" ht="12" customHeight="1">
      <c r="B91" s="28"/>
      <c r="C91" s="23" t="s">
        <v>20</v>
      </c>
      <c r="F91" s="21" t="str">
        <f>F14</f>
        <v xml:space="preserve"> </v>
      </c>
      <c r="I91" s="23" t="s">
        <v>22</v>
      </c>
      <c r="J91" s="48" t="str">
        <f>IF(J14="","",J14)</f>
        <v>5. 12. 2024</v>
      </c>
      <c r="L91" s="28"/>
    </row>
    <row r="92" spans="2:12" s="1" customFormat="1" ht="6.95" customHeight="1">
      <c r="B92" s="28"/>
      <c r="L92" s="28"/>
    </row>
    <row r="93" spans="2:12" s="1" customFormat="1" ht="15.2" customHeight="1">
      <c r="B93" s="28"/>
      <c r="C93" s="23" t="s">
        <v>24</v>
      </c>
      <c r="F93" s="21" t="str">
        <f>E17</f>
        <v xml:space="preserve"> </v>
      </c>
      <c r="I93" s="23" t="s">
        <v>29</v>
      </c>
      <c r="J93" s="26" t="str">
        <f>E23</f>
        <v xml:space="preserve"> </v>
      </c>
      <c r="L93" s="28"/>
    </row>
    <row r="94" spans="2:12" s="1" customFormat="1" ht="15.2" customHeight="1">
      <c r="B94" s="28"/>
      <c r="C94" s="23" t="s">
        <v>27</v>
      </c>
      <c r="F94" s="21" t="str">
        <f>IF(E20="","",E20)</f>
        <v>Vyplň údaj</v>
      </c>
      <c r="I94" s="23" t="s">
        <v>31</v>
      </c>
      <c r="J94" s="26" t="str">
        <f>E26</f>
        <v xml:space="preserve"> </v>
      </c>
      <c r="L94" s="28"/>
    </row>
    <row r="95" spans="2:12" s="1" customFormat="1" ht="10.35" customHeight="1">
      <c r="B95" s="28"/>
      <c r="L95" s="28"/>
    </row>
    <row r="96" spans="2:12" s="1" customFormat="1" ht="29.25" customHeight="1">
      <c r="B96" s="28"/>
      <c r="C96" s="101" t="s">
        <v>256</v>
      </c>
      <c r="D96" s="93"/>
      <c r="E96" s="93"/>
      <c r="F96" s="93"/>
      <c r="G96" s="93"/>
      <c r="H96" s="93"/>
      <c r="I96" s="93"/>
      <c r="J96" s="102" t="s">
        <v>257</v>
      </c>
      <c r="K96" s="93"/>
      <c r="L96" s="28"/>
    </row>
    <row r="97" spans="2:47" s="1" customFormat="1" ht="10.35" customHeight="1">
      <c r="B97" s="28"/>
      <c r="L97" s="28"/>
    </row>
    <row r="98" spans="2:47" s="1" customFormat="1" ht="22.9" customHeight="1">
      <c r="B98" s="28"/>
      <c r="C98" s="103" t="s">
        <v>258</v>
      </c>
      <c r="J98" s="62">
        <f>J126</f>
        <v>0</v>
      </c>
      <c r="L98" s="28"/>
      <c r="AU98" s="13" t="s">
        <v>259</v>
      </c>
    </row>
    <row r="99" spans="2:47" s="8" customFormat="1" ht="24.95" customHeight="1">
      <c r="B99" s="104"/>
      <c r="D99" s="105" t="s">
        <v>260</v>
      </c>
      <c r="E99" s="106"/>
      <c r="F99" s="106"/>
      <c r="G99" s="106"/>
      <c r="H99" s="106"/>
      <c r="I99" s="106"/>
      <c r="J99" s="107">
        <f>J127</f>
        <v>0</v>
      </c>
      <c r="L99" s="104"/>
    </row>
    <row r="100" spans="2:47" s="9" customFormat="1" ht="19.899999999999999" customHeight="1">
      <c r="B100" s="108"/>
      <c r="D100" s="109" t="s">
        <v>261</v>
      </c>
      <c r="E100" s="110"/>
      <c r="F100" s="110"/>
      <c r="G100" s="110"/>
      <c r="H100" s="110"/>
      <c r="I100" s="110"/>
      <c r="J100" s="111">
        <f>J128</f>
        <v>0</v>
      </c>
      <c r="L100" s="108"/>
    </row>
    <row r="101" spans="2:47" s="9" customFormat="1" ht="19.899999999999999" customHeight="1">
      <c r="B101" s="108"/>
      <c r="D101" s="109" t="s">
        <v>262</v>
      </c>
      <c r="E101" s="110"/>
      <c r="F101" s="110"/>
      <c r="G101" s="110"/>
      <c r="H101" s="110"/>
      <c r="I101" s="110"/>
      <c r="J101" s="111">
        <f>J137</f>
        <v>0</v>
      </c>
      <c r="L101" s="108"/>
    </row>
    <row r="102" spans="2:47" s="9" customFormat="1" ht="19.899999999999999" customHeight="1">
      <c r="B102" s="108"/>
      <c r="D102" s="109" t="s">
        <v>263</v>
      </c>
      <c r="E102" s="110"/>
      <c r="F102" s="110"/>
      <c r="G102" s="110"/>
      <c r="H102" s="110"/>
      <c r="I102" s="110"/>
      <c r="J102" s="111">
        <f>J150</f>
        <v>0</v>
      </c>
      <c r="L102" s="108"/>
    </row>
    <row r="103" spans="2:47" s="9" customFormat="1" ht="19.899999999999999" customHeight="1">
      <c r="B103" s="108"/>
      <c r="D103" s="109" t="s">
        <v>264</v>
      </c>
      <c r="E103" s="110"/>
      <c r="F103" s="110"/>
      <c r="G103" s="110"/>
      <c r="H103" s="110"/>
      <c r="I103" s="110"/>
      <c r="J103" s="111">
        <f>J159</f>
        <v>0</v>
      </c>
      <c r="L103" s="108"/>
    </row>
    <row r="104" spans="2:47" s="9" customFormat="1" ht="19.899999999999999" customHeight="1">
      <c r="B104" s="108"/>
      <c r="D104" s="109" t="s">
        <v>265</v>
      </c>
      <c r="E104" s="110"/>
      <c r="F104" s="110"/>
      <c r="G104" s="110"/>
      <c r="H104" s="110"/>
      <c r="I104" s="110"/>
      <c r="J104" s="111">
        <f>J162</f>
        <v>0</v>
      </c>
      <c r="L104" s="108"/>
    </row>
    <row r="105" spans="2:47" s="1" customFormat="1" ht="21.75" customHeight="1">
      <c r="B105" s="28"/>
      <c r="L105" s="28"/>
    </row>
    <row r="106" spans="2:47" s="1" customFormat="1" ht="6.95" customHeight="1">
      <c r="B106" s="40"/>
      <c r="C106" s="41"/>
      <c r="D106" s="41"/>
      <c r="E106" s="41"/>
      <c r="F106" s="41"/>
      <c r="G106" s="41"/>
      <c r="H106" s="41"/>
      <c r="I106" s="41"/>
      <c r="J106" s="41"/>
      <c r="K106" s="41"/>
      <c r="L106" s="28"/>
    </row>
    <row r="110" spans="2:47" s="1" customFormat="1" ht="6.95" customHeight="1">
      <c r="B110" s="42"/>
      <c r="C110" s="43"/>
      <c r="D110" s="43"/>
      <c r="E110" s="43"/>
      <c r="F110" s="43"/>
      <c r="G110" s="43"/>
      <c r="H110" s="43"/>
      <c r="I110" s="43"/>
      <c r="J110" s="43"/>
      <c r="K110" s="43"/>
      <c r="L110" s="28"/>
    </row>
    <row r="111" spans="2:47" s="1" customFormat="1" ht="24.95" customHeight="1">
      <c r="B111" s="28"/>
      <c r="C111" s="17" t="s">
        <v>266</v>
      </c>
      <c r="L111" s="28"/>
    </row>
    <row r="112" spans="2:47" s="1" customFormat="1" ht="6.95" customHeight="1">
      <c r="B112" s="28"/>
      <c r="L112" s="28"/>
    </row>
    <row r="113" spans="2:63" s="1" customFormat="1" ht="12" customHeight="1">
      <c r="B113" s="28"/>
      <c r="C113" s="23" t="s">
        <v>16</v>
      </c>
      <c r="L113" s="28"/>
    </row>
    <row r="114" spans="2:63" s="1" customFormat="1" ht="16.5" customHeight="1">
      <c r="B114" s="28"/>
      <c r="E114" s="223" t="str">
        <f>E7</f>
        <v>Městský park -Děkanská zahrada Pelhřimov - kompletní provedení</v>
      </c>
      <c r="F114" s="224"/>
      <c r="G114" s="224"/>
      <c r="H114" s="224"/>
      <c r="L114" s="28"/>
    </row>
    <row r="115" spans="2:63" ht="12" customHeight="1">
      <c r="B115" s="16"/>
      <c r="C115" s="23" t="s">
        <v>249</v>
      </c>
      <c r="L115" s="16"/>
    </row>
    <row r="116" spans="2:63" s="1" customFormat="1" ht="16.5" customHeight="1">
      <c r="B116" s="28"/>
      <c r="E116" s="223" t="s">
        <v>3720</v>
      </c>
      <c r="F116" s="225"/>
      <c r="G116" s="225"/>
      <c r="H116" s="225"/>
      <c r="L116" s="28"/>
    </row>
    <row r="117" spans="2:63" s="1" customFormat="1" ht="12" customHeight="1">
      <c r="B117" s="28"/>
      <c r="C117" s="23" t="s">
        <v>251</v>
      </c>
      <c r="L117" s="28"/>
    </row>
    <row r="118" spans="2:63" s="1" customFormat="1" ht="16.5" customHeight="1">
      <c r="B118" s="28"/>
      <c r="E118" s="205" t="str">
        <f>E11</f>
        <v>SO0 - Vedlejší rozpočtové náklady</v>
      </c>
      <c r="F118" s="225"/>
      <c r="G118" s="225"/>
      <c r="H118" s="225"/>
      <c r="L118" s="28"/>
    </row>
    <row r="119" spans="2:63" s="1" customFormat="1" ht="6.95" customHeight="1">
      <c r="B119" s="28"/>
      <c r="L119" s="28"/>
    </row>
    <row r="120" spans="2:63" s="1" customFormat="1" ht="12" customHeight="1">
      <c r="B120" s="28"/>
      <c r="C120" s="23" t="s">
        <v>20</v>
      </c>
      <c r="F120" s="21" t="str">
        <f>F14</f>
        <v xml:space="preserve"> </v>
      </c>
      <c r="I120" s="23" t="s">
        <v>22</v>
      </c>
      <c r="J120" s="48" t="str">
        <f>IF(J14="","",J14)</f>
        <v>5. 12. 2024</v>
      </c>
      <c r="L120" s="28"/>
    </row>
    <row r="121" spans="2:63" s="1" customFormat="1" ht="6.95" customHeight="1">
      <c r="B121" s="28"/>
      <c r="L121" s="28"/>
    </row>
    <row r="122" spans="2:63" s="1" customFormat="1" ht="15.2" customHeight="1">
      <c r="B122" s="28"/>
      <c r="C122" s="23" t="s">
        <v>24</v>
      </c>
      <c r="F122" s="21" t="str">
        <f>E17</f>
        <v xml:space="preserve"> </v>
      </c>
      <c r="I122" s="23" t="s">
        <v>29</v>
      </c>
      <c r="J122" s="26" t="str">
        <f>E23</f>
        <v xml:space="preserve"> </v>
      </c>
      <c r="L122" s="28"/>
    </row>
    <row r="123" spans="2:63" s="1" customFormat="1" ht="15.2" customHeight="1">
      <c r="B123" s="28"/>
      <c r="C123" s="23" t="s">
        <v>27</v>
      </c>
      <c r="F123" s="21" t="str">
        <f>IF(E20="","",E20)</f>
        <v>Vyplň údaj</v>
      </c>
      <c r="I123" s="23" t="s">
        <v>31</v>
      </c>
      <c r="J123" s="26" t="str">
        <f>E26</f>
        <v xml:space="preserve"> </v>
      </c>
      <c r="L123" s="28"/>
    </row>
    <row r="124" spans="2:63" s="1" customFormat="1" ht="10.35" customHeight="1">
      <c r="B124" s="28"/>
      <c r="L124" s="28"/>
    </row>
    <row r="125" spans="2:63" s="10" customFormat="1" ht="29.25" customHeight="1">
      <c r="B125" s="112"/>
      <c r="C125" s="113" t="s">
        <v>267</v>
      </c>
      <c r="D125" s="114" t="s">
        <v>58</v>
      </c>
      <c r="E125" s="114" t="s">
        <v>54</v>
      </c>
      <c r="F125" s="114" t="s">
        <v>55</v>
      </c>
      <c r="G125" s="114" t="s">
        <v>268</v>
      </c>
      <c r="H125" s="114" t="s">
        <v>269</v>
      </c>
      <c r="I125" s="114" t="s">
        <v>270</v>
      </c>
      <c r="J125" s="115" t="s">
        <v>257</v>
      </c>
      <c r="K125" s="116" t="s">
        <v>271</v>
      </c>
      <c r="L125" s="112"/>
      <c r="M125" s="55" t="s">
        <v>1</v>
      </c>
      <c r="N125" s="56" t="s">
        <v>37</v>
      </c>
      <c r="O125" s="56" t="s">
        <v>272</v>
      </c>
      <c r="P125" s="56" t="s">
        <v>273</v>
      </c>
      <c r="Q125" s="56" t="s">
        <v>274</v>
      </c>
      <c r="R125" s="56" t="s">
        <v>275</v>
      </c>
      <c r="S125" s="56" t="s">
        <v>276</v>
      </c>
      <c r="T125" s="57" t="s">
        <v>277</v>
      </c>
    </row>
    <row r="126" spans="2:63" s="1" customFormat="1" ht="22.9" customHeight="1">
      <c r="B126" s="28"/>
      <c r="C126" s="60" t="s">
        <v>278</v>
      </c>
      <c r="J126" s="117">
        <f>BK126</f>
        <v>0</v>
      </c>
      <c r="L126" s="28"/>
      <c r="M126" s="58"/>
      <c r="N126" s="49"/>
      <c r="O126" s="49"/>
      <c r="P126" s="118">
        <f>P127</f>
        <v>0</v>
      </c>
      <c r="Q126" s="49"/>
      <c r="R126" s="118">
        <f>R127</f>
        <v>0</v>
      </c>
      <c r="S126" s="49"/>
      <c r="T126" s="119">
        <f>T127</f>
        <v>0</v>
      </c>
      <c r="AT126" s="13" t="s">
        <v>72</v>
      </c>
      <c r="AU126" s="13" t="s">
        <v>259</v>
      </c>
      <c r="BK126" s="120">
        <f>BK127</f>
        <v>0</v>
      </c>
    </row>
    <row r="127" spans="2:63" s="11" customFormat="1" ht="25.9" customHeight="1">
      <c r="B127" s="121"/>
      <c r="D127" s="122" t="s">
        <v>72</v>
      </c>
      <c r="E127" s="123" t="s">
        <v>279</v>
      </c>
      <c r="F127" s="123" t="s">
        <v>89</v>
      </c>
      <c r="I127" s="124"/>
      <c r="J127" s="125">
        <f>BK127</f>
        <v>0</v>
      </c>
      <c r="L127" s="121"/>
      <c r="M127" s="126"/>
      <c r="P127" s="127">
        <f>P128+P137+P150+P159+P162</f>
        <v>0</v>
      </c>
      <c r="R127" s="127">
        <f>R128+R137+R150+R159+R162</f>
        <v>0</v>
      </c>
      <c r="T127" s="128">
        <f>T128+T137+T150+T159+T162</f>
        <v>0</v>
      </c>
      <c r="AR127" s="122" t="s">
        <v>280</v>
      </c>
      <c r="AT127" s="129" t="s">
        <v>72</v>
      </c>
      <c r="AU127" s="129" t="s">
        <v>73</v>
      </c>
      <c r="AY127" s="122" t="s">
        <v>281</v>
      </c>
      <c r="BK127" s="130">
        <f>BK128+BK137+BK150+BK159+BK162</f>
        <v>0</v>
      </c>
    </row>
    <row r="128" spans="2:63" s="11" customFormat="1" ht="22.9" customHeight="1">
      <c r="B128" s="121"/>
      <c r="D128" s="122" t="s">
        <v>72</v>
      </c>
      <c r="E128" s="131" t="s">
        <v>282</v>
      </c>
      <c r="F128" s="131" t="s">
        <v>283</v>
      </c>
      <c r="I128" s="124"/>
      <c r="J128" s="132">
        <f>BK128</f>
        <v>0</v>
      </c>
      <c r="L128" s="121"/>
      <c r="M128" s="126"/>
      <c r="P128" s="127">
        <f>SUM(P129:P136)</f>
        <v>0</v>
      </c>
      <c r="R128" s="127">
        <f>SUM(R129:R136)</f>
        <v>0</v>
      </c>
      <c r="T128" s="128">
        <f>SUM(T129:T136)</f>
        <v>0</v>
      </c>
      <c r="AR128" s="122" t="s">
        <v>280</v>
      </c>
      <c r="AT128" s="129" t="s">
        <v>72</v>
      </c>
      <c r="AU128" s="129" t="s">
        <v>80</v>
      </c>
      <c r="AY128" s="122" t="s">
        <v>281</v>
      </c>
      <c r="BK128" s="130">
        <f>SUM(BK129:BK136)</f>
        <v>0</v>
      </c>
    </row>
    <row r="129" spans="2:65" s="1" customFormat="1" ht="16.5" customHeight="1">
      <c r="B129" s="133"/>
      <c r="C129" s="134" t="s">
        <v>82</v>
      </c>
      <c r="D129" s="134" t="s">
        <v>284</v>
      </c>
      <c r="E129" s="135" t="s">
        <v>285</v>
      </c>
      <c r="F129" s="136" t="s">
        <v>286</v>
      </c>
      <c r="G129" s="137" t="s">
        <v>287</v>
      </c>
      <c r="H129" s="138"/>
      <c r="I129" s="139"/>
      <c r="J129" s="140">
        <f>ROUND(I129*H129,2)</f>
        <v>0</v>
      </c>
      <c r="K129" s="141"/>
      <c r="L129" s="28"/>
      <c r="M129" s="142" t="s">
        <v>1</v>
      </c>
      <c r="N129" s="143" t="s">
        <v>38</v>
      </c>
      <c r="P129" s="144">
        <f>O129*H129</f>
        <v>0</v>
      </c>
      <c r="Q129" s="144">
        <v>0</v>
      </c>
      <c r="R129" s="144">
        <f>Q129*H129</f>
        <v>0</v>
      </c>
      <c r="S129" s="144">
        <v>0</v>
      </c>
      <c r="T129" s="145">
        <f>S129*H129</f>
        <v>0</v>
      </c>
      <c r="AR129" s="146" t="s">
        <v>288</v>
      </c>
      <c r="AT129" s="146" t="s">
        <v>284</v>
      </c>
      <c r="AU129" s="146" t="s">
        <v>82</v>
      </c>
      <c r="AY129" s="13" t="s">
        <v>281</v>
      </c>
      <c r="BE129" s="147">
        <f>IF(N129="základní",J129,0)</f>
        <v>0</v>
      </c>
      <c r="BF129" s="147">
        <f>IF(N129="snížená",J129,0)</f>
        <v>0</v>
      </c>
      <c r="BG129" s="147">
        <f>IF(N129="zákl. přenesená",J129,0)</f>
        <v>0</v>
      </c>
      <c r="BH129" s="147">
        <f>IF(N129="sníž. přenesená",J129,0)</f>
        <v>0</v>
      </c>
      <c r="BI129" s="147">
        <f>IF(N129="nulová",J129,0)</f>
        <v>0</v>
      </c>
      <c r="BJ129" s="13" t="s">
        <v>80</v>
      </c>
      <c r="BK129" s="147">
        <f>ROUND(I129*H129,2)</f>
        <v>0</v>
      </c>
      <c r="BL129" s="13" t="s">
        <v>288</v>
      </c>
      <c r="BM129" s="146" t="s">
        <v>289</v>
      </c>
    </row>
    <row r="130" spans="2:65" s="1" customFormat="1" ht="185.25">
      <c r="B130" s="28"/>
      <c r="D130" s="148" t="s">
        <v>290</v>
      </c>
      <c r="F130" s="149" t="s">
        <v>291</v>
      </c>
      <c r="I130" s="150"/>
      <c r="L130" s="28"/>
      <c r="M130" s="151"/>
      <c r="T130" s="52"/>
      <c r="AT130" s="13" t="s">
        <v>290</v>
      </c>
      <c r="AU130" s="13" t="s">
        <v>82</v>
      </c>
    </row>
    <row r="131" spans="2:65" s="1" customFormat="1" ht="16.5" customHeight="1">
      <c r="B131" s="133"/>
      <c r="C131" s="134" t="s">
        <v>90</v>
      </c>
      <c r="D131" s="134" t="s">
        <v>284</v>
      </c>
      <c r="E131" s="135" t="s">
        <v>292</v>
      </c>
      <c r="F131" s="136" t="s">
        <v>293</v>
      </c>
      <c r="G131" s="137" t="s">
        <v>287</v>
      </c>
      <c r="H131" s="138"/>
      <c r="I131" s="139"/>
      <c r="J131" s="140">
        <f>ROUND(I131*H131,2)</f>
        <v>0</v>
      </c>
      <c r="K131" s="141"/>
      <c r="L131" s="28"/>
      <c r="M131" s="142" t="s">
        <v>1</v>
      </c>
      <c r="N131" s="143" t="s">
        <v>38</v>
      </c>
      <c r="P131" s="144">
        <f>O131*H131</f>
        <v>0</v>
      </c>
      <c r="Q131" s="144">
        <v>0</v>
      </c>
      <c r="R131" s="144">
        <f>Q131*H131</f>
        <v>0</v>
      </c>
      <c r="S131" s="144">
        <v>0</v>
      </c>
      <c r="T131" s="145">
        <f>S131*H131</f>
        <v>0</v>
      </c>
      <c r="AR131" s="146" t="s">
        <v>288</v>
      </c>
      <c r="AT131" s="146" t="s">
        <v>284</v>
      </c>
      <c r="AU131" s="146" t="s">
        <v>82</v>
      </c>
      <c r="AY131" s="13" t="s">
        <v>281</v>
      </c>
      <c r="BE131" s="147">
        <f>IF(N131="základní",J131,0)</f>
        <v>0</v>
      </c>
      <c r="BF131" s="147">
        <f>IF(N131="snížená",J131,0)</f>
        <v>0</v>
      </c>
      <c r="BG131" s="147">
        <f>IF(N131="zákl. přenesená",J131,0)</f>
        <v>0</v>
      </c>
      <c r="BH131" s="147">
        <f>IF(N131="sníž. přenesená",J131,0)</f>
        <v>0</v>
      </c>
      <c r="BI131" s="147">
        <f>IF(N131="nulová",J131,0)</f>
        <v>0</v>
      </c>
      <c r="BJ131" s="13" t="s">
        <v>80</v>
      </c>
      <c r="BK131" s="147">
        <f>ROUND(I131*H131,2)</f>
        <v>0</v>
      </c>
      <c r="BL131" s="13" t="s">
        <v>288</v>
      </c>
      <c r="BM131" s="146" t="s">
        <v>294</v>
      </c>
    </row>
    <row r="132" spans="2:65" s="1" customFormat="1" ht="253.5">
      <c r="B132" s="28"/>
      <c r="D132" s="148" t="s">
        <v>290</v>
      </c>
      <c r="F132" s="149" t="s">
        <v>295</v>
      </c>
      <c r="I132" s="150"/>
      <c r="L132" s="28"/>
      <c r="M132" s="151"/>
      <c r="T132" s="52"/>
      <c r="AT132" s="13" t="s">
        <v>290</v>
      </c>
      <c r="AU132" s="13" t="s">
        <v>82</v>
      </c>
    </row>
    <row r="133" spans="2:65" s="1" customFormat="1" ht="16.5" customHeight="1">
      <c r="B133" s="133"/>
      <c r="C133" s="134" t="s">
        <v>97</v>
      </c>
      <c r="D133" s="134" t="s">
        <v>284</v>
      </c>
      <c r="E133" s="135" t="s">
        <v>296</v>
      </c>
      <c r="F133" s="136" t="s">
        <v>297</v>
      </c>
      <c r="G133" s="137" t="s">
        <v>287</v>
      </c>
      <c r="H133" s="138"/>
      <c r="I133" s="139"/>
      <c r="J133" s="140">
        <f>ROUND(I133*H133,2)</f>
        <v>0</v>
      </c>
      <c r="K133" s="141"/>
      <c r="L133" s="28"/>
      <c r="M133" s="142" t="s">
        <v>1</v>
      </c>
      <c r="N133" s="143" t="s">
        <v>38</v>
      </c>
      <c r="P133" s="144">
        <f>O133*H133</f>
        <v>0</v>
      </c>
      <c r="Q133" s="144">
        <v>0</v>
      </c>
      <c r="R133" s="144">
        <f>Q133*H133</f>
        <v>0</v>
      </c>
      <c r="S133" s="144">
        <v>0</v>
      </c>
      <c r="T133" s="145">
        <f>S133*H133</f>
        <v>0</v>
      </c>
      <c r="AR133" s="146" t="s">
        <v>288</v>
      </c>
      <c r="AT133" s="146" t="s">
        <v>284</v>
      </c>
      <c r="AU133" s="146" t="s">
        <v>82</v>
      </c>
      <c r="AY133" s="13" t="s">
        <v>281</v>
      </c>
      <c r="BE133" s="147">
        <f>IF(N133="základní",J133,0)</f>
        <v>0</v>
      </c>
      <c r="BF133" s="147">
        <f>IF(N133="snížená",J133,0)</f>
        <v>0</v>
      </c>
      <c r="BG133" s="147">
        <f>IF(N133="zákl. přenesená",J133,0)</f>
        <v>0</v>
      </c>
      <c r="BH133" s="147">
        <f>IF(N133="sníž. přenesená",J133,0)</f>
        <v>0</v>
      </c>
      <c r="BI133" s="147">
        <f>IF(N133="nulová",J133,0)</f>
        <v>0</v>
      </c>
      <c r="BJ133" s="13" t="s">
        <v>80</v>
      </c>
      <c r="BK133" s="147">
        <f>ROUND(I133*H133,2)</f>
        <v>0</v>
      </c>
      <c r="BL133" s="13" t="s">
        <v>288</v>
      </c>
      <c r="BM133" s="146" t="s">
        <v>298</v>
      </c>
    </row>
    <row r="134" spans="2:65" s="1" customFormat="1" ht="409.5">
      <c r="B134" s="28"/>
      <c r="D134" s="148" t="s">
        <v>290</v>
      </c>
      <c r="F134" s="152" t="s">
        <v>299</v>
      </c>
      <c r="I134" s="150"/>
      <c r="L134" s="28"/>
      <c r="M134" s="151"/>
      <c r="T134" s="52"/>
      <c r="AT134" s="13" t="s">
        <v>290</v>
      </c>
      <c r="AU134" s="13" t="s">
        <v>82</v>
      </c>
    </row>
    <row r="135" spans="2:65" s="1" customFormat="1" ht="16.5" customHeight="1">
      <c r="B135" s="133"/>
      <c r="C135" s="134" t="s">
        <v>280</v>
      </c>
      <c r="D135" s="134" t="s">
        <v>284</v>
      </c>
      <c r="E135" s="135" t="s">
        <v>300</v>
      </c>
      <c r="F135" s="136" t="s">
        <v>301</v>
      </c>
      <c r="G135" s="137" t="s">
        <v>287</v>
      </c>
      <c r="H135" s="138"/>
      <c r="I135" s="139"/>
      <c r="J135" s="140">
        <f>ROUND(I135*H135,2)</f>
        <v>0</v>
      </c>
      <c r="K135" s="141"/>
      <c r="L135" s="28"/>
      <c r="M135" s="142" t="s">
        <v>1</v>
      </c>
      <c r="N135" s="143" t="s">
        <v>38</v>
      </c>
      <c r="P135" s="144">
        <f>O135*H135</f>
        <v>0</v>
      </c>
      <c r="Q135" s="144">
        <v>0</v>
      </c>
      <c r="R135" s="144">
        <f>Q135*H135</f>
        <v>0</v>
      </c>
      <c r="S135" s="144">
        <v>0</v>
      </c>
      <c r="T135" s="145">
        <f>S135*H135</f>
        <v>0</v>
      </c>
      <c r="AR135" s="146" t="s">
        <v>288</v>
      </c>
      <c r="AT135" s="146" t="s">
        <v>284</v>
      </c>
      <c r="AU135" s="146" t="s">
        <v>82</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288</v>
      </c>
      <c r="BM135" s="146" t="s">
        <v>302</v>
      </c>
    </row>
    <row r="136" spans="2:65" s="1" customFormat="1" ht="302.25">
      <c r="B136" s="28"/>
      <c r="D136" s="148" t="s">
        <v>290</v>
      </c>
      <c r="F136" s="149" t="s">
        <v>303</v>
      </c>
      <c r="I136" s="150"/>
      <c r="L136" s="28"/>
      <c r="M136" s="151"/>
      <c r="T136" s="52"/>
      <c r="AT136" s="13" t="s">
        <v>290</v>
      </c>
      <c r="AU136" s="13" t="s">
        <v>82</v>
      </c>
    </row>
    <row r="137" spans="2:65" s="11" customFormat="1" ht="22.9" customHeight="1">
      <c r="B137" s="121"/>
      <c r="D137" s="122" t="s">
        <v>72</v>
      </c>
      <c r="E137" s="131" t="s">
        <v>304</v>
      </c>
      <c r="F137" s="131" t="s">
        <v>305</v>
      </c>
      <c r="I137" s="124"/>
      <c r="J137" s="132">
        <f>BK137</f>
        <v>0</v>
      </c>
      <c r="L137" s="121"/>
      <c r="M137" s="126"/>
      <c r="P137" s="127">
        <f>SUM(P138:P149)</f>
        <v>0</v>
      </c>
      <c r="R137" s="127">
        <f>SUM(R138:R149)</f>
        <v>0</v>
      </c>
      <c r="T137" s="128">
        <f>SUM(T138:T149)</f>
        <v>0</v>
      </c>
      <c r="AR137" s="122" t="s">
        <v>280</v>
      </c>
      <c r="AT137" s="129" t="s">
        <v>72</v>
      </c>
      <c r="AU137" s="129" t="s">
        <v>80</v>
      </c>
      <c r="AY137" s="122" t="s">
        <v>281</v>
      </c>
      <c r="BK137" s="130">
        <f>SUM(BK138:BK149)</f>
        <v>0</v>
      </c>
    </row>
    <row r="138" spans="2:65" s="1" customFormat="1" ht="21.75" customHeight="1">
      <c r="B138" s="133"/>
      <c r="C138" s="134" t="s">
        <v>306</v>
      </c>
      <c r="D138" s="134" t="s">
        <v>284</v>
      </c>
      <c r="E138" s="135" t="s">
        <v>307</v>
      </c>
      <c r="F138" s="136" t="s">
        <v>308</v>
      </c>
      <c r="G138" s="137" t="s">
        <v>287</v>
      </c>
      <c r="H138" s="138"/>
      <c r="I138" s="139"/>
      <c r="J138" s="140">
        <f>ROUND(I138*H138,2)</f>
        <v>0</v>
      </c>
      <c r="K138" s="141"/>
      <c r="L138" s="28"/>
      <c r="M138" s="142" t="s">
        <v>1</v>
      </c>
      <c r="N138" s="143" t="s">
        <v>38</v>
      </c>
      <c r="P138" s="144">
        <f>O138*H138</f>
        <v>0</v>
      </c>
      <c r="Q138" s="144">
        <v>0</v>
      </c>
      <c r="R138" s="144">
        <f>Q138*H138</f>
        <v>0</v>
      </c>
      <c r="S138" s="144">
        <v>0</v>
      </c>
      <c r="T138" s="145">
        <f>S138*H138</f>
        <v>0</v>
      </c>
      <c r="AR138" s="146" t="s">
        <v>288</v>
      </c>
      <c r="AT138" s="146" t="s">
        <v>284</v>
      </c>
      <c r="AU138" s="146" t="s">
        <v>82</v>
      </c>
      <c r="AY138" s="13" t="s">
        <v>281</v>
      </c>
      <c r="BE138" s="147">
        <f>IF(N138="základní",J138,0)</f>
        <v>0</v>
      </c>
      <c r="BF138" s="147">
        <f>IF(N138="snížená",J138,0)</f>
        <v>0</v>
      </c>
      <c r="BG138" s="147">
        <f>IF(N138="zákl. přenesená",J138,0)</f>
        <v>0</v>
      </c>
      <c r="BH138" s="147">
        <f>IF(N138="sníž. přenesená",J138,0)</f>
        <v>0</v>
      </c>
      <c r="BI138" s="147">
        <f>IF(N138="nulová",J138,0)</f>
        <v>0</v>
      </c>
      <c r="BJ138" s="13" t="s">
        <v>80</v>
      </c>
      <c r="BK138" s="147">
        <f>ROUND(I138*H138,2)</f>
        <v>0</v>
      </c>
      <c r="BL138" s="13" t="s">
        <v>288</v>
      </c>
      <c r="BM138" s="146" t="s">
        <v>309</v>
      </c>
    </row>
    <row r="139" spans="2:65" s="1" customFormat="1" ht="273">
      <c r="B139" s="28"/>
      <c r="D139" s="148" t="s">
        <v>290</v>
      </c>
      <c r="F139" s="149" t="s">
        <v>310</v>
      </c>
      <c r="I139" s="150"/>
      <c r="L139" s="28"/>
      <c r="M139" s="151"/>
      <c r="T139" s="52"/>
      <c r="AT139" s="13" t="s">
        <v>290</v>
      </c>
      <c r="AU139" s="13" t="s">
        <v>82</v>
      </c>
    </row>
    <row r="140" spans="2:65" s="1" customFormat="1" ht="16.5" customHeight="1">
      <c r="B140" s="133"/>
      <c r="C140" s="134" t="s">
        <v>311</v>
      </c>
      <c r="D140" s="134" t="s">
        <v>284</v>
      </c>
      <c r="E140" s="135" t="s">
        <v>312</v>
      </c>
      <c r="F140" s="136" t="s">
        <v>313</v>
      </c>
      <c r="G140" s="137" t="s">
        <v>287</v>
      </c>
      <c r="H140" s="138"/>
      <c r="I140" s="139"/>
      <c r="J140" s="140">
        <f>ROUND(I140*H140,2)</f>
        <v>0</v>
      </c>
      <c r="K140" s="141"/>
      <c r="L140" s="28"/>
      <c r="M140" s="142" t="s">
        <v>1</v>
      </c>
      <c r="N140" s="143" t="s">
        <v>38</v>
      </c>
      <c r="P140" s="144">
        <f>O140*H140</f>
        <v>0</v>
      </c>
      <c r="Q140" s="144">
        <v>0</v>
      </c>
      <c r="R140" s="144">
        <f>Q140*H140</f>
        <v>0</v>
      </c>
      <c r="S140" s="144">
        <v>0</v>
      </c>
      <c r="T140" s="145">
        <f>S140*H140</f>
        <v>0</v>
      </c>
      <c r="AR140" s="146" t="s">
        <v>288</v>
      </c>
      <c r="AT140" s="146" t="s">
        <v>284</v>
      </c>
      <c r="AU140" s="146" t="s">
        <v>82</v>
      </c>
      <c r="AY140" s="13" t="s">
        <v>281</v>
      </c>
      <c r="BE140" s="147">
        <f>IF(N140="základní",J140,0)</f>
        <v>0</v>
      </c>
      <c r="BF140" s="147">
        <f>IF(N140="snížená",J140,0)</f>
        <v>0</v>
      </c>
      <c r="BG140" s="147">
        <f>IF(N140="zákl. přenesená",J140,0)</f>
        <v>0</v>
      </c>
      <c r="BH140" s="147">
        <f>IF(N140="sníž. přenesená",J140,0)</f>
        <v>0</v>
      </c>
      <c r="BI140" s="147">
        <f>IF(N140="nulová",J140,0)</f>
        <v>0</v>
      </c>
      <c r="BJ140" s="13" t="s">
        <v>80</v>
      </c>
      <c r="BK140" s="147">
        <f>ROUND(I140*H140,2)</f>
        <v>0</v>
      </c>
      <c r="BL140" s="13" t="s">
        <v>288</v>
      </c>
      <c r="BM140" s="146" t="s">
        <v>314</v>
      </c>
    </row>
    <row r="141" spans="2:65" s="1" customFormat="1" ht="409.5">
      <c r="B141" s="28"/>
      <c r="D141" s="148" t="s">
        <v>290</v>
      </c>
      <c r="F141" s="152" t="s">
        <v>315</v>
      </c>
      <c r="I141" s="150"/>
      <c r="L141" s="28"/>
      <c r="M141" s="151"/>
      <c r="T141" s="52"/>
      <c r="AT141" s="13" t="s">
        <v>290</v>
      </c>
      <c r="AU141" s="13" t="s">
        <v>82</v>
      </c>
    </row>
    <row r="142" spans="2:65" s="1" customFormat="1" ht="21.75" customHeight="1">
      <c r="B142" s="133"/>
      <c r="C142" s="134" t="s">
        <v>316</v>
      </c>
      <c r="D142" s="134" t="s">
        <v>284</v>
      </c>
      <c r="E142" s="135" t="s">
        <v>317</v>
      </c>
      <c r="F142" s="136" t="s">
        <v>318</v>
      </c>
      <c r="G142" s="137" t="s">
        <v>287</v>
      </c>
      <c r="H142" s="138"/>
      <c r="I142" s="139"/>
      <c r="J142" s="140">
        <f>ROUND(I142*H142,2)</f>
        <v>0</v>
      </c>
      <c r="K142" s="141"/>
      <c r="L142" s="28"/>
      <c r="M142" s="142" t="s">
        <v>1</v>
      </c>
      <c r="N142" s="143" t="s">
        <v>38</v>
      </c>
      <c r="P142" s="144">
        <f>O142*H142</f>
        <v>0</v>
      </c>
      <c r="Q142" s="144">
        <v>0</v>
      </c>
      <c r="R142" s="144">
        <f>Q142*H142</f>
        <v>0</v>
      </c>
      <c r="S142" s="144">
        <v>0</v>
      </c>
      <c r="T142" s="145">
        <f>S142*H142</f>
        <v>0</v>
      </c>
      <c r="AR142" s="146" t="s">
        <v>288</v>
      </c>
      <c r="AT142" s="146" t="s">
        <v>284</v>
      </c>
      <c r="AU142" s="146" t="s">
        <v>82</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288</v>
      </c>
      <c r="BM142" s="146" t="s">
        <v>319</v>
      </c>
    </row>
    <row r="143" spans="2:65" s="1" customFormat="1" ht="175.5">
      <c r="B143" s="28"/>
      <c r="D143" s="148" t="s">
        <v>290</v>
      </c>
      <c r="F143" s="149" t="s">
        <v>320</v>
      </c>
      <c r="I143" s="150"/>
      <c r="L143" s="28"/>
      <c r="M143" s="151"/>
      <c r="T143" s="52"/>
      <c r="AT143" s="13" t="s">
        <v>290</v>
      </c>
      <c r="AU143" s="13" t="s">
        <v>82</v>
      </c>
    </row>
    <row r="144" spans="2:65" s="1" customFormat="1" ht="16.5" customHeight="1">
      <c r="B144" s="133"/>
      <c r="C144" s="134" t="s">
        <v>321</v>
      </c>
      <c r="D144" s="134" t="s">
        <v>284</v>
      </c>
      <c r="E144" s="135" t="s">
        <v>322</v>
      </c>
      <c r="F144" s="136" t="s">
        <v>323</v>
      </c>
      <c r="G144" s="137" t="s">
        <v>287</v>
      </c>
      <c r="H144" s="138"/>
      <c r="I144" s="139"/>
      <c r="J144" s="140">
        <f>ROUND(I144*H144,2)</f>
        <v>0</v>
      </c>
      <c r="K144" s="141"/>
      <c r="L144" s="28"/>
      <c r="M144" s="142" t="s">
        <v>1</v>
      </c>
      <c r="N144" s="143" t="s">
        <v>38</v>
      </c>
      <c r="P144" s="144">
        <f>O144*H144</f>
        <v>0</v>
      </c>
      <c r="Q144" s="144">
        <v>0</v>
      </c>
      <c r="R144" s="144">
        <f>Q144*H144</f>
        <v>0</v>
      </c>
      <c r="S144" s="144">
        <v>0</v>
      </c>
      <c r="T144" s="145">
        <f>S144*H144</f>
        <v>0</v>
      </c>
      <c r="AR144" s="146" t="s">
        <v>288</v>
      </c>
      <c r="AT144" s="146" t="s">
        <v>284</v>
      </c>
      <c r="AU144" s="146" t="s">
        <v>82</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288</v>
      </c>
      <c r="BM144" s="146" t="s">
        <v>324</v>
      </c>
    </row>
    <row r="145" spans="2:65" s="1" customFormat="1" ht="409.5">
      <c r="B145" s="28"/>
      <c r="D145" s="148" t="s">
        <v>290</v>
      </c>
      <c r="F145" s="152" t="s">
        <v>325</v>
      </c>
      <c r="I145" s="150"/>
      <c r="L145" s="28"/>
      <c r="M145" s="151"/>
      <c r="T145" s="52"/>
      <c r="AT145" s="13" t="s">
        <v>290</v>
      </c>
      <c r="AU145" s="13" t="s">
        <v>82</v>
      </c>
    </row>
    <row r="146" spans="2:65" s="1" customFormat="1" ht="16.5" customHeight="1">
      <c r="B146" s="133"/>
      <c r="C146" s="134" t="s">
        <v>326</v>
      </c>
      <c r="D146" s="134" t="s">
        <v>284</v>
      </c>
      <c r="E146" s="135" t="s">
        <v>327</v>
      </c>
      <c r="F146" s="136" t="s">
        <v>328</v>
      </c>
      <c r="G146" s="137" t="s">
        <v>287</v>
      </c>
      <c r="H146" s="138"/>
      <c r="I146" s="139"/>
      <c r="J146" s="140">
        <f>ROUND(I146*H146,2)</f>
        <v>0</v>
      </c>
      <c r="K146" s="141"/>
      <c r="L146" s="28"/>
      <c r="M146" s="142" t="s">
        <v>1</v>
      </c>
      <c r="N146" s="143" t="s">
        <v>38</v>
      </c>
      <c r="P146" s="144">
        <f>O146*H146</f>
        <v>0</v>
      </c>
      <c r="Q146" s="144">
        <v>0</v>
      </c>
      <c r="R146" s="144">
        <f>Q146*H146</f>
        <v>0</v>
      </c>
      <c r="S146" s="144">
        <v>0</v>
      </c>
      <c r="T146" s="145">
        <f>S146*H146</f>
        <v>0</v>
      </c>
      <c r="AR146" s="146" t="s">
        <v>288</v>
      </c>
      <c r="AT146" s="146" t="s">
        <v>284</v>
      </c>
      <c r="AU146" s="146" t="s">
        <v>82</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288</v>
      </c>
      <c r="BM146" s="146" t="s">
        <v>329</v>
      </c>
    </row>
    <row r="147" spans="2:65" s="1" customFormat="1" ht="126.75">
      <c r="B147" s="28"/>
      <c r="D147" s="148" t="s">
        <v>290</v>
      </c>
      <c r="F147" s="149" t="s">
        <v>330</v>
      </c>
      <c r="I147" s="150"/>
      <c r="L147" s="28"/>
      <c r="M147" s="151"/>
      <c r="T147" s="52"/>
      <c r="AT147" s="13" t="s">
        <v>290</v>
      </c>
      <c r="AU147" s="13" t="s">
        <v>82</v>
      </c>
    </row>
    <row r="148" spans="2:65" s="1" customFormat="1" ht="16.5" customHeight="1">
      <c r="B148" s="133"/>
      <c r="C148" s="134" t="s">
        <v>331</v>
      </c>
      <c r="D148" s="134" t="s">
        <v>284</v>
      </c>
      <c r="E148" s="135" t="s">
        <v>332</v>
      </c>
      <c r="F148" s="136" t="s">
        <v>333</v>
      </c>
      <c r="G148" s="137" t="s">
        <v>287</v>
      </c>
      <c r="H148" s="138"/>
      <c r="I148" s="139"/>
      <c r="J148" s="140">
        <f>ROUND(I148*H148,2)</f>
        <v>0</v>
      </c>
      <c r="K148" s="141"/>
      <c r="L148" s="28"/>
      <c r="M148" s="142" t="s">
        <v>1</v>
      </c>
      <c r="N148" s="143" t="s">
        <v>38</v>
      </c>
      <c r="P148" s="144">
        <f>O148*H148</f>
        <v>0</v>
      </c>
      <c r="Q148" s="144">
        <v>0</v>
      </c>
      <c r="R148" s="144">
        <f>Q148*H148</f>
        <v>0</v>
      </c>
      <c r="S148" s="144">
        <v>0</v>
      </c>
      <c r="T148" s="145">
        <f>S148*H148</f>
        <v>0</v>
      </c>
      <c r="AR148" s="146" t="s">
        <v>288</v>
      </c>
      <c r="AT148" s="146" t="s">
        <v>284</v>
      </c>
      <c r="AU148" s="146" t="s">
        <v>82</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288</v>
      </c>
      <c r="BM148" s="146" t="s">
        <v>334</v>
      </c>
    </row>
    <row r="149" spans="2:65" s="1" customFormat="1" ht="273">
      <c r="B149" s="28"/>
      <c r="D149" s="148" t="s">
        <v>290</v>
      </c>
      <c r="F149" s="149" t="s">
        <v>335</v>
      </c>
      <c r="I149" s="150"/>
      <c r="L149" s="28"/>
      <c r="M149" s="151"/>
      <c r="T149" s="52"/>
      <c r="AT149" s="13" t="s">
        <v>290</v>
      </c>
      <c r="AU149" s="13" t="s">
        <v>82</v>
      </c>
    </row>
    <row r="150" spans="2:65" s="11" customFormat="1" ht="22.9" customHeight="1">
      <c r="B150" s="121"/>
      <c r="D150" s="122" t="s">
        <v>72</v>
      </c>
      <c r="E150" s="131" t="s">
        <v>336</v>
      </c>
      <c r="F150" s="131" t="s">
        <v>337</v>
      </c>
      <c r="I150" s="124"/>
      <c r="J150" s="132">
        <f>BK150</f>
        <v>0</v>
      </c>
      <c r="L150" s="121"/>
      <c r="M150" s="126"/>
      <c r="P150" s="127">
        <f>SUM(P151:P158)</f>
        <v>0</v>
      </c>
      <c r="R150" s="127">
        <f>SUM(R151:R158)</f>
        <v>0</v>
      </c>
      <c r="T150" s="128">
        <f>SUM(T151:T158)</f>
        <v>0</v>
      </c>
      <c r="AR150" s="122" t="s">
        <v>280</v>
      </c>
      <c r="AT150" s="129" t="s">
        <v>72</v>
      </c>
      <c r="AU150" s="129" t="s">
        <v>80</v>
      </c>
      <c r="AY150" s="122" t="s">
        <v>281</v>
      </c>
      <c r="BK150" s="130">
        <f>SUM(BK151:BK158)</f>
        <v>0</v>
      </c>
    </row>
    <row r="151" spans="2:65" s="1" customFormat="1" ht="21.75" customHeight="1">
      <c r="B151" s="133"/>
      <c r="C151" s="134" t="s">
        <v>8</v>
      </c>
      <c r="D151" s="134" t="s">
        <v>284</v>
      </c>
      <c r="E151" s="135" t="s">
        <v>338</v>
      </c>
      <c r="F151" s="136" t="s">
        <v>339</v>
      </c>
      <c r="G151" s="137" t="s">
        <v>287</v>
      </c>
      <c r="H151" s="138"/>
      <c r="I151" s="139"/>
      <c r="J151" s="140">
        <f>ROUND(I151*H151,2)</f>
        <v>0</v>
      </c>
      <c r="K151" s="141"/>
      <c r="L151" s="28"/>
      <c r="M151" s="142" t="s">
        <v>1</v>
      </c>
      <c r="N151" s="143" t="s">
        <v>38</v>
      </c>
      <c r="P151" s="144">
        <f>O151*H151</f>
        <v>0</v>
      </c>
      <c r="Q151" s="144">
        <v>0</v>
      </c>
      <c r="R151" s="144">
        <f>Q151*H151</f>
        <v>0</v>
      </c>
      <c r="S151" s="144">
        <v>0</v>
      </c>
      <c r="T151" s="145">
        <f>S151*H151</f>
        <v>0</v>
      </c>
      <c r="AR151" s="146" t="s">
        <v>288</v>
      </c>
      <c r="AT151" s="146" t="s">
        <v>284</v>
      </c>
      <c r="AU151" s="146" t="s">
        <v>82</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288</v>
      </c>
      <c r="BM151" s="146" t="s">
        <v>340</v>
      </c>
    </row>
    <row r="152" spans="2:65" s="1" customFormat="1" ht="58.5">
      <c r="B152" s="28"/>
      <c r="D152" s="148" t="s">
        <v>290</v>
      </c>
      <c r="F152" s="149" t="s">
        <v>341</v>
      </c>
      <c r="I152" s="150"/>
      <c r="L152" s="28"/>
      <c r="M152" s="151"/>
      <c r="T152" s="52"/>
      <c r="AT152" s="13" t="s">
        <v>290</v>
      </c>
      <c r="AU152" s="13" t="s">
        <v>82</v>
      </c>
    </row>
    <row r="153" spans="2:65" s="1" customFormat="1" ht="24.2" customHeight="1">
      <c r="B153" s="133"/>
      <c r="C153" s="134" t="s">
        <v>342</v>
      </c>
      <c r="D153" s="134" t="s">
        <v>284</v>
      </c>
      <c r="E153" s="135" t="s">
        <v>343</v>
      </c>
      <c r="F153" s="136" t="s">
        <v>344</v>
      </c>
      <c r="G153" s="137" t="s">
        <v>287</v>
      </c>
      <c r="H153" s="138"/>
      <c r="I153" s="139"/>
      <c r="J153" s="140">
        <f>ROUND(I153*H153,2)</f>
        <v>0</v>
      </c>
      <c r="K153" s="141"/>
      <c r="L153" s="28"/>
      <c r="M153" s="142" t="s">
        <v>1</v>
      </c>
      <c r="N153" s="143" t="s">
        <v>38</v>
      </c>
      <c r="P153" s="144">
        <f>O153*H153</f>
        <v>0</v>
      </c>
      <c r="Q153" s="144">
        <v>0</v>
      </c>
      <c r="R153" s="144">
        <f>Q153*H153</f>
        <v>0</v>
      </c>
      <c r="S153" s="144">
        <v>0</v>
      </c>
      <c r="T153" s="145">
        <f>S153*H153</f>
        <v>0</v>
      </c>
      <c r="AR153" s="146" t="s">
        <v>288</v>
      </c>
      <c r="AT153" s="146" t="s">
        <v>284</v>
      </c>
      <c r="AU153" s="146" t="s">
        <v>82</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288</v>
      </c>
      <c r="BM153" s="146" t="s">
        <v>345</v>
      </c>
    </row>
    <row r="154" spans="2:65" s="1" customFormat="1" ht="78">
      <c r="B154" s="28"/>
      <c r="D154" s="148" t="s">
        <v>290</v>
      </c>
      <c r="F154" s="149" t="s">
        <v>346</v>
      </c>
      <c r="I154" s="150"/>
      <c r="L154" s="28"/>
      <c r="M154" s="151"/>
      <c r="T154" s="52"/>
      <c r="AT154" s="13" t="s">
        <v>290</v>
      </c>
      <c r="AU154" s="13" t="s">
        <v>82</v>
      </c>
    </row>
    <row r="155" spans="2:65" s="1" customFormat="1" ht="16.5" customHeight="1">
      <c r="B155" s="133"/>
      <c r="C155" s="134" t="s">
        <v>347</v>
      </c>
      <c r="D155" s="134" t="s">
        <v>284</v>
      </c>
      <c r="E155" s="135" t="s">
        <v>348</v>
      </c>
      <c r="F155" s="136" t="s">
        <v>349</v>
      </c>
      <c r="G155" s="137" t="s">
        <v>287</v>
      </c>
      <c r="H155" s="138"/>
      <c r="I155" s="139"/>
      <c r="J155" s="140">
        <f>ROUND(I155*H155,2)</f>
        <v>0</v>
      </c>
      <c r="K155" s="141"/>
      <c r="L155" s="28"/>
      <c r="M155" s="142" t="s">
        <v>1</v>
      </c>
      <c r="N155" s="143" t="s">
        <v>38</v>
      </c>
      <c r="P155" s="144">
        <f>O155*H155</f>
        <v>0</v>
      </c>
      <c r="Q155" s="144">
        <v>0</v>
      </c>
      <c r="R155" s="144">
        <f>Q155*H155</f>
        <v>0</v>
      </c>
      <c r="S155" s="144">
        <v>0</v>
      </c>
      <c r="T155" s="145">
        <f>S155*H155</f>
        <v>0</v>
      </c>
      <c r="AR155" s="146" t="s">
        <v>288</v>
      </c>
      <c r="AT155" s="146" t="s">
        <v>284</v>
      </c>
      <c r="AU155" s="146" t="s">
        <v>82</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288</v>
      </c>
      <c r="BM155" s="146" t="s">
        <v>350</v>
      </c>
    </row>
    <row r="156" spans="2:65" s="1" customFormat="1" ht="409.5">
      <c r="B156" s="28"/>
      <c r="D156" s="148" t="s">
        <v>290</v>
      </c>
      <c r="F156" s="149" t="s">
        <v>351</v>
      </c>
      <c r="I156" s="150"/>
      <c r="L156" s="28"/>
      <c r="M156" s="151"/>
      <c r="T156" s="52"/>
      <c r="AT156" s="13" t="s">
        <v>290</v>
      </c>
      <c r="AU156" s="13" t="s">
        <v>82</v>
      </c>
    </row>
    <row r="157" spans="2:65" s="1" customFormat="1" ht="16.5" customHeight="1">
      <c r="B157" s="133"/>
      <c r="C157" s="134" t="s">
        <v>352</v>
      </c>
      <c r="D157" s="134" t="s">
        <v>284</v>
      </c>
      <c r="E157" s="135" t="s">
        <v>353</v>
      </c>
      <c r="F157" s="136" t="s">
        <v>354</v>
      </c>
      <c r="G157" s="137" t="s">
        <v>287</v>
      </c>
      <c r="H157" s="138"/>
      <c r="I157" s="139"/>
      <c r="J157" s="140">
        <f>ROUND(I157*H157,2)</f>
        <v>0</v>
      </c>
      <c r="K157" s="141"/>
      <c r="L157" s="28"/>
      <c r="M157" s="142" t="s">
        <v>1</v>
      </c>
      <c r="N157" s="143" t="s">
        <v>38</v>
      </c>
      <c r="P157" s="144">
        <f>O157*H157</f>
        <v>0</v>
      </c>
      <c r="Q157" s="144">
        <v>0</v>
      </c>
      <c r="R157" s="144">
        <f>Q157*H157</f>
        <v>0</v>
      </c>
      <c r="S157" s="144">
        <v>0</v>
      </c>
      <c r="T157" s="145">
        <f>S157*H157</f>
        <v>0</v>
      </c>
      <c r="AR157" s="146" t="s">
        <v>288</v>
      </c>
      <c r="AT157" s="146" t="s">
        <v>284</v>
      </c>
      <c r="AU157" s="146" t="s">
        <v>82</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288</v>
      </c>
      <c r="BM157" s="146" t="s">
        <v>355</v>
      </c>
    </row>
    <row r="158" spans="2:65" s="1" customFormat="1" ht="214.5">
      <c r="B158" s="28"/>
      <c r="D158" s="148" t="s">
        <v>290</v>
      </c>
      <c r="F158" s="149" t="s">
        <v>356</v>
      </c>
      <c r="I158" s="150"/>
      <c r="L158" s="28"/>
      <c r="M158" s="151"/>
      <c r="T158" s="52"/>
      <c r="AT158" s="13" t="s">
        <v>290</v>
      </c>
      <c r="AU158" s="13" t="s">
        <v>82</v>
      </c>
    </row>
    <row r="159" spans="2:65" s="11" customFormat="1" ht="22.9" customHeight="1">
      <c r="B159" s="121"/>
      <c r="D159" s="122" t="s">
        <v>72</v>
      </c>
      <c r="E159" s="131" t="s">
        <v>357</v>
      </c>
      <c r="F159" s="131" t="s">
        <v>358</v>
      </c>
      <c r="I159" s="124"/>
      <c r="J159" s="132">
        <f>BK159</f>
        <v>0</v>
      </c>
      <c r="L159" s="121"/>
      <c r="M159" s="126"/>
      <c r="P159" s="127">
        <f>SUM(P160:P161)</f>
        <v>0</v>
      </c>
      <c r="R159" s="127">
        <f>SUM(R160:R161)</f>
        <v>0</v>
      </c>
      <c r="T159" s="128">
        <f>SUM(T160:T161)</f>
        <v>0</v>
      </c>
      <c r="AR159" s="122" t="s">
        <v>280</v>
      </c>
      <c r="AT159" s="129" t="s">
        <v>72</v>
      </c>
      <c r="AU159" s="129" t="s">
        <v>80</v>
      </c>
      <c r="AY159" s="122" t="s">
        <v>281</v>
      </c>
      <c r="BK159" s="130">
        <f>SUM(BK160:BK161)</f>
        <v>0</v>
      </c>
    </row>
    <row r="160" spans="2:65" s="1" customFormat="1" ht="16.5" customHeight="1">
      <c r="B160" s="133"/>
      <c r="C160" s="134" t="s">
        <v>359</v>
      </c>
      <c r="D160" s="134" t="s">
        <v>284</v>
      </c>
      <c r="E160" s="135" t="s">
        <v>360</v>
      </c>
      <c r="F160" s="136" t="s">
        <v>361</v>
      </c>
      <c r="G160" s="137" t="s">
        <v>287</v>
      </c>
      <c r="H160" s="138"/>
      <c r="I160" s="139"/>
      <c r="J160" s="140">
        <f>ROUND(I160*H160,2)</f>
        <v>0</v>
      </c>
      <c r="K160" s="141"/>
      <c r="L160" s="28"/>
      <c r="M160" s="142" t="s">
        <v>1</v>
      </c>
      <c r="N160" s="143" t="s">
        <v>38</v>
      </c>
      <c r="P160" s="144">
        <f>O160*H160</f>
        <v>0</v>
      </c>
      <c r="Q160" s="144">
        <v>0</v>
      </c>
      <c r="R160" s="144">
        <f>Q160*H160</f>
        <v>0</v>
      </c>
      <c r="S160" s="144">
        <v>0</v>
      </c>
      <c r="T160" s="145">
        <f>S160*H160</f>
        <v>0</v>
      </c>
      <c r="AR160" s="146" t="s">
        <v>288</v>
      </c>
      <c r="AT160" s="146" t="s">
        <v>284</v>
      </c>
      <c r="AU160" s="146" t="s">
        <v>82</v>
      </c>
      <c r="AY160" s="13" t="s">
        <v>281</v>
      </c>
      <c r="BE160" s="147">
        <f>IF(N160="základní",J160,0)</f>
        <v>0</v>
      </c>
      <c r="BF160" s="147">
        <f>IF(N160="snížená",J160,0)</f>
        <v>0</v>
      </c>
      <c r="BG160" s="147">
        <f>IF(N160="zákl. přenesená",J160,0)</f>
        <v>0</v>
      </c>
      <c r="BH160" s="147">
        <f>IF(N160="sníž. přenesená",J160,0)</f>
        <v>0</v>
      </c>
      <c r="BI160" s="147">
        <f>IF(N160="nulová",J160,0)</f>
        <v>0</v>
      </c>
      <c r="BJ160" s="13" t="s">
        <v>80</v>
      </c>
      <c r="BK160" s="147">
        <f>ROUND(I160*H160,2)</f>
        <v>0</v>
      </c>
      <c r="BL160" s="13" t="s">
        <v>288</v>
      </c>
      <c r="BM160" s="146" t="s">
        <v>362</v>
      </c>
    </row>
    <row r="161" spans="2:65" s="1" customFormat="1" ht="380.25">
      <c r="B161" s="28"/>
      <c r="D161" s="148" t="s">
        <v>290</v>
      </c>
      <c r="F161" s="149" t="s">
        <v>363</v>
      </c>
      <c r="I161" s="150"/>
      <c r="L161" s="28"/>
      <c r="M161" s="151"/>
      <c r="T161" s="52"/>
      <c r="AT161" s="13" t="s">
        <v>290</v>
      </c>
      <c r="AU161" s="13" t="s">
        <v>82</v>
      </c>
    </row>
    <row r="162" spans="2:65" s="11" customFormat="1" ht="22.9" customHeight="1">
      <c r="B162" s="121"/>
      <c r="D162" s="122" t="s">
        <v>72</v>
      </c>
      <c r="E162" s="131" t="s">
        <v>364</v>
      </c>
      <c r="F162" s="131" t="s">
        <v>365</v>
      </c>
      <c r="I162" s="124"/>
      <c r="J162" s="132">
        <f>BK162</f>
        <v>0</v>
      </c>
      <c r="L162" s="121"/>
      <c r="M162" s="126"/>
      <c r="P162" s="127">
        <f>SUM(P163:P173)</f>
        <v>0</v>
      </c>
      <c r="R162" s="127">
        <f>SUM(R163:R173)</f>
        <v>0</v>
      </c>
      <c r="T162" s="128">
        <f>SUM(T163:T173)</f>
        <v>0</v>
      </c>
      <c r="AR162" s="122" t="s">
        <v>280</v>
      </c>
      <c r="AT162" s="129" t="s">
        <v>72</v>
      </c>
      <c r="AU162" s="129" t="s">
        <v>80</v>
      </c>
      <c r="AY162" s="122" t="s">
        <v>281</v>
      </c>
      <c r="BK162" s="130">
        <f>SUM(BK163:BK173)</f>
        <v>0</v>
      </c>
    </row>
    <row r="163" spans="2:65" s="1" customFormat="1" ht="16.5" customHeight="1">
      <c r="B163" s="133"/>
      <c r="C163" s="134" t="s">
        <v>366</v>
      </c>
      <c r="D163" s="134" t="s">
        <v>284</v>
      </c>
      <c r="E163" s="135" t="s">
        <v>367</v>
      </c>
      <c r="F163" s="136" t="s">
        <v>368</v>
      </c>
      <c r="G163" s="137" t="s">
        <v>287</v>
      </c>
      <c r="H163" s="138"/>
      <c r="I163" s="139"/>
      <c r="J163" s="140">
        <f>ROUND(I163*H163,2)</f>
        <v>0</v>
      </c>
      <c r="K163" s="141"/>
      <c r="L163" s="28"/>
      <c r="M163" s="142" t="s">
        <v>1</v>
      </c>
      <c r="N163" s="143" t="s">
        <v>38</v>
      </c>
      <c r="P163" s="144">
        <f>O163*H163</f>
        <v>0</v>
      </c>
      <c r="Q163" s="144">
        <v>0</v>
      </c>
      <c r="R163" s="144">
        <f>Q163*H163</f>
        <v>0</v>
      </c>
      <c r="S163" s="144">
        <v>0</v>
      </c>
      <c r="T163" s="145">
        <f>S163*H163</f>
        <v>0</v>
      </c>
      <c r="AR163" s="146" t="s">
        <v>288</v>
      </c>
      <c r="AT163" s="146" t="s">
        <v>284</v>
      </c>
      <c r="AU163" s="146" t="s">
        <v>82</v>
      </c>
      <c r="AY163" s="13" t="s">
        <v>281</v>
      </c>
      <c r="BE163" s="147">
        <f>IF(N163="základní",J163,0)</f>
        <v>0</v>
      </c>
      <c r="BF163" s="147">
        <f>IF(N163="snížená",J163,0)</f>
        <v>0</v>
      </c>
      <c r="BG163" s="147">
        <f>IF(N163="zákl. přenesená",J163,0)</f>
        <v>0</v>
      </c>
      <c r="BH163" s="147">
        <f>IF(N163="sníž. přenesená",J163,0)</f>
        <v>0</v>
      </c>
      <c r="BI163" s="147">
        <f>IF(N163="nulová",J163,0)</f>
        <v>0</v>
      </c>
      <c r="BJ163" s="13" t="s">
        <v>80</v>
      </c>
      <c r="BK163" s="147">
        <f>ROUND(I163*H163,2)</f>
        <v>0</v>
      </c>
      <c r="BL163" s="13" t="s">
        <v>288</v>
      </c>
      <c r="BM163" s="146" t="s">
        <v>369</v>
      </c>
    </row>
    <row r="164" spans="2:65" s="1" customFormat="1" ht="146.25">
      <c r="B164" s="28"/>
      <c r="D164" s="148" t="s">
        <v>290</v>
      </c>
      <c r="F164" s="149" t="s">
        <v>370</v>
      </c>
      <c r="I164" s="150"/>
      <c r="L164" s="28"/>
      <c r="M164" s="151"/>
      <c r="T164" s="52"/>
      <c r="AT164" s="13" t="s">
        <v>290</v>
      </c>
      <c r="AU164" s="13" t="s">
        <v>82</v>
      </c>
    </row>
    <row r="165" spans="2:65" s="1" customFormat="1" ht="16.5" customHeight="1">
      <c r="B165" s="133"/>
      <c r="C165" s="134" t="s">
        <v>371</v>
      </c>
      <c r="D165" s="134" t="s">
        <v>284</v>
      </c>
      <c r="E165" s="135" t="s">
        <v>372</v>
      </c>
      <c r="F165" s="136" t="s">
        <v>373</v>
      </c>
      <c r="G165" s="137" t="s">
        <v>287</v>
      </c>
      <c r="H165" s="138"/>
      <c r="I165" s="139"/>
      <c r="J165" s="140">
        <f>ROUND(I165*H165,2)</f>
        <v>0</v>
      </c>
      <c r="K165" s="141"/>
      <c r="L165" s="28"/>
      <c r="M165" s="142" t="s">
        <v>1</v>
      </c>
      <c r="N165" s="143" t="s">
        <v>38</v>
      </c>
      <c r="P165" s="144">
        <f>O165*H165</f>
        <v>0</v>
      </c>
      <c r="Q165" s="144">
        <v>0</v>
      </c>
      <c r="R165" s="144">
        <f>Q165*H165</f>
        <v>0</v>
      </c>
      <c r="S165" s="144">
        <v>0</v>
      </c>
      <c r="T165" s="145">
        <f>S165*H165</f>
        <v>0</v>
      </c>
      <c r="AR165" s="146" t="s">
        <v>288</v>
      </c>
      <c r="AT165" s="146" t="s">
        <v>284</v>
      </c>
      <c r="AU165" s="146" t="s">
        <v>82</v>
      </c>
      <c r="AY165" s="13" t="s">
        <v>281</v>
      </c>
      <c r="BE165" s="147">
        <f>IF(N165="základní",J165,0)</f>
        <v>0</v>
      </c>
      <c r="BF165" s="147">
        <f>IF(N165="snížená",J165,0)</f>
        <v>0</v>
      </c>
      <c r="BG165" s="147">
        <f>IF(N165="zákl. přenesená",J165,0)</f>
        <v>0</v>
      </c>
      <c r="BH165" s="147">
        <f>IF(N165="sníž. přenesená",J165,0)</f>
        <v>0</v>
      </c>
      <c r="BI165" s="147">
        <f>IF(N165="nulová",J165,0)</f>
        <v>0</v>
      </c>
      <c r="BJ165" s="13" t="s">
        <v>80</v>
      </c>
      <c r="BK165" s="147">
        <f>ROUND(I165*H165,2)</f>
        <v>0</v>
      </c>
      <c r="BL165" s="13" t="s">
        <v>288</v>
      </c>
      <c r="BM165" s="146" t="s">
        <v>374</v>
      </c>
    </row>
    <row r="166" spans="2:65" s="1" customFormat="1" ht="107.25">
      <c r="B166" s="28"/>
      <c r="D166" s="148" t="s">
        <v>290</v>
      </c>
      <c r="F166" s="149" t="s">
        <v>375</v>
      </c>
      <c r="I166" s="150"/>
      <c r="L166" s="28"/>
      <c r="M166" s="151"/>
      <c r="T166" s="52"/>
      <c r="AT166" s="13" t="s">
        <v>290</v>
      </c>
      <c r="AU166" s="13" t="s">
        <v>82</v>
      </c>
    </row>
    <row r="167" spans="2:65" s="1" customFormat="1" ht="16.5" customHeight="1">
      <c r="B167" s="133"/>
      <c r="C167" s="134" t="s">
        <v>7</v>
      </c>
      <c r="D167" s="134" t="s">
        <v>284</v>
      </c>
      <c r="E167" s="135" t="s">
        <v>376</v>
      </c>
      <c r="F167" s="136" t="s">
        <v>377</v>
      </c>
      <c r="G167" s="137" t="s">
        <v>287</v>
      </c>
      <c r="H167" s="138"/>
      <c r="I167" s="139"/>
      <c r="J167" s="140">
        <f>ROUND(I167*H167,2)</f>
        <v>0</v>
      </c>
      <c r="K167" s="141"/>
      <c r="L167" s="28"/>
      <c r="M167" s="142" t="s">
        <v>1</v>
      </c>
      <c r="N167" s="143" t="s">
        <v>38</v>
      </c>
      <c r="P167" s="144">
        <f>O167*H167</f>
        <v>0</v>
      </c>
      <c r="Q167" s="144">
        <v>0</v>
      </c>
      <c r="R167" s="144">
        <f>Q167*H167</f>
        <v>0</v>
      </c>
      <c r="S167" s="144">
        <v>0</v>
      </c>
      <c r="T167" s="145">
        <f>S167*H167</f>
        <v>0</v>
      </c>
      <c r="AR167" s="146" t="s">
        <v>288</v>
      </c>
      <c r="AT167" s="146" t="s">
        <v>284</v>
      </c>
      <c r="AU167" s="146" t="s">
        <v>82</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288</v>
      </c>
      <c r="BM167" s="146" t="s">
        <v>378</v>
      </c>
    </row>
    <row r="168" spans="2:65" s="1" customFormat="1" ht="16.5" customHeight="1">
      <c r="B168" s="133"/>
      <c r="C168" s="134" t="s">
        <v>379</v>
      </c>
      <c r="D168" s="134" t="s">
        <v>284</v>
      </c>
      <c r="E168" s="135" t="s">
        <v>380</v>
      </c>
      <c r="F168" s="136" t="s">
        <v>381</v>
      </c>
      <c r="G168" s="137" t="s">
        <v>287</v>
      </c>
      <c r="H168" s="138"/>
      <c r="I168" s="139"/>
      <c r="J168" s="140">
        <f>ROUND(I168*H168,2)</f>
        <v>0</v>
      </c>
      <c r="K168" s="141"/>
      <c r="L168" s="28"/>
      <c r="M168" s="142" t="s">
        <v>1</v>
      </c>
      <c r="N168" s="143" t="s">
        <v>38</v>
      </c>
      <c r="P168" s="144">
        <f>O168*H168</f>
        <v>0</v>
      </c>
      <c r="Q168" s="144">
        <v>0</v>
      </c>
      <c r="R168" s="144">
        <f>Q168*H168</f>
        <v>0</v>
      </c>
      <c r="S168" s="144">
        <v>0</v>
      </c>
      <c r="T168" s="145">
        <f>S168*H168</f>
        <v>0</v>
      </c>
      <c r="AR168" s="146" t="s">
        <v>288</v>
      </c>
      <c r="AT168" s="146" t="s">
        <v>284</v>
      </c>
      <c r="AU168" s="146" t="s">
        <v>82</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288</v>
      </c>
      <c r="BM168" s="146" t="s">
        <v>382</v>
      </c>
    </row>
    <row r="169" spans="2:65" s="1" customFormat="1" ht="136.5">
      <c r="B169" s="28"/>
      <c r="D169" s="148" t="s">
        <v>290</v>
      </c>
      <c r="F169" s="149" t="s">
        <v>383</v>
      </c>
      <c r="I169" s="150"/>
      <c r="L169" s="28"/>
      <c r="M169" s="151"/>
      <c r="T169" s="52"/>
      <c r="AT169" s="13" t="s">
        <v>290</v>
      </c>
      <c r="AU169" s="13" t="s">
        <v>82</v>
      </c>
    </row>
    <row r="170" spans="2:65" s="1" customFormat="1" ht="16.5" customHeight="1">
      <c r="B170" s="133"/>
      <c r="C170" s="134" t="s">
        <v>384</v>
      </c>
      <c r="D170" s="134" t="s">
        <v>284</v>
      </c>
      <c r="E170" s="135" t="s">
        <v>385</v>
      </c>
      <c r="F170" s="136" t="s">
        <v>386</v>
      </c>
      <c r="G170" s="137" t="s">
        <v>287</v>
      </c>
      <c r="H170" s="138"/>
      <c r="I170" s="139"/>
      <c r="J170" s="140">
        <f>ROUND(I170*H170,2)</f>
        <v>0</v>
      </c>
      <c r="K170" s="141"/>
      <c r="L170" s="28"/>
      <c r="M170" s="142" t="s">
        <v>1</v>
      </c>
      <c r="N170" s="143" t="s">
        <v>38</v>
      </c>
      <c r="P170" s="144">
        <f>O170*H170</f>
        <v>0</v>
      </c>
      <c r="Q170" s="144">
        <v>0</v>
      </c>
      <c r="R170" s="144">
        <f>Q170*H170</f>
        <v>0</v>
      </c>
      <c r="S170" s="144">
        <v>0</v>
      </c>
      <c r="T170" s="145">
        <f>S170*H170</f>
        <v>0</v>
      </c>
      <c r="AR170" s="146" t="s">
        <v>288</v>
      </c>
      <c r="AT170" s="146" t="s">
        <v>284</v>
      </c>
      <c r="AU170" s="146" t="s">
        <v>82</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288</v>
      </c>
      <c r="BM170" s="146" t="s">
        <v>387</v>
      </c>
    </row>
    <row r="171" spans="2:65" s="1" customFormat="1" ht="39">
      <c r="B171" s="28"/>
      <c r="D171" s="148" t="s">
        <v>290</v>
      </c>
      <c r="F171" s="149" t="s">
        <v>388</v>
      </c>
      <c r="I171" s="150"/>
      <c r="L171" s="28"/>
      <c r="M171" s="151"/>
      <c r="T171" s="52"/>
      <c r="AT171" s="13" t="s">
        <v>290</v>
      </c>
      <c r="AU171" s="13" t="s">
        <v>82</v>
      </c>
    </row>
    <row r="172" spans="2:65" s="1" customFormat="1" ht="16.5" customHeight="1">
      <c r="B172" s="133"/>
      <c r="C172" s="134" t="s">
        <v>389</v>
      </c>
      <c r="D172" s="134" t="s">
        <v>284</v>
      </c>
      <c r="E172" s="135" t="s">
        <v>390</v>
      </c>
      <c r="F172" s="136" t="s">
        <v>391</v>
      </c>
      <c r="G172" s="137" t="s">
        <v>287</v>
      </c>
      <c r="H172" s="138"/>
      <c r="I172" s="139"/>
      <c r="J172" s="140">
        <f>ROUND(I172*H172,2)</f>
        <v>0</v>
      </c>
      <c r="K172" s="141"/>
      <c r="L172" s="28"/>
      <c r="M172" s="142" t="s">
        <v>1</v>
      </c>
      <c r="N172" s="143" t="s">
        <v>38</v>
      </c>
      <c r="P172" s="144">
        <f>O172*H172</f>
        <v>0</v>
      </c>
      <c r="Q172" s="144">
        <v>0</v>
      </c>
      <c r="R172" s="144">
        <f>Q172*H172</f>
        <v>0</v>
      </c>
      <c r="S172" s="144">
        <v>0</v>
      </c>
      <c r="T172" s="145">
        <f>S172*H172</f>
        <v>0</v>
      </c>
      <c r="AR172" s="146" t="s">
        <v>288</v>
      </c>
      <c r="AT172" s="146" t="s">
        <v>284</v>
      </c>
      <c r="AU172" s="146" t="s">
        <v>82</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288</v>
      </c>
      <c r="BM172" s="146" t="s">
        <v>392</v>
      </c>
    </row>
    <row r="173" spans="2:65" s="1" customFormat="1" ht="409.5">
      <c r="B173" s="28"/>
      <c r="D173" s="148" t="s">
        <v>290</v>
      </c>
      <c r="F173" s="152" t="s">
        <v>393</v>
      </c>
      <c r="I173" s="150"/>
      <c r="L173" s="28"/>
      <c r="M173" s="153"/>
      <c r="N173" s="154"/>
      <c r="O173" s="154"/>
      <c r="P173" s="154"/>
      <c r="Q173" s="154"/>
      <c r="R173" s="154"/>
      <c r="S173" s="154"/>
      <c r="T173" s="155"/>
      <c r="AT173" s="13" t="s">
        <v>290</v>
      </c>
      <c r="AU173" s="13" t="s">
        <v>82</v>
      </c>
    </row>
    <row r="174" spans="2:65" s="1" customFormat="1" ht="6.95" customHeight="1">
      <c r="B174" s="40"/>
      <c r="C174" s="41"/>
      <c r="D174" s="41"/>
      <c r="E174" s="41"/>
      <c r="F174" s="41"/>
      <c r="G174" s="41"/>
      <c r="H174" s="41"/>
      <c r="I174" s="41"/>
      <c r="J174" s="41"/>
      <c r="K174" s="41"/>
      <c r="L174" s="28"/>
    </row>
  </sheetData>
  <autoFilter ref="C125:K173" xr:uid="{00000000-0009-0000-0000-000022000000}"/>
  <mergeCells count="12">
    <mergeCell ref="E118:H118"/>
    <mergeCell ref="L2:V2"/>
    <mergeCell ref="E85:H85"/>
    <mergeCell ref="E87:H87"/>
    <mergeCell ref="E89:H89"/>
    <mergeCell ref="E114:H114"/>
    <mergeCell ref="E116:H11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BM179"/>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218</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 customHeight="1">
      <c r="B8" s="16"/>
      <c r="D8" s="23" t="s">
        <v>249</v>
      </c>
      <c r="L8" s="16"/>
    </row>
    <row r="9" spans="2:46" s="1" customFormat="1" ht="16.5" customHeight="1">
      <c r="B9" s="28"/>
      <c r="E9" s="223" t="s">
        <v>3720</v>
      </c>
      <c r="F9" s="225"/>
      <c r="G9" s="225"/>
      <c r="H9" s="225"/>
      <c r="L9" s="28"/>
    </row>
    <row r="10" spans="2:46" s="1" customFormat="1" ht="12" customHeight="1">
      <c r="B10" s="28"/>
      <c r="D10" s="23" t="s">
        <v>251</v>
      </c>
      <c r="L10" s="28"/>
    </row>
    <row r="11" spans="2:46" s="1" customFormat="1" ht="30" customHeight="1">
      <c r="B11" s="28"/>
      <c r="E11" s="205" t="s">
        <v>3722</v>
      </c>
      <c r="F11" s="225"/>
      <c r="G11" s="225"/>
      <c r="H11" s="225"/>
      <c r="L11" s="28"/>
    </row>
    <row r="12" spans="2:46" s="1" customFormat="1" ht="11.25">
      <c r="B12" s="28"/>
      <c r="L12" s="28"/>
    </row>
    <row r="13" spans="2:46" s="1" customFormat="1" ht="12" customHeight="1">
      <c r="B13" s="28"/>
      <c r="D13" s="23" t="s">
        <v>18</v>
      </c>
      <c r="F13" s="21" t="s">
        <v>1</v>
      </c>
      <c r="I13" s="23" t="s">
        <v>19</v>
      </c>
      <c r="J13" s="21" t="s">
        <v>1</v>
      </c>
      <c r="L13" s="28"/>
    </row>
    <row r="14" spans="2:46" s="1" customFormat="1" ht="12" customHeight="1">
      <c r="B14" s="28"/>
      <c r="D14" s="23" t="s">
        <v>20</v>
      </c>
      <c r="F14" s="21" t="s">
        <v>2926</v>
      </c>
      <c r="I14" s="23" t="s">
        <v>22</v>
      </c>
      <c r="J14" s="48" t="str">
        <f>'Rekapitulace stavby'!AN8</f>
        <v>5. 12. 2024</v>
      </c>
      <c r="L14" s="28"/>
    </row>
    <row r="15" spans="2:46" s="1" customFormat="1" ht="10.9" customHeight="1">
      <c r="B15" s="28"/>
      <c r="L15" s="28"/>
    </row>
    <row r="16" spans="2:46" s="1" customFormat="1" ht="12" customHeight="1">
      <c r="B16" s="28"/>
      <c r="D16" s="23" t="s">
        <v>24</v>
      </c>
      <c r="I16" s="23" t="s">
        <v>25</v>
      </c>
      <c r="J16" s="21" t="s">
        <v>3723</v>
      </c>
      <c r="L16" s="28"/>
    </row>
    <row r="17" spans="2:12" s="1" customFormat="1" ht="18" customHeight="1">
      <c r="B17" s="28"/>
      <c r="E17" s="21" t="s">
        <v>2927</v>
      </c>
      <c r="I17" s="23" t="s">
        <v>26</v>
      </c>
      <c r="J17" s="21" t="s">
        <v>1</v>
      </c>
      <c r="L17" s="28"/>
    </row>
    <row r="18" spans="2:12" s="1" customFormat="1" ht="6.95" customHeight="1">
      <c r="B18" s="28"/>
      <c r="L18" s="28"/>
    </row>
    <row r="19" spans="2:12" s="1" customFormat="1" ht="12" customHeight="1">
      <c r="B19" s="28"/>
      <c r="D19" s="23" t="s">
        <v>27</v>
      </c>
      <c r="I19" s="23" t="s">
        <v>25</v>
      </c>
      <c r="J19" s="24" t="str">
        <f>'Rekapitulace stavby'!AN13</f>
        <v>Vyplň údaj</v>
      </c>
      <c r="L19" s="28"/>
    </row>
    <row r="20" spans="2:12" s="1" customFormat="1" ht="18" customHeight="1">
      <c r="B20" s="28"/>
      <c r="E20" s="226" t="str">
        <f>'Rekapitulace stavby'!E14</f>
        <v>Vyplň údaj</v>
      </c>
      <c r="F20" s="182"/>
      <c r="G20" s="182"/>
      <c r="H20" s="182"/>
      <c r="I20" s="23" t="s">
        <v>26</v>
      </c>
      <c r="J20" s="24" t="str">
        <f>'Rekapitulace stavby'!AN14</f>
        <v>Vyplň údaj</v>
      </c>
      <c r="L20" s="28"/>
    </row>
    <row r="21" spans="2:12" s="1" customFormat="1" ht="6.95" customHeight="1">
      <c r="B21" s="28"/>
      <c r="L21" s="28"/>
    </row>
    <row r="22" spans="2:12" s="1" customFormat="1" ht="12" customHeight="1">
      <c r="B22" s="28"/>
      <c r="D22" s="23" t="s">
        <v>29</v>
      </c>
      <c r="I22" s="23" t="s">
        <v>25</v>
      </c>
      <c r="J22" s="21" t="s">
        <v>1</v>
      </c>
      <c r="L22" s="28"/>
    </row>
    <row r="23" spans="2:12" s="1" customFormat="1" ht="18" customHeight="1">
      <c r="B23" s="28"/>
      <c r="E23" s="21" t="s">
        <v>21</v>
      </c>
      <c r="I23" s="23" t="s">
        <v>26</v>
      </c>
      <c r="J23" s="21" t="s">
        <v>1</v>
      </c>
      <c r="L23" s="28"/>
    </row>
    <row r="24" spans="2:12" s="1" customFormat="1" ht="6.95" customHeight="1">
      <c r="B24" s="28"/>
      <c r="L24" s="28"/>
    </row>
    <row r="25" spans="2:12" s="1" customFormat="1" ht="12" customHeight="1">
      <c r="B25" s="28"/>
      <c r="D25" s="23" t="s">
        <v>31</v>
      </c>
      <c r="I25" s="23" t="s">
        <v>25</v>
      </c>
      <c r="J25" s="21" t="s">
        <v>3724</v>
      </c>
      <c r="L25" s="28"/>
    </row>
    <row r="26" spans="2:12" s="1" customFormat="1" ht="18" customHeight="1">
      <c r="B26" s="28"/>
      <c r="E26" s="21" t="s">
        <v>3725</v>
      </c>
      <c r="I26" s="23" t="s">
        <v>26</v>
      </c>
      <c r="J26" s="21" t="s">
        <v>3726</v>
      </c>
      <c r="L26" s="28"/>
    </row>
    <row r="27" spans="2:12" s="1" customFormat="1" ht="6.95" customHeight="1">
      <c r="B27" s="28"/>
      <c r="L27" s="28"/>
    </row>
    <row r="28" spans="2:12" s="1" customFormat="1" ht="12" customHeight="1">
      <c r="B28" s="28"/>
      <c r="D28" s="23" t="s">
        <v>32</v>
      </c>
      <c r="L28" s="28"/>
    </row>
    <row r="29" spans="2:12" s="7" customFormat="1" ht="16.5" customHeight="1">
      <c r="B29" s="90"/>
      <c r="E29" s="187" t="s">
        <v>1</v>
      </c>
      <c r="F29" s="187"/>
      <c r="G29" s="187"/>
      <c r="H29" s="187"/>
      <c r="L29" s="90"/>
    </row>
    <row r="30" spans="2:12" s="1" customFormat="1" ht="6.95" customHeight="1">
      <c r="B30" s="28"/>
      <c r="L30" s="28"/>
    </row>
    <row r="31" spans="2:12" s="1" customFormat="1" ht="6.95" customHeight="1">
      <c r="B31" s="28"/>
      <c r="D31" s="49"/>
      <c r="E31" s="49"/>
      <c r="F31" s="49"/>
      <c r="G31" s="49"/>
      <c r="H31" s="49"/>
      <c r="I31" s="49"/>
      <c r="J31" s="49"/>
      <c r="K31" s="49"/>
      <c r="L31" s="28"/>
    </row>
    <row r="32" spans="2:12" s="1" customFormat="1" ht="25.35" customHeight="1">
      <c r="B32" s="28"/>
      <c r="D32" s="91" t="s">
        <v>33</v>
      </c>
      <c r="J32" s="62">
        <f>ROUND(J125,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3" t="s">
        <v>38</v>
      </c>
      <c r="F35" s="81">
        <f>ROUND((SUM(BE125:BE178)),  2)</f>
        <v>0</v>
      </c>
      <c r="I35" s="92">
        <v>0.21</v>
      </c>
      <c r="J35" s="81">
        <f>ROUND(((SUM(BE125:BE178))*I35),  2)</f>
        <v>0</v>
      </c>
      <c r="L35" s="28"/>
    </row>
    <row r="36" spans="2:12" s="1" customFormat="1" ht="14.45" customHeight="1">
      <c r="B36" s="28"/>
      <c r="E36" s="23" t="s">
        <v>39</v>
      </c>
      <c r="F36" s="81">
        <f>ROUND((SUM(BF125:BF178)),  2)</f>
        <v>0</v>
      </c>
      <c r="I36" s="92">
        <v>0.12</v>
      </c>
      <c r="J36" s="81">
        <f>ROUND(((SUM(BF125:BF178))*I36),  2)</f>
        <v>0</v>
      </c>
      <c r="L36" s="28"/>
    </row>
    <row r="37" spans="2:12" s="1" customFormat="1" ht="14.45" hidden="1" customHeight="1">
      <c r="B37" s="28"/>
      <c r="E37" s="23" t="s">
        <v>40</v>
      </c>
      <c r="F37" s="81">
        <f>ROUND((SUM(BG125:BG178)),  2)</f>
        <v>0</v>
      </c>
      <c r="I37" s="92">
        <v>0.21</v>
      </c>
      <c r="J37" s="81">
        <f>0</f>
        <v>0</v>
      </c>
      <c r="L37" s="28"/>
    </row>
    <row r="38" spans="2:12" s="1" customFormat="1" ht="14.45" hidden="1" customHeight="1">
      <c r="B38" s="28"/>
      <c r="E38" s="23" t="s">
        <v>41</v>
      </c>
      <c r="F38" s="81">
        <f>ROUND((SUM(BH125:BH178)),  2)</f>
        <v>0</v>
      </c>
      <c r="I38" s="92">
        <v>0.12</v>
      </c>
      <c r="J38" s="81">
        <f>0</f>
        <v>0</v>
      </c>
      <c r="L38" s="28"/>
    </row>
    <row r="39" spans="2:12" s="1" customFormat="1" ht="14.45" hidden="1" customHeight="1">
      <c r="B39" s="28"/>
      <c r="E39" s="23" t="s">
        <v>42</v>
      </c>
      <c r="F39" s="81">
        <f>ROUND((SUM(BI125:BI178)),  2)</f>
        <v>0</v>
      </c>
      <c r="I39" s="92">
        <v>0</v>
      </c>
      <c r="J39" s="81">
        <f>0</f>
        <v>0</v>
      </c>
      <c r="L39" s="28"/>
    </row>
    <row r="40" spans="2:12" s="1" customFormat="1" ht="6.95" customHeight="1">
      <c r="B40" s="28"/>
      <c r="L40" s="28"/>
    </row>
    <row r="41" spans="2:12" s="1" customFormat="1" ht="25.35" customHeight="1">
      <c r="B41" s="28"/>
      <c r="C41" s="93"/>
      <c r="D41" s="94" t="s">
        <v>43</v>
      </c>
      <c r="E41" s="53"/>
      <c r="F41" s="53"/>
      <c r="G41" s="95" t="s">
        <v>44</v>
      </c>
      <c r="H41" s="96" t="s">
        <v>45</v>
      </c>
      <c r="I41" s="53"/>
      <c r="J41" s="97">
        <f>SUM(J32:J39)</f>
        <v>0</v>
      </c>
      <c r="K41" s="98"/>
      <c r="L41" s="28"/>
    </row>
    <row r="42" spans="2:12" s="1" customFormat="1" ht="14.45" customHeight="1">
      <c r="B42" s="28"/>
      <c r="L42" s="28"/>
    </row>
    <row r="43" spans="2:12" ht="14.45" customHeight="1">
      <c r="B43" s="16"/>
      <c r="L43" s="16"/>
    </row>
    <row r="44" spans="2:12" ht="14.45" customHeight="1">
      <c r="B44" s="16"/>
      <c r="L44" s="16"/>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s="1" customFormat="1" ht="16.5" customHeight="1">
      <c r="B87" s="28"/>
      <c r="E87" s="223" t="s">
        <v>3720</v>
      </c>
      <c r="F87" s="225"/>
      <c r="G87" s="225"/>
      <c r="H87" s="225"/>
      <c r="L87" s="28"/>
    </row>
    <row r="88" spans="2:12" s="1" customFormat="1" ht="12" customHeight="1">
      <c r="B88" s="28"/>
      <c r="C88" s="23" t="s">
        <v>251</v>
      </c>
      <c r="L88" s="28"/>
    </row>
    <row r="89" spans="2:12" s="1" customFormat="1" ht="30" customHeight="1">
      <c r="B89" s="28"/>
      <c r="E89" s="205" t="str">
        <f>E11</f>
        <v>SO1 - Přívod a rozvod vody ze Strachovského rybníka - řad V1</v>
      </c>
      <c r="F89" s="225"/>
      <c r="G89" s="225"/>
      <c r="H89" s="225"/>
      <c r="L89" s="28"/>
    </row>
    <row r="90" spans="2:12" s="1" customFormat="1" ht="6.95" customHeight="1">
      <c r="B90" s="28"/>
      <c r="L90" s="28"/>
    </row>
    <row r="91" spans="2:12" s="1" customFormat="1" ht="12" customHeight="1">
      <c r="B91" s="28"/>
      <c r="C91" s="23" t="s">
        <v>20</v>
      </c>
      <c r="F91" s="21" t="str">
        <f>F14</f>
        <v>Pelhřimov</v>
      </c>
      <c r="I91" s="23" t="s">
        <v>22</v>
      </c>
      <c r="J91" s="48" t="str">
        <f>IF(J14="","",J14)</f>
        <v>5. 12. 2024</v>
      </c>
      <c r="L91" s="28"/>
    </row>
    <row r="92" spans="2:12" s="1" customFormat="1" ht="6.95" customHeight="1">
      <c r="B92" s="28"/>
      <c r="L92" s="28"/>
    </row>
    <row r="93" spans="2:12" s="1" customFormat="1" ht="15.2" customHeight="1">
      <c r="B93" s="28"/>
      <c r="C93" s="23" t="s">
        <v>24</v>
      </c>
      <c r="F93" s="21" t="str">
        <f>E17</f>
        <v>Město Pelhřimov</v>
      </c>
      <c r="I93" s="23" t="s">
        <v>29</v>
      </c>
      <c r="J93" s="26" t="str">
        <f>E23</f>
        <v xml:space="preserve"> </v>
      </c>
      <c r="L93" s="28"/>
    </row>
    <row r="94" spans="2:12" s="1" customFormat="1" ht="15.2" customHeight="1">
      <c r="B94" s="28"/>
      <c r="C94" s="23" t="s">
        <v>27</v>
      </c>
      <c r="F94" s="21" t="str">
        <f>IF(E20="","",E20)</f>
        <v>Vyplň údaj</v>
      </c>
      <c r="I94" s="23" t="s">
        <v>31</v>
      </c>
      <c r="J94" s="26" t="str">
        <f>E26</f>
        <v>Ing Jaromír Čašek</v>
      </c>
      <c r="L94" s="28"/>
    </row>
    <row r="95" spans="2:12" s="1" customFormat="1" ht="10.35" customHeight="1">
      <c r="B95" s="28"/>
      <c r="L95" s="28"/>
    </row>
    <row r="96" spans="2:12" s="1" customFormat="1" ht="29.25" customHeight="1">
      <c r="B96" s="28"/>
      <c r="C96" s="101" t="s">
        <v>256</v>
      </c>
      <c r="D96" s="93"/>
      <c r="E96" s="93"/>
      <c r="F96" s="93"/>
      <c r="G96" s="93"/>
      <c r="H96" s="93"/>
      <c r="I96" s="93"/>
      <c r="J96" s="102" t="s">
        <v>257</v>
      </c>
      <c r="K96" s="93"/>
      <c r="L96" s="28"/>
    </row>
    <row r="97" spans="2:47" s="1" customFormat="1" ht="10.35" customHeight="1">
      <c r="B97" s="28"/>
      <c r="L97" s="28"/>
    </row>
    <row r="98" spans="2:47" s="1" customFormat="1" ht="22.9" customHeight="1">
      <c r="B98" s="28"/>
      <c r="C98" s="103" t="s">
        <v>258</v>
      </c>
      <c r="J98" s="62">
        <f>J125</f>
        <v>0</v>
      </c>
      <c r="L98" s="28"/>
      <c r="AU98" s="13" t="s">
        <v>259</v>
      </c>
    </row>
    <row r="99" spans="2:47" s="8" customFormat="1" ht="24.95" customHeight="1">
      <c r="B99" s="104"/>
      <c r="D99" s="105" t="s">
        <v>2929</v>
      </c>
      <c r="E99" s="106"/>
      <c r="F99" s="106"/>
      <c r="G99" s="106"/>
      <c r="H99" s="106"/>
      <c r="I99" s="106"/>
      <c r="J99" s="107">
        <f>J126</f>
        <v>0</v>
      </c>
      <c r="L99" s="104"/>
    </row>
    <row r="100" spans="2:47" s="9" customFormat="1" ht="19.899999999999999" customHeight="1">
      <c r="B100" s="108"/>
      <c r="D100" s="109" t="s">
        <v>3727</v>
      </c>
      <c r="E100" s="110"/>
      <c r="F100" s="110"/>
      <c r="G100" s="110"/>
      <c r="H100" s="110"/>
      <c r="I100" s="110"/>
      <c r="J100" s="111">
        <f>J127</f>
        <v>0</v>
      </c>
      <c r="L100" s="108"/>
    </row>
    <row r="101" spans="2:47" s="9" customFormat="1" ht="19.899999999999999" customHeight="1">
      <c r="B101" s="108"/>
      <c r="D101" s="109" t="s">
        <v>3728</v>
      </c>
      <c r="E101" s="110"/>
      <c r="F101" s="110"/>
      <c r="G101" s="110"/>
      <c r="H101" s="110"/>
      <c r="I101" s="110"/>
      <c r="J101" s="111">
        <f>J152</f>
        <v>0</v>
      </c>
      <c r="L101" s="108"/>
    </row>
    <row r="102" spans="2:47" s="9" customFormat="1" ht="19.899999999999999" customHeight="1">
      <c r="B102" s="108"/>
      <c r="D102" s="109" t="s">
        <v>3729</v>
      </c>
      <c r="E102" s="110"/>
      <c r="F102" s="110"/>
      <c r="G102" s="110"/>
      <c r="H102" s="110"/>
      <c r="I102" s="110"/>
      <c r="J102" s="111">
        <f>J155</f>
        <v>0</v>
      </c>
      <c r="L102" s="108"/>
    </row>
    <row r="103" spans="2:47" s="9" customFormat="1" ht="19.899999999999999" customHeight="1">
      <c r="B103" s="108"/>
      <c r="D103" s="109" t="s">
        <v>3006</v>
      </c>
      <c r="E103" s="110"/>
      <c r="F103" s="110"/>
      <c r="G103" s="110"/>
      <c r="H103" s="110"/>
      <c r="I103" s="110"/>
      <c r="J103" s="111">
        <f>J177</f>
        <v>0</v>
      </c>
      <c r="L103" s="108"/>
    </row>
    <row r="104" spans="2:47" s="1" customFormat="1" ht="21.75" customHeight="1">
      <c r="B104" s="28"/>
      <c r="L104" s="28"/>
    </row>
    <row r="105" spans="2:47" s="1" customFormat="1" ht="6.95" customHeight="1">
      <c r="B105" s="40"/>
      <c r="C105" s="41"/>
      <c r="D105" s="41"/>
      <c r="E105" s="41"/>
      <c r="F105" s="41"/>
      <c r="G105" s="41"/>
      <c r="H105" s="41"/>
      <c r="I105" s="41"/>
      <c r="J105" s="41"/>
      <c r="K105" s="41"/>
      <c r="L105" s="28"/>
    </row>
    <row r="109" spans="2:47" s="1" customFormat="1" ht="6.95" customHeight="1">
      <c r="B109" s="42"/>
      <c r="C109" s="43"/>
      <c r="D109" s="43"/>
      <c r="E109" s="43"/>
      <c r="F109" s="43"/>
      <c r="G109" s="43"/>
      <c r="H109" s="43"/>
      <c r="I109" s="43"/>
      <c r="J109" s="43"/>
      <c r="K109" s="43"/>
      <c r="L109" s="28"/>
    </row>
    <row r="110" spans="2:47" s="1" customFormat="1" ht="24.95" customHeight="1">
      <c r="B110" s="28"/>
      <c r="C110" s="17" t="s">
        <v>266</v>
      </c>
      <c r="L110" s="28"/>
    </row>
    <row r="111" spans="2:47" s="1" customFormat="1" ht="6.95" customHeight="1">
      <c r="B111" s="28"/>
      <c r="L111" s="28"/>
    </row>
    <row r="112" spans="2:47" s="1" customFormat="1" ht="12" customHeight="1">
      <c r="B112" s="28"/>
      <c r="C112" s="23" t="s">
        <v>16</v>
      </c>
      <c r="L112" s="28"/>
    </row>
    <row r="113" spans="2:65" s="1" customFormat="1" ht="16.5" customHeight="1">
      <c r="B113" s="28"/>
      <c r="E113" s="223" t="str">
        <f>E7</f>
        <v>Městský park -Děkanská zahrada Pelhřimov - kompletní provedení</v>
      </c>
      <c r="F113" s="224"/>
      <c r="G113" s="224"/>
      <c r="H113" s="224"/>
      <c r="L113" s="28"/>
    </row>
    <row r="114" spans="2:65" ht="12" customHeight="1">
      <c r="B114" s="16"/>
      <c r="C114" s="23" t="s">
        <v>249</v>
      </c>
      <c r="L114" s="16"/>
    </row>
    <row r="115" spans="2:65" s="1" customFormat="1" ht="16.5" customHeight="1">
      <c r="B115" s="28"/>
      <c r="E115" s="223" t="s">
        <v>3720</v>
      </c>
      <c r="F115" s="225"/>
      <c r="G115" s="225"/>
      <c r="H115" s="225"/>
      <c r="L115" s="28"/>
    </row>
    <row r="116" spans="2:65" s="1" customFormat="1" ht="12" customHeight="1">
      <c r="B116" s="28"/>
      <c r="C116" s="23" t="s">
        <v>251</v>
      </c>
      <c r="L116" s="28"/>
    </row>
    <row r="117" spans="2:65" s="1" customFormat="1" ht="30" customHeight="1">
      <c r="B117" s="28"/>
      <c r="E117" s="205" t="str">
        <f>E11</f>
        <v>SO1 - Přívod a rozvod vody ze Strachovského rybníka - řad V1</v>
      </c>
      <c r="F117" s="225"/>
      <c r="G117" s="225"/>
      <c r="H117" s="225"/>
      <c r="L117" s="28"/>
    </row>
    <row r="118" spans="2:65" s="1" customFormat="1" ht="6.95" customHeight="1">
      <c r="B118" s="28"/>
      <c r="L118" s="28"/>
    </row>
    <row r="119" spans="2:65" s="1" customFormat="1" ht="12" customHeight="1">
      <c r="B119" s="28"/>
      <c r="C119" s="23" t="s">
        <v>20</v>
      </c>
      <c r="F119" s="21" t="str">
        <f>F14</f>
        <v>Pelhřimov</v>
      </c>
      <c r="I119" s="23" t="s">
        <v>22</v>
      </c>
      <c r="J119" s="48" t="str">
        <f>IF(J14="","",J14)</f>
        <v>5. 12. 2024</v>
      </c>
      <c r="L119" s="28"/>
    </row>
    <row r="120" spans="2:65" s="1" customFormat="1" ht="6.95" customHeight="1">
      <c r="B120" s="28"/>
      <c r="L120" s="28"/>
    </row>
    <row r="121" spans="2:65" s="1" customFormat="1" ht="15.2" customHeight="1">
      <c r="B121" s="28"/>
      <c r="C121" s="23" t="s">
        <v>24</v>
      </c>
      <c r="F121" s="21" t="str">
        <f>E17</f>
        <v>Město Pelhřimov</v>
      </c>
      <c r="I121" s="23" t="s">
        <v>29</v>
      </c>
      <c r="J121" s="26" t="str">
        <f>E23</f>
        <v xml:space="preserve"> </v>
      </c>
      <c r="L121" s="28"/>
    </row>
    <row r="122" spans="2:65" s="1" customFormat="1" ht="15.2" customHeight="1">
      <c r="B122" s="28"/>
      <c r="C122" s="23" t="s">
        <v>27</v>
      </c>
      <c r="F122" s="21" t="str">
        <f>IF(E20="","",E20)</f>
        <v>Vyplň údaj</v>
      </c>
      <c r="I122" s="23" t="s">
        <v>31</v>
      </c>
      <c r="J122" s="26" t="str">
        <f>E26</f>
        <v>Ing Jaromír Čašek</v>
      </c>
      <c r="L122" s="28"/>
    </row>
    <row r="123" spans="2:65" s="1" customFormat="1" ht="10.35" customHeight="1">
      <c r="B123" s="28"/>
      <c r="L123" s="28"/>
    </row>
    <row r="124" spans="2:65" s="10" customFormat="1" ht="29.25" customHeight="1">
      <c r="B124" s="112"/>
      <c r="C124" s="113" t="s">
        <v>267</v>
      </c>
      <c r="D124" s="114" t="s">
        <v>58</v>
      </c>
      <c r="E124" s="114" t="s">
        <v>54</v>
      </c>
      <c r="F124" s="114" t="s">
        <v>55</v>
      </c>
      <c r="G124" s="114" t="s">
        <v>268</v>
      </c>
      <c r="H124" s="114" t="s">
        <v>269</v>
      </c>
      <c r="I124" s="114" t="s">
        <v>270</v>
      </c>
      <c r="J124" s="115" t="s">
        <v>257</v>
      </c>
      <c r="K124" s="116" t="s">
        <v>271</v>
      </c>
      <c r="L124" s="112"/>
      <c r="M124" s="55" t="s">
        <v>1</v>
      </c>
      <c r="N124" s="56" t="s">
        <v>37</v>
      </c>
      <c r="O124" s="56" t="s">
        <v>272</v>
      </c>
      <c r="P124" s="56" t="s">
        <v>273</v>
      </c>
      <c r="Q124" s="56" t="s">
        <v>274</v>
      </c>
      <c r="R124" s="56" t="s">
        <v>275</v>
      </c>
      <c r="S124" s="56" t="s">
        <v>276</v>
      </c>
      <c r="T124" s="57" t="s">
        <v>277</v>
      </c>
    </row>
    <row r="125" spans="2:65" s="1" customFormat="1" ht="22.9" customHeight="1">
      <c r="B125" s="28"/>
      <c r="C125" s="60" t="s">
        <v>278</v>
      </c>
      <c r="J125" s="117">
        <f>BK125</f>
        <v>0</v>
      </c>
      <c r="L125" s="28"/>
      <c r="M125" s="58"/>
      <c r="N125" s="49"/>
      <c r="O125" s="49"/>
      <c r="P125" s="118">
        <f>P126</f>
        <v>0</v>
      </c>
      <c r="Q125" s="49"/>
      <c r="R125" s="118">
        <f>R126</f>
        <v>491.72739415000001</v>
      </c>
      <c r="S125" s="49"/>
      <c r="T125" s="119">
        <f>T126</f>
        <v>0</v>
      </c>
      <c r="AT125" s="13" t="s">
        <v>72</v>
      </c>
      <c r="AU125" s="13" t="s">
        <v>259</v>
      </c>
      <c r="BK125" s="120">
        <f>BK126</f>
        <v>0</v>
      </c>
    </row>
    <row r="126" spans="2:65" s="11" customFormat="1" ht="25.9" customHeight="1">
      <c r="B126" s="121"/>
      <c r="D126" s="122" t="s">
        <v>72</v>
      </c>
      <c r="E126" s="123" t="s">
        <v>2935</v>
      </c>
      <c r="F126" s="123" t="s">
        <v>2936</v>
      </c>
      <c r="I126" s="124"/>
      <c r="J126" s="125">
        <f>BK126</f>
        <v>0</v>
      </c>
      <c r="L126" s="121"/>
      <c r="M126" s="126"/>
      <c r="P126" s="127">
        <f>P127+P152+P155+P177</f>
        <v>0</v>
      </c>
      <c r="R126" s="127">
        <f>R127+R152+R155+R177</f>
        <v>491.72739415000001</v>
      </c>
      <c r="T126" s="128">
        <f>T127+T152+T155+T177</f>
        <v>0</v>
      </c>
      <c r="AR126" s="122" t="s">
        <v>80</v>
      </c>
      <c r="AT126" s="129" t="s">
        <v>72</v>
      </c>
      <c r="AU126" s="129" t="s">
        <v>73</v>
      </c>
      <c r="AY126" s="122" t="s">
        <v>281</v>
      </c>
      <c r="BK126" s="130">
        <f>BK127+BK152+BK155+BK177</f>
        <v>0</v>
      </c>
    </row>
    <row r="127" spans="2:65" s="11" customFormat="1" ht="22.9" customHeight="1">
      <c r="B127" s="121"/>
      <c r="D127" s="122" t="s">
        <v>72</v>
      </c>
      <c r="E127" s="131" t="s">
        <v>80</v>
      </c>
      <c r="F127" s="131" t="s">
        <v>399</v>
      </c>
      <c r="I127" s="124"/>
      <c r="J127" s="132">
        <f>BK127</f>
        <v>0</v>
      </c>
      <c r="L127" s="121"/>
      <c r="M127" s="126"/>
      <c r="P127" s="127">
        <f>SUM(P128:P151)</f>
        <v>0</v>
      </c>
      <c r="R127" s="127">
        <f>SUM(R128:R151)</f>
        <v>334.97476560000001</v>
      </c>
      <c r="T127" s="128">
        <f>SUM(T128:T151)</f>
        <v>0</v>
      </c>
      <c r="AR127" s="122" t="s">
        <v>80</v>
      </c>
      <c r="AT127" s="129" t="s">
        <v>72</v>
      </c>
      <c r="AU127" s="129" t="s">
        <v>80</v>
      </c>
      <c r="AY127" s="122" t="s">
        <v>281</v>
      </c>
      <c r="BK127" s="130">
        <f>SUM(BK128:BK151)</f>
        <v>0</v>
      </c>
    </row>
    <row r="128" spans="2:65" s="1" customFormat="1" ht="24.2" customHeight="1">
      <c r="B128" s="133"/>
      <c r="C128" s="134" t="s">
        <v>80</v>
      </c>
      <c r="D128" s="134" t="s">
        <v>284</v>
      </c>
      <c r="E128" s="135" t="s">
        <v>3730</v>
      </c>
      <c r="F128" s="136" t="s">
        <v>3731</v>
      </c>
      <c r="G128" s="137" t="s">
        <v>501</v>
      </c>
      <c r="H128" s="156">
        <v>30</v>
      </c>
      <c r="I128" s="139"/>
      <c r="J128" s="140">
        <f t="shared" ref="J128:J151" si="0">ROUND(I128*H128,2)</f>
        <v>0</v>
      </c>
      <c r="K128" s="141"/>
      <c r="L128" s="28"/>
      <c r="M128" s="142" t="s">
        <v>1</v>
      </c>
      <c r="N128" s="143" t="s">
        <v>38</v>
      </c>
      <c r="P128" s="144">
        <f t="shared" ref="P128:P151" si="1">O128*H128</f>
        <v>0</v>
      </c>
      <c r="Q128" s="144">
        <v>1.269E-2</v>
      </c>
      <c r="R128" s="144">
        <f t="shared" ref="R128:R151" si="2">Q128*H128</f>
        <v>0.38069999999999998</v>
      </c>
      <c r="S128" s="144">
        <v>0</v>
      </c>
      <c r="T128" s="145">
        <f t="shared" ref="T128:T151" si="3">S128*H128</f>
        <v>0</v>
      </c>
      <c r="AR128" s="146" t="s">
        <v>97</v>
      </c>
      <c r="AT128" s="146" t="s">
        <v>284</v>
      </c>
      <c r="AU128" s="146" t="s">
        <v>82</v>
      </c>
      <c r="AY128" s="13" t="s">
        <v>281</v>
      </c>
      <c r="BE128" s="147">
        <f t="shared" ref="BE128:BE151" si="4">IF(N128="základní",J128,0)</f>
        <v>0</v>
      </c>
      <c r="BF128" s="147">
        <f t="shared" ref="BF128:BF151" si="5">IF(N128="snížená",J128,0)</f>
        <v>0</v>
      </c>
      <c r="BG128" s="147">
        <f t="shared" ref="BG128:BG151" si="6">IF(N128="zákl. přenesená",J128,0)</f>
        <v>0</v>
      </c>
      <c r="BH128" s="147">
        <f t="shared" ref="BH128:BH151" si="7">IF(N128="sníž. přenesená",J128,0)</f>
        <v>0</v>
      </c>
      <c r="BI128" s="147">
        <f t="shared" ref="BI128:BI151" si="8">IF(N128="nulová",J128,0)</f>
        <v>0</v>
      </c>
      <c r="BJ128" s="13" t="s">
        <v>80</v>
      </c>
      <c r="BK128" s="147">
        <f t="shared" ref="BK128:BK151" si="9">ROUND(I128*H128,2)</f>
        <v>0</v>
      </c>
      <c r="BL128" s="13" t="s">
        <v>97</v>
      </c>
      <c r="BM128" s="146" t="s">
        <v>3732</v>
      </c>
    </row>
    <row r="129" spans="2:65" s="1" customFormat="1" ht="24.2" customHeight="1">
      <c r="B129" s="133"/>
      <c r="C129" s="134" t="s">
        <v>82</v>
      </c>
      <c r="D129" s="134" t="s">
        <v>284</v>
      </c>
      <c r="E129" s="135" t="s">
        <v>3733</v>
      </c>
      <c r="F129" s="136" t="s">
        <v>3734</v>
      </c>
      <c r="G129" s="137" t="s">
        <v>501</v>
      </c>
      <c r="H129" s="156">
        <v>48</v>
      </c>
      <c r="I129" s="139"/>
      <c r="J129" s="140">
        <f t="shared" si="0"/>
        <v>0</v>
      </c>
      <c r="K129" s="141"/>
      <c r="L129" s="28"/>
      <c r="M129" s="142" t="s">
        <v>1</v>
      </c>
      <c r="N129" s="143" t="s">
        <v>38</v>
      </c>
      <c r="P129" s="144">
        <f t="shared" si="1"/>
        <v>0</v>
      </c>
      <c r="Q129" s="144">
        <v>3.6900000000000002E-2</v>
      </c>
      <c r="R129" s="144">
        <f t="shared" si="2"/>
        <v>1.7712000000000001</v>
      </c>
      <c r="S129" s="144">
        <v>0</v>
      </c>
      <c r="T129" s="145">
        <f t="shared" si="3"/>
        <v>0</v>
      </c>
      <c r="AR129" s="146" t="s">
        <v>97</v>
      </c>
      <c r="AT129" s="146" t="s">
        <v>284</v>
      </c>
      <c r="AU129" s="146" t="s">
        <v>82</v>
      </c>
      <c r="AY129" s="13" t="s">
        <v>281</v>
      </c>
      <c r="BE129" s="147">
        <f t="shared" si="4"/>
        <v>0</v>
      </c>
      <c r="BF129" s="147">
        <f t="shared" si="5"/>
        <v>0</v>
      </c>
      <c r="BG129" s="147">
        <f t="shared" si="6"/>
        <v>0</v>
      </c>
      <c r="BH129" s="147">
        <f t="shared" si="7"/>
        <v>0</v>
      </c>
      <c r="BI129" s="147">
        <f t="shared" si="8"/>
        <v>0</v>
      </c>
      <c r="BJ129" s="13" t="s">
        <v>80</v>
      </c>
      <c r="BK129" s="147">
        <f t="shared" si="9"/>
        <v>0</v>
      </c>
      <c r="BL129" s="13" t="s">
        <v>97</v>
      </c>
      <c r="BM129" s="146" t="s">
        <v>3735</v>
      </c>
    </row>
    <row r="130" spans="2:65" s="1" customFormat="1" ht="24.2" customHeight="1">
      <c r="B130" s="133"/>
      <c r="C130" s="134" t="s">
        <v>90</v>
      </c>
      <c r="D130" s="134" t="s">
        <v>284</v>
      </c>
      <c r="E130" s="135" t="s">
        <v>3736</v>
      </c>
      <c r="F130" s="136" t="s">
        <v>3737</v>
      </c>
      <c r="G130" s="137" t="s">
        <v>506</v>
      </c>
      <c r="H130" s="156">
        <v>189</v>
      </c>
      <c r="I130" s="139"/>
      <c r="J130" s="140">
        <f t="shared" si="0"/>
        <v>0</v>
      </c>
      <c r="K130" s="141"/>
      <c r="L130" s="28"/>
      <c r="M130" s="142" t="s">
        <v>1</v>
      </c>
      <c r="N130" s="143" t="s">
        <v>38</v>
      </c>
      <c r="P130" s="144">
        <f t="shared" si="1"/>
        <v>0</v>
      </c>
      <c r="Q130" s="144">
        <v>0</v>
      </c>
      <c r="R130" s="144">
        <f t="shared" si="2"/>
        <v>0</v>
      </c>
      <c r="S130" s="144">
        <v>0</v>
      </c>
      <c r="T130" s="145">
        <f t="shared" si="3"/>
        <v>0</v>
      </c>
      <c r="AR130" s="146" t="s">
        <v>97</v>
      </c>
      <c r="AT130" s="146" t="s">
        <v>284</v>
      </c>
      <c r="AU130" s="146" t="s">
        <v>82</v>
      </c>
      <c r="AY130" s="13" t="s">
        <v>281</v>
      </c>
      <c r="BE130" s="147">
        <f t="shared" si="4"/>
        <v>0</v>
      </c>
      <c r="BF130" s="147">
        <f t="shared" si="5"/>
        <v>0</v>
      </c>
      <c r="BG130" s="147">
        <f t="shared" si="6"/>
        <v>0</v>
      </c>
      <c r="BH130" s="147">
        <f t="shared" si="7"/>
        <v>0</v>
      </c>
      <c r="BI130" s="147">
        <f t="shared" si="8"/>
        <v>0</v>
      </c>
      <c r="BJ130" s="13" t="s">
        <v>80</v>
      </c>
      <c r="BK130" s="147">
        <f t="shared" si="9"/>
        <v>0</v>
      </c>
      <c r="BL130" s="13" t="s">
        <v>97</v>
      </c>
      <c r="BM130" s="146" t="s">
        <v>3738</v>
      </c>
    </row>
    <row r="131" spans="2:65" s="1" customFormat="1" ht="33" customHeight="1">
      <c r="B131" s="133"/>
      <c r="C131" s="134" t="s">
        <v>535</v>
      </c>
      <c r="D131" s="134" t="s">
        <v>284</v>
      </c>
      <c r="E131" s="135" t="s">
        <v>3739</v>
      </c>
      <c r="F131" s="136" t="s">
        <v>3740</v>
      </c>
      <c r="G131" s="137" t="s">
        <v>506</v>
      </c>
      <c r="H131" s="156">
        <v>28.8</v>
      </c>
      <c r="I131" s="139"/>
      <c r="J131" s="140">
        <f t="shared" si="0"/>
        <v>0</v>
      </c>
      <c r="K131" s="141"/>
      <c r="L131" s="28"/>
      <c r="M131" s="142" t="s">
        <v>1</v>
      </c>
      <c r="N131" s="143" t="s">
        <v>38</v>
      </c>
      <c r="P131" s="144">
        <f t="shared" si="1"/>
        <v>0</v>
      </c>
      <c r="Q131" s="144">
        <v>0</v>
      </c>
      <c r="R131" s="144">
        <f t="shared" si="2"/>
        <v>0</v>
      </c>
      <c r="S131" s="144">
        <v>0</v>
      </c>
      <c r="T131" s="145">
        <f t="shared" si="3"/>
        <v>0</v>
      </c>
      <c r="AR131" s="146" t="s">
        <v>97</v>
      </c>
      <c r="AT131" s="146" t="s">
        <v>284</v>
      </c>
      <c r="AU131" s="146" t="s">
        <v>82</v>
      </c>
      <c r="AY131" s="13" t="s">
        <v>281</v>
      </c>
      <c r="BE131" s="147">
        <f t="shared" si="4"/>
        <v>0</v>
      </c>
      <c r="BF131" s="147">
        <f t="shared" si="5"/>
        <v>0</v>
      </c>
      <c r="BG131" s="147">
        <f t="shared" si="6"/>
        <v>0</v>
      </c>
      <c r="BH131" s="147">
        <f t="shared" si="7"/>
        <v>0</v>
      </c>
      <c r="BI131" s="147">
        <f t="shared" si="8"/>
        <v>0</v>
      </c>
      <c r="BJ131" s="13" t="s">
        <v>80</v>
      </c>
      <c r="BK131" s="147">
        <f t="shared" si="9"/>
        <v>0</v>
      </c>
      <c r="BL131" s="13" t="s">
        <v>97</v>
      </c>
      <c r="BM131" s="146" t="s">
        <v>3741</v>
      </c>
    </row>
    <row r="132" spans="2:65" s="1" customFormat="1" ht="33" customHeight="1">
      <c r="B132" s="133"/>
      <c r="C132" s="134" t="s">
        <v>539</v>
      </c>
      <c r="D132" s="134" t="s">
        <v>284</v>
      </c>
      <c r="E132" s="135" t="s">
        <v>3742</v>
      </c>
      <c r="F132" s="136" t="s">
        <v>3743</v>
      </c>
      <c r="G132" s="137" t="s">
        <v>506</v>
      </c>
      <c r="H132" s="156">
        <v>16.2</v>
      </c>
      <c r="I132" s="139"/>
      <c r="J132" s="140">
        <f t="shared" si="0"/>
        <v>0</v>
      </c>
      <c r="K132" s="141"/>
      <c r="L132" s="28"/>
      <c r="M132" s="142" t="s">
        <v>1</v>
      </c>
      <c r="N132" s="143" t="s">
        <v>38</v>
      </c>
      <c r="P132" s="144">
        <f t="shared" si="1"/>
        <v>0</v>
      </c>
      <c r="Q132" s="144">
        <v>0</v>
      </c>
      <c r="R132" s="144">
        <f t="shared" si="2"/>
        <v>0</v>
      </c>
      <c r="S132" s="144">
        <v>0</v>
      </c>
      <c r="T132" s="145">
        <f t="shared" si="3"/>
        <v>0</v>
      </c>
      <c r="AR132" s="146" t="s">
        <v>97</v>
      </c>
      <c r="AT132" s="146" t="s">
        <v>284</v>
      </c>
      <c r="AU132" s="146" t="s">
        <v>82</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3744</v>
      </c>
    </row>
    <row r="133" spans="2:65" s="1" customFormat="1" ht="33" customHeight="1">
      <c r="B133" s="133"/>
      <c r="C133" s="134" t="s">
        <v>97</v>
      </c>
      <c r="D133" s="134" t="s">
        <v>284</v>
      </c>
      <c r="E133" s="135" t="s">
        <v>3745</v>
      </c>
      <c r="F133" s="136" t="s">
        <v>3746</v>
      </c>
      <c r="G133" s="137" t="s">
        <v>506</v>
      </c>
      <c r="H133" s="156">
        <v>132.98400000000001</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82</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3747</v>
      </c>
    </row>
    <row r="134" spans="2:65" s="1" customFormat="1" ht="33" customHeight="1">
      <c r="B134" s="133"/>
      <c r="C134" s="134" t="s">
        <v>280</v>
      </c>
      <c r="D134" s="134" t="s">
        <v>284</v>
      </c>
      <c r="E134" s="135" t="s">
        <v>3748</v>
      </c>
      <c r="F134" s="136" t="s">
        <v>3749</v>
      </c>
      <c r="G134" s="137" t="s">
        <v>506</v>
      </c>
      <c r="H134" s="156">
        <v>199.476</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82</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3750</v>
      </c>
    </row>
    <row r="135" spans="2:65" s="1" customFormat="1" ht="33" customHeight="1">
      <c r="B135" s="133"/>
      <c r="C135" s="134" t="s">
        <v>306</v>
      </c>
      <c r="D135" s="134" t="s">
        <v>284</v>
      </c>
      <c r="E135" s="135" t="s">
        <v>3751</v>
      </c>
      <c r="F135" s="136" t="s">
        <v>3752</v>
      </c>
      <c r="G135" s="137" t="s">
        <v>506</v>
      </c>
      <c r="H135" s="156">
        <v>199.476</v>
      </c>
      <c r="I135" s="139"/>
      <c r="J135" s="140">
        <f t="shared" si="0"/>
        <v>0</v>
      </c>
      <c r="K135" s="141"/>
      <c r="L135" s="28"/>
      <c r="M135" s="142" t="s">
        <v>1</v>
      </c>
      <c r="N135" s="143" t="s">
        <v>38</v>
      </c>
      <c r="P135" s="144">
        <f t="shared" si="1"/>
        <v>0</v>
      </c>
      <c r="Q135" s="144">
        <v>0</v>
      </c>
      <c r="R135" s="144">
        <f t="shared" si="2"/>
        <v>0</v>
      </c>
      <c r="S135" s="144">
        <v>0</v>
      </c>
      <c r="T135" s="145">
        <f t="shared" si="3"/>
        <v>0</v>
      </c>
      <c r="AR135" s="146" t="s">
        <v>97</v>
      </c>
      <c r="AT135" s="146" t="s">
        <v>284</v>
      </c>
      <c r="AU135" s="146" t="s">
        <v>82</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3753</v>
      </c>
    </row>
    <row r="136" spans="2:65" s="1" customFormat="1" ht="33" customHeight="1">
      <c r="B136" s="133"/>
      <c r="C136" s="134" t="s">
        <v>311</v>
      </c>
      <c r="D136" s="134" t="s">
        <v>284</v>
      </c>
      <c r="E136" s="135" t="s">
        <v>3754</v>
      </c>
      <c r="F136" s="136" t="s">
        <v>3755</v>
      </c>
      <c r="G136" s="137" t="s">
        <v>506</v>
      </c>
      <c r="H136" s="156">
        <v>132.98400000000001</v>
      </c>
      <c r="I136" s="139"/>
      <c r="J136" s="140">
        <f t="shared" si="0"/>
        <v>0</v>
      </c>
      <c r="K136" s="141"/>
      <c r="L136" s="28"/>
      <c r="M136" s="142" t="s">
        <v>1</v>
      </c>
      <c r="N136" s="143" t="s">
        <v>38</v>
      </c>
      <c r="P136" s="144">
        <f t="shared" si="1"/>
        <v>0</v>
      </c>
      <c r="Q136" s="144">
        <v>0</v>
      </c>
      <c r="R136" s="144">
        <f t="shared" si="2"/>
        <v>0</v>
      </c>
      <c r="S136" s="144">
        <v>0</v>
      </c>
      <c r="T136" s="145">
        <f t="shared" si="3"/>
        <v>0</v>
      </c>
      <c r="AR136" s="146" t="s">
        <v>97</v>
      </c>
      <c r="AT136" s="146" t="s">
        <v>284</v>
      </c>
      <c r="AU136" s="146" t="s">
        <v>82</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3756</v>
      </c>
    </row>
    <row r="137" spans="2:65" s="1" customFormat="1" ht="44.25" customHeight="1">
      <c r="B137" s="133"/>
      <c r="C137" s="134" t="s">
        <v>531</v>
      </c>
      <c r="D137" s="134" t="s">
        <v>284</v>
      </c>
      <c r="E137" s="135" t="s">
        <v>3757</v>
      </c>
      <c r="F137" s="136" t="s">
        <v>3758</v>
      </c>
      <c r="G137" s="137" t="s">
        <v>501</v>
      </c>
      <c r="H137" s="156">
        <v>30</v>
      </c>
      <c r="I137" s="139"/>
      <c r="J137" s="140">
        <f t="shared" si="0"/>
        <v>0</v>
      </c>
      <c r="K137" s="141"/>
      <c r="L137" s="28"/>
      <c r="M137" s="142" t="s">
        <v>1</v>
      </c>
      <c r="N137" s="143" t="s">
        <v>38</v>
      </c>
      <c r="P137" s="144">
        <f t="shared" si="1"/>
        <v>0</v>
      </c>
      <c r="Q137" s="144">
        <v>1.8E-3</v>
      </c>
      <c r="R137" s="144">
        <f t="shared" si="2"/>
        <v>5.3999999999999999E-2</v>
      </c>
      <c r="S137" s="144">
        <v>0</v>
      </c>
      <c r="T137" s="145">
        <f t="shared" si="3"/>
        <v>0</v>
      </c>
      <c r="AR137" s="146" t="s">
        <v>97</v>
      </c>
      <c r="AT137" s="146" t="s">
        <v>284</v>
      </c>
      <c r="AU137" s="146" t="s">
        <v>82</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3759</v>
      </c>
    </row>
    <row r="138" spans="2:65" s="1" customFormat="1" ht="21.75" customHeight="1">
      <c r="B138" s="133"/>
      <c r="C138" s="134" t="s">
        <v>316</v>
      </c>
      <c r="D138" s="134" t="s">
        <v>284</v>
      </c>
      <c r="E138" s="135" t="s">
        <v>3760</v>
      </c>
      <c r="F138" s="136" t="s">
        <v>3761</v>
      </c>
      <c r="G138" s="137" t="s">
        <v>402</v>
      </c>
      <c r="H138" s="156">
        <v>1329.84</v>
      </c>
      <c r="I138" s="139"/>
      <c r="J138" s="140">
        <f t="shared" si="0"/>
        <v>0</v>
      </c>
      <c r="K138" s="141"/>
      <c r="L138" s="28"/>
      <c r="M138" s="142" t="s">
        <v>1</v>
      </c>
      <c r="N138" s="143" t="s">
        <v>38</v>
      </c>
      <c r="P138" s="144">
        <f t="shared" si="1"/>
        <v>0</v>
      </c>
      <c r="Q138" s="144">
        <v>8.4000000000000003E-4</v>
      </c>
      <c r="R138" s="144">
        <f t="shared" si="2"/>
        <v>1.1170655999999999</v>
      </c>
      <c r="S138" s="144">
        <v>0</v>
      </c>
      <c r="T138" s="145">
        <f t="shared" si="3"/>
        <v>0</v>
      </c>
      <c r="AR138" s="146" t="s">
        <v>97</v>
      </c>
      <c r="AT138" s="146" t="s">
        <v>284</v>
      </c>
      <c r="AU138" s="146" t="s">
        <v>82</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3762</v>
      </c>
    </row>
    <row r="139" spans="2:65" s="1" customFormat="1" ht="24.2" customHeight="1">
      <c r="B139" s="133"/>
      <c r="C139" s="134" t="s">
        <v>331</v>
      </c>
      <c r="D139" s="134" t="s">
        <v>284</v>
      </c>
      <c r="E139" s="135" t="s">
        <v>3763</v>
      </c>
      <c r="F139" s="136" t="s">
        <v>3764</v>
      </c>
      <c r="G139" s="137" t="s">
        <v>402</v>
      </c>
      <c r="H139" s="156">
        <v>1329.84</v>
      </c>
      <c r="I139" s="139"/>
      <c r="J139" s="140">
        <f t="shared" si="0"/>
        <v>0</v>
      </c>
      <c r="K139" s="141"/>
      <c r="L139" s="28"/>
      <c r="M139" s="142" t="s">
        <v>1</v>
      </c>
      <c r="N139" s="143" t="s">
        <v>38</v>
      </c>
      <c r="P139" s="144">
        <f t="shared" si="1"/>
        <v>0</v>
      </c>
      <c r="Q139" s="144">
        <v>0</v>
      </c>
      <c r="R139" s="144">
        <f t="shared" si="2"/>
        <v>0</v>
      </c>
      <c r="S139" s="144">
        <v>0</v>
      </c>
      <c r="T139" s="145">
        <f t="shared" si="3"/>
        <v>0</v>
      </c>
      <c r="AR139" s="146" t="s">
        <v>97</v>
      </c>
      <c r="AT139" s="146" t="s">
        <v>284</v>
      </c>
      <c r="AU139" s="146" t="s">
        <v>82</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3765</v>
      </c>
    </row>
    <row r="140" spans="2:65" s="1" customFormat="1" ht="21.75" customHeight="1">
      <c r="B140" s="133"/>
      <c r="C140" s="134" t="s">
        <v>860</v>
      </c>
      <c r="D140" s="134" t="s">
        <v>284</v>
      </c>
      <c r="E140" s="135" t="s">
        <v>3766</v>
      </c>
      <c r="F140" s="136" t="s">
        <v>3767</v>
      </c>
      <c r="G140" s="137" t="s">
        <v>402</v>
      </c>
      <c r="H140" s="156">
        <v>54</v>
      </c>
      <c r="I140" s="139"/>
      <c r="J140" s="140">
        <f t="shared" si="0"/>
        <v>0</v>
      </c>
      <c r="K140" s="141"/>
      <c r="L140" s="28"/>
      <c r="M140" s="142" t="s">
        <v>1</v>
      </c>
      <c r="N140" s="143" t="s">
        <v>38</v>
      </c>
      <c r="P140" s="144">
        <f t="shared" si="1"/>
        <v>0</v>
      </c>
      <c r="Q140" s="144">
        <v>6.9999999999999999E-4</v>
      </c>
      <c r="R140" s="144">
        <f t="shared" si="2"/>
        <v>3.78E-2</v>
      </c>
      <c r="S140" s="144">
        <v>0</v>
      </c>
      <c r="T140" s="145">
        <f t="shared" si="3"/>
        <v>0</v>
      </c>
      <c r="AR140" s="146" t="s">
        <v>97</v>
      </c>
      <c r="AT140" s="146" t="s">
        <v>284</v>
      </c>
      <c r="AU140" s="146" t="s">
        <v>82</v>
      </c>
      <c r="AY140" s="13" t="s">
        <v>281</v>
      </c>
      <c r="BE140" s="147">
        <f t="shared" si="4"/>
        <v>0</v>
      </c>
      <c r="BF140" s="147">
        <f t="shared" si="5"/>
        <v>0</v>
      </c>
      <c r="BG140" s="147">
        <f t="shared" si="6"/>
        <v>0</v>
      </c>
      <c r="BH140" s="147">
        <f t="shared" si="7"/>
        <v>0</v>
      </c>
      <c r="BI140" s="147">
        <f t="shared" si="8"/>
        <v>0</v>
      </c>
      <c r="BJ140" s="13" t="s">
        <v>80</v>
      </c>
      <c r="BK140" s="147">
        <f t="shared" si="9"/>
        <v>0</v>
      </c>
      <c r="BL140" s="13" t="s">
        <v>97</v>
      </c>
      <c r="BM140" s="146" t="s">
        <v>3768</v>
      </c>
    </row>
    <row r="141" spans="2:65" s="1" customFormat="1" ht="16.5" customHeight="1">
      <c r="B141" s="133"/>
      <c r="C141" s="134" t="s">
        <v>867</v>
      </c>
      <c r="D141" s="134" t="s">
        <v>284</v>
      </c>
      <c r="E141" s="135" t="s">
        <v>3769</v>
      </c>
      <c r="F141" s="136" t="s">
        <v>3770</v>
      </c>
      <c r="G141" s="137" t="s">
        <v>402</v>
      </c>
      <c r="H141" s="156">
        <v>54</v>
      </c>
      <c r="I141" s="139"/>
      <c r="J141" s="140">
        <f t="shared" si="0"/>
        <v>0</v>
      </c>
      <c r="K141" s="141"/>
      <c r="L141" s="28"/>
      <c r="M141" s="142" t="s">
        <v>1</v>
      </c>
      <c r="N141" s="143" t="s">
        <v>38</v>
      </c>
      <c r="P141" s="144">
        <f t="shared" si="1"/>
        <v>0</v>
      </c>
      <c r="Q141" s="144">
        <v>0</v>
      </c>
      <c r="R141" s="144">
        <f t="shared" si="2"/>
        <v>0</v>
      </c>
      <c r="S141" s="144">
        <v>0</v>
      </c>
      <c r="T141" s="145">
        <f t="shared" si="3"/>
        <v>0</v>
      </c>
      <c r="AR141" s="146" t="s">
        <v>97</v>
      </c>
      <c r="AT141" s="146" t="s">
        <v>284</v>
      </c>
      <c r="AU141" s="146" t="s">
        <v>82</v>
      </c>
      <c r="AY141" s="13" t="s">
        <v>281</v>
      </c>
      <c r="BE141" s="147">
        <f t="shared" si="4"/>
        <v>0</v>
      </c>
      <c r="BF141" s="147">
        <f t="shared" si="5"/>
        <v>0</v>
      </c>
      <c r="BG141" s="147">
        <f t="shared" si="6"/>
        <v>0</v>
      </c>
      <c r="BH141" s="147">
        <f t="shared" si="7"/>
        <v>0</v>
      </c>
      <c r="BI141" s="147">
        <f t="shared" si="8"/>
        <v>0</v>
      </c>
      <c r="BJ141" s="13" t="s">
        <v>80</v>
      </c>
      <c r="BK141" s="147">
        <f t="shared" si="9"/>
        <v>0</v>
      </c>
      <c r="BL141" s="13" t="s">
        <v>97</v>
      </c>
      <c r="BM141" s="146" t="s">
        <v>3771</v>
      </c>
    </row>
    <row r="142" spans="2:65" s="1" customFormat="1" ht="33" customHeight="1">
      <c r="B142" s="133"/>
      <c r="C142" s="134" t="s">
        <v>342</v>
      </c>
      <c r="D142" s="134" t="s">
        <v>284</v>
      </c>
      <c r="E142" s="135" t="s">
        <v>3772</v>
      </c>
      <c r="F142" s="136" t="s">
        <v>3773</v>
      </c>
      <c r="G142" s="137" t="s">
        <v>506</v>
      </c>
      <c r="H142" s="156">
        <v>33.246000000000002</v>
      </c>
      <c r="I142" s="139"/>
      <c r="J142" s="140">
        <f t="shared" si="0"/>
        <v>0</v>
      </c>
      <c r="K142" s="141"/>
      <c r="L142" s="28"/>
      <c r="M142" s="142" t="s">
        <v>1</v>
      </c>
      <c r="N142" s="143" t="s">
        <v>38</v>
      </c>
      <c r="P142" s="144">
        <f t="shared" si="1"/>
        <v>0</v>
      </c>
      <c r="Q142" s="144">
        <v>0</v>
      </c>
      <c r="R142" s="144">
        <f t="shared" si="2"/>
        <v>0</v>
      </c>
      <c r="S142" s="144">
        <v>0</v>
      </c>
      <c r="T142" s="145">
        <f t="shared" si="3"/>
        <v>0</v>
      </c>
      <c r="AR142" s="146" t="s">
        <v>97</v>
      </c>
      <c r="AT142" s="146" t="s">
        <v>284</v>
      </c>
      <c r="AU142" s="146" t="s">
        <v>82</v>
      </c>
      <c r="AY142" s="13" t="s">
        <v>281</v>
      </c>
      <c r="BE142" s="147">
        <f t="shared" si="4"/>
        <v>0</v>
      </c>
      <c r="BF142" s="147">
        <f t="shared" si="5"/>
        <v>0</v>
      </c>
      <c r="BG142" s="147">
        <f t="shared" si="6"/>
        <v>0</v>
      </c>
      <c r="BH142" s="147">
        <f t="shared" si="7"/>
        <v>0</v>
      </c>
      <c r="BI142" s="147">
        <f t="shared" si="8"/>
        <v>0</v>
      </c>
      <c r="BJ142" s="13" t="s">
        <v>80</v>
      </c>
      <c r="BK142" s="147">
        <f t="shared" si="9"/>
        <v>0</v>
      </c>
      <c r="BL142" s="13" t="s">
        <v>97</v>
      </c>
      <c r="BM142" s="146" t="s">
        <v>3774</v>
      </c>
    </row>
    <row r="143" spans="2:65" s="1" customFormat="1" ht="37.9" customHeight="1">
      <c r="B143" s="133"/>
      <c r="C143" s="134" t="s">
        <v>347</v>
      </c>
      <c r="D143" s="134" t="s">
        <v>284</v>
      </c>
      <c r="E143" s="135" t="s">
        <v>3775</v>
      </c>
      <c r="F143" s="136" t="s">
        <v>3776</v>
      </c>
      <c r="G143" s="137" t="s">
        <v>506</v>
      </c>
      <c r="H143" s="156">
        <v>135.738</v>
      </c>
      <c r="I143" s="139"/>
      <c r="J143" s="140">
        <f t="shared" si="0"/>
        <v>0</v>
      </c>
      <c r="K143" s="141"/>
      <c r="L143" s="28"/>
      <c r="M143" s="142" t="s">
        <v>1</v>
      </c>
      <c r="N143" s="143" t="s">
        <v>38</v>
      </c>
      <c r="P143" s="144">
        <f t="shared" si="1"/>
        <v>0</v>
      </c>
      <c r="Q143" s="144">
        <v>0</v>
      </c>
      <c r="R143" s="144">
        <f t="shared" si="2"/>
        <v>0</v>
      </c>
      <c r="S143" s="144">
        <v>0</v>
      </c>
      <c r="T143" s="145">
        <f t="shared" si="3"/>
        <v>0</v>
      </c>
      <c r="AR143" s="146" t="s">
        <v>97</v>
      </c>
      <c r="AT143" s="146" t="s">
        <v>284</v>
      </c>
      <c r="AU143" s="146" t="s">
        <v>82</v>
      </c>
      <c r="AY143" s="13" t="s">
        <v>281</v>
      </c>
      <c r="BE143" s="147">
        <f t="shared" si="4"/>
        <v>0</v>
      </c>
      <c r="BF143" s="147">
        <f t="shared" si="5"/>
        <v>0</v>
      </c>
      <c r="BG143" s="147">
        <f t="shared" si="6"/>
        <v>0</v>
      </c>
      <c r="BH143" s="147">
        <f t="shared" si="7"/>
        <v>0</v>
      </c>
      <c r="BI143" s="147">
        <f t="shared" si="8"/>
        <v>0</v>
      </c>
      <c r="BJ143" s="13" t="s">
        <v>80</v>
      </c>
      <c r="BK143" s="147">
        <f t="shared" si="9"/>
        <v>0</v>
      </c>
      <c r="BL143" s="13" t="s">
        <v>97</v>
      </c>
      <c r="BM143" s="146" t="s">
        <v>3777</v>
      </c>
    </row>
    <row r="144" spans="2:65" s="1" customFormat="1" ht="37.9" customHeight="1">
      <c r="B144" s="133"/>
      <c r="C144" s="134" t="s">
        <v>352</v>
      </c>
      <c r="D144" s="134" t="s">
        <v>284</v>
      </c>
      <c r="E144" s="135" t="s">
        <v>3778</v>
      </c>
      <c r="F144" s="136" t="s">
        <v>3779</v>
      </c>
      <c r="G144" s="137" t="s">
        <v>506</v>
      </c>
      <c r="H144" s="156">
        <v>33.246000000000002</v>
      </c>
      <c r="I144" s="139"/>
      <c r="J144" s="140">
        <f t="shared" si="0"/>
        <v>0</v>
      </c>
      <c r="K144" s="141"/>
      <c r="L144" s="28"/>
      <c r="M144" s="142" t="s">
        <v>1</v>
      </c>
      <c r="N144" s="143" t="s">
        <v>38</v>
      </c>
      <c r="P144" s="144">
        <f t="shared" si="1"/>
        <v>0</v>
      </c>
      <c r="Q144" s="144">
        <v>0</v>
      </c>
      <c r="R144" s="144">
        <f t="shared" si="2"/>
        <v>0</v>
      </c>
      <c r="S144" s="144">
        <v>0</v>
      </c>
      <c r="T144" s="145">
        <f t="shared" si="3"/>
        <v>0</v>
      </c>
      <c r="AR144" s="146" t="s">
        <v>97</v>
      </c>
      <c r="AT144" s="146" t="s">
        <v>284</v>
      </c>
      <c r="AU144" s="146" t="s">
        <v>82</v>
      </c>
      <c r="AY144" s="13" t="s">
        <v>281</v>
      </c>
      <c r="BE144" s="147">
        <f t="shared" si="4"/>
        <v>0</v>
      </c>
      <c r="BF144" s="147">
        <f t="shared" si="5"/>
        <v>0</v>
      </c>
      <c r="BG144" s="147">
        <f t="shared" si="6"/>
        <v>0</v>
      </c>
      <c r="BH144" s="147">
        <f t="shared" si="7"/>
        <v>0</v>
      </c>
      <c r="BI144" s="147">
        <f t="shared" si="8"/>
        <v>0</v>
      </c>
      <c r="BJ144" s="13" t="s">
        <v>80</v>
      </c>
      <c r="BK144" s="147">
        <f t="shared" si="9"/>
        <v>0</v>
      </c>
      <c r="BL144" s="13" t="s">
        <v>97</v>
      </c>
      <c r="BM144" s="146" t="s">
        <v>3780</v>
      </c>
    </row>
    <row r="145" spans="2:65" s="1" customFormat="1" ht="24.2" customHeight="1">
      <c r="B145" s="133"/>
      <c r="C145" s="134" t="s">
        <v>877</v>
      </c>
      <c r="D145" s="134" t="s">
        <v>284</v>
      </c>
      <c r="E145" s="135" t="s">
        <v>3781</v>
      </c>
      <c r="F145" s="136" t="s">
        <v>3782</v>
      </c>
      <c r="G145" s="137" t="s">
        <v>506</v>
      </c>
      <c r="H145" s="156">
        <v>18</v>
      </c>
      <c r="I145" s="139"/>
      <c r="J145" s="140">
        <f t="shared" si="0"/>
        <v>0</v>
      </c>
      <c r="K145" s="141"/>
      <c r="L145" s="28"/>
      <c r="M145" s="142" t="s">
        <v>1</v>
      </c>
      <c r="N145" s="143" t="s">
        <v>38</v>
      </c>
      <c r="P145" s="144">
        <f t="shared" si="1"/>
        <v>0</v>
      </c>
      <c r="Q145" s="144">
        <v>0</v>
      </c>
      <c r="R145" s="144">
        <f t="shared" si="2"/>
        <v>0</v>
      </c>
      <c r="S145" s="144">
        <v>0</v>
      </c>
      <c r="T145" s="145">
        <f t="shared" si="3"/>
        <v>0</v>
      </c>
      <c r="AR145" s="146" t="s">
        <v>97</v>
      </c>
      <c r="AT145" s="146" t="s">
        <v>284</v>
      </c>
      <c r="AU145" s="146" t="s">
        <v>82</v>
      </c>
      <c r="AY145" s="13" t="s">
        <v>281</v>
      </c>
      <c r="BE145" s="147">
        <f t="shared" si="4"/>
        <v>0</v>
      </c>
      <c r="BF145" s="147">
        <f t="shared" si="5"/>
        <v>0</v>
      </c>
      <c r="BG145" s="147">
        <f t="shared" si="6"/>
        <v>0</v>
      </c>
      <c r="BH145" s="147">
        <f t="shared" si="7"/>
        <v>0</v>
      </c>
      <c r="BI145" s="147">
        <f t="shared" si="8"/>
        <v>0</v>
      </c>
      <c r="BJ145" s="13" t="s">
        <v>80</v>
      </c>
      <c r="BK145" s="147">
        <f t="shared" si="9"/>
        <v>0</v>
      </c>
      <c r="BL145" s="13" t="s">
        <v>97</v>
      </c>
      <c r="BM145" s="146" t="s">
        <v>3783</v>
      </c>
    </row>
    <row r="146" spans="2:65" s="1" customFormat="1" ht="37.9" customHeight="1">
      <c r="B146" s="133"/>
      <c r="C146" s="134" t="s">
        <v>872</v>
      </c>
      <c r="D146" s="134" t="s">
        <v>284</v>
      </c>
      <c r="E146" s="135" t="s">
        <v>3784</v>
      </c>
      <c r="F146" s="136" t="s">
        <v>3785</v>
      </c>
      <c r="G146" s="137" t="s">
        <v>506</v>
      </c>
      <c r="H146" s="156">
        <v>18</v>
      </c>
      <c r="I146" s="139"/>
      <c r="J146" s="140">
        <f t="shared" si="0"/>
        <v>0</v>
      </c>
      <c r="K146" s="141"/>
      <c r="L146" s="28"/>
      <c r="M146" s="142" t="s">
        <v>1</v>
      </c>
      <c r="N146" s="143" t="s">
        <v>38</v>
      </c>
      <c r="P146" s="144">
        <f t="shared" si="1"/>
        <v>0</v>
      </c>
      <c r="Q146" s="144">
        <v>0</v>
      </c>
      <c r="R146" s="144">
        <f t="shared" si="2"/>
        <v>0</v>
      </c>
      <c r="S146" s="144">
        <v>0</v>
      </c>
      <c r="T146" s="145">
        <f t="shared" si="3"/>
        <v>0</v>
      </c>
      <c r="AR146" s="146" t="s">
        <v>97</v>
      </c>
      <c r="AT146" s="146" t="s">
        <v>284</v>
      </c>
      <c r="AU146" s="146" t="s">
        <v>82</v>
      </c>
      <c r="AY146" s="13" t="s">
        <v>281</v>
      </c>
      <c r="BE146" s="147">
        <f t="shared" si="4"/>
        <v>0</v>
      </c>
      <c r="BF146" s="147">
        <f t="shared" si="5"/>
        <v>0</v>
      </c>
      <c r="BG146" s="147">
        <f t="shared" si="6"/>
        <v>0</v>
      </c>
      <c r="BH146" s="147">
        <f t="shared" si="7"/>
        <v>0</v>
      </c>
      <c r="BI146" s="147">
        <f t="shared" si="8"/>
        <v>0</v>
      </c>
      <c r="BJ146" s="13" t="s">
        <v>80</v>
      </c>
      <c r="BK146" s="147">
        <f t="shared" si="9"/>
        <v>0</v>
      </c>
      <c r="BL146" s="13" t="s">
        <v>97</v>
      </c>
      <c r="BM146" s="146" t="s">
        <v>3786</v>
      </c>
    </row>
    <row r="147" spans="2:65" s="1" customFormat="1" ht="16.5" customHeight="1">
      <c r="B147" s="133"/>
      <c r="C147" s="165" t="s">
        <v>884</v>
      </c>
      <c r="D147" s="165" t="s">
        <v>2259</v>
      </c>
      <c r="E147" s="166" t="s">
        <v>3787</v>
      </c>
      <c r="F147" s="167" t="s">
        <v>3788</v>
      </c>
      <c r="G147" s="168" t="s">
        <v>511</v>
      </c>
      <c r="H147" s="169">
        <v>32.4</v>
      </c>
      <c r="I147" s="170"/>
      <c r="J147" s="171">
        <f t="shared" si="0"/>
        <v>0</v>
      </c>
      <c r="K147" s="172"/>
      <c r="L147" s="173"/>
      <c r="M147" s="174" t="s">
        <v>1</v>
      </c>
      <c r="N147" s="175" t="s">
        <v>38</v>
      </c>
      <c r="P147" s="144">
        <f t="shared" si="1"/>
        <v>0</v>
      </c>
      <c r="Q147" s="144">
        <v>1</v>
      </c>
      <c r="R147" s="144">
        <f t="shared" si="2"/>
        <v>32.4</v>
      </c>
      <c r="S147" s="144">
        <v>0</v>
      </c>
      <c r="T147" s="145">
        <f t="shared" si="3"/>
        <v>0</v>
      </c>
      <c r="AR147" s="146" t="s">
        <v>316</v>
      </c>
      <c r="AT147" s="146" t="s">
        <v>2259</v>
      </c>
      <c r="AU147" s="146" t="s">
        <v>82</v>
      </c>
      <c r="AY147" s="13" t="s">
        <v>281</v>
      </c>
      <c r="BE147" s="147">
        <f t="shared" si="4"/>
        <v>0</v>
      </c>
      <c r="BF147" s="147">
        <f t="shared" si="5"/>
        <v>0</v>
      </c>
      <c r="BG147" s="147">
        <f t="shared" si="6"/>
        <v>0</v>
      </c>
      <c r="BH147" s="147">
        <f t="shared" si="7"/>
        <v>0</v>
      </c>
      <c r="BI147" s="147">
        <f t="shared" si="8"/>
        <v>0</v>
      </c>
      <c r="BJ147" s="13" t="s">
        <v>80</v>
      </c>
      <c r="BK147" s="147">
        <f t="shared" si="9"/>
        <v>0</v>
      </c>
      <c r="BL147" s="13" t="s">
        <v>97</v>
      </c>
      <c r="BM147" s="146" t="s">
        <v>3789</v>
      </c>
    </row>
    <row r="148" spans="2:65" s="1" customFormat="1" ht="16.5" customHeight="1">
      <c r="B148" s="133"/>
      <c r="C148" s="134" t="s">
        <v>359</v>
      </c>
      <c r="D148" s="134" t="s">
        <v>284</v>
      </c>
      <c r="E148" s="135" t="s">
        <v>3790</v>
      </c>
      <c r="F148" s="136" t="s">
        <v>3791</v>
      </c>
      <c r="G148" s="137" t="s">
        <v>506</v>
      </c>
      <c r="H148" s="156">
        <v>238.23</v>
      </c>
      <c r="I148" s="139"/>
      <c r="J148" s="140">
        <f t="shared" si="0"/>
        <v>0</v>
      </c>
      <c r="K148" s="141"/>
      <c r="L148" s="28"/>
      <c r="M148" s="142" t="s">
        <v>1</v>
      </c>
      <c r="N148" s="143" t="s">
        <v>38</v>
      </c>
      <c r="P148" s="144">
        <f t="shared" si="1"/>
        <v>0</v>
      </c>
      <c r="Q148" s="144">
        <v>0</v>
      </c>
      <c r="R148" s="144">
        <f t="shared" si="2"/>
        <v>0</v>
      </c>
      <c r="S148" s="144">
        <v>0</v>
      </c>
      <c r="T148" s="145">
        <f t="shared" si="3"/>
        <v>0</v>
      </c>
      <c r="AR148" s="146" t="s">
        <v>97</v>
      </c>
      <c r="AT148" s="146" t="s">
        <v>284</v>
      </c>
      <c r="AU148" s="146" t="s">
        <v>82</v>
      </c>
      <c r="AY148" s="13" t="s">
        <v>281</v>
      </c>
      <c r="BE148" s="147">
        <f t="shared" si="4"/>
        <v>0</v>
      </c>
      <c r="BF148" s="147">
        <f t="shared" si="5"/>
        <v>0</v>
      </c>
      <c r="BG148" s="147">
        <f t="shared" si="6"/>
        <v>0</v>
      </c>
      <c r="BH148" s="147">
        <f t="shared" si="7"/>
        <v>0</v>
      </c>
      <c r="BI148" s="147">
        <f t="shared" si="8"/>
        <v>0</v>
      </c>
      <c r="BJ148" s="13" t="s">
        <v>80</v>
      </c>
      <c r="BK148" s="147">
        <f t="shared" si="9"/>
        <v>0</v>
      </c>
      <c r="BL148" s="13" t="s">
        <v>97</v>
      </c>
      <c r="BM148" s="146" t="s">
        <v>3792</v>
      </c>
    </row>
    <row r="149" spans="2:65" s="1" customFormat="1" ht="24.2" customHeight="1">
      <c r="B149" s="133"/>
      <c r="C149" s="134" t="s">
        <v>454</v>
      </c>
      <c r="D149" s="134" t="s">
        <v>284</v>
      </c>
      <c r="E149" s="135" t="s">
        <v>3793</v>
      </c>
      <c r="F149" s="136" t="s">
        <v>3794</v>
      </c>
      <c r="G149" s="137" t="s">
        <v>506</v>
      </c>
      <c r="H149" s="156">
        <v>552.69000000000005</v>
      </c>
      <c r="I149" s="139"/>
      <c r="J149" s="140">
        <f t="shared" si="0"/>
        <v>0</v>
      </c>
      <c r="K149" s="141"/>
      <c r="L149" s="28"/>
      <c r="M149" s="142" t="s">
        <v>1</v>
      </c>
      <c r="N149" s="143" t="s">
        <v>38</v>
      </c>
      <c r="P149" s="144">
        <f t="shared" si="1"/>
        <v>0</v>
      </c>
      <c r="Q149" s="144">
        <v>0</v>
      </c>
      <c r="R149" s="144">
        <f t="shared" si="2"/>
        <v>0</v>
      </c>
      <c r="S149" s="144">
        <v>0</v>
      </c>
      <c r="T149" s="145">
        <f t="shared" si="3"/>
        <v>0</v>
      </c>
      <c r="AR149" s="146" t="s">
        <v>97</v>
      </c>
      <c r="AT149" s="146" t="s">
        <v>284</v>
      </c>
      <c r="AU149" s="146" t="s">
        <v>82</v>
      </c>
      <c r="AY149" s="13" t="s">
        <v>281</v>
      </c>
      <c r="BE149" s="147">
        <f t="shared" si="4"/>
        <v>0</v>
      </c>
      <c r="BF149" s="147">
        <f t="shared" si="5"/>
        <v>0</v>
      </c>
      <c r="BG149" s="147">
        <f t="shared" si="6"/>
        <v>0</v>
      </c>
      <c r="BH149" s="147">
        <f t="shared" si="7"/>
        <v>0</v>
      </c>
      <c r="BI149" s="147">
        <f t="shared" si="8"/>
        <v>0</v>
      </c>
      <c r="BJ149" s="13" t="s">
        <v>80</v>
      </c>
      <c r="BK149" s="147">
        <f t="shared" si="9"/>
        <v>0</v>
      </c>
      <c r="BL149" s="13" t="s">
        <v>97</v>
      </c>
      <c r="BM149" s="146" t="s">
        <v>3795</v>
      </c>
    </row>
    <row r="150" spans="2:65" s="1" customFormat="1" ht="24.2" customHeight="1">
      <c r="B150" s="133"/>
      <c r="C150" s="134" t="s">
        <v>366</v>
      </c>
      <c r="D150" s="134" t="s">
        <v>284</v>
      </c>
      <c r="E150" s="135" t="s">
        <v>3796</v>
      </c>
      <c r="F150" s="136" t="s">
        <v>3797</v>
      </c>
      <c r="G150" s="137" t="s">
        <v>506</v>
      </c>
      <c r="H150" s="156">
        <v>166.23</v>
      </c>
      <c r="I150" s="139"/>
      <c r="J150" s="140">
        <f t="shared" si="0"/>
        <v>0</v>
      </c>
      <c r="K150" s="141"/>
      <c r="L150" s="28"/>
      <c r="M150" s="142" t="s">
        <v>1</v>
      </c>
      <c r="N150" s="143" t="s">
        <v>38</v>
      </c>
      <c r="P150" s="144">
        <f t="shared" si="1"/>
        <v>0</v>
      </c>
      <c r="Q150" s="144">
        <v>0</v>
      </c>
      <c r="R150" s="144">
        <f t="shared" si="2"/>
        <v>0</v>
      </c>
      <c r="S150" s="144">
        <v>0</v>
      </c>
      <c r="T150" s="145">
        <f t="shared" si="3"/>
        <v>0</v>
      </c>
      <c r="AR150" s="146" t="s">
        <v>97</v>
      </c>
      <c r="AT150" s="146" t="s">
        <v>284</v>
      </c>
      <c r="AU150" s="146" t="s">
        <v>82</v>
      </c>
      <c r="AY150" s="13" t="s">
        <v>281</v>
      </c>
      <c r="BE150" s="147">
        <f t="shared" si="4"/>
        <v>0</v>
      </c>
      <c r="BF150" s="147">
        <f t="shared" si="5"/>
        <v>0</v>
      </c>
      <c r="BG150" s="147">
        <f t="shared" si="6"/>
        <v>0</v>
      </c>
      <c r="BH150" s="147">
        <f t="shared" si="7"/>
        <v>0</v>
      </c>
      <c r="BI150" s="147">
        <f t="shared" si="8"/>
        <v>0</v>
      </c>
      <c r="BJ150" s="13" t="s">
        <v>80</v>
      </c>
      <c r="BK150" s="147">
        <f t="shared" si="9"/>
        <v>0</v>
      </c>
      <c r="BL150" s="13" t="s">
        <v>97</v>
      </c>
      <c r="BM150" s="146" t="s">
        <v>3798</v>
      </c>
    </row>
    <row r="151" spans="2:65" s="1" customFormat="1" ht="16.5" customHeight="1">
      <c r="B151" s="133"/>
      <c r="C151" s="165" t="s">
        <v>371</v>
      </c>
      <c r="D151" s="165" t="s">
        <v>2259</v>
      </c>
      <c r="E151" s="166" t="s">
        <v>3799</v>
      </c>
      <c r="F151" s="167" t="s">
        <v>3800</v>
      </c>
      <c r="G151" s="168" t="s">
        <v>511</v>
      </c>
      <c r="H151" s="169">
        <v>299.214</v>
      </c>
      <c r="I151" s="170"/>
      <c r="J151" s="171">
        <f t="shared" si="0"/>
        <v>0</v>
      </c>
      <c r="K151" s="172"/>
      <c r="L151" s="173"/>
      <c r="M151" s="174" t="s">
        <v>1</v>
      </c>
      <c r="N151" s="175" t="s">
        <v>38</v>
      </c>
      <c r="P151" s="144">
        <f t="shared" si="1"/>
        <v>0</v>
      </c>
      <c r="Q151" s="144">
        <v>1</v>
      </c>
      <c r="R151" s="144">
        <f t="shared" si="2"/>
        <v>299.214</v>
      </c>
      <c r="S151" s="144">
        <v>0</v>
      </c>
      <c r="T151" s="145">
        <f t="shared" si="3"/>
        <v>0</v>
      </c>
      <c r="AR151" s="146" t="s">
        <v>316</v>
      </c>
      <c r="AT151" s="146" t="s">
        <v>2259</v>
      </c>
      <c r="AU151" s="146" t="s">
        <v>82</v>
      </c>
      <c r="AY151" s="13" t="s">
        <v>281</v>
      </c>
      <c r="BE151" s="147">
        <f t="shared" si="4"/>
        <v>0</v>
      </c>
      <c r="BF151" s="147">
        <f t="shared" si="5"/>
        <v>0</v>
      </c>
      <c r="BG151" s="147">
        <f t="shared" si="6"/>
        <v>0</v>
      </c>
      <c r="BH151" s="147">
        <f t="shared" si="7"/>
        <v>0</v>
      </c>
      <c r="BI151" s="147">
        <f t="shared" si="8"/>
        <v>0</v>
      </c>
      <c r="BJ151" s="13" t="s">
        <v>80</v>
      </c>
      <c r="BK151" s="147">
        <f t="shared" si="9"/>
        <v>0</v>
      </c>
      <c r="BL151" s="13" t="s">
        <v>97</v>
      </c>
      <c r="BM151" s="146" t="s">
        <v>3801</v>
      </c>
    </row>
    <row r="152" spans="2:65" s="11" customFormat="1" ht="22.9" customHeight="1">
      <c r="B152" s="121"/>
      <c r="D152" s="122" t="s">
        <v>72</v>
      </c>
      <c r="E152" s="131" t="s">
        <v>97</v>
      </c>
      <c r="F152" s="131" t="s">
        <v>3802</v>
      </c>
      <c r="I152" s="124"/>
      <c r="J152" s="132">
        <f>BK152</f>
        <v>0</v>
      </c>
      <c r="L152" s="121"/>
      <c r="M152" s="126"/>
      <c r="P152" s="127">
        <f>SUM(P153:P154)</f>
        <v>0</v>
      </c>
      <c r="R152" s="127">
        <f>SUM(R153:R154)</f>
        <v>152.43047999999999</v>
      </c>
      <c r="T152" s="128">
        <f>SUM(T153:T154)</f>
        <v>0</v>
      </c>
      <c r="AR152" s="122" t="s">
        <v>80</v>
      </c>
      <c r="AT152" s="129" t="s">
        <v>72</v>
      </c>
      <c r="AU152" s="129" t="s">
        <v>80</v>
      </c>
      <c r="AY152" s="122" t="s">
        <v>281</v>
      </c>
      <c r="BK152" s="130">
        <f>SUM(BK153:BK154)</f>
        <v>0</v>
      </c>
    </row>
    <row r="153" spans="2:65" s="1" customFormat="1" ht="33" customHeight="1">
      <c r="B153" s="133"/>
      <c r="C153" s="134" t="s">
        <v>1128</v>
      </c>
      <c r="D153" s="134" t="s">
        <v>284</v>
      </c>
      <c r="E153" s="135" t="s">
        <v>3803</v>
      </c>
      <c r="F153" s="136" t="s">
        <v>3804</v>
      </c>
      <c r="G153" s="137" t="s">
        <v>506</v>
      </c>
      <c r="H153" s="156">
        <v>41.031999999999996</v>
      </c>
      <c r="I153" s="139"/>
      <c r="J153" s="140">
        <f>ROUND(I153*H153,2)</f>
        <v>0</v>
      </c>
      <c r="K153" s="141"/>
      <c r="L153" s="28"/>
      <c r="M153" s="142" t="s">
        <v>1</v>
      </c>
      <c r="N153" s="143" t="s">
        <v>38</v>
      </c>
      <c r="P153" s="144">
        <f>O153*H153</f>
        <v>0</v>
      </c>
      <c r="Q153" s="144">
        <v>1.89</v>
      </c>
      <c r="R153" s="144">
        <f>Q153*H153</f>
        <v>77.550479999999993</v>
      </c>
      <c r="S153" s="144">
        <v>0</v>
      </c>
      <c r="T153" s="145">
        <f>S153*H153</f>
        <v>0</v>
      </c>
      <c r="AR153" s="146" t="s">
        <v>97</v>
      </c>
      <c r="AT153" s="146" t="s">
        <v>284</v>
      </c>
      <c r="AU153" s="146" t="s">
        <v>82</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3805</v>
      </c>
    </row>
    <row r="154" spans="2:65" s="1" customFormat="1" ht="24.2" customHeight="1">
      <c r="B154" s="133"/>
      <c r="C154" s="134" t="s">
        <v>1117</v>
      </c>
      <c r="D154" s="134" t="s">
        <v>284</v>
      </c>
      <c r="E154" s="135" t="s">
        <v>3806</v>
      </c>
      <c r="F154" s="136" t="s">
        <v>3807</v>
      </c>
      <c r="G154" s="137" t="s">
        <v>506</v>
      </c>
      <c r="H154" s="156">
        <v>37.5</v>
      </c>
      <c r="I154" s="139"/>
      <c r="J154" s="140">
        <f>ROUND(I154*H154,2)</f>
        <v>0</v>
      </c>
      <c r="K154" s="141"/>
      <c r="L154" s="28"/>
      <c r="M154" s="142" t="s">
        <v>1</v>
      </c>
      <c r="N154" s="143" t="s">
        <v>38</v>
      </c>
      <c r="P154" s="144">
        <f>O154*H154</f>
        <v>0</v>
      </c>
      <c r="Q154" s="144">
        <v>1.9967999999999999</v>
      </c>
      <c r="R154" s="144">
        <f>Q154*H154</f>
        <v>74.88</v>
      </c>
      <c r="S154" s="144">
        <v>0</v>
      </c>
      <c r="T154" s="145">
        <f>S154*H154</f>
        <v>0</v>
      </c>
      <c r="AR154" s="146" t="s">
        <v>97</v>
      </c>
      <c r="AT154" s="146" t="s">
        <v>284</v>
      </c>
      <c r="AU154" s="146" t="s">
        <v>82</v>
      </c>
      <c r="AY154" s="13" t="s">
        <v>281</v>
      </c>
      <c r="BE154" s="147">
        <f>IF(N154="základní",J154,0)</f>
        <v>0</v>
      </c>
      <c r="BF154" s="147">
        <f>IF(N154="snížená",J154,0)</f>
        <v>0</v>
      </c>
      <c r="BG154" s="147">
        <f>IF(N154="zákl. přenesená",J154,0)</f>
        <v>0</v>
      </c>
      <c r="BH154" s="147">
        <f>IF(N154="sníž. přenesená",J154,0)</f>
        <v>0</v>
      </c>
      <c r="BI154" s="147">
        <f>IF(N154="nulová",J154,0)</f>
        <v>0</v>
      </c>
      <c r="BJ154" s="13" t="s">
        <v>80</v>
      </c>
      <c r="BK154" s="147">
        <f>ROUND(I154*H154,2)</f>
        <v>0</v>
      </c>
      <c r="BL154" s="13" t="s">
        <v>97</v>
      </c>
      <c r="BM154" s="146" t="s">
        <v>3808</v>
      </c>
    </row>
    <row r="155" spans="2:65" s="11" customFormat="1" ht="22.9" customHeight="1">
      <c r="B155" s="121"/>
      <c r="D155" s="122" t="s">
        <v>72</v>
      </c>
      <c r="E155" s="131" t="s">
        <v>316</v>
      </c>
      <c r="F155" s="131" t="s">
        <v>793</v>
      </c>
      <c r="I155" s="124"/>
      <c r="J155" s="132">
        <f>BK155</f>
        <v>0</v>
      </c>
      <c r="L155" s="121"/>
      <c r="M155" s="126"/>
      <c r="P155" s="127">
        <f>SUM(P156:P176)</f>
        <v>0</v>
      </c>
      <c r="R155" s="127">
        <f>SUM(R156:R176)</f>
        <v>4.3221485499999996</v>
      </c>
      <c r="T155" s="128">
        <f>SUM(T156:T176)</f>
        <v>0</v>
      </c>
      <c r="AR155" s="122" t="s">
        <v>80</v>
      </c>
      <c r="AT155" s="129" t="s">
        <v>72</v>
      </c>
      <c r="AU155" s="129" t="s">
        <v>80</v>
      </c>
      <c r="AY155" s="122" t="s">
        <v>281</v>
      </c>
      <c r="BK155" s="130">
        <f>SUM(BK156:BK176)</f>
        <v>0</v>
      </c>
    </row>
    <row r="156" spans="2:65" s="1" customFormat="1" ht="24.2" customHeight="1">
      <c r="B156" s="133"/>
      <c r="C156" s="134" t="s">
        <v>494</v>
      </c>
      <c r="D156" s="134" t="s">
        <v>284</v>
      </c>
      <c r="E156" s="135" t="s">
        <v>3809</v>
      </c>
      <c r="F156" s="136" t="s">
        <v>3810</v>
      </c>
      <c r="G156" s="137" t="s">
        <v>501</v>
      </c>
      <c r="H156" s="156">
        <v>399.4</v>
      </c>
      <c r="I156" s="139"/>
      <c r="J156" s="140">
        <f t="shared" ref="J156:J176" si="10">ROUND(I156*H156,2)</f>
        <v>0</v>
      </c>
      <c r="K156" s="141"/>
      <c r="L156" s="28"/>
      <c r="M156" s="142" t="s">
        <v>1</v>
      </c>
      <c r="N156" s="143" t="s">
        <v>38</v>
      </c>
      <c r="P156" s="144">
        <f t="shared" ref="P156:P176" si="11">O156*H156</f>
        <v>0</v>
      </c>
      <c r="Q156" s="144">
        <v>0</v>
      </c>
      <c r="R156" s="144">
        <f t="shared" ref="R156:R176" si="12">Q156*H156</f>
        <v>0</v>
      </c>
      <c r="S156" s="144">
        <v>0</v>
      </c>
      <c r="T156" s="145">
        <f t="shared" ref="T156:T176" si="13">S156*H156</f>
        <v>0</v>
      </c>
      <c r="AR156" s="146" t="s">
        <v>97</v>
      </c>
      <c r="AT156" s="146" t="s">
        <v>284</v>
      </c>
      <c r="AU156" s="146" t="s">
        <v>82</v>
      </c>
      <c r="AY156" s="13" t="s">
        <v>281</v>
      </c>
      <c r="BE156" s="147">
        <f t="shared" ref="BE156:BE176" si="14">IF(N156="základní",J156,0)</f>
        <v>0</v>
      </c>
      <c r="BF156" s="147">
        <f t="shared" ref="BF156:BF176" si="15">IF(N156="snížená",J156,0)</f>
        <v>0</v>
      </c>
      <c r="BG156" s="147">
        <f t="shared" ref="BG156:BG176" si="16">IF(N156="zákl. přenesená",J156,0)</f>
        <v>0</v>
      </c>
      <c r="BH156" s="147">
        <f t="shared" ref="BH156:BH176" si="17">IF(N156="sníž. přenesená",J156,0)</f>
        <v>0</v>
      </c>
      <c r="BI156" s="147">
        <f t="shared" ref="BI156:BI176" si="18">IF(N156="nulová",J156,0)</f>
        <v>0</v>
      </c>
      <c r="BJ156" s="13" t="s">
        <v>80</v>
      </c>
      <c r="BK156" s="147">
        <f t="shared" ref="BK156:BK176" si="19">ROUND(I156*H156,2)</f>
        <v>0</v>
      </c>
      <c r="BL156" s="13" t="s">
        <v>97</v>
      </c>
      <c r="BM156" s="146" t="s">
        <v>3811</v>
      </c>
    </row>
    <row r="157" spans="2:65" s="1" customFormat="1" ht="24.2" customHeight="1">
      <c r="B157" s="133"/>
      <c r="C157" s="165" t="s">
        <v>498</v>
      </c>
      <c r="D157" s="165" t="s">
        <v>2259</v>
      </c>
      <c r="E157" s="166" t="s">
        <v>3812</v>
      </c>
      <c r="F157" s="167" t="s">
        <v>3813</v>
      </c>
      <c r="G157" s="168" t="s">
        <v>501</v>
      </c>
      <c r="H157" s="169">
        <v>405.39100000000002</v>
      </c>
      <c r="I157" s="170"/>
      <c r="J157" s="171">
        <f t="shared" si="10"/>
        <v>0</v>
      </c>
      <c r="K157" s="172"/>
      <c r="L157" s="173"/>
      <c r="M157" s="174" t="s">
        <v>1</v>
      </c>
      <c r="N157" s="175" t="s">
        <v>38</v>
      </c>
      <c r="P157" s="144">
        <f t="shared" si="11"/>
        <v>0</v>
      </c>
      <c r="Q157" s="144">
        <v>1.0499999999999999E-3</v>
      </c>
      <c r="R157" s="144">
        <f t="shared" si="12"/>
        <v>0.42566054999999997</v>
      </c>
      <c r="S157" s="144">
        <v>0</v>
      </c>
      <c r="T157" s="145">
        <f t="shared" si="13"/>
        <v>0</v>
      </c>
      <c r="AR157" s="146" t="s">
        <v>316</v>
      </c>
      <c r="AT157" s="146" t="s">
        <v>2259</v>
      </c>
      <c r="AU157" s="146" t="s">
        <v>82</v>
      </c>
      <c r="AY157" s="13" t="s">
        <v>281</v>
      </c>
      <c r="BE157" s="147">
        <f t="shared" si="14"/>
        <v>0</v>
      </c>
      <c r="BF157" s="147">
        <f t="shared" si="15"/>
        <v>0</v>
      </c>
      <c r="BG157" s="147">
        <f t="shared" si="16"/>
        <v>0</v>
      </c>
      <c r="BH157" s="147">
        <f t="shared" si="17"/>
        <v>0</v>
      </c>
      <c r="BI157" s="147">
        <f t="shared" si="18"/>
        <v>0</v>
      </c>
      <c r="BJ157" s="13" t="s">
        <v>80</v>
      </c>
      <c r="BK157" s="147">
        <f t="shared" si="19"/>
        <v>0</v>
      </c>
      <c r="BL157" s="13" t="s">
        <v>97</v>
      </c>
      <c r="BM157" s="146" t="s">
        <v>3814</v>
      </c>
    </row>
    <row r="158" spans="2:65" s="1" customFormat="1" ht="33" customHeight="1">
      <c r="B158" s="133"/>
      <c r="C158" s="134" t="s">
        <v>1103</v>
      </c>
      <c r="D158" s="134" t="s">
        <v>284</v>
      </c>
      <c r="E158" s="135" t="s">
        <v>3815</v>
      </c>
      <c r="F158" s="136" t="s">
        <v>3816</v>
      </c>
      <c r="G158" s="137" t="s">
        <v>501</v>
      </c>
      <c r="H158" s="156">
        <v>2</v>
      </c>
      <c r="I158" s="139"/>
      <c r="J158" s="140">
        <f t="shared" si="10"/>
        <v>0</v>
      </c>
      <c r="K158" s="141"/>
      <c r="L158" s="28"/>
      <c r="M158" s="142" t="s">
        <v>1</v>
      </c>
      <c r="N158" s="143" t="s">
        <v>38</v>
      </c>
      <c r="P158" s="144">
        <f t="shared" si="11"/>
        <v>0</v>
      </c>
      <c r="Q158" s="144">
        <v>1.0000000000000001E-5</v>
      </c>
      <c r="R158" s="144">
        <f t="shared" si="12"/>
        <v>2.0000000000000002E-5</v>
      </c>
      <c r="S158" s="144">
        <v>0</v>
      </c>
      <c r="T158" s="145">
        <f t="shared" si="13"/>
        <v>0</v>
      </c>
      <c r="AR158" s="146" t="s">
        <v>97</v>
      </c>
      <c r="AT158" s="146" t="s">
        <v>284</v>
      </c>
      <c r="AU158" s="146" t="s">
        <v>82</v>
      </c>
      <c r="AY158" s="13" t="s">
        <v>281</v>
      </c>
      <c r="BE158" s="147">
        <f t="shared" si="14"/>
        <v>0</v>
      </c>
      <c r="BF158" s="147">
        <f t="shared" si="15"/>
        <v>0</v>
      </c>
      <c r="BG158" s="147">
        <f t="shared" si="16"/>
        <v>0</v>
      </c>
      <c r="BH158" s="147">
        <f t="shared" si="17"/>
        <v>0</v>
      </c>
      <c r="BI158" s="147">
        <f t="shared" si="18"/>
        <v>0</v>
      </c>
      <c r="BJ158" s="13" t="s">
        <v>80</v>
      </c>
      <c r="BK158" s="147">
        <f t="shared" si="19"/>
        <v>0</v>
      </c>
      <c r="BL158" s="13" t="s">
        <v>97</v>
      </c>
      <c r="BM158" s="146" t="s">
        <v>3817</v>
      </c>
    </row>
    <row r="159" spans="2:65" s="1" customFormat="1" ht="24.2" customHeight="1">
      <c r="B159" s="133"/>
      <c r="C159" s="165" t="s">
        <v>1107</v>
      </c>
      <c r="D159" s="165" t="s">
        <v>2259</v>
      </c>
      <c r="E159" s="166" t="s">
        <v>3818</v>
      </c>
      <c r="F159" s="167" t="s">
        <v>3819</v>
      </c>
      <c r="G159" s="168" t="s">
        <v>501</v>
      </c>
      <c r="H159" s="169">
        <v>2.06</v>
      </c>
      <c r="I159" s="170"/>
      <c r="J159" s="171">
        <f t="shared" si="10"/>
        <v>0</v>
      </c>
      <c r="K159" s="172"/>
      <c r="L159" s="173"/>
      <c r="M159" s="174" t="s">
        <v>1</v>
      </c>
      <c r="N159" s="175" t="s">
        <v>38</v>
      </c>
      <c r="P159" s="144">
        <f t="shared" si="11"/>
        <v>0</v>
      </c>
      <c r="Q159" s="144">
        <v>1.4E-3</v>
      </c>
      <c r="R159" s="144">
        <f t="shared" si="12"/>
        <v>2.8839999999999998E-3</v>
      </c>
      <c r="S159" s="144">
        <v>0</v>
      </c>
      <c r="T159" s="145">
        <f t="shared" si="13"/>
        <v>0</v>
      </c>
      <c r="AR159" s="146" t="s">
        <v>316</v>
      </c>
      <c r="AT159" s="146" t="s">
        <v>2259</v>
      </c>
      <c r="AU159" s="146" t="s">
        <v>82</v>
      </c>
      <c r="AY159" s="13" t="s">
        <v>281</v>
      </c>
      <c r="BE159" s="147">
        <f t="shared" si="14"/>
        <v>0</v>
      </c>
      <c r="BF159" s="147">
        <f t="shared" si="15"/>
        <v>0</v>
      </c>
      <c r="BG159" s="147">
        <f t="shared" si="16"/>
        <v>0</v>
      </c>
      <c r="BH159" s="147">
        <f t="shared" si="17"/>
        <v>0</v>
      </c>
      <c r="BI159" s="147">
        <f t="shared" si="18"/>
        <v>0</v>
      </c>
      <c r="BJ159" s="13" t="s">
        <v>80</v>
      </c>
      <c r="BK159" s="147">
        <f t="shared" si="19"/>
        <v>0</v>
      </c>
      <c r="BL159" s="13" t="s">
        <v>97</v>
      </c>
      <c r="BM159" s="146" t="s">
        <v>3820</v>
      </c>
    </row>
    <row r="160" spans="2:65" s="1" customFormat="1" ht="24.2" customHeight="1">
      <c r="B160" s="133"/>
      <c r="C160" s="134" t="s">
        <v>503</v>
      </c>
      <c r="D160" s="134" t="s">
        <v>284</v>
      </c>
      <c r="E160" s="135" t="s">
        <v>3821</v>
      </c>
      <c r="F160" s="136" t="s">
        <v>3822</v>
      </c>
      <c r="G160" s="137" t="s">
        <v>409</v>
      </c>
      <c r="H160" s="156">
        <v>8</v>
      </c>
      <c r="I160" s="139"/>
      <c r="J160" s="140">
        <f t="shared" si="10"/>
        <v>0</v>
      </c>
      <c r="K160" s="141"/>
      <c r="L160" s="28"/>
      <c r="M160" s="142" t="s">
        <v>1</v>
      </c>
      <c r="N160" s="143" t="s">
        <v>38</v>
      </c>
      <c r="P160" s="144">
        <f t="shared" si="11"/>
        <v>0</v>
      </c>
      <c r="Q160" s="144">
        <v>0</v>
      </c>
      <c r="R160" s="144">
        <f t="shared" si="12"/>
        <v>0</v>
      </c>
      <c r="S160" s="144">
        <v>0</v>
      </c>
      <c r="T160" s="145">
        <f t="shared" si="13"/>
        <v>0</v>
      </c>
      <c r="AR160" s="146" t="s">
        <v>97</v>
      </c>
      <c r="AT160" s="146" t="s">
        <v>284</v>
      </c>
      <c r="AU160" s="146" t="s">
        <v>82</v>
      </c>
      <c r="AY160" s="13" t="s">
        <v>281</v>
      </c>
      <c r="BE160" s="147">
        <f t="shared" si="14"/>
        <v>0</v>
      </c>
      <c r="BF160" s="147">
        <f t="shared" si="15"/>
        <v>0</v>
      </c>
      <c r="BG160" s="147">
        <f t="shared" si="16"/>
        <v>0</v>
      </c>
      <c r="BH160" s="147">
        <f t="shared" si="17"/>
        <v>0</v>
      </c>
      <c r="BI160" s="147">
        <f t="shared" si="18"/>
        <v>0</v>
      </c>
      <c r="BJ160" s="13" t="s">
        <v>80</v>
      </c>
      <c r="BK160" s="147">
        <f t="shared" si="19"/>
        <v>0</v>
      </c>
      <c r="BL160" s="13" t="s">
        <v>97</v>
      </c>
      <c r="BM160" s="146" t="s">
        <v>3823</v>
      </c>
    </row>
    <row r="161" spans="2:65" s="1" customFormat="1" ht="16.5" customHeight="1">
      <c r="B161" s="133"/>
      <c r="C161" s="165" t="s">
        <v>789</v>
      </c>
      <c r="D161" s="165" t="s">
        <v>2259</v>
      </c>
      <c r="E161" s="166" t="s">
        <v>3824</v>
      </c>
      <c r="F161" s="167" t="s">
        <v>3825</v>
      </c>
      <c r="G161" s="168" t="s">
        <v>409</v>
      </c>
      <c r="H161" s="169">
        <v>8</v>
      </c>
      <c r="I161" s="170"/>
      <c r="J161" s="171">
        <f t="shared" si="10"/>
        <v>0</v>
      </c>
      <c r="K161" s="172"/>
      <c r="L161" s="173"/>
      <c r="M161" s="174" t="s">
        <v>1</v>
      </c>
      <c r="N161" s="175" t="s">
        <v>38</v>
      </c>
      <c r="P161" s="144">
        <f t="shared" si="11"/>
        <v>0</v>
      </c>
      <c r="Q161" s="144">
        <v>2.2000000000000001E-4</v>
      </c>
      <c r="R161" s="144">
        <f t="shared" si="12"/>
        <v>1.7600000000000001E-3</v>
      </c>
      <c r="S161" s="144">
        <v>0</v>
      </c>
      <c r="T161" s="145">
        <f t="shared" si="13"/>
        <v>0</v>
      </c>
      <c r="AR161" s="146" t="s">
        <v>316</v>
      </c>
      <c r="AT161" s="146" t="s">
        <v>2259</v>
      </c>
      <c r="AU161" s="146" t="s">
        <v>82</v>
      </c>
      <c r="AY161" s="13" t="s">
        <v>281</v>
      </c>
      <c r="BE161" s="147">
        <f t="shared" si="14"/>
        <v>0</v>
      </c>
      <c r="BF161" s="147">
        <f t="shared" si="15"/>
        <v>0</v>
      </c>
      <c r="BG161" s="147">
        <f t="shared" si="16"/>
        <v>0</v>
      </c>
      <c r="BH161" s="147">
        <f t="shared" si="17"/>
        <v>0</v>
      </c>
      <c r="BI161" s="147">
        <f t="shared" si="18"/>
        <v>0</v>
      </c>
      <c r="BJ161" s="13" t="s">
        <v>80</v>
      </c>
      <c r="BK161" s="147">
        <f t="shared" si="19"/>
        <v>0</v>
      </c>
      <c r="BL161" s="13" t="s">
        <v>97</v>
      </c>
      <c r="BM161" s="146" t="s">
        <v>3826</v>
      </c>
    </row>
    <row r="162" spans="2:65" s="1" customFormat="1" ht="24.2" customHeight="1">
      <c r="B162" s="133"/>
      <c r="C162" s="134" t="s">
        <v>794</v>
      </c>
      <c r="D162" s="134" t="s">
        <v>284</v>
      </c>
      <c r="E162" s="135" t="s">
        <v>3827</v>
      </c>
      <c r="F162" s="136" t="s">
        <v>3828</v>
      </c>
      <c r="G162" s="137" t="s">
        <v>409</v>
      </c>
      <c r="H162" s="156">
        <v>3</v>
      </c>
      <c r="I162" s="139"/>
      <c r="J162" s="140">
        <f t="shared" si="10"/>
        <v>0</v>
      </c>
      <c r="K162" s="141"/>
      <c r="L162" s="28"/>
      <c r="M162" s="142" t="s">
        <v>1</v>
      </c>
      <c r="N162" s="143" t="s">
        <v>38</v>
      </c>
      <c r="P162" s="144">
        <f t="shared" si="11"/>
        <v>0</v>
      </c>
      <c r="Q162" s="144">
        <v>0</v>
      </c>
      <c r="R162" s="144">
        <f t="shared" si="12"/>
        <v>0</v>
      </c>
      <c r="S162" s="144">
        <v>0</v>
      </c>
      <c r="T162" s="145">
        <f t="shared" si="13"/>
        <v>0</v>
      </c>
      <c r="AR162" s="146" t="s">
        <v>97</v>
      </c>
      <c r="AT162" s="146" t="s">
        <v>284</v>
      </c>
      <c r="AU162" s="146" t="s">
        <v>82</v>
      </c>
      <c r="AY162" s="13" t="s">
        <v>281</v>
      </c>
      <c r="BE162" s="147">
        <f t="shared" si="14"/>
        <v>0</v>
      </c>
      <c r="BF162" s="147">
        <f t="shared" si="15"/>
        <v>0</v>
      </c>
      <c r="BG162" s="147">
        <f t="shared" si="16"/>
        <v>0</v>
      </c>
      <c r="BH162" s="147">
        <f t="shared" si="17"/>
        <v>0</v>
      </c>
      <c r="BI162" s="147">
        <f t="shared" si="18"/>
        <v>0</v>
      </c>
      <c r="BJ162" s="13" t="s">
        <v>80</v>
      </c>
      <c r="BK162" s="147">
        <f t="shared" si="19"/>
        <v>0</v>
      </c>
      <c r="BL162" s="13" t="s">
        <v>97</v>
      </c>
      <c r="BM162" s="146" t="s">
        <v>3829</v>
      </c>
    </row>
    <row r="163" spans="2:65" s="1" customFormat="1" ht="16.5" customHeight="1">
      <c r="B163" s="133"/>
      <c r="C163" s="165" t="s">
        <v>799</v>
      </c>
      <c r="D163" s="165" t="s">
        <v>2259</v>
      </c>
      <c r="E163" s="166" t="s">
        <v>3830</v>
      </c>
      <c r="F163" s="167" t="s">
        <v>3831</v>
      </c>
      <c r="G163" s="168" t="s">
        <v>409</v>
      </c>
      <c r="H163" s="169">
        <v>3</v>
      </c>
      <c r="I163" s="170"/>
      <c r="J163" s="171">
        <f t="shared" si="10"/>
        <v>0</v>
      </c>
      <c r="K163" s="172"/>
      <c r="L163" s="173"/>
      <c r="M163" s="174" t="s">
        <v>1</v>
      </c>
      <c r="N163" s="175" t="s">
        <v>38</v>
      </c>
      <c r="P163" s="144">
        <f t="shared" si="11"/>
        <v>0</v>
      </c>
      <c r="Q163" s="144">
        <v>2.5999999999999998E-4</v>
      </c>
      <c r="R163" s="144">
        <f t="shared" si="12"/>
        <v>7.7999999999999988E-4</v>
      </c>
      <c r="S163" s="144">
        <v>0</v>
      </c>
      <c r="T163" s="145">
        <f t="shared" si="13"/>
        <v>0</v>
      </c>
      <c r="AR163" s="146" t="s">
        <v>316</v>
      </c>
      <c r="AT163" s="146" t="s">
        <v>2259</v>
      </c>
      <c r="AU163" s="146" t="s">
        <v>82</v>
      </c>
      <c r="AY163" s="13" t="s">
        <v>281</v>
      </c>
      <c r="BE163" s="147">
        <f t="shared" si="14"/>
        <v>0</v>
      </c>
      <c r="BF163" s="147">
        <f t="shared" si="15"/>
        <v>0</v>
      </c>
      <c r="BG163" s="147">
        <f t="shared" si="16"/>
        <v>0</v>
      </c>
      <c r="BH163" s="147">
        <f t="shared" si="17"/>
        <v>0</v>
      </c>
      <c r="BI163" s="147">
        <f t="shared" si="18"/>
        <v>0</v>
      </c>
      <c r="BJ163" s="13" t="s">
        <v>80</v>
      </c>
      <c r="BK163" s="147">
        <f t="shared" si="19"/>
        <v>0</v>
      </c>
      <c r="BL163" s="13" t="s">
        <v>97</v>
      </c>
      <c r="BM163" s="146" t="s">
        <v>3832</v>
      </c>
    </row>
    <row r="164" spans="2:65" s="1" customFormat="1" ht="24.2" customHeight="1">
      <c r="B164" s="133"/>
      <c r="C164" s="134" t="s">
        <v>805</v>
      </c>
      <c r="D164" s="134" t="s">
        <v>284</v>
      </c>
      <c r="E164" s="135" t="s">
        <v>3833</v>
      </c>
      <c r="F164" s="136" t="s">
        <v>3834</v>
      </c>
      <c r="G164" s="137" t="s">
        <v>409</v>
      </c>
      <c r="H164" s="156">
        <v>3</v>
      </c>
      <c r="I164" s="139"/>
      <c r="J164" s="140">
        <f t="shared" si="10"/>
        <v>0</v>
      </c>
      <c r="K164" s="141"/>
      <c r="L164" s="28"/>
      <c r="M164" s="142" t="s">
        <v>1</v>
      </c>
      <c r="N164" s="143" t="s">
        <v>38</v>
      </c>
      <c r="P164" s="144">
        <f t="shared" si="11"/>
        <v>0</v>
      </c>
      <c r="Q164" s="144">
        <v>0</v>
      </c>
      <c r="R164" s="144">
        <f t="shared" si="12"/>
        <v>0</v>
      </c>
      <c r="S164" s="144">
        <v>0</v>
      </c>
      <c r="T164" s="145">
        <f t="shared" si="13"/>
        <v>0</v>
      </c>
      <c r="AR164" s="146" t="s">
        <v>97</v>
      </c>
      <c r="AT164" s="146" t="s">
        <v>284</v>
      </c>
      <c r="AU164" s="146" t="s">
        <v>82</v>
      </c>
      <c r="AY164" s="13" t="s">
        <v>281</v>
      </c>
      <c r="BE164" s="147">
        <f t="shared" si="14"/>
        <v>0</v>
      </c>
      <c r="BF164" s="147">
        <f t="shared" si="15"/>
        <v>0</v>
      </c>
      <c r="BG164" s="147">
        <f t="shared" si="16"/>
        <v>0</v>
      </c>
      <c r="BH164" s="147">
        <f t="shared" si="17"/>
        <v>0</v>
      </c>
      <c r="BI164" s="147">
        <f t="shared" si="18"/>
        <v>0</v>
      </c>
      <c r="BJ164" s="13" t="s">
        <v>80</v>
      </c>
      <c r="BK164" s="147">
        <f t="shared" si="19"/>
        <v>0</v>
      </c>
      <c r="BL164" s="13" t="s">
        <v>97</v>
      </c>
      <c r="BM164" s="146" t="s">
        <v>3835</v>
      </c>
    </row>
    <row r="165" spans="2:65" s="1" customFormat="1" ht="16.5" customHeight="1">
      <c r="B165" s="133"/>
      <c r="C165" s="165" t="s">
        <v>508</v>
      </c>
      <c r="D165" s="165" t="s">
        <v>2259</v>
      </c>
      <c r="E165" s="166" t="s">
        <v>3836</v>
      </c>
      <c r="F165" s="167" t="s">
        <v>3837</v>
      </c>
      <c r="G165" s="168" t="s">
        <v>409</v>
      </c>
      <c r="H165" s="169">
        <v>3</v>
      </c>
      <c r="I165" s="170"/>
      <c r="J165" s="171">
        <f t="shared" si="10"/>
        <v>0</v>
      </c>
      <c r="K165" s="172"/>
      <c r="L165" s="173"/>
      <c r="M165" s="174" t="s">
        <v>1</v>
      </c>
      <c r="N165" s="175" t="s">
        <v>38</v>
      </c>
      <c r="P165" s="144">
        <f t="shared" si="11"/>
        <v>0</v>
      </c>
      <c r="Q165" s="144">
        <v>3.2000000000000003E-4</v>
      </c>
      <c r="R165" s="144">
        <f t="shared" si="12"/>
        <v>9.6000000000000013E-4</v>
      </c>
      <c r="S165" s="144">
        <v>0</v>
      </c>
      <c r="T165" s="145">
        <f t="shared" si="13"/>
        <v>0</v>
      </c>
      <c r="AR165" s="146" t="s">
        <v>316</v>
      </c>
      <c r="AT165" s="146" t="s">
        <v>2259</v>
      </c>
      <c r="AU165" s="146" t="s">
        <v>82</v>
      </c>
      <c r="AY165" s="13" t="s">
        <v>281</v>
      </c>
      <c r="BE165" s="147">
        <f t="shared" si="14"/>
        <v>0</v>
      </c>
      <c r="BF165" s="147">
        <f t="shared" si="15"/>
        <v>0</v>
      </c>
      <c r="BG165" s="147">
        <f t="shared" si="16"/>
        <v>0</v>
      </c>
      <c r="BH165" s="147">
        <f t="shared" si="17"/>
        <v>0</v>
      </c>
      <c r="BI165" s="147">
        <f t="shared" si="18"/>
        <v>0</v>
      </c>
      <c r="BJ165" s="13" t="s">
        <v>80</v>
      </c>
      <c r="BK165" s="147">
        <f t="shared" si="19"/>
        <v>0</v>
      </c>
      <c r="BL165" s="13" t="s">
        <v>97</v>
      </c>
      <c r="BM165" s="146" t="s">
        <v>3838</v>
      </c>
    </row>
    <row r="166" spans="2:65" s="1" customFormat="1" ht="24.2" customHeight="1">
      <c r="B166" s="133"/>
      <c r="C166" s="134" t="s">
        <v>513</v>
      </c>
      <c r="D166" s="134" t="s">
        <v>284</v>
      </c>
      <c r="E166" s="135" t="s">
        <v>3839</v>
      </c>
      <c r="F166" s="136" t="s">
        <v>3840</v>
      </c>
      <c r="G166" s="137" t="s">
        <v>409</v>
      </c>
      <c r="H166" s="156">
        <v>2</v>
      </c>
      <c r="I166" s="139"/>
      <c r="J166" s="140">
        <f t="shared" si="10"/>
        <v>0</v>
      </c>
      <c r="K166" s="141"/>
      <c r="L166" s="28"/>
      <c r="M166" s="142" t="s">
        <v>1</v>
      </c>
      <c r="N166" s="143" t="s">
        <v>38</v>
      </c>
      <c r="P166" s="144">
        <f t="shared" si="11"/>
        <v>0</v>
      </c>
      <c r="Q166" s="144">
        <v>0</v>
      </c>
      <c r="R166" s="144">
        <f t="shared" si="12"/>
        <v>0</v>
      </c>
      <c r="S166" s="144">
        <v>0</v>
      </c>
      <c r="T166" s="145">
        <f t="shared" si="13"/>
        <v>0</v>
      </c>
      <c r="AR166" s="146" t="s">
        <v>97</v>
      </c>
      <c r="AT166" s="146" t="s">
        <v>284</v>
      </c>
      <c r="AU166" s="146" t="s">
        <v>82</v>
      </c>
      <c r="AY166" s="13" t="s">
        <v>281</v>
      </c>
      <c r="BE166" s="147">
        <f t="shared" si="14"/>
        <v>0</v>
      </c>
      <c r="BF166" s="147">
        <f t="shared" si="15"/>
        <v>0</v>
      </c>
      <c r="BG166" s="147">
        <f t="shared" si="16"/>
        <v>0</v>
      </c>
      <c r="BH166" s="147">
        <f t="shared" si="17"/>
        <v>0</v>
      </c>
      <c r="BI166" s="147">
        <f t="shared" si="18"/>
        <v>0</v>
      </c>
      <c r="BJ166" s="13" t="s">
        <v>80</v>
      </c>
      <c r="BK166" s="147">
        <f t="shared" si="19"/>
        <v>0</v>
      </c>
      <c r="BL166" s="13" t="s">
        <v>97</v>
      </c>
      <c r="BM166" s="146" t="s">
        <v>3841</v>
      </c>
    </row>
    <row r="167" spans="2:65" s="1" customFormat="1" ht="24.2" customHeight="1">
      <c r="B167" s="133"/>
      <c r="C167" s="165" t="s">
        <v>517</v>
      </c>
      <c r="D167" s="165" t="s">
        <v>2259</v>
      </c>
      <c r="E167" s="166" t="s">
        <v>3842</v>
      </c>
      <c r="F167" s="167" t="s">
        <v>3843</v>
      </c>
      <c r="G167" s="168" t="s">
        <v>409</v>
      </c>
      <c r="H167" s="169">
        <v>2</v>
      </c>
      <c r="I167" s="170"/>
      <c r="J167" s="171">
        <f t="shared" si="10"/>
        <v>0</v>
      </c>
      <c r="K167" s="172"/>
      <c r="L167" s="173"/>
      <c r="M167" s="174" t="s">
        <v>1</v>
      </c>
      <c r="N167" s="175" t="s">
        <v>38</v>
      </c>
      <c r="P167" s="144">
        <f t="shared" si="11"/>
        <v>0</v>
      </c>
      <c r="Q167" s="144">
        <v>4.8999999999999998E-4</v>
      </c>
      <c r="R167" s="144">
        <f t="shared" si="12"/>
        <v>9.7999999999999997E-4</v>
      </c>
      <c r="S167" s="144">
        <v>0</v>
      </c>
      <c r="T167" s="145">
        <f t="shared" si="13"/>
        <v>0</v>
      </c>
      <c r="AR167" s="146" t="s">
        <v>316</v>
      </c>
      <c r="AT167" s="146" t="s">
        <v>2259</v>
      </c>
      <c r="AU167" s="146" t="s">
        <v>82</v>
      </c>
      <c r="AY167" s="13" t="s">
        <v>281</v>
      </c>
      <c r="BE167" s="147">
        <f t="shared" si="14"/>
        <v>0</v>
      </c>
      <c r="BF167" s="147">
        <f t="shared" si="15"/>
        <v>0</v>
      </c>
      <c r="BG167" s="147">
        <f t="shared" si="16"/>
        <v>0</v>
      </c>
      <c r="BH167" s="147">
        <f t="shared" si="17"/>
        <v>0</v>
      </c>
      <c r="BI167" s="147">
        <f t="shared" si="18"/>
        <v>0</v>
      </c>
      <c r="BJ167" s="13" t="s">
        <v>80</v>
      </c>
      <c r="BK167" s="147">
        <f t="shared" si="19"/>
        <v>0</v>
      </c>
      <c r="BL167" s="13" t="s">
        <v>97</v>
      </c>
      <c r="BM167" s="146" t="s">
        <v>3844</v>
      </c>
    </row>
    <row r="168" spans="2:65" s="1" customFormat="1" ht="21.75" customHeight="1">
      <c r="B168" s="133"/>
      <c r="C168" s="134" t="s">
        <v>1074</v>
      </c>
      <c r="D168" s="134" t="s">
        <v>284</v>
      </c>
      <c r="E168" s="135" t="s">
        <v>3845</v>
      </c>
      <c r="F168" s="136" t="s">
        <v>3846</v>
      </c>
      <c r="G168" s="137" t="s">
        <v>409</v>
      </c>
      <c r="H168" s="156">
        <v>3</v>
      </c>
      <c r="I168" s="139"/>
      <c r="J168" s="140">
        <f t="shared" si="10"/>
        <v>0</v>
      </c>
      <c r="K168" s="141"/>
      <c r="L168" s="28"/>
      <c r="M168" s="142" t="s">
        <v>1</v>
      </c>
      <c r="N168" s="143" t="s">
        <v>38</v>
      </c>
      <c r="P168" s="144">
        <f t="shared" si="11"/>
        <v>0</v>
      </c>
      <c r="Q168" s="144">
        <v>7.3999999999999999E-4</v>
      </c>
      <c r="R168" s="144">
        <f t="shared" si="12"/>
        <v>2.2199999999999998E-3</v>
      </c>
      <c r="S168" s="144">
        <v>0</v>
      </c>
      <c r="T168" s="145">
        <f t="shared" si="13"/>
        <v>0</v>
      </c>
      <c r="AR168" s="146" t="s">
        <v>97</v>
      </c>
      <c r="AT168" s="146" t="s">
        <v>284</v>
      </c>
      <c r="AU168" s="146" t="s">
        <v>82</v>
      </c>
      <c r="AY168" s="13" t="s">
        <v>281</v>
      </c>
      <c r="BE168" s="147">
        <f t="shared" si="14"/>
        <v>0</v>
      </c>
      <c r="BF168" s="147">
        <f t="shared" si="15"/>
        <v>0</v>
      </c>
      <c r="BG168" s="147">
        <f t="shared" si="16"/>
        <v>0</v>
      </c>
      <c r="BH168" s="147">
        <f t="shared" si="17"/>
        <v>0</v>
      </c>
      <c r="BI168" s="147">
        <f t="shared" si="18"/>
        <v>0</v>
      </c>
      <c r="BJ168" s="13" t="s">
        <v>80</v>
      </c>
      <c r="BK168" s="147">
        <f t="shared" si="19"/>
        <v>0</v>
      </c>
      <c r="BL168" s="13" t="s">
        <v>97</v>
      </c>
      <c r="BM168" s="146" t="s">
        <v>3847</v>
      </c>
    </row>
    <row r="169" spans="2:65" s="1" customFormat="1" ht="24.2" customHeight="1">
      <c r="B169" s="133"/>
      <c r="C169" s="165" t="s">
        <v>1079</v>
      </c>
      <c r="D169" s="165" t="s">
        <v>2259</v>
      </c>
      <c r="E169" s="166" t="s">
        <v>3848</v>
      </c>
      <c r="F169" s="167" t="s">
        <v>3849</v>
      </c>
      <c r="G169" s="168" t="s">
        <v>409</v>
      </c>
      <c r="H169" s="169">
        <v>3</v>
      </c>
      <c r="I169" s="170"/>
      <c r="J169" s="171">
        <f t="shared" si="10"/>
        <v>0</v>
      </c>
      <c r="K169" s="172"/>
      <c r="L169" s="173"/>
      <c r="M169" s="174" t="s">
        <v>1</v>
      </c>
      <c r="N169" s="175" t="s">
        <v>38</v>
      </c>
      <c r="P169" s="144">
        <f t="shared" si="11"/>
        <v>0</v>
      </c>
      <c r="Q169" s="144">
        <v>1.4E-2</v>
      </c>
      <c r="R169" s="144">
        <f t="shared" si="12"/>
        <v>4.2000000000000003E-2</v>
      </c>
      <c r="S169" s="144">
        <v>0</v>
      </c>
      <c r="T169" s="145">
        <f t="shared" si="13"/>
        <v>0</v>
      </c>
      <c r="AR169" s="146" t="s">
        <v>316</v>
      </c>
      <c r="AT169" s="146" t="s">
        <v>2259</v>
      </c>
      <c r="AU169" s="146" t="s">
        <v>82</v>
      </c>
      <c r="AY169" s="13" t="s">
        <v>281</v>
      </c>
      <c r="BE169" s="147">
        <f t="shared" si="14"/>
        <v>0</v>
      </c>
      <c r="BF169" s="147">
        <f t="shared" si="15"/>
        <v>0</v>
      </c>
      <c r="BG169" s="147">
        <f t="shared" si="16"/>
        <v>0</v>
      </c>
      <c r="BH169" s="147">
        <f t="shared" si="17"/>
        <v>0</v>
      </c>
      <c r="BI169" s="147">
        <f t="shared" si="18"/>
        <v>0</v>
      </c>
      <c r="BJ169" s="13" t="s">
        <v>80</v>
      </c>
      <c r="BK169" s="147">
        <f t="shared" si="19"/>
        <v>0</v>
      </c>
      <c r="BL169" s="13" t="s">
        <v>97</v>
      </c>
      <c r="BM169" s="146" t="s">
        <v>3850</v>
      </c>
    </row>
    <row r="170" spans="2:65" s="1" customFormat="1" ht="16.5" customHeight="1">
      <c r="B170" s="133"/>
      <c r="C170" s="134" t="s">
        <v>521</v>
      </c>
      <c r="D170" s="134" t="s">
        <v>284</v>
      </c>
      <c r="E170" s="135" t="s">
        <v>3851</v>
      </c>
      <c r="F170" s="136" t="s">
        <v>3852</v>
      </c>
      <c r="G170" s="137" t="s">
        <v>501</v>
      </c>
      <c r="H170" s="156">
        <v>399.4</v>
      </c>
      <c r="I170" s="139"/>
      <c r="J170" s="140">
        <f t="shared" si="10"/>
        <v>0</v>
      </c>
      <c r="K170" s="141"/>
      <c r="L170" s="28"/>
      <c r="M170" s="142" t="s">
        <v>1</v>
      </c>
      <c r="N170" s="143" t="s">
        <v>38</v>
      </c>
      <c r="P170" s="144">
        <f t="shared" si="11"/>
        <v>0</v>
      </c>
      <c r="Q170" s="144">
        <v>0</v>
      </c>
      <c r="R170" s="144">
        <f t="shared" si="12"/>
        <v>0</v>
      </c>
      <c r="S170" s="144">
        <v>0</v>
      </c>
      <c r="T170" s="145">
        <f t="shared" si="13"/>
        <v>0</v>
      </c>
      <c r="AR170" s="146" t="s">
        <v>97</v>
      </c>
      <c r="AT170" s="146" t="s">
        <v>284</v>
      </c>
      <c r="AU170" s="146" t="s">
        <v>82</v>
      </c>
      <c r="AY170" s="13" t="s">
        <v>281</v>
      </c>
      <c r="BE170" s="147">
        <f t="shared" si="14"/>
        <v>0</v>
      </c>
      <c r="BF170" s="147">
        <f t="shared" si="15"/>
        <v>0</v>
      </c>
      <c r="BG170" s="147">
        <f t="shared" si="16"/>
        <v>0</v>
      </c>
      <c r="BH170" s="147">
        <f t="shared" si="17"/>
        <v>0</v>
      </c>
      <c r="BI170" s="147">
        <f t="shared" si="18"/>
        <v>0</v>
      </c>
      <c r="BJ170" s="13" t="s">
        <v>80</v>
      </c>
      <c r="BK170" s="147">
        <f t="shared" si="19"/>
        <v>0</v>
      </c>
      <c r="BL170" s="13" t="s">
        <v>97</v>
      </c>
      <c r="BM170" s="146" t="s">
        <v>3853</v>
      </c>
    </row>
    <row r="171" spans="2:65" s="1" customFormat="1" ht="24.2" customHeight="1">
      <c r="B171" s="133"/>
      <c r="C171" s="134" t="s">
        <v>1069</v>
      </c>
      <c r="D171" s="134" t="s">
        <v>284</v>
      </c>
      <c r="E171" s="135" t="s">
        <v>3854</v>
      </c>
      <c r="F171" s="136" t="s">
        <v>3855</v>
      </c>
      <c r="G171" s="137" t="s">
        <v>3856</v>
      </c>
      <c r="H171" s="156">
        <v>3</v>
      </c>
      <c r="I171" s="139"/>
      <c r="J171" s="140">
        <f t="shared" si="10"/>
        <v>0</v>
      </c>
      <c r="K171" s="141"/>
      <c r="L171" s="28"/>
      <c r="M171" s="142" t="s">
        <v>1</v>
      </c>
      <c r="N171" s="143" t="s">
        <v>38</v>
      </c>
      <c r="P171" s="144">
        <f t="shared" si="11"/>
        <v>0</v>
      </c>
      <c r="Q171" s="144">
        <v>5.2420000000000001E-2</v>
      </c>
      <c r="R171" s="144">
        <f t="shared" si="12"/>
        <v>0.15726000000000001</v>
      </c>
      <c r="S171" s="144">
        <v>0</v>
      </c>
      <c r="T171" s="145">
        <f t="shared" si="13"/>
        <v>0</v>
      </c>
      <c r="AR171" s="146" t="s">
        <v>97</v>
      </c>
      <c r="AT171" s="146" t="s">
        <v>284</v>
      </c>
      <c r="AU171" s="146" t="s">
        <v>82</v>
      </c>
      <c r="AY171" s="13" t="s">
        <v>281</v>
      </c>
      <c r="BE171" s="147">
        <f t="shared" si="14"/>
        <v>0</v>
      </c>
      <c r="BF171" s="147">
        <f t="shared" si="15"/>
        <v>0</v>
      </c>
      <c r="BG171" s="147">
        <f t="shared" si="16"/>
        <v>0</v>
      </c>
      <c r="BH171" s="147">
        <f t="shared" si="17"/>
        <v>0</v>
      </c>
      <c r="BI171" s="147">
        <f t="shared" si="18"/>
        <v>0</v>
      </c>
      <c r="BJ171" s="13" t="s">
        <v>80</v>
      </c>
      <c r="BK171" s="147">
        <f t="shared" si="19"/>
        <v>0</v>
      </c>
      <c r="BL171" s="13" t="s">
        <v>97</v>
      </c>
      <c r="BM171" s="146" t="s">
        <v>3857</v>
      </c>
    </row>
    <row r="172" spans="2:65" s="1" customFormat="1" ht="24.2" customHeight="1">
      <c r="B172" s="133"/>
      <c r="C172" s="134" t="s">
        <v>1084</v>
      </c>
      <c r="D172" s="134" t="s">
        <v>284</v>
      </c>
      <c r="E172" s="135" t="s">
        <v>3858</v>
      </c>
      <c r="F172" s="136" t="s">
        <v>3859</v>
      </c>
      <c r="G172" s="137" t="s">
        <v>409</v>
      </c>
      <c r="H172" s="156">
        <v>2</v>
      </c>
      <c r="I172" s="139"/>
      <c r="J172" s="140">
        <f t="shared" si="10"/>
        <v>0</v>
      </c>
      <c r="K172" s="141"/>
      <c r="L172" s="28"/>
      <c r="M172" s="142" t="s">
        <v>1</v>
      </c>
      <c r="N172" s="143" t="s">
        <v>38</v>
      </c>
      <c r="P172" s="144">
        <f t="shared" si="11"/>
        <v>0</v>
      </c>
      <c r="Q172" s="144">
        <v>1.018E-2</v>
      </c>
      <c r="R172" s="144">
        <f t="shared" si="12"/>
        <v>2.036E-2</v>
      </c>
      <c r="S172" s="144">
        <v>0</v>
      </c>
      <c r="T172" s="145">
        <f t="shared" si="13"/>
        <v>0</v>
      </c>
      <c r="AR172" s="146" t="s">
        <v>97</v>
      </c>
      <c r="AT172" s="146" t="s">
        <v>284</v>
      </c>
      <c r="AU172" s="146" t="s">
        <v>82</v>
      </c>
      <c r="AY172" s="13" t="s">
        <v>281</v>
      </c>
      <c r="BE172" s="147">
        <f t="shared" si="14"/>
        <v>0</v>
      </c>
      <c r="BF172" s="147">
        <f t="shared" si="15"/>
        <v>0</v>
      </c>
      <c r="BG172" s="147">
        <f t="shared" si="16"/>
        <v>0</v>
      </c>
      <c r="BH172" s="147">
        <f t="shared" si="17"/>
        <v>0</v>
      </c>
      <c r="BI172" s="147">
        <f t="shared" si="18"/>
        <v>0</v>
      </c>
      <c r="BJ172" s="13" t="s">
        <v>80</v>
      </c>
      <c r="BK172" s="147">
        <f t="shared" si="19"/>
        <v>0</v>
      </c>
      <c r="BL172" s="13" t="s">
        <v>97</v>
      </c>
      <c r="BM172" s="146" t="s">
        <v>3860</v>
      </c>
    </row>
    <row r="173" spans="2:65" s="1" customFormat="1" ht="24.2" customHeight="1">
      <c r="B173" s="133"/>
      <c r="C173" s="165" t="s">
        <v>1089</v>
      </c>
      <c r="D173" s="165" t="s">
        <v>2259</v>
      </c>
      <c r="E173" s="166" t="s">
        <v>3861</v>
      </c>
      <c r="F173" s="167" t="s">
        <v>3862</v>
      </c>
      <c r="G173" s="168" t="s">
        <v>409</v>
      </c>
      <c r="H173" s="169">
        <v>2</v>
      </c>
      <c r="I173" s="170"/>
      <c r="J173" s="171">
        <f t="shared" si="10"/>
        <v>0</v>
      </c>
      <c r="K173" s="172"/>
      <c r="L173" s="173"/>
      <c r="M173" s="174" t="s">
        <v>1</v>
      </c>
      <c r="N173" s="175" t="s">
        <v>38</v>
      </c>
      <c r="P173" s="144">
        <f t="shared" si="11"/>
        <v>0</v>
      </c>
      <c r="Q173" s="144">
        <v>1.74</v>
      </c>
      <c r="R173" s="144">
        <f t="shared" si="12"/>
        <v>3.48</v>
      </c>
      <c r="S173" s="144">
        <v>0</v>
      </c>
      <c r="T173" s="145">
        <f t="shared" si="13"/>
        <v>0</v>
      </c>
      <c r="AR173" s="146" t="s">
        <v>316</v>
      </c>
      <c r="AT173" s="146" t="s">
        <v>2259</v>
      </c>
      <c r="AU173" s="146" t="s">
        <v>82</v>
      </c>
      <c r="AY173" s="13" t="s">
        <v>281</v>
      </c>
      <c r="BE173" s="147">
        <f t="shared" si="14"/>
        <v>0</v>
      </c>
      <c r="BF173" s="147">
        <f t="shared" si="15"/>
        <v>0</v>
      </c>
      <c r="BG173" s="147">
        <f t="shared" si="16"/>
        <v>0</v>
      </c>
      <c r="BH173" s="147">
        <f t="shared" si="17"/>
        <v>0</v>
      </c>
      <c r="BI173" s="147">
        <f t="shared" si="18"/>
        <v>0</v>
      </c>
      <c r="BJ173" s="13" t="s">
        <v>80</v>
      </c>
      <c r="BK173" s="147">
        <f t="shared" si="19"/>
        <v>0</v>
      </c>
      <c r="BL173" s="13" t="s">
        <v>97</v>
      </c>
      <c r="BM173" s="146" t="s">
        <v>3863</v>
      </c>
    </row>
    <row r="174" spans="2:65" s="1" customFormat="1" ht="24.2" customHeight="1">
      <c r="B174" s="133"/>
      <c r="C174" s="134" t="s">
        <v>889</v>
      </c>
      <c r="D174" s="134" t="s">
        <v>284</v>
      </c>
      <c r="E174" s="135" t="s">
        <v>3864</v>
      </c>
      <c r="F174" s="136" t="s">
        <v>3865</v>
      </c>
      <c r="G174" s="137" t="s">
        <v>409</v>
      </c>
      <c r="H174" s="156">
        <v>43</v>
      </c>
      <c r="I174" s="139"/>
      <c r="J174" s="140">
        <f t="shared" si="10"/>
        <v>0</v>
      </c>
      <c r="K174" s="141"/>
      <c r="L174" s="28"/>
      <c r="M174" s="142" t="s">
        <v>1</v>
      </c>
      <c r="N174" s="143" t="s">
        <v>38</v>
      </c>
      <c r="P174" s="144">
        <f t="shared" si="11"/>
        <v>0</v>
      </c>
      <c r="Q174" s="144">
        <v>1.9400000000000001E-3</v>
      </c>
      <c r="R174" s="144">
        <f t="shared" si="12"/>
        <v>8.3420000000000008E-2</v>
      </c>
      <c r="S174" s="144">
        <v>0</v>
      </c>
      <c r="T174" s="145">
        <f t="shared" si="13"/>
        <v>0</v>
      </c>
      <c r="AR174" s="146" t="s">
        <v>97</v>
      </c>
      <c r="AT174" s="146" t="s">
        <v>284</v>
      </c>
      <c r="AU174" s="146" t="s">
        <v>82</v>
      </c>
      <c r="AY174" s="13" t="s">
        <v>281</v>
      </c>
      <c r="BE174" s="147">
        <f t="shared" si="14"/>
        <v>0</v>
      </c>
      <c r="BF174" s="147">
        <f t="shared" si="15"/>
        <v>0</v>
      </c>
      <c r="BG174" s="147">
        <f t="shared" si="16"/>
        <v>0</v>
      </c>
      <c r="BH174" s="147">
        <f t="shared" si="17"/>
        <v>0</v>
      </c>
      <c r="BI174" s="147">
        <f t="shared" si="18"/>
        <v>0</v>
      </c>
      <c r="BJ174" s="13" t="s">
        <v>80</v>
      </c>
      <c r="BK174" s="147">
        <f t="shared" si="19"/>
        <v>0</v>
      </c>
      <c r="BL174" s="13" t="s">
        <v>97</v>
      </c>
      <c r="BM174" s="146" t="s">
        <v>3866</v>
      </c>
    </row>
    <row r="175" spans="2:65" s="1" customFormat="1" ht="16.5" customHeight="1">
      <c r="B175" s="133"/>
      <c r="C175" s="134" t="s">
        <v>828</v>
      </c>
      <c r="D175" s="134" t="s">
        <v>284</v>
      </c>
      <c r="E175" s="135" t="s">
        <v>3867</v>
      </c>
      <c r="F175" s="136" t="s">
        <v>3868</v>
      </c>
      <c r="G175" s="137" t="s">
        <v>501</v>
      </c>
      <c r="H175" s="156">
        <v>399.4</v>
      </c>
      <c r="I175" s="139"/>
      <c r="J175" s="140">
        <f t="shared" si="10"/>
        <v>0</v>
      </c>
      <c r="K175" s="141"/>
      <c r="L175" s="28"/>
      <c r="M175" s="142" t="s">
        <v>1</v>
      </c>
      <c r="N175" s="143" t="s">
        <v>38</v>
      </c>
      <c r="P175" s="144">
        <f t="shared" si="11"/>
        <v>0</v>
      </c>
      <c r="Q175" s="144">
        <v>1.9000000000000001E-4</v>
      </c>
      <c r="R175" s="144">
        <f t="shared" si="12"/>
        <v>7.5885999999999995E-2</v>
      </c>
      <c r="S175" s="144">
        <v>0</v>
      </c>
      <c r="T175" s="145">
        <f t="shared" si="13"/>
        <v>0</v>
      </c>
      <c r="AR175" s="146" t="s">
        <v>97</v>
      </c>
      <c r="AT175" s="146" t="s">
        <v>284</v>
      </c>
      <c r="AU175" s="146" t="s">
        <v>82</v>
      </c>
      <c r="AY175" s="13" t="s">
        <v>281</v>
      </c>
      <c r="BE175" s="147">
        <f t="shared" si="14"/>
        <v>0</v>
      </c>
      <c r="BF175" s="147">
        <f t="shared" si="15"/>
        <v>0</v>
      </c>
      <c r="BG175" s="147">
        <f t="shared" si="16"/>
        <v>0</v>
      </c>
      <c r="BH175" s="147">
        <f t="shared" si="17"/>
        <v>0</v>
      </c>
      <c r="BI175" s="147">
        <f t="shared" si="18"/>
        <v>0</v>
      </c>
      <c r="BJ175" s="13" t="s">
        <v>80</v>
      </c>
      <c r="BK175" s="147">
        <f t="shared" si="19"/>
        <v>0</v>
      </c>
      <c r="BL175" s="13" t="s">
        <v>97</v>
      </c>
      <c r="BM175" s="146" t="s">
        <v>3869</v>
      </c>
    </row>
    <row r="176" spans="2:65" s="1" customFormat="1" ht="21.75" customHeight="1">
      <c r="B176" s="133"/>
      <c r="C176" s="134" t="s">
        <v>833</v>
      </c>
      <c r="D176" s="134" t="s">
        <v>284</v>
      </c>
      <c r="E176" s="135" t="s">
        <v>3870</v>
      </c>
      <c r="F176" s="136" t="s">
        <v>3871</v>
      </c>
      <c r="G176" s="137" t="s">
        <v>501</v>
      </c>
      <c r="H176" s="156">
        <v>399.4</v>
      </c>
      <c r="I176" s="139"/>
      <c r="J176" s="140">
        <f t="shared" si="10"/>
        <v>0</v>
      </c>
      <c r="K176" s="141"/>
      <c r="L176" s="28"/>
      <c r="M176" s="142" t="s">
        <v>1</v>
      </c>
      <c r="N176" s="143" t="s">
        <v>38</v>
      </c>
      <c r="P176" s="144">
        <f t="shared" si="11"/>
        <v>0</v>
      </c>
      <c r="Q176" s="144">
        <v>6.9999999999999994E-5</v>
      </c>
      <c r="R176" s="144">
        <f t="shared" si="12"/>
        <v>2.7957999999999997E-2</v>
      </c>
      <c r="S176" s="144">
        <v>0</v>
      </c>
      <c r="T176" s="145">
        <f t="shared" si="13"/>
        <v>0</v>
      </c>
      <c r="AR176" s="146" t="s">
        <v>97</v>
      </c>
      <c r="AT176" s="146" t="s">
        <v>284</v>
      </c>
      <c r="AU176" s="146" t="s">
        <v>82</v>
      </c>
      <c r="AY176" s="13" t="s">
        <v>281</v>
      </c>
      <c r="BE176" s="147">
        <f t="shared" si="14"/>
        <v>0</v>
      </c>
      <c r="BF176" s="147">
        <f t="shared" si="15"/>
        <v>0</v>
      </c>
      <c r="BG176" s="147">
        <f t="shared" si="16"/>
        <v>0</v>
      </c>
      <c r="BH176" s="147">
        <f t="shared" si="17"/>
        <v>0</v>
      </c>
      <c r="BI176" s="147">
        <f t="shared" si="18"/>
        <v>0</v>
      </c>
      <c r="BJ176" s="13" t="s">
        <v>80</v>
      </c>
      <c r="BK176" s="147">
        <f t="shared" si="19"/>
        <v>0</v>
      </c>
      <c r="BL176" s="13" t="s">
        <v>97</v>
      </c>
      <c r="BM176" s="146" t="s">
        <v>3872</v>
      </c>
    </row>
    <row r="177" spans="2:65" s="11" customFormat="1" ht="22.9" customHeight="1">
      <c r="B177" s="121"/>
      <c r="D177" s="122" t="s">
        <v>72</v>
      </c>
      <c r="E177" s="131" t="s">
        <v>3086</v>
      </c>
      <c r="F177" s="131" t="s">
        <v>3087</v>
      </c>
      <c r="I177" s="124"/>
      <c r="J177" s="132">
        <f>BK177</f>
        <v>0</v>
      </c>
      <c r="L177" s="121"/>
      <c r="M177" s="126"/>
      <c r="P177" s="127">
        <f>P178</f>
        <v>0</v>
      </c>
      <c r="R177" s="127">
        <f>R178</f>
        <v>0</v>
      </c>
      <c r="T177" s="128">
        <f>T178</f>
        <v>0</v>
      </c>
      <c r="AR177" s="122" t="s">
        <v>80</v>
      </c>
      <c r="AT177" s="129" t="s">
        <v>72</v>
      </c>
      <c r="AU177" s="129" t="s">
        <v>80</v>
      </c>
      <c r="AY177" s="122" t="s">
        <v>281</v>
      </c>
      <c r="BK177" s="130">
        <f>BK178</f>
        <v>0</v>
      </c>
    </row>
    <row r="178" spans="2:65" s="1" customFormat="1" ht="24.2" customHeight="1">
      <c r="B178" s="133"/>
      <c r="C178" s="134" t="s">
        <v>482</v>
      </c>
      <c r="D178" s="134" t="s">
        <v>284</v>
      </c>
      <c r="E178" s="135" t="s">
        <v>3873</v>
      </c>
      <c r="F178" s="136" t="s">
        <v>3874</v>
      </c>
      <c r="G178" s="137" t="s">
        <v>511</v>
      </c>
      <c r="H178" s="156">
        <v>491.72699999999998</v>
      </c>
      <c r="I178" s="139"/>
      <c r="J178" s="140">
        <f>ROUND(I178*H178,2)</f>
        <v>0</v>
      </c>
      <c r="K178" s="141"/>
      <c r="L178" s="28"/>
      <c r="M178" s="157" t="s">
        <v>1</v>
      </c>
      <c r="N178" s="158" t="s">
        <v>38</v>
      </c>
      <c r="O178" s="154"/>
      <c r="P178" s="159">
        <f>O178*H178</f>
        <v>0</v>
      </c>
      <c r="Q178" s="159">
        <v>0</v>
      </c>
      <c r="R178" s="159">
        <f>Q178*H178</f>
        <v>0</v>
      </c>
      <c r="S178" s="159">
        <v>0</v>
      </c>
      <c r="T178" s="160">
        <f>S178*H178</f>
        <v>0</v>
      </c>
      <c r="AR178" s="146" t="s">
        <v>97</v>
      </c>
      <c r="AT178" s="146" t="s">
        <v>284</v>
      </c>
      <c r="AU178" s="146" t="s">
        <v>82</v>
      </c>
      <c r="AY178" s="13" t="s">
        <v>281</v>
      </c>
      <c r="BE178" s="147">
        <f>IF(N178="základní",J178,0)</f>
        <v>0</v>
      </c>
      <c r="BF178" s="147">
        <f>IF(N178="snížená",J178,0)</f>
        <v>0</v>
      </c>
      <c r="BG178" s="147">
        <f>IF(N178="zákl. přenesená",J178,0)</f>
        <v>0</v>
      </c>
      <c r="BH178" s="147">
        <f>IF(N178="sníž. přenesená",J178,0)</f>
        <v>0</v>
      </c>
      <c r="BI178" s="147">
        <f>IF(N178="nulová",J178,0)</f>
        <v>0</v>
      </c>
      <c r="BJ178" s="13" t="s">
        <v>80</v>
      </c>
      <c r="BK178" s="147">
        <f>ROUND(I178*H178,2)</f>
        <v>0</v>
      </c>
      <c r="BL178" s="13" t="s">
        <v>97</v>
      </c>
      <c r="BM178" s="146" t="s">
        <v>3875</v>
      </c>
    </row>
    <row r="179" spans="2:65" s="1" customFormat="1" ht="6.95" customHeight="1">
      <c r="B179" s="40"/>
      <c r="C179" s="41"/>
      <c r="D179" s="41"/>
      <c r="E179" s="41"/>
      <c r="F179" s="41"/>
      <c r="G179" s="41"/>
      <c r="H179" s="41"/>
      <c r="I179" s="41"/>
      <c r="J179" s="41"/>
      <c r="K179" s="41"/>
      <c r="L179" s="28"/>
    </row>
  </sheetData>
  <autoFilter ref="C124:K178" xr:uid="{00000000-0009-0000-0000-000023000000}"/>
  <mergeCells count="12">
    <mergeCell ref="E117:H117"/>
    <mergeCell ref="L2:V2"/>
    <mergeCell ref="E85:H85"/>
    <mergeCell ref="E87:H87"/>
    <mergeCell ref="E89:H89"/>
    <mergeCell ref="E113:H113"/>
    <mergeCell ref="E115:H115"/>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BM147"/>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221</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 customHeight="1">
      <c r="B8" s="16"/>
      <c r="D8" s="23" t="s">
        <v>249</v>
      </c>
      <c r="L8" s="16"/>
    </row>
    <row r="9" spans="2:46" s="1" customFormat="1" ht="16.5" customHeight="1">
      <c r="B9" s="28"/>
      <c r="E9" s="223" t="s">
        <v>3720</v>
      </c>
      <c r="F9" s="225"/>
      <c r="G9" s="225"/>
      <c r="H9" s="225"/>
      <c r="L9" s="28"/>
    </row>
    <row r="10" spans="2:46" s="1" customFormat="1" ht="12" customHeight="1">
      <c r="B10" s="28"/>
      <c r="D10" s="23" t="s">
        <v>251</v>
      </c>
      <c r="L10" s="28"/>
    </row>
    <row r="11" spans="2:46" s="1" customFormat="1" ht="16.5" customHeight="1">
      <c r="B11" s="28"/>
      <c r="E11" s="205" t="s">
        <v>3876</v>
      </c>
      <c r="F11" s="225"/>
      <c r="G11" s="225"/>
      <c r="H11" s="225"/>
      <c r="L11" s="28"/>
    </row>
    <row r="12" spans="2:46" s="1" customFormat="1" ht="11.25">
      <c r="B12" s="28"/>
      <c r="L12" s="28"/>
    </row>
    <row r="13" spans="2:46" s="1" customFormat="1" ht="12" customHeight="1">
      <c r="B13" s="28"/>
      <c r="D13" s="23" t="s">
        <v>18</v>
      </c>
      <c r="F13" s="21" t="s">
        <v>1</v>
      </c>
      <c r="I13" s="23" t="s">
        <v>19</v>
      </c>
      <c r="J13" s="21" t="s">
        <v>1</v>
      </c>
      <c r="L13" s="28"/>
    </row>
    <row r="14" spans="2:46" s="1" customFormat="1" ht="12" customHeight="1">
      <c r="B14" s="28"/>
      <c r="D14" s="23" t="s">
        <v>20</v>
      </c>
      <c r="F14" s="21" t="s">
        <v>2926</v>
      </c>
      <c r="I14" s="23" t="s">
        <v>22</v>
      </c>
      <c r="J14" s="48" t="str">
        <f>'Rekapitulace stavby'!AN8</f>
        <v>5. 12. 2024</v>
      </c>
      <c r="L14" s="28"/>
    </row>
    <row r="15" spans="2:46" s="1" customFormat="1" ht="10.9" customHeight="1">
      <c r="B15" s="28"/>
      <c r="L15" s="28"/>
    </row>
    <row r="16" spans="2:46" s="1" customFormat="1" ht="12" customHeight="1">
      <c r="B16" s="28"/>
      <c r="D16" s="23" t="s">
        <v>24</v>
      </c>
      <c r="I16" s="23" t="s">
        <v>25</v>
      </c>
      <c r="J16" s="21" t="s">
        <v>3723</v>
      </c>
      <c r="L16" s="28"/>
    </row>
    <row r="17" spans="2:12" s="1" customFormat="1" ht="18" customHeight="1">
      <c r="B17" s="28"/>
      <c r="E17" s="21" t="s">
        <v>2927</v>
      </c>
      <c r="I17" s="23" t="s">
        <v>26</v>
      </c>
      <c r="J17" s="21" t="s">
        <v>1</v>
      </c>
      <c r="L17" s="28"/>
    </row>
    <row r="18" spans="2:12" s="1" customFormat="1" ht="6.95" customHeight="1">
      <c r="B18" s="28"/>
      <c r="L18" s="28"/>
    </row>
    <row r="19" spans="2:12" s="1" customFormat="1" ht="12" customHeight="1">
      <c r="B19" s="28"/>
      <c r="D19" s="23" t="s">
        <v>27</v>
      </c>
      <c r="I19" s="23" t="s">
        <v>25</v>
      </c>
      <c r="J19" s="24" t="str">
        <f>'Rekapitulace stavby'!AN13</f>
        <v>Vyplň údaj</v>
      </c>
      <c r="L19" s="28"/>
    </row>
    <row r="20" spans="2:12" s="1" customFormat="1" ht="18" customHeight="1">
      <c r="B20" s="28"/>
      <c r="E20" s="226" t="str">
        <f>'Rekapitulace stavby'!E14</f>
        <v>Vyplň údaj</v>
      </c>
      <c r="F20" s="182"/>
      <c r="G20" s="182"/>
      <c r="H20" s="182"/>
      <c r="I20" s="23" t="s">
        <v>26</v>
      </c>
      <c r="J20" s="24" t="str">
        <f>'Rekapitulace stavby'!AN14</f>
        <v>Vyplň údaj</v>
      </c>
      <c r="L20" s="28"/>
    </row>
    <row r="21" spans="2:12" s="1" customFormat="1" ht="6.95" customHeight="1">
      <c r="B21" s="28"/>
      <c r="L21" s="28"/>
    </row>
    <row r="22" spans="2:12" s="1" customFormat="1" ht="12" customHeight="1">
      <c r="B22" s="28"/>
      <c r="D22" s="23" t="s">
        <v>29</v>
      </c>
      <c r="I22" s="23" t="s">
        <v>25</v>
      </c>
      <c r="J22" s="21" t="s">
        <v>1</v>
      </c>
      <c r="L22" s="28"/>
    </row>
    <row r="23" spans="2:12" s="1" customFormat="1" ht="18" customHeight="1">
      <c r="B23" s="28"/>
      <c r="E23" s="21" t="s">
        <v>21</v>
      </c>
      <c r="I23" s="23" t="s">
        <v>26</v>
      </c>
      <c r="J23" s="21" t="s">
        <v>1</v>
      </c>
      <c r="L23" s="28"/>
    </row>
    <row r="24" spans="2:12" s="1" customFormat="1" ht="6.95" customHeight="1">
      <c r="B24" s="28"/>
      <c r="L24" s="28"/>
    </row>
    <row r="25" spans="2:12" s="1" customFormat="1" ht="12" customHeight="1">
      <c r="B25" s="28"/>
      <c r="D25" s="23" t="s">
        <v>31</v>
      </c>
      <c r="I25" s="23" t="s">
        <v>25</v>
      </c>
      <c r="J25" s="21" t="s">
        <v>3724</v>
      </c>
      <c r="L25" s="28"/>
    </row>
    <row r="26" spans="2:12" s="1" customFormat="1" ht="18" customHeight="1">
      <c r="B26" s="28"/>
      <c r="E26" s="21" t="s">
        <v>3725</v>
      </c>
      <c r="I26" s="23" t="s">
        <v>26</v>
      </c>
      <c r="J26" s="21" t="s">
        <v>3726</v>
      </c>
      <c r="L26" s="28"/>
    </row>
    <row r="27" spans="2:12" s="1" customFormat="1" ht="6.95" customHeight="1">
      <c r="B27" s="28"/>
      <c r="L27" s="28"/>
    </row>
    <row r="28" spans="2:12" s="1" customFormat="1" ht="12" customHeight="1">
      <c r="B28" s="28"/>
      <c r="D28" s="23" t="s">
        <v>32</v>
      </c>
      <c r="L28" s="28"/>
    </row>
    <row r="29" spans="2:12" s="7" customFormat="1" ht="16.5" customHeight="1">
      <c r="B29" s="90"/>
      <c r="E29" s="187" t="s">
        <v>1</v>
      </c>
      <c r="F29" s="187"/>
      <c r="G29" s="187"/>
      <c r="H29" s="187"/>
      <c r="L29" s="90"/>
    </row>
    <row r="30" spans="2:12" s="1" customFormat="1" ht="6.95" customHeight="1">
      <c r="B30" s="28"/>
      <c r="L30" s="28"/>
    </row>
    <row r="31" spans="2:12" s="1" customFormat="1" ht="6.95" customHeight="1">
      <c r="B31" s="28"/>
      <c r="D31" s="49"/>
      <c r="E31" s="49"/>
      <c r="F31" s="49"/>
      <c r="G31" s="49"/>
      <c r="H31" s="49"/>
      <c r="I31" s="49"/>
      <c r="J31" s="49"/>
      <c r="K31" s="49"/>
      <c r="L31" s="28"/>
    </row>
    <row r="32" spans="2:12" s="1" customFormat="1" ht="25.35" customHeight="1">
      <c r="B32" s="28"/>
      <c r="D32" s="91" t="s">
        <v>33</v>
      </c>
      <c r="J32" s="62">
        <f>ROUND(J123,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3" t="s">
        <v>38</v>
      </c>
      <c r="F35" s="81">
        <f>ROUND((SUM(BE123:BE146)),  2)</f>
        <v>0</v>
      </c>
      <c r="I35" s="92">
        <v>0.21</v>
      </c>
      <c r="J35" s="81">
        <f>ROUND(((SUM(BE123:BE146))*I35),  2)</f>
        <v>0</v>
      </c>
      <c r="L35" s="28"/>
    </row>
    <row r="36" spans="2:12" s="1" customFormat="1" ht="14.45" customHeight="1">
      <c r="B36" s="28"/>
      <c r="E36" s="23" t="s">
        <v>39</v>
      </c>
      <c r="F36" s="81">
        <f>ROUND((SUM(BF123:BF146)),  2)</f>
        <v>0</v>
      </c>
      <c r="I36" s="92">
        <v>0.12</v>
      </c>
      <c r="J36" s="81">
        <f>ROUND(((SUM(BF123:BF146))*I36),  2)</f>
        <v>0</v>
      </c>
      <c r="L36" s="28"/>
    </row>
    <row r="37" spans="2:12" s="1" customFormat="1" ht="14.45" hidden="1" customHeight="1">
      <c r="B37" s="28"/>
      <c r="E37" s="23" t="s">
        <v>40</v>
      </c>
      <c r="F37" s="81">
        <f>ROUND((SUM(BG123:BG146)),  2)</f>
        <v>0</v>
      </c>
      <c r="I37" s="92">
        <v>0.21</v>
      </c>
      <c r="J37" s="81">
        <f>0</f>
        <v>0</v>
      </c>
      <c r="L37" s="28"/>
    </row>
    <row r="38" spans="2:12" s="1" customFormat="1" ht="14.45" hidden="1" customHeight="1">
      <c r="B38" s="28"/>
      <c r="E38" s="23" t="s">
        <v>41</v>
      </c>
      <c r="F38" s="81">
        <f>ROUND((SUM(BH123:BH146)),  2)</f>
        <v>0</v>
      </c>
      <c r="I38" s="92">
        <v>0.12</v>
      </c>
      <c r="J38" s="81">
        <f>0</f>
        <v>0</v>
      </c>
      <c r="L38" s="28"/>
    </row>
    <row r="39" spans="2:12" s="1" customFormat="1" ht="14.45" hidden="1" customHeight="1">
      <c r="B39" s="28"/>
      <c r="E39" s="23" t="s">
        <v>42</v>
      </c>
      <c r="F39" s="81">
        <f>ROUND((SUM(BI123:BI146)),  2)</f>
        <v>0</v>
      </c>
      <c r="I39" s="92">
        <v>0</v>
      </c>
      <c r="J39" s="81">
        <f>0</f>
        <v>0</v>
      </c>
      <c r="L39" s="28"/>
    </row>
    <row r="40" spans="2:12" s="1" customFormat="1" ht="6.95" customHeight="1">
      <c r="B40" s="28"/>
      <c r="L40" s="28"/>
    </row>
    <row r="41" spans="2:12" s="1" customFormat="1" ht="25.35" customHeight="1">
      <c r="B41" s="28"/>
      <c r="C41" s="93"/>
      <c r="D41" s="94" t="s">
        <v>43</v>
      </c>
      <c r="E41" s="53"/>
      <c r="F41" s="53"/>
      <c r="G41" s="95" t="s">
        <v>44</v>
      </c>
      <c r="H41" s="96" t="s">
        <v>45</v>
      </c>
      <c r="I41" s="53"/>
      <c r="J41" s="97">
        <f>SUM(J32:J39)</f>
        <v>0</v>
      </c>
      <c r="K41" s="98"/>
      <c r="L41" s="28"/>
    </row>
    <row r="42" spans="2:12" s="1" customFormat="1" ht="14.45" customHeight="1">
      <c r="B42" s="28"/>
      <c r="L42" s="28"/>
    </row>
    <row r="43" spans="2:12" ht="14.45" customHeight="1">
      <c r="B43" s="16"/>
      <c r="L43" s="16"/>
    </row>
    <row r="44" spans="2:12" ht="14.45" customHeight="1">
      <c r="B44" s="16"/>
      <c r="L44" s="16"/>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s="1" customFormat="1" ht="16.5" customHeight="1">
      <c r="B87" s="28"/>
      <c r="E87" s="223" t="s">
        <v>3720</v>
      </c>
      <c r="F87" s="225"/>
      <c r="G87" s="225"/>
      <c r="H87" s="225"/>
      <c r="L87" s="28"/>
    </row>
    <row r="88" spans="2:12" s="1" customFormat="1" ht="12" customHeight="1">
      <c r="B88" s="28"/>
      <c r="C88" s="23" t="s">
        <v>251</v>
      </c>
      <c r="L88" s="28"/>
    </row>
    <row r="89" spans="2:12" s="1" customFormat="1" ht="16.5" customHeight="1">
      <c r="B89" s="28"/>
      <c r="E89" s="205" t="str">
        <f>E11</f>
        <v>SO3 - Rozvod pitné vody - řad V3a a V3b</v>
      </c>
      <c r="F89" s="225"/>
      <c r="G89" s="225"/>
      <c r="H89" s="225"/>
      <c r="L89" s="28"/>
    </row>
    <row r="90" spans="2:12" s="1" customFormat="1" ht="6.95" customHeight="1">
      <c r="B90" s="28"/>
      <c r="L90" s="28"/>
    </row>
    <row r="91" spans="2:12" s="1" customFormat="1" ht="12" customHeight="1">
      <c r="B91" s="28"/>
      <c r="C91" s="23" t="s">
        <v>20</v>
      </c>
      <c r="F91" s="21" t="str">
        <f>F14</f>
        <v>Pelhřimov</v>
      </c>
      <c r="I91" s="23" t="s">
        <v>22</v>
      </c>
      <c r="J91" s="48" t="str">
        <f>IF(J14="","",J14)</f>
        <v>5. 12. 2024</v>
      </c>
      <c r="L91" s="28"/>
    </row>
    <row r="92" spans="2:12" s="1" customFormat="1" ht="6.95" customHeight="1">
      <c r="B92" s="28"/>
      <c r="L92" s="28"/>
    </row>
    <row r="93" spans="2:12" s="1" customFormat="1" ht="15.2" customHeight="1">
      <c r="B93" s="28"/>
      <c r="C93" s="23" t="s">
        <v>24</v>
      </c>
      <c r="F93" s="21" t="str">
        <f>E17</f>
        <v>Město Pelhřimov</v>
      </c>
      <c r="I93" s="23" t="s">
        <v>29</v>
      </c>
      <c r="J93" s="26" t="str">
        <f>E23</f>
        <v xml:space="preserve"> </v>
      </c>
      <c r="L93" s="28"/>
    </row>
    <row r="94" spans="2:12" s="1" customFormat="1" ht="15.2" customHeight="1">
      <c r="B94" s="28"/>
      <c r="C94" s="23" t="s">
        <v>27</v>
      </c>
      <c r="F94" s="21" t="str">
        <f>IF(E20="","",E20)</f>
        <v>Vyplň údaj</v>
      </c>
      <c r="I94" s="23" t="s">
        <v>31</v>
      </c>
      <c r="J94" s="26" t="str">
        <f>E26</f>
        <v>Ing Jaromír Čašek</v>
      </c>
      <c r="L94" s="28"/>
    </row>
    <row r="95" spans="2:12" s="1" customFormat="1" ht="10.35" customHeight="1">
      <c r="B95" s="28"/>
      <c r="L95" s="28"/>
    </row>
    <row r="96" spans="2:12" s="1" customFormat="1" ht="29.25" customHeight="1">
      <c r="B96" s="28"/>
      <c r="C96" s="101" t="s">
        <v>256</v>
      </c>
      <c r="D96" s="93"/>
      <c r="E96" s="93"/>
      <c r="F96" s="93"/>
      <c r="G96" s="93"/>
      <c r="H96" s="93"/>
      <c r="I96" s="93"/>
      <c r="J96" s="102" t="s">
        <v>257</v>
      </c>
      <c r="K96" s="93"/>
      <c r="L96" s="28"/>
    </row>
    <row r="97" spans="2:47" s="1" customFormat="1" ht="10.35" customHeight="1">
      <c r="B97" s="28"/>
      <c r="L97" s="28"/>
    </row>
    <row r="98" spans="2:47" s="1" customFormat="1" ht="22.9" customHeight="1">
      <c r="B98" s="28"/>
      <c r="C98" s="103" t="s">
        <v>258</v>
      </c>
      <c r="J98" s="62">
        <f>J123</f>
        <v>0</v>
      </c>
      <c r="L98" s="28"/>
      <c r="AU98" s="13" t="s">
        <v>259</v>
      </c>
    </row>
    <row r="99" spans="2:47" s="8" customFormat="1" ht="24.95" customHeight="1">
      <c r="B99" s="104"/>
      <c r="D99" s="105" t="s">
        <v>2929</v>
      </c>
      <c r="E99" s="106"/>
      <c r="F99" s="106"/>
      <c r="G99" s="106"/>
      <c r="H99" s="106"/>
      <c r="I99" s="106"/>
      <c r="J99" s="107">
        <f>J124</f>
        <v>0</v>
      </c>
      <c r="L99" s="104"/>
    </row>
    <row r="100" spans="2:47" s="9" customFormat="1" ht="19.899999999999999" customHeight="1">
      <c r="B100" s="108"/>
      <c r="D100" s="109" t="s">
        <v>3729</v>
      </c>
      <c r="E100" s="110"/>
      <c r="F100" s="110"/>
      <c r="G100" s="110"/>
      <c r="H100" s="110"/>
      <c r="I100" s="110"/>
      <c r="J100" s="111">
        <f>J125</f>
        <v>0</v>
      </c>
      <c r="L100" s="108"/>
    </row>
    <row r="101" spans="2:47" s="9" customFormat="1" ht="19.899999999999999" customHeight="1">
      <c r="B101" s="108"/>
      <c r="D101" s="109" t="s">
        <v>3006</v>
      </c>
      <c r="E101" s="110"/>
      <c r="F101" s="110"/>
      <c r="G101" s="110"/>
      <c r="H101" s="110"/>
      <c r="I101" s="110"/>
      <c r="J101" s="111">
        <f>J145</f>
        <v>0</v>
      </c>
      <c r="L101" s="108"/>
    </row>
    <row r="102" spans="2:47" s="1" customFormat="1" ht="21.75" customHeight="1">
      <c r="B102" s="28"/>
      <c r="L102" s="28"/>
    </row>
    <row r="103" spans="2:47" s="1" customFormat="1" ht="6.95" customHeight="1">
      <c r="B103" s="40"/>
      <c r="C103" s="41"/>
      <c r="D103" s="41"/>
      <c r="E103" s="41"/>
      <c r="F103" s="41"/>
      <c r="G103" s="41"/>
      <c r="H103" s="41"/>
      <c r="I103" s="41"/>
      <c r="J103" s="41"/>
      <c r="K103" s="41"/>
      <c r="L103" s="28"/>
    </row>
    <row r="107" spans="2:47" s="1" customFormat="1" ht="6.95" customHeight="1">
      <c r="B107" s="42"/>
      <c r="C107" s="43"/>
      <c r="D107" s="43"/>
      <c r="E107" s="43"/>
      <c r="F107" s="43"/>
      <c r="G107" s="43"/>
      <c r="H107" s="43"/>
      <c r="I107" s="43"/>
      <c r="J107" s="43"/>
      <c r="K107" s="43"/>
      <c r="L107" s="28"/>
    </row>
    <row r="108" spans="2:47" s="1" customFormat="1" ht="24.95" customHeight="1">
      <c r="B108" s="28"/>
      <c r="C108" s="17" t="s">
        <v>266</v>
      </c>
      <c r="L108" s="28"/>
    </row>
    <row r="109" spans="2:47" s="1" customFormat="1" ht="6.95" customHeight="1">
      <c r="B109" s="28"/>
      <c r="L109" s="28"/>
    </row>
    <row r="110" spans="2:47" s="1" customFormat="1" ht="12" customHeight="1">
      <c r="B110" s="28"/>
      <c r="C110" s="23" t="s">
        <v>16</v>
      </c>
      <c r="L110" s="28"/>
    </row>
    <row r="111" spans="2:47" s="1" customFormat="1" ht="16.5" customHeight="1">
      <c r="B111" s="28"/>
      <c r="E111" s="223" t="str">
        <f>E7</f>
        <v>Městský park -Děkanská zahrada Pelhřimov - kompletní provedení</v>
      </c>
      <c r="F111" s="224"/>
      <c r="G111" s="224"/>
      <c r="H111" s="224"/>
      <c r="L111" s="28"/>
    </row>
    <row r="112" spans="2:47" ht="12" customHeight="1">
      <c r="B112" s="16"/>
      <c r="C112" s="23" t="s">
        <v>249</v>
      </c>
      <c r="L112" s="16"/>
    </row>
    <row r="113" spans="2:65" s="1" customFormat="1" ht="16.5" customHeight="1">
      <c r="B113" s="28"/>
      <c r="E113" s="223" t="s">
        <v>3720</v>
      </c>
      <c r="F113" s="225"/>
      <c r="G113" s="225"/>
      <c r="H113" s="225"/>
      <c r="L113" s="28"/>
    </row>
    <row r="114" spans="2:65" s="1" customFormat="1" ht="12" customHeight="1">
      <c r="B114" s="28"/>
      <c r="C114" s="23" t="s">
        <v>251</v>
      </c>
      <c r="L114" s="28"/>
    </row>
    <row r="115" spans="2:65" s="1" customFormat="1" ht="16.5" customHeight="1">
      <c r="B115" s="28"/>
      <c r="E115" s="205" t="str">
        <f>E11</f>
        <v>SO3 - Rozvod pitné vody - řad V3a a V3b</v>
      </c>
      <c r="F115" s="225"/>
      <c r="G115" s="225"/>
      <c r="H115" s="225"/>
      <c r="L115" s="28"/>
    </row>
    <row r="116" spans="2:65" s="1" customFormat="1" ht="6.95" customHeight="1">
      <c r="B116" s="28"/>
      <c r="L116" s="28"/>
    </row>
    <row r="117" spans="2:65" s="1" customFormat="1" ht="12" customHeight="1">
      <c r="B117" s="28"/>
      <c r="C117" s="23" t="s">
        <v>20</v>
      </c>
      <c r="F117" s="21" t="str">
        <f>F14</f>
        <v>Pelhřimov</v>
      </c>
      <c r="I117" s="23" t="s">
        <v>22</v>
      </c>
      <c r="J117" s="48" t="str">
        <f>IF(J14="","",J14)</f>
        <v>5. 12. 2024</v>
      </c>
      <c r="L117" s="28"/>
    </row>
    <row r="118" spans="2:65" s="1" customFormat="1" ht="6.95" customHeight="1">
      <c r="B118" s="28"/>
      <c r="L118" s="28"/>
    </row>
    <row r="119" spans="2:65" s="1" customFormat="1" ht="15.2" customHeight="1">
      <c r="B119" s="28"/>
      <c r="C119" s="23" t="s">
        <v>24</v>
      </c>
      <c r="F119" s="21" t="str">
        <f>E17</f>
        <v>Město Pelhřimov</v>
      </c>
      <c r="I119" s="23" t="s">
        <v>29</v>
      </c>
      <c r="J119" s="26" t="str">
        <f>E23</f>
        <v xml:space="preserve"> </v>
      </c>
      <c r="L119" s="28"/>
    </row>
    <row r="120" spans="2:65" s="1" customFormat="1" ht="15.2" customHeight="1">
      <c r="B120" s="28"/>
      <c r="C120" s="23" t="s">
        <v>27</v>
      </c>
      <c r="F120" s="21" t="str">
        <f>IF(E20="","",E20)</f>
        <v>Vyplň údaj</v>
      </c>
      <c r="I120" s="23" t="s">
        <v>31</v>
      </c>
      <c r="J120" s="26" t="str">
        <f>E26</f>
        <v>Ing Jaromír Čašek</v>
      </c>
      <c r="L120" s="28"/>
    </row>
    <row r="121" spans="2:65" s="1" customFormat="1" ht="10.35" customHeight="1">
      <c r="B121" s="28"/>
      <c r="L121" s="28"/>
    </row>
    <row r="122" spans="2:65" s="10" customFormat="1" ht="29.25" customHeight="1">
      <c r="B122" s="112"/>
      <c r="C122" s="113" t="s">
        <v>267</v>
      </c>
      <c r="D122" s="114" t="s">
        <v>58</v>
      </c>
      <c r="E122" s="114" t="s">
        <v>54</v>
      </c>
      <c r="F122" s="114" t="s">
        <v>55</v>
      </c>
      <c r="G122" s="114" t="s">
        <v>268</v>
      </c>
      <c r="H122" s="114" t="s">
        <v>269</v>
      </c>
      <c r="I122" s="114" t="s">
        <v>270</v>
      </c>
      <c r="J122" s="115" t="s">
        <v>257</v>
      </c>
      <c r="K122" s="116" t="s">
        <v>271</v>
      </c>
      <c r="L122" s="112"/>
      <c r="M122" s="55" t="s">
        <v>1</v>
      </c>
      <c r="N122" s="56" t="s">
        <v>37</v>
      </c>
      <c r="O122" s="56" t="s">
        <v>272</v>
      </c>
      <c r="P122" s="56" t="s">
        <v>273</v>
      </c>
      <c r="Q122" s="56" t="s">
        <v>274</v>
      </c>
      <c r="R122" s="56" t="s">
        <v>275</v>
      </c>
      <c r="S122" s="56" t="s">
        <v>276</v>
      </c>
      <c r="T122" s="57" t="s">
        <v>277</v>
      </c>
    </row>
    <row r="123" spans="2:65" s="1" customFormat="1" ht="22.9" customHeight="1">
      <c r="B123" s="28"/>
      <c r="C123" s="60" t="s">
        <v>278</v>
      </c>
      <c r="J123" s="117">
        <f>BK123</f>
        <v>0</v>
      </c>
      <c r="L123" s="28"/>
      <c r="M123" s="58"/>
      <c r="N123" s="49"/>
      <c r="O123" s="49"/>
      <c r="P123" s="118">
        <f>P124</f>
        <v>0</v>
      </c>
      <c r="Q123" s="49"/>
      <c r="R123" s="118">
        <f>R124</f>
        <v>0.68965151999999996</v>
      </c>
      <c r="S123" s="49"/>
      <c r="T123" s="119">
        <f>T124</f>
        <v>1.6E-2</v>
      </c>
      <c r="AT123" s="13" t="s">
        <v>72</v>
      </c>
      <c r="AU123" s="13" t="s">
        <v>259</v>
      </c>
      <c r="BK123" s="120">
        <f>BK124</f>
        <v>0</v>
      </c>
    </row>
    <row r="124" spans="2:65" s="11" customFormat="1" ht="25.9" customHeight="1">
      <c r="B124" s="121"/>
      <c r="D124" s="122" t="s">
        <v>72</v>
      </c>
      <c r="E124" s="123" t="s">
        <v>2935</v>
      </c>
      <c r="F124" s="123" t="s">
        <v>2936</v>
      </c>
      <c r="I124" s="124"/>
      <c r="J124" s="125">
        <f>BK124</f>
        <v>0</v>
      </c>
      <c r="L124" s="121"/>
      <c r="M124" s="126"/>
      <c r="P124" s="127">
        <f>P125+P145</f>
        <v>0</v>
      </c>
      <c r="R124" s="127">
        <f>R125+R145</f>
        <v>0.68965151999999996</v>
      </c>
      <c r="T124" s="128">
        <f>T125+T145</f>
        <v>1.6E-2</v>
      </c>
      <c r="AR124" s="122" t="s">
        <v>80</v>
      </c>
      <c r="AT124" s="129" t="s">
        <v>72</v>
      </c>
      <c r="AU124" s="129" t="s">
        <v>73</v>
      </c>
      <c r="AY124" s="122" t="s">
        <v>281</v>
      </c>
      <c r="BK124" s="130">
        <f>BK125+BK145</f>
        <v>0</v>
      </c>
    </row>
    <row r="125" spans="2:65" s="11" customFormat="1" ht="22.9" customHeight="1">
      <c r="B125" s="121"/>
      <c r="D125" s="122" t="s">
        <v>72</v>
      </c>
      <c r="E125" s="131" t="s">
        <v>316</v>
      </c>
      <c r="F125" s="131" t="s">
        <v>793</v>
      </c>
      <c r="I125" s="124"/>
      <c r="J125" s="132">
        <f>BK125</f>
        <v>0</v>
      </c>
      <c r="L125" s="121"/>
      <c r="M125" s="126"/>
      <c r="P125" s="127">
        <f>SUM(P126:P144)</f>
        <v>0</v>
      </c>
      <c r="R125" s="127">
        <f>SUM(R126:R144)</f>
        <v>0.68965151999999996</v>
      </c>
      <c r="T125" s="128">
        <f>SUM(T126:T144)</f>
        <v>1.6E-2</v>
      </c>
      <c r="AR125" s="122" t="s">
        <v>80</v>
      </c>
      <c r="AT125" s="129" t="s">
        <v>72</v>
      </c>
      <c r="AU125" s="129" t="s">
        <v>80</v>
      </c>
      <c r="AY125" s="122" t="s">
        <v>281</v>
      </c>
      <c r="BK125" s="130">
        <f>SUM(BK126:BK144)</f>
        <v>0</v>
      </c>
    </row>
    <row r="126" spans="2:65" s="1" customFormat="1" ht="24.2" customHeight="1">
      <c r="B126" s="133"/>
      <c r="C126" s="134" t="s">
        <v>366</v>
      </c>
      <c r="D126" s="134" t="s">
        <v>284</v>
      </c>
      <c r="E126" s="135" t="s">
        <v>3877</v>
      </c>
      <c r="F126" s="136" t="s">
        <v>3878</v>
      </c>
      <c r="G126" s="137" t="s">
        <v>409</v>
      </c>
      <c r="H126" s="156">
        <v>2</v>
      </c>
      <c r="I126" s="139"/>
      <c r="J126" s="140">
        <f t="shared" ref="J126:J144" si="0">ROUND(I126*H126,2)</f>
        <v>0</v>
      </c>
      <c r="K126" s="141"/>
      <c r="L126" s="28"/>
      <c r="M126" s="142" t="s">
        <v>1</v>
      </c>
      <c r="N126" s="143" t="s">
        <v>38</v>
      </c>
      <c r="P126" s="144">
        <f t="shared" ref="P126:P144" si="1">O126*H126</f>
        <v>0</v>
      </c>
      <c r="Q126" s="144">
        <v>0</v>
      </c>
      <c r="R126" s="144">
        <f t="shared" ref="R126:R144" si="2">Q126*H126</f>
        <v>0</v>
      </c>
      <c r="S126" s="144">
        <v>8.0000000000000002E-3</v>
      </c>
      <c r="T126" s="145">
        <f t="shared" ref="T126:T144" si="3">S126*H126</f>
        <v>1.6E-2</v>
      </c>
      <c r="AR126" s="146" t="s">
        <v>97</v>
      </c>
      <c r="AT126" s="146" t="s">
        <v>284</v>
      </c>
      <c r="AU126" s="146" t="s">
        <v>82</v>
      </c>
      <c r="AY126" s="13" t="s">
        <v>281</v>
      </c>
      <c r="BE126" s="147">
        <f t="shared" ref="BE126:BE144" si="4">IF(N126="základní",J126,0)</f>
        <v>0</v>
      </c>
      <c r="BF126" s="147">
        <f t="shared" ref="BF126:BF144" si="5">IF(N126="snížená",J126,0)</f>
        <v>0</v>
      </c>
      <c r="BG126" s="147">
        <f t="shared" ref="BG126:BG144" si="6">IF(N126="zákl. přenesená",J126,0)</f>
        <v>0</v>
      </c>
      <c r="BH126" s="147">
        <f t="shared" ref="BH126:BH144" si="7">IF(N126="sníž. přenesená",J126,0)</f>
        <v>0</v>
      </c>
      <c r="BI126" s="147">
        <f t="shared" ref="BI126:BI144" si="8">IF(N126="nulová",J126,0)</f>
        <v>0</v>
      </c>
      <c r="BJ126" s="13" t="s">
        <v>80</v>
      </c>
      <c r="BK126" s="147">
        <f t="shared" ref="BK126:BK144" si="9">ROUND(I126*H126,2)</f>
        <v>0</v>
      </c>
      <c r="BL126" s="13" t="s">
        <v>97</v>
      </c>
      <c r="BM126" s="146" t="s">
        <v>3879</v>
      </c>
    </row>
    <row r="127" spans="2:65" s="1" customFormat="1" ht="24.2" customHeight="1">
      <c r="B127" s="133"/>
      <c r="C127" s="134" t="s">
        <v>476</v>
      </c>
      <c r="D127" s="134" t="s">
        <v>284</v>
      </c>
      <c r="E127" s="135" t="s">
        <v>3880</v>
      </c>
      <c r="F127" s="136" t="s">
        <v>3881</v>
      </c>
      <c r="G127" s="137" t="s">
        <v>409</v>
      </c>
      <c r="H127" s="156">
        <v>4</v>
      </c>
      <c r="I127" s="139"/>
      <c r="J127" s="140">
        <f t="shared" si="0"/>
        <v>0</v>
      </c>
      <c r="K127" s="141"/>
      <c r="L127" s="28"/>
      <c r="M127" s="142" t="s">
        <v>1</v>
      </c>
      <c r="N127" s="143" t="s">
        <v>38</v>
      </c>
      <c r="P127" s="144">
        <f t="shared" si="1"/>
        <v>0</v>
      </c>
      <c r="Q127" s="144">
        <v>0</v>
      </c>
      <c r="R127" s="144">
        <f t="shared" si="2"/>
        <v>0</v>
      </c>
      <c r="S127" s="144">
        <v>0</v>
      </c>
      <c r="T127" s="145">
        <f t="shared" si="3"/>
        <v>0</v>
      </c>
      <c r="AR127" s="146" t="s">
        <v>97</v>
      </c>
      <c r="AT127" s="146" t="s">
        <v>284</v>
      </c>
      <c r="AU127" s="146" t="s">
        <v>82</v>
      </c>
      <c r="AY127" s="13" t="s">
        <v>281</v>
      </c>
      <c r="BE127" s="147">
        <f t="shared" si="4"/>
        <v>0</v>
      </c>
      <c r="BF127" s="147">
        <f t="shared" si="5"/>
        <v>0</v>
      </c>
      <c r="BG127" s="147">
        <f t="shared" si="6"/>
        <v>0</v>
      </c>
      <c r="BH127" s="147">
        <f t="shared" si="7"/>
        <v>0</v>
      </c>
      <c r="BI127" s="147">
        <f t="shared" si="8"/>
        <v>0</v>
      </c>
      <c r="BJ127" s="13" t="s">
        <v>80</v>
      </c>
      <c r="BK127" s="147">
        <f t="shared" si="9"/>
        <v>0</v>
      </c>
      <c r="BL127" s="13" t="s">
        <v>97</v>
      </c>
      <c r="BM127" s="146" t="s">
        <v>3882</v>
      </c>
    </row>
    <row r="128" spans="2:65" s="1" customFormat="1" ht="16.5" customHeight="1">
      <c r="B128" s="133"/>
      <c r="C128" s="165" t="s">
        <v>754</v>
      </c>
      <c r="D128" s="165" t="s">
        <v>2259</v>
      </c>
      <c r="E128" s="166" t="s">
        <v>3883</v>
      </c>
      <c r="F128" s="167" t="s">
        <v>3884</v>
      </c>
      <c r="G128" s="168" t="s">
        <v>409</v>
      </c>
      <c r="H128" s="169">
        <v>4</v>
      </c>
      <c r="I128" s="170"/>
      <c r="J128" s="171">
        <f t="shared" si="0"/>
        <v>0</v>
      </c>
      <c r="K128" s="172"/>
      <c r="L128" s="173"/>
      <c r="M128" s="174" t="s">
        <v>1</v>
      </c>
      <c r="N128" s="175" t="s">
        <v>38</v>
      </c>
      <c r="P128" s="144">
        <f t="shared" si="1"/>
        <v>0</v>
      </c>
      <c r="Q128" s="144">
        <v>8.0000000000000007E-5</v>
      </c>
      <c r="R128" s="144">
        <f t="shared" si="2"/>
        <v>3.2000000000000003E-4</v>
      </c>
      <c r="S128" s="144">
        <v>0</v>
      </c>
      <c r="T128" s="145">
        <f t="shared" si="3"/>
        <v>0</v>
      </c>
      <c r="AR128" s="146" t="s">
        <v>316</v>
      </c>
      <c r="AT128" s="146" t="s">
        <v>2259</v>
      </c>
      <c r="AU128" s="146" t="s">
        <v>82</v>
      </c>
      <c r="AY128" s="13" t="s">
        <v>281</v>
      </c>
      <c r="BE128" s="147">
        <f t="shared" si="4"/>
        <v>0</v>
      </c>
      <c r="BF128" s="147">
        <f t="shared" si="5"/>
        <v>0</v>
      </c>
      <c r="BG128" s="147">
        <f t="shared" si="6"/>
        <v>0</v>
      </c>
      <c r="BH128" s="147">
        <f t="shared" si="7"/>
        <v>0</v>
      </c>
      <c r="BI128" s="147">
        <f t="shared" si="8"/>
        <v>0</v>
      </c>
      <c r="BJ128" s="13" t="s">
        <v>80</v>
      </c>
      <c r="BK128" s="147">
        <f t="shared" si="9"/>
        <v>0</v>
      </c>
      <c r="BL128" s="13" t="s">
        <v>97</v>
      </c>
      <c r="BM128" s="146" t="s">
        <v>3885</v>
      </c>
    </row>
    <row r="129" spans="2:65" s="1" customFormat="1" ht="24.2" customHeight="1">
      <c r="B129" s="133"/>
      <c r="C129" s="134" t="s">
        <v>384</v>
      </c>
      <c r="D129" s="134" t="s">
        <v>284</v>
      </c>
      <c r="E129" s="135" t="s">
        <v>3886</v>
      </c>
      <c r="F129" s="136" t="s">
        <v>3887</v>
      </c>
      <c r="G129" s="137" t="s">
        <v>409</v>
      </c>
      <c r="H129" s="156">
        <v>1</v>
      </c>
      <c r="I129" s="139"/>
      <c r="J129" s="140">
        <f t="shared" si="0"/>
        <v>0</v>
      </c>
      <c r="K129" s="141"/>
      <c r="L129" s="28"/>
      <c r="M129" s="142" t="s">
        <v>1</v>
      </c>
      <c r="N129" s="143" t="s">
        <v>38</v>
      </c>
      <c r="P129" s="144">
        <f t="shared" si="1"/>
        <v>0</v>
      </c>
      <c r="Q129" s="144">
        <v>0</v>
      </c>
      <c r="R129" s="144">
        <f t="shared" si="2"/>
        <v>0</v>
      </c>
      <c r="S129" s="144">
        <v>0</v>
      </c>
      <c r="T129" s="145">
        <f t="shared" si="3"/>
        <v>0</v>
      </c>
      <c r="AR129" s="146" t="s">
        <v>97</v>
      </c>
      <c r="AT129" s="146" t="s">
        <v>284</v>
      </c>
      <c r="AU129" s="146" t="s">
        <v>82</v>
      </c>
      <c r="AY129" s="13" t="s">
        <v>281</v>
      </c>
      <c r="BE129" s="147">
        <f t="shared" si="4"/>
        <v>0</v>
      </c>
      <c r="BF129" s="147">
        <f t="shared" si="5"/>
        <v>0</v>
      </c>
      <c r="BG129" s="147">
        <f t="shared" si="6"/>
        <v>0</v>
      </c>
      <c r="BH129" s="147">
        <f t="shared" si="7"/>
        <v>0</v>
      </c>
      <c r="BI129" s="147">
        <f t="shared" si="8"/>
        <v>0</v>
      </c>
      <c r="BJ129" s="13" t="s">
        <v>80</v>
      </c>
      <c r="BK129" s="147">
        <f t="shared" si="9"/>
        <v>0</v>
      </c>
      <c r="BL129" s="13" t="s">
        <v>97</v>
      </c>
      <c r="BM129" s="146" t="s">
        <v>3888</v>
      </c>
    </row>
    <row r="130" spans="2:65" s="1" customFormat="1" ht="16.5" customHeight="1">
      <c r="B130" s="133"/>
      <c r="C130" s="165" t="s">
        <v>389</v>
      </c>
      <c r="D130" s="165" t="s">
        <v>2259</v>
      </c>
      <c r="E130" s="166" t="s">
        <v>3889</v>
      </c>
      <c r="F130" s="167" t="s">
        <v>3890</v>
      </c>
      <c r="G130" s="168" t="s">
        <v>409</v>
      </c>
      <c r="H130" s="169">
        <v>1</v>
      </c>
      <c r="I130" s="170"/>
      <c r="J130" s="171">
        <f t="shared" si="0"/>
        <v>0</v>
      </c>
      <c r="K130" s="172"/>
      <c r="L130" s="173"/>
      <c r="M130" s="174" t="s">
        <v>1</v>
      </c>
      <c r="N130" s="175" t="s">
        <v>38</v>
      </c>
      <c r="P130" s="144">
        <f t="shared" si="1"/>
        <v>0</v>
      </c>
      <c r="Q130" s="144">
        <v>8.0000000000000007E-5</v>
      </c>
      <c r="R130" s="144">
        <f t="shared" si="2"/>
        <v>8.0000000000000007E-5</v>
      </c>
      <c r="S130" s="144">
        <v>0</v>
      </c>
      <c r="T130" s="145">
        <f t="shared" si="3"/>
        <v>0</v>
      </c>
      <c r="AR130" s="146" t="s">
        <v>316</v>
      </c>
      <c r="AT130" s="146" t="s">
        <v>2259</v>
      </c>
      <c r="AU130" s="146" t="s">
        <v>82</v>
      </c>
      <c r="AY130" s="13" t="s">
        <v>281</v>
      </c>
      <c r="BE130" s="147">
        <f t="shared" si="4"/>
        <v>0</v>
      </c>
      <c r="BF130" s="147">
        <f t="shared" si="5"/>
        <v>0</v>
      </c>
      <c r="BG130" s="147">
        <f t="shared" si="6"/>
        <v>0</v>
      </c>
      <c r="BH130" s="147">
        <f t="shared" si="7"/>
        <v>0</v>
      </c>
      <c r="BI130" s="147">
        <f t="shared" si="8"/>
        <v>0</v>
      </c>
      <c r="BJ130" s="13" t="s">
        <v>80</v>
      </c>
      <c r="BK130" s="147">
        <f t="shared" si="9"/>
        <v>0</v>
      </c>
      <c r="BL130" s="13" t="s">
        <v>97</v>
      </c>
      <c r="BM130" s="146" t="s">
        <v>3891</v>
      </c>
    </row>
    <row r="131" spans="2:65" s="1" customFormat="1" ht="24.2" customHeight="1">
      <c r="B131" s="133"/>
      <c r="C131" s="134" t="s">
        <v>7</v>
      </c>
      <c r="D131" s="134" t="s">
        <v>284</v>
      </c>
      <c r="E131" s="135" t="s">
        <v>3892</v>
      </c>
      <c r="F131" s="136" t="s">
        <v>3893</v>
      </c>
      <c r="G131" s="137" t="s">
        <v>409</v>
      </c>
      <c r="H131" s="156">
        <v>2</v>
      </c>
      <c r="I131" s="139"/>
      <c r="J131" s="140">
        <f t="shared" si="0"/>
        <v>0</v>
      </c>
      <c r="K131" s="141"/>
      <c r="L131" s="28"/>
      <c r="M131" s="142" t="s">
        <v>1</v>
      </c>
      <c r="N131" s="143" t="s">
        <v>38</v>
      </c>
      <c r="P131" s="144">
        <f t="shared" si="1"/>
        <v>0</v>
      </c>
      <c r="Q131" s="144">
        <v>0</v>
      </c>
      <c r="R131" s="144">
        <f t="shared" si="2"/>
        <v>0</v>
      </c>
      <c r="S131" s="144">
        <v>0</v>
      </c>
      <c r="T131" s="145">
        <f t="shared" si="3"/>
        <v>0</v>
      </c>
      <c r="AR131" s="146" t="s">
        <v>97</v>
      </c>
      <c r="AT131" s="146" t="s">
        <v>284</v>
      </c>
      <c r="AU131" s="146" t="s">
        <v>82</v>
      </c>
      <c r="AY131" s="13" t="s">
        <v>281</v>
      </c>
      <c r="BE131" s="147">
        <f t="shared" si="4"/>
        <v>0</v>
      </c>
      <c r="BF131" s="147">
        <f t="shared" si="5"/>
        <v>0</v>
      </c>
      <c r="BG131" s="147">
        <f t="shared" si="6"/>
        <v>0</v>
      </c>
      <c r="BH131" s="147">
        <f t="shared" si="7"/>
        <v>0</v>
      </c>
      <c r="BI131" s="147">
        <f t="shared" si="8"/>
        <v>0</v>
      </c>
      <c r="BJ131" s="13" t="s">
        <v>80</v>
      </c>
      <c r="BK131" s="147">
        <f t="shared" si="9"/>
        <v>0</v>
      </c>
      <c r="BL131" s="13" t="s">
        <v>97</v>
      </c>
      <c r="BM131" s="146" t="s">
        <v>3894</v>
      </c>
    </row>
    <row r="132" spans="2:65" s="1" customFormat="1" ht="24.2" customHeight="1">
      <c r="B132" s="133"/>
      <c r="C132" s="165" t="s">
        <v>379</v>
      </c>
      <c r="D132" s="165" t="s">
        <v>2259</v>
      </c>
      <c r="E132" s="166" t="s">
        <v>3895</v>
      </c>
      <c r="F132" s="167" t="s">
        <v>3896</v>
      </c>
      <c r="G132" s="168" t="s">
        <v>409</v>
      </c>
      <c r="H132" s="169">
        <v>2</v>
      </c>
      <c r="I132" s="170"/>
      <c r="J132" s="171">
        <f t="shared" si="0"/>
        <v>0</v>
      </c>
      <c r="K132" s="172"/>
      <c r="L132" s="173"/>
      <c r="M132" s="174" t="s">
        <v>1</v>
      </c>
      <c r="N132" s="175" t="s">
        <v>38</v>
      </c>
      <c r="P132" s="144">
        <f t="shared" si="1"/>
        <v>0</v>
      </c>
      <c r="Q132" s="144">
        <v>1.1E-4</v>
      </c>
      <c r="R132" s="144">
        <f t="shared" si="2"/>
        <v>2.2000000000000001E-4</v>
      </c>
      <c r="S132" s="144">
        <v>0</v>
      </c>
      <c r="T132" s="145">
        <f t="shared" si="3"/>
        <v>0</v>
      </c>
      <c r="AR132" s="146" t="s">
        <v>316</v>
      </c>
      <c r="AT132" s="146" t="s">
        <v>2259</v>
      </c>
      <c r="AU132" s="146" t="s">
        <v>82</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3897</v>
      </c>
    </row>
    <row r="133" spans="2:65" s="1" customFormat="1" ht="16.5" customHeight="1">
      <c r="B133" s="133"/>
      <c r="C133" s="134" t="s">
        <v>371</v>
      </c>
      <c r="D133" s="134" t="s">
        <v>284</v>
      </c>
      <c r="E133" s="135" t="s">
        <v>3898</v>
      </c>
      <c r="F133" s="136" t="s">
        <v>3899</v>
      </c>
      <c r="G133" s="137" t="s">
        <v>2197</v>
      </c>
      <c r="H133" s="156">
        <v>1</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82</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3900</v>
      </c>
    </row>
    <row r="134" spans="2:65" s="1" customFormat="1" ht="24.2" customHeight="1">
      <c r="B134" s="133"/>
      <c r="C134" s="134" t="s">
        <v>8</v>
      </c>
      <c r="D134" s="134" t="s">
        <v>284</v>
      </c>
      <c r="E134" s="135" t="s">
        <v>3901</v>
      </c>
      <c r="F134" s="136" t="s">
        <v>3902</v>
      </c>
      <c r="G134" s="137" t="s">
        <v>501</v>
      </c>
      <c r="H134" s="156">
        <v>175.6</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82</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3903</v>
      </c>
    </row>
    <row r="135" spans="2:65" s="1" customFormat="1" ht="24.2" customHeight="1">
      <c r="B135" s="133"/>
      <c r="C135" s="165" t="s">
        <v>438</v>
      </c>
      <c r="D135" s="165" t="s">
        <v>2259</v>
      </c>
      <c r="E135" s="166" t="s">
        <v>3904</v>
      </c>
      <c r="F135" s="167" t="s">
        <v>3905</v>
      </c>
      <c r="G135" s="168" t="s">
        <v>501</v>
      </c>
      <c r="H135" s="169">
        <v>178.23400000000001</v>
      </c>
      <c r="I135" s="170"/>
      <c r="J135" s="171">
        <f t="shared" si="0"/>
        <v>0</v>
      </c>
      <c r="K135" s="172"/>
      <c r="L135" s="173"/>
      <c r="M135" s="174" t="s">
        <v>1</v>
      </c>
      <c r="N135" s="175" t="s">
        <v>38</v>
      </c>
      <c r="P135" s="144">
        <f t="shared" si="1"/>
        <v>0</v>
      </c>
      <c r="Q135" s="144">
        <v>2.7999999999999998E-4</v>
      </c>
      <c r="R135" s="144">
        <f t="shared" si="2"/>
        <v>4.9905519999999995E-2</v>
      </c>
      <c r="S135" s="144">
        <v>0</v>
      </c>
      <c r="T135" s="145">
        <f t="shared" si="3"/>
        <v>0</v>
      </c>
      <c r="AR135" s="146" t="s">
        <v>316</v>
      </c>
      <c r="AT135" s="146" t="s">
        <v>2259</v>
      </c>
      <c r="AU135" s="146" t="s">
        <v>82</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3906</v>
      </c>
    </row>
    <row r="136" spans="2:65" s="1" customFormat="1" ht="21.75" customHeight="1">
      <c r="B136" s="133"/>
      <c r="C136" s="134" t="s">
        <v>359</v>
      </c>
      <c r="D136" s="134" t="s">
        <v>284</v>
      </c>
      <c r="E136" s="135" t="s">
        <v>3907</v>
      </c>
      <c r="F136" s="136" t="s">
        <v>3908</v>
      </c>
      <c r="G136" s="137" t="s">
        <v>409</v>
      </c>
      <c r="H136" s="156">
        <v>1</v>
      </c>
      <c r="I136" s="139"/>
      <c r="J136" s="140">
        <f t="shared" si="0"/>
        <v>0</v>
      </c>
      <c r="K136" s="141"/>
      <c r="L136" s="28"/>
      <c r="M136" s="142" t="s">
        <v>1</v>
      </c>
      <c r="N136" s="143" t="s">
        <v>38</v>
      </c>
      <c r="P136" s="144">
        <f t="shared" si="1"/>
        <v>0</v>
      </c>
      <c r="Q136" s="144">
        <v>7.2000000000000005E-4</v>
      </c>
      <c r="R136" s="144">
        <f t="shared" si="2"/>
        <v>7.2000000000000005E-4</v>
      </c>
      <c r="S136" s="144">
        <v>0</v>
      </c>
      <c r="T136" s="145">
        <f t="shared" si="3"/>
        <v>0</v>
      </c>
      <c r="AR136" s="146" t="s">
        <v>97</v>
      </c>
      <c r="AT136" s="146" t="s">
        <v>284</v>
      </c>
      <c r="AU136" s="146" t="s">
        <v>82</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3909</v>
      </c>
    </row>
    <row r="137" spans="2:65" s="1" customFormat="1" ht="24.2" customHeight="1">
      <c r="B137" s="133"/>
      <c r="C137" s="165" t="s">
        <v>454</v>
      </c>
      <c r="D137" s="165" t="s">
        <v>2259</v>
      </c>
      <c r="E137" s="166" t="s">
        <v>3910</v>
      </c>
      <c r="F137" s="167" t="s">
        <v>3911</v>
      </c>
      <c r="G137" s="168" t="s">
        <v>409</v>
      </c>
      <c r="H137" s="169">
        <v>1</v>
      </c>
      <c r="I137" s="170"/>
      <c r="J137" s="171">
        <f t="shared" si="0"/>
        <v>0</v>
      </c>
      <c r="K137" s="172"/>
      <c r="L137" s="173"/>
      <c r="M137" s="174" t="s">
        <v>1</v>
      </c>
      <c r="N137" s="175" t="s">
        <v>38</v>
      </c>
      <c r="P137" s="144">
        <f t="shared" si="1"/>
        <v>0</v>
      </c>
      <c r="Q137" s="144">
        <v>1.0999999999999999E-2</v>
      </c>
      <c r="R137" s="144">
        <f t="shared" si="2"/>
        <v>1.0999999999999999E-2</v>
      </c>
      <c r="S137" s="144">
        <v>0</v>
      </c>
      <c r="T137" s="145">
        <f t="shared" si="3"/>
        <v>0</v>
      </c>
      <c r="AR137" s="146" t="s">
        <v>316</v>
      </c>
      <c r="AT137" s="146" t="s">
        <v>2259</v>
      </c>
      <c r="AU137" s="146" t="s">
        <v>82</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3912</v>
      </c>
    </row>
    <row r="138" spans="2:65" s="1" customFormat="1" ht="16.5" customHeight="1">
      <c r="B138" s="133"/>
      <c r="C138" s="134" t="s">
        <v>90</v>
      </c>
      <c r="D138" s="134" t="s">
        <v>284</v>
      </c>
      <c r="E138" s="135" t="s">
        <v>3851</v>
      </c>
      <c r="F138" s="136" t="s">
        <v>3852</v>
      </c>
      <c r="G138" s="137" t="s">
        <v>501</v>
      </c>
      <c r="H138" s="156">
        <v>175.6</v>
      </c>
      <c r="I138" s="139"/>
      <c r="J138" s="140">
        <f t="shared" si="0"/>
        <v>0</v>
      </c>
      <c r="K138" s="141"/>
      <c r="L138" s="28"/>
      <c r="M138" s="142" t="s">
        <v>1</v>
      </c>
      <c r="N138" s="143" t="s">
        <v>38</v>
      </c>
      <c r="P138" s="144">
        <f t="shared" si="1"/>
        <v>0</v>
      </c>
      <c r="Q138" s="144">
        <v>0</v>
      </c>
      <c r="R138" s="144">
        <f t="shared" si="2"/>
        <v>0</v>
      </c>
      <c r="S138" s="144">
        <v>0</v>
      </c>
      <c r="T138" s="145">
        <f t="shared" si="3"/>
        <v>0</v>
      </c>
      <c r="AR138" s="146" t="s">
        <v>97</v>
      </c>
      <c r="AT138" s="146" t="s">
        <v>284</v>
      </c>
      <c r="AU138" s="146" t="s">
        <v>82</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3913</v>
      </c>
    </row>
    <row r="139" spans="2:65" s="1" customFormat="1" ht="24.2" customHeight="1">
      <c r="B139" s="133"/>
      <c r="C139" s="134" t="s">
        <v>97</v>
      </c>
      <c r="D139" s="134" t="s">
        <v>284</v>
      </c>
      <c r="E139" s="135" t="s">
        <v>3914</v>
      </c>
      <c r="F139" s="136" t="s">
        <v>3915</v>
      </c>
      <c r="G139" s="137" t="s">
        <v>501</v>
      </c>
      <c r="H139" s="156">
        <v>175.6</v>
      </c>
      <c r="I139" s="139"/>
      <c r="J139" s="140">
        <f t="shared" si="0"/>
        <v>0</v>
      </c>
      <c r="K139" s="141"/>
      <c r="L139" s="28"/>
      <c r="M139" s="142" t="s">
        <v>1</v>
      </c>
      <c r="N139" s="143" t="s">
        <v>38</v>
      </c>
      <c r="P139" s="144">
        <f t="shared" si="1"/>
        <v>0</v>
      </c>
      <c r="Q139" s="144">
        <v>0</v>
      </c>
      <c r="R139" s="144">
        <f t="shared" si="2"/>
        <v>0</v>
      </c>
      <c r="S139" s="144">
        <v>0</v>
      </c>
      <c r="T139" s="145">
        <f t="shared" si="3"/>
        <v>0</v>
      </c>
      <c r="AR139" s="146" t="s">
        <v>97</v>
      </c>
      <c r="AT139" s="146" t="s">
        <v>284</v>
      </c>
      <c r="AU139" s="146" t="s">
        <v>82</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3916</v>
      </c>
    </row>
    <row r="140" spans="2:65" s="1" customFormat="1" ht="24.2" customHeight="1">
      <c r="B140" s="133"/>
      <c r="C140" s="134" t="s">
        <v>760</v>
      </c>
      <c r="D140" s="134" t="s">
        <v>284</v>
      </c>
      <c r="E140" s="135" t="s">
        <v>3854</v>
      </c>
      <c r="F140" s="136" t="s">
        <v>3855</v>
      </c>
      <c r="G140" s="137" t="s">
        <v>3856</v>
      </c>
      <c r="H140" s="156">
        <v>2</v>
      </c>
      <c r="I140" s="139"/>
      <c r="J140" s="140">
        <f t="shared" si="0"/>
        <v>0</v>
      </c>
      <c r="K140" s="141"/>
      <c r="L140" s="28"/>
      <c r="M140" s="142" t="s">
        <v>1</v>
      </c>
      <c r="N140" s="143" t="s">
        <v>38</v>
      </c>
      <c r="P140" s="144">
        <f t="shared" si="1"/>
        <v>0</v>
      </c>
      <c r="Q140" s="144">
        <v>5.2420000000000001E-2</v>
      </c>
      <c r="R140" s="144">
        <f t="shared" si="2"/>
        <v>0.10484</v>
      </c>
      <c r="S140" s="144">
        <v>0</v>
      </c>
      <c r="T140" s="145">
        <f t="shared" si="3"/>
        <v>0</v>
      </c>
      <c r="AR140" s="146" t="s">
        <v>97</v>
      </c>
      <c r="AT140" s="146" t="s">
        <v>284</v>
      </c>
      <c r="AU140" s="146" t="s">
        <v>82</v>
      </c>
      <c r="AY140" s="13" t="s">
        <v>281</v>
      </c>
      <c r="BE140" s="147">
        <f t="shared" si="4"/>
        <v>0</v>
      </c>
      <c r="BF140" s="147">
        <f t="shared" si="5"/>
        <v>0</v>
      </c>
      <c r="BG140" s="147">
        <f t="shared" si="6"/>
        <v>0</v>
      </c>
      <c r="BH140" s="147">
        <f t="shared" si="7"/>
        <v>0</v>
      </c>
      <c r="BI140" s="147">
        <f t="shared" si="8"/>
        <v>0</v>
      </c>
      <c r="BJ140" s="13" t="s">
        <v>80</v>
      </c>
      <c r="BK140" s="147">
        <f t="shared" si="9"/>
        <v>0</v>
      </c>
      <c r="BL140" s="13" t="s">
        <v>97</v>
      </c>
      <c r="BM140" s="146" t="s">
        <v>3917</v>
      </c>
    </row>
    <row r="141" spans="2:65" s="1" customFormat="1" ht="33" customHeight="1">
      <c r="B141" s="133"/>
      <c r="C141" s="134" t="s">
        <v>347</v>
      </c>
      <c r="D141" s="134" t="s">
        <v>284</v>
      </c>
      <c r="E141" s="135" t="s">
        <v>3918</v>
      </c>
      <c r="F141" s="136" t="s">
        <v>3919</v>
      </c>
      <c r="G141" s="137" t="s">
        <v>409</v>
      </c>
      <c r="H141" s="156">
        <v>1</v>
      </c>
      <c r="I141" s="139"/>
      <c r="J141" s="140">
        <f t="shared" si="0"/>
        <v>0</v>
      </c>
      <c r="K141" s="141"/>
      <c r="L141" s="28"/>
      <c r="M141" s="142" t="s">
        <v>1</v>
      </c>
      <c r="N141" s="143" t="s">
        <v>38</v>
      </c>
      <c r="P141" s="144">
        <f t="shared" si="1"/>
        <v>0</v>
      </c>
      <c r="Q141" s="144">
        <v>0.36191000000000001</v>
      </c>
      <c r="R141" s="144">
        <f t="shared" si="2"/>
        <v>0.36191000000000001</v>
      </c>
      <c r="S141" s="144">
        <v>0</v>
      </c>
      <c r="T141" s="145">
        <f t="shared" si="3"/>
        <v>0</v>
      </c>
      <c r="AR141" s="146" t="s">
        <v>97</v>
      </c>
      <c r="AT141" s="146" t="s">
        <v>284</v>
      </c>
      <c r="AU141" s="146" t="s">
        <v>82</v>
      </c>
      <c r="AY141" s="13" t="s">
        <v>281</v>
      </c>
      <c r="BE141" s="147">
        <f t="shared" si="4"/>
        <v>0</v>
      </c>
      <c r="BF141" s="147">
        <f t="shared" si="5"/>
        <v>0</v>
      </c>
      <c r="BG141" s="147">
        <f t="shared" si="6"/>
        <v>0</v>
      </c>
      <c r="BH141" s="147">
        <f t="shared" si="7"/>
        <v>0</v>
      </c>
      <c r="BI141" s="147">
        <f t="shared" si="8"/>
        <v>0</v>
      </c>
      <c r="BJ141" s="13" t="s">
        <v>80</v>
      </c>
      <c r="BK141" s="147">
        <f t="shared" si="9"/>
        <v>0</v>
      </c>
      <c r="BL141" s="13" t="s">
        <v>97</v>
      </c>
      <c r="BM141" s="146" t="s">
        <v>3920</v>
      </c>
    </row>
    <row r="142" spans="2:65" s="1" customFormat="1" ht="21.75" customHeight="1">
      <c r="B142" s="133"/>
      <c r="C142" s="165" t="s">
        <v>352</v>
      </c>
      <c r="D142" s="165" t="s">
        <v>2259</v>
      </c>
      <c r="E142" s="166" t="s">
        <v>3921</v>
      </c>
      <c r="F142" s="167" t="s">
        <v>3922</v>
      </c>
      <c r="G142" s="168" t="s">
        <v>409</v>
      </c>
      <c r="H142" s="169">
        <v>1</v>
      </c>
      <c r="I142" s="170"/>
      <c r="J142" s="171">
        <f t="shared" si="0"/>
        <v>0</v>
      </c>
      <c r="K142" s="172"/>
      <c r="L142" s="173"/>
      <c r="M142" s="174" t="s">
        <v>1</v>
      </c>
      <c r="N142" s="175" t="s">
        <v>38</v>
      </c>
      <c r="P142" s="144">
        <f t="shared" si="1"/>
        <v>0</v>
      </c>
      <c r="Q142" s="144">
        <v>0.115</v>
      </c>
      <c r="R142" s="144">
        <f t="shared" si="2"/>
        <v>0.115</v>
      </c>
      <c r="S142" s="144">
        <v>0</v>
      </c>
      <c r="T142" s="145">
        <f t="shared" si="3"/>
        <v>0</v>
      </c>
      <c r="AR142" s="146" t="s">
        <v>316</v>
      </c>
      <c r="AT142" s="146" t="s">
        <v>2259</v>
      </c>
      <c r="AU142" s="146" t="s">
        <v>82</v>
      </c>
      <c r="AY142" s="13" t="s">
        <v>281</v>
      </c>
      <c r="BE142" s="147">
        <f t="shared" si="4"/>
        <v>0</v>
      </c>
      <c r="BF142" s="147">
        <f t="shared" si="5"/>
        <v>0</v>
      </c>
      <c r="BG142" s="147">
        <f t="shared" si="6"/>
        <v>0</v>
      </c>
      <c r="BH142" s="147">
        <f t="shared" si="7"/>
        <v>0</v>
      </c>
      <c r="BI142" s="147">
        <f t="shared" si="8"/>
        <v>0</v>
      </c>
      <c r="BJ142" s="13" t="s">
        <v>80</v>
      </c>
      <c r="BK142" s="147">
        <f t="shared" si="9"/>
        <v>0</v>
      </c>
      <c r="BL142" s="13" t="s">
        <v>97</v>
      </c>
      <c r="BM142" s="146" t="s">
        <v>3923</v>
      </c>
    </row>
    <row r="143" spans="2:65" s="1" customFormat="1" ht="16.5" customHeight="1">
      <c r="B143" s="133"/>
      <c r="C143" s="134" t="s">
        <v>311</v>
      </c>
      <c r="D143" s="134" t="s">
        <v>284</v>
      </c>
      <c r="E143" s="135" t="s">
        <v>3867</v>
      </c>
      <c r="F143" s="136" t="s">
        <v>3868</v>
      </c>
      <c r="G143" s="137" t="s">
        <v>501</v>
      </c>
      <c r="H143" s="156">
        <v>175.6</v>
      </c>
      <c r="I143" s="139"/>
      <c r="J143" s="140">
        <f t="shared" si="0"/>
        <v>0</v>
      </c>
      <c r="K143" s="141"/>
      <c r="L143" s="28"/>
      <c r="M143" s="142" t="s">
        <v>1</v>
      </c>
      <c r="N143" s="143" t="s">
        <v>38</v>
      </c>
      <c r="P143" s="144">
        <f t="shared" si="1"/>
        <v>0</v>
      </c>
      <c r="Q143" s="144">
        <v>1.9000000000000001E-4</v>
      </c>
      <c r="R143" s="144">
        <f t="shared" si="2"/>
        <v>3.3363999999999998E-2</v>
      </c>
      <c r="S143" s="144">
        <v>0</v>
      </c>
      <c r="T143" s="145">
        <f t="shared" si="3"/>
        <v>0</v>
      </c>
      <c r="AR143" s="146" t="s">
        <v>97</v>
      </c>
      <c r="AT143" s="146" t="s">
        <v>284</v>
      </c>
      <c r="AU143" s="146" t="s">
        <v>82</v>
      </c>
      <c r="AY143" s="13" t="s">
        <v>281</v>
      </c>
      <c r="BE143" s="147">
        <f t="shared" si="4"/>
        <v>0</v>
      </c>
      <c r="BF143" s="147">
        <f t="shared" si="5"/>
        <v>0</v>
      </c>
      <c r="BG143" s="147">
        <f t="shared" si="6"/>
        <v>0</v>
      </c>
      <c r="BH143" s="147">
        <f t="shared" si="7"/>
        <v>0</v>
      </c>
      <c r="BI143" s="147">
        <f t="shared" si="8"/>
        <v>0</v>
      </c>
      <c r="BJ143" s="13" t="s">
        <v>80</v>
      </c>
      <c r="BK143" s="147">
        <f t="shared" si="9"/>
        <v>0</v>
      </c>
      <c r="BL143" s="13" t="s">
        <v>97</v>
      </c>
      <c r="BM143" s="146" t="s">
        <v>3924</v>
      </c>
    </row>
    <row r="144" spans="2:65" s="1" customFormat="1" ht="21.75" customHeight="1">
      <c r="B144" s="133"/>
      <c r="C144" s="134" t="s">
        <v>342</v>
      </c>
      <c r="D144" s="134" t="s">
        <v>284</v>
      </c>
      <c r="E144" s="135" t="s">
        <v>3870</v>
      </c>
      <c r="F144" s="136" t="s">
        <v>3871</v>
      </c>
      <c r="G144" s="137" t="s">
        <v>501</v>
      </c>
      <c r="H144" s="156">
        <v>175.6</v>
      </c>
      <c r="I144" s="139"/>
      <c r="J144" s="140">
        <f t="shared" si="0"/>
        <v>0</v>
      </c>
      <c r="K144" s="141"/>
      <c r="L144" s="28"/>
      <c r="M144" s="142" t="s">
        <v>1</v>
      </c>
      <c r="N144" s="143" t="s">
        <v>38</v>
      </c>
      <c r="P144" s="144">
        <f t="shared" si="1"/>
        <v>0</v>
      </c>
      <c r="Q144" s="144">
        <v>6.9999999999999994E-5</v>
      </c>
      <c r="R144" s="144">
        <f t="shared" si="2"/>
        <v>1.2291999999999999E-2</v>
      </c>
      <c r="S144" s="144">
        <v>0</v>
      </c>
      <c r="T144" s="145">
        <f t="shared" si="3"/>
        <v>0</v>
      </c>
      <c r="AR144" s="146" t="s">
        <v>97</v>
      </c>
      <c r="AT144" s="146" t="s">
        <v>284</v>
      </c>
      <c r="AU144" s="146" t="s">
        <v>82</v>
      </c>
      <c r="AY144" s="13" t="s">
        <v>281</v>
      </c>
      <c r="BE144" s="147">
        <f t="shared" si="4"/>
        <v>0</v>
      </c>
      <c r="BF144" s="147">
        <f t="shared" si="5"/>
        <v>0</v>
      </c>
      <c r="BG144" s="147">
        <f t="shared" si="6"/>
        <v>0</v>
      </c>
      <c r="BH144" s="147">
        <f t="shared" si="7"/>
        <v>0</v>
      </c>
      <c r="BI144" s="147">
        <f t="shared" si="8"/>
        <v>0</v>
      </c>
      <c r="BJ144" s="13" t="s">
        <v>80</v>
      </c>
      <c r="BK144" s="147">
        <f t="shared" si="9"/>
        <v>0</v>
      </c>
      <c r="BL144" s="13" t="s">
        <v>97</v>
      </c>
      <c r="BM144" s="146" t="s">
        <v>3925</v>
      </c>
    </row>
    <row r="145" spans="2:65" s="11" customFormat="1" ht="22.9" customHeight="1">
      <c r="B145" s="121"/>
      <c r="D145" s="122" t="s">
        <v>72</v>
      </c>
      <c r="E145" s="131" t="s">
        <v>3086</v>
      </c>
      <c r="F145" s="131" t="s">
        <v>3087</v>
      </c>
      <c r="I145" s="124"/>
      <c r="J145" s="132">
        <f>BK145</f>
        <v>0</v>
      </c>
      <c r="L145" s="121"/>
      <c r="M145" s="126"/>
      <c r="P145" s="127">
        <f>P146</f>
        <v>0</v>
      </c>
      <c r="R145" s="127">
        <f>R146</f>
        <v>0</v>
      </c>
      <c r="T145" s="128">
        <f>T146</f>
        <v>0</v>
      </c>
      <c r="AR145" s="122" t="s">
        <v>80</v>
      </c>
      <c r="AT145" s="129" t="s">
        <v>72</v>
      </c>
      <c r="AU145" s="129" t="s">
        <v>80</v>
      </c>
      <c r="AY145" s="122" t="s">
        <v>281</v>
      </c>
      <c r="BK145" s="130">
        <f>BK146</f>
        <v>0</v>
      </c>
    </row>
    <row r="146" spans="2:65" s="1" customFormat="1" ht="24.2" customHeight="1">
      <c r="B146" s="133"/>
      <c r="C146" s="134" t="s">
        <v>331</v>
      </c>
      <c r="D146" s="134" t="s">
        <v>284</v>
      </c>
      <c r="E146" s="135" t="s">
        <v>3873</v>
      </c>
      <c r="F146" s="136" t="s">
        <v>3874</v>
      </c>
      <c r="G146" s="137" t="s">
        <v>511</v>
      </c>
      <c r="H146" s="156">
        <v>0.69</v>
      </c>
      <c r="I146" s="139"/>
      <c r="J146" s="140">
        <f>ROUND(I146*H146,2)</f>
        <v>0</v>
      </c>
      <c r="K146" s="141"/>
      <c r="L146" s="28"/>
      <c r="M146" s="157" t="s">
        <v>1</v>
      </c>
      <c r="N146" s="158" t="s">
        <v>38</v>
      </c>
      <c r="O146" s="154"/>
      <c r="P146" s="159">
        <f>O146*H146</f>
        <v>0</v>
      </c>
      <c r="Q146" s="159">
        <v>0</v>
      </c>
      <c r="R146" s="159">
        <f>Q146*H146</f>
        <v>0</v>
      </c>
      <c r="S146" s="159">
        <v>0</v>
      </c>
      <c r="T146" s="160">
        <f>S146*H146</f>
        <v>0</v>
      </c>
      <c r="AR146" s="146" t="s">
        <v>97</v>
      </c>
      <c r="AT146" s="146" t="s">
        <v>284</v>
      </c>
      <c r="AU146" s="146" t="s">
        <v>82</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97</v>
      </c>
      <c r="BM146" s="146" t="s">
        <v>3926</v>
      </c>
    </row>
    <row r="147" spans="2:65" s="1" customFormat="1" ht="6.95" customHeight="1">
      <c r="B147" s="40"/>
      <c r="C147" s="41"/>
      <c r="D147" s="41"/>
      <c r="E147" s="41"/>
      <c r="F147" s="41"/>
      <c r="G147" s="41"/>
      <c r="H147" s="41"/>
      <c r="I147" s="41"/>
      <c r="J147" s="41"/>
      <c r="K147" s="41"/>
      <c r="L147" s="28"/>
    </row>
  </sheetData>
  <autoFilter ref="C122:K146" xr:uid="{00000000-0009-0000-0000-000024000000}"/>
  <mergeCells count="12">
    <mergeCell ref="E115:H115"/>
    <mergeCell ref="L2:V2"/>
    <mergeCell ref="E85:H85"/>
    <mergeCell ref="E87:H87"/>
    <mergeCell ref="E89:H89"/>
    <mergeCell ref="E111:H111"/>
    <mergeCell ref="E113:H113"/>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BM157"/>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224</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 customHeight="1">
      <c r="B8" s="16"/>
      <c r="D8" s="23" t="s">
        <v>249</v>
      </c>
      <c r="L8" s="16"/>
    </row>
    <row r="9" spans="2:46" s="1" customFormat="1" ht="16.5" customHeight="1">
      <c r="B9" s="28"/>
      <c r="E9" s="223" t="s">
        <v>3720</v>
      </c>
      <c r="F9" s="225"/>
      <c r="G9" s="225"/>
      <c r="H9" s="225"/>
      <c r="L9" s="28"/>
    </row>
    <row r="10" spans="2:46" s="1" customFormat="1" ht="12" customHeight="1">
      <c r="B10" s="28"/>
      <c r="D10" s="23" t="s">
        <v>251</v>
      </c>
      <c r="L10" s="28"/>
    </row>
    <row r="11" spans="2:46" s="1" customFormat="1" ht="16.5" customHeight="1">
      <c r="B11" s="28"/>
      <c r="E11" s="205" t="s">
        <v>3927</v>
      </c>
      <c r="F11" s="225"/>
      <c r="G11" s="225"/>
      <c r="H11" s="225"/>
      <c r="L11" s="28"/>
    </row>
    <row r="12" spans="2:46" s="1" customFormat="1" ht="11.25">
      <c r="B12" s="28"/>
      <c r="L12" s="28"/>
    </row>
    <row r="13" spans="2:46" s="1" customFormat="1" ht="12" customHeight="1">
      <c r="B13" s="28"/>
      <c r="D13" s="23" t="s">
        <v>18</v>
      </c>
      <c r="F13" s="21" t="s">
        <v>1</v>
      </c>
      <c r="I13" s="23" t="s">
        <v>19</v>
      </c>
      <c r="J13" s="21" t="s">
        <v>1</v>
      </c>
      <c r="L13" s="28"/>
    </row>
    <row r="14" spans="2:46" s="1" customFormat="1" ht="12" customHeight="1">
      <c r="B14" s="28"/>
      <c r="D14" s="23" t="s">
        <v>20</v>
      </c>
      <c r="F14" s="21" t="s">
        <v>2926</v>
      </c>
      <c r="I14" s="23" t="s">
        <v>22</v>
      </c>
      <c r="J14" s="48" t="str">
        <f>'Rekapitulace stavby'!AN8</f>
        <v>5. 12. 2024</v>
      </c>
      <c r="L14" s="28"/>
    </row>
    <row r="15" spans="2:46" s="1" customFormat="1" ht="10.9" customHeight="1">
      <c r="B15" s="28"/>
      <c r="L15" s="28"/>
    </row>
    <row r="16" spans="2:46" s="1" customFormat="1" ht="12" customHeight="1">
      <c r="B16" s="28"/>
      <c r="D16" s="23" t="s">
        <v>24</v>
      </c>
      <c r="I16" s="23" t="s">
        <v>25</v>
      </c>
      <c r="J16" s="21" t="s">
        <v>3723</v>
      </c>
      <c r="L16" s="28"/>
    </row>
    <row r="17" spans="2:12" s="1" customFormat="1" ht="18" customHeight="1">
      <c r="B17" s="28"/>
      <c r="E17" s="21" t="s">
        <v>2927</v>
      </c>
      <c r="I17" s="23" t="s">
        <v>26</v>
      </c>
      <c r="J17" s="21" t="s">
        <v>1</v>
      </c>
      <c r="L17" s="28"/>
    </row>
    <row r="18" spans="2:12" s="1" customFormat="1" ht="6.95" customHeight="1">
      <c r="B18" s="28"/>
      <c r="L18" s="28"/>
    </row>
    <row r="19" spans="2:12" s="1" customFormat="1" ht="12" customHeight="1">
      <c r="B19" s="28"/>
      <c r="D19" s="23" t="s">
        <v>27</v>
      </c>
      <c r="I19" s="23" t="s">
        <v>25</v>
      </c>
      <c r="J19" s="24" t="str">
        <f>'Rekapitulace stavby'!AN13</f>
        <v>Vyplň údaj</v>
      </c>
      <c r="L19" s="28"/>
    </row>
    <row r="20" spans="2:12" s="1" customFormat="1" ht="18" customHeight="1">
      <c r="B20" s="28"/>
      <c r="E20" s="226" t="str">
        <f>'Rekapitulace stavby'!E14</f>
        <v>Vyplň údaj</v>
      </c>
      <c r="F20" s="182"/>
      <c r="G20" s="182"/>
      <c r="H20" s="182"/>
      <c r="I20" s="23" t="s">
        <v>26</v>
      </c>
      <c r="J20" s="24" t="str">
        <f>'Rekapitulace stavby'!AN14</f>
        <v>Vyplň údaj</v>
      </c>
      <c r="L20" s="28"/>
    </row>
    <row r="21" spans="2:12" s="1" customFormat="1" ht="6.95" customHeight="1">
      <c r="B21" s="28"/>
      <c r="L21" s="28"/>
    </row>
    <row r="22" spans="2:12" s="1" customFormat="1" ht="12" customHeight="1">
      <c r="B22" s="28"/>
      <c r="D22" s="23" t="s">
        <v>29</v>
      </c>
      <c r="I22" s="23" t="s">
        <v>25</v>
      </c>
      <c r="J22" s="21" t="s">
        <v>1</v>
      </c>
      <c r="L22" s="28"/>
    </row>
    <row r="23" spans="2:12" s="1" customFormat="1" ht="18" customHeight="1">
      <c r="B23" s="28"/>
      <c r="E23" s="21" t="s">
        <v>21</v>
      </c>
      <c r="I23" s="23" t="s">
        <v>26</v>
      </c>
      <c r="J23" s="21" t="s">
        <v>1</v>
      </c>
      <c r="L23" s="28"/>
    </row>
    <row r="24" spans="2:12" s="1" customFormat="1" ht="6.95" customHeight="1">
      <c r="B24" s="28"/>
      <c r="L24" s="28"/>
    </row>
    <row r="25" spans="2:12" s="1" customFormat="1" ht="12" customHeight="1">
      <c r="B25" s="28"/>
      <c r="D25" s="23" t="s">
        <v>31</v>
      </c>
      <c r="I25" s="23" t="s">
        <v>25</v>
      </c>
      <c r="J25" s="21" t="s">
        <v>3724</v>
      </c>
      <c r="L25" s="28"/>
    </row>
    <row r="26" spans="2:12" s="1" customFormat="1" ht="18" customHeight="1">
      <c r="B26" s="28"/>
      <c r="E26" s="21" t="s">
        <v>3725</v>
      </c>
      <c r="I26" s="23" t="s">
        <v>26</v>
      </c>
      <c r="J26" s="21" t="s">
        <v>3726</v>
      </c>
      <c r="L26" s="28"/>
    </row>
    <row r="27" spans="2:12" s="1" customFormat="1" ht="6.95" customHeight="1">
      <c r="B27" s="28"/>
      <c r="L27" s="28"/>
    </row>
    <row r="28" spans="2:12" s="1" customFormat="1" ht="12" customHeight="1">
      <c r="B28" s="28"/>
      <c r="D28" s="23" t="s">
        <v>32</v>
      </c>
      <c r="L28" s="28"/>
    </row>
    <row r="29" spans="2:12" s="7" customFormat="1" ht="16.5" customHeight="1">
      <c r="B29" s="90"/>
      <c r="E29" s="187" t="s">
        <v>1</v>
      </c>
      <c r="F29" s="187"/>
      <c r="G29" s="187"/>
      <c r="H29" s="187"/>
      <c r="L29" s="90"/>
    </row>
    <row r="30" spans="2:12" s="1" customFormat="1" ht="6.95" customHeight="1">
      <c r="B30" s="28"/>
      <c r="L30" s="28"/>
    </row>
    <row r="31" spans="2:12" s="1" customFormat="1" ht="6.95" customHeight="1">
      <c r="B31" s="28"/>
      <c r="D31" s="49"/>
      <c r="E31" s="49"/>
      <c r="F31" s="49"/>
      <c r="G31" s="49"/>
      <c r="H31" s="49"/>
      <c r="I31" s="49"/>
      <c r="J31" s="49"/>
      <c r="K31" s="49"/>
      <c r="L31" s="28"/>
    </row>
    <row r="32" spans="2:12" s="1" customFormat="1" ht="25.35" customHeight="1">
      <c r="B32" s="28"/>
      <c r="D32" s="91" t="s">
        <v>33</v>
      </c>
      <c r="J32" s="62">
        <f>ROUND(J125,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3" t="s">
        <v>38</v>
      </c>
      <c r="F35" s="81">
        <f>ROUND((SUM(BE125:BE156)),  2)</f>
        <v>0</v>
      </c>
      <c r="I35" s="92">
        <v>0.21</v>
      </c>
      <c r="J35" s="81">
        <f>ROUND(((SUM(BE125:BE156))*I35),  2)</f>
        <v>0</v>
      </c>
      <c r="L35" s="28"/>
    </row>
    <row r="36" spans="2:12" s="1" customFormat="1" ht="14.45" customHeight="1">
      <c r="B36" s="28"/>
      <c r="E36" s="23" t="s">
        <v>39</v>
      </c>
      <c r="F36" s="81">
        <f>ROUND((SUM(BF125:BF156)),  2)</f>
        <v>0</v>
      </c>
      <c r="I36" s="92">
        <v>0.12</v>
      </c>
      <c r="J36" s="81">
        <f>ROUND(((SUM(BF125:BF156))*I36),  2)</f>
        <v>0</v>
      </c>
      <c r="L36" s="28"/>
    </row>
    <row r="37" spans="2:12" s="1" customFormat="1" ht="14.45" hidden="1" customHeight="1">
      <c r="B37" s="28"/>
      <c r="E37" s="23" t="s">
        <v>40</v>
      </c>
      <c r="F37" s="81">
        <f>ROUND((SUM(BG125:BG156)),  2)</f>
        <v>0</v>
      </c>
      <c r="I37" s="92">
        <v>0.21</v>
      </c>
      <c r="J37" s="81">
        <f>0</f>
        <v>0</v>
      </c>
      <c r="L37" s="28"/>
    </row>
    <row r="38" spans="2:12" s="1" customFormat="1" ht="14.45" hidden="1" customHeight="1">
      <c r="B38" s="28"/>
      <c r="E38" s="23" t="s">
        <v>41</v>
      </c>
      <c r="F38" s="81">
        <f>ROUND((SUM(BH125:BH156)),  2)</f>
        <v>0</v>
      </c>
      <c r="I38" s="92">
        <v>0.12</v>
      </c>
      <c r="J38" s="81">
        <f>0</f>
        <v>0</v>
      </c>
      <c r="L38" s="28"/>
    </row>
    <row r="39" spans="2:12" s="1" customFormat="1" ht="14.45" hidden="1" customHeight="1">
      <c r="B39" s="28"/>
      <c r="E39" s="23" t="s">
        <v>42</v>
      </c>
      <c r="F39" s="81">
        <f>ROUND((SUM(BI125:BI156)),  2)</f>
        <v>0</v>
      </c>
      <c r="I39" s="92">
        <v>0</v>
      </c>
      <c r="J39" s="81">
        <f>0</f>
        <v>0</v>
      </c>
      <c r="L39" s="28"/>
    </row>
    <row r="40" spans="2:12" s="1" customFormat="1" ht="6.95" customHeight="1">
      <c r="B40" s="28"/>
      <c r="L40" s="28"/>
    </row>
    <row r="41" spans="2:12" s="1" customFormat="1" ht="25.35" customHeight="1">
      <c r="B41" s="28"/>
      <c r="C41" s="93"/>
      <c r="D41" s="94" t="s">
        <v>43</v>
      </c>
      <c r="E41" s="53"/>
      <c r="F41" s="53"/>
      <c r="G41" s="95" t="s">
        <v>44</v>
      </c>
      <c r="H41" s="96" t="s">
        <v>45</v>
      </c>
      <c r="I41" s="53"/>
      <c r="J41" s="97">
        <f>SUM(J32:J39)</f>
        <v>0</v>
      </c>
      <c r="K41" s="98"/>
      <c r="L41" s="28"/>
    </row>
    <row r="42" spans="2:12" s="1" customFormat="1" ht="14.45" customHeight="1">
      <c r="B42" s="28"/>
      <c r="L42" s="28"/>
    </row>
    <row r="43" spans="2:12" ht="14.45" customHeight="1">
      <c r="B43" s="16"/>
      <c r="L43" s="16"/>
    </row>
    <row r="44" spans="2:12" ht="14.45" customHeight="1">
      <c r="B44" s="16"/>
      <c r="L44" s="16"/>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s="1" customFormat="1" ht="16.5" customHeight="1">
      <c r="B87" s="28"/>
      <c r="E87" s="223" t="s">
        <v>3720</v>
      </c>
      <c r="F87" s="225"/>
      <c r="G87" s="225"/>
      <c r="H87" s="225"/>
      <c r="L87" s="28"/>
    </row>
    <row r="88" spans="2:12" s="1" customFormat="1" ht="12" customHeight="1">
      <c r="B88" s="28"/>
      <c r="C88" s="23" t="s">
        <v>251</v>
      </c>
      <c r="L88" s="28"/>
    </row>
    <row r="89" spans="2:12" s="1" customFormat="1" ht="16.5" customHeight="1">
      <c r="B89" s="28"/>
      <c r="E89" s="205" t="str">
        <f>E11</f>
        <v>SO4 - Akumulační nádrž</v>
      </c>
      <c r="F89" s="225"/>
      <c r="G89" s="225"/>
      <c r="H89" s="225"/>
      <c r="L89" s="28"/>
    </row>
    <row r="90" spans="2:12" s="1" customFormat="1" ht="6.95" customHeight="1">
      <c r="B90" s="28"/>
      <c r="L90" s="28"/>
    </row>
    <row r="91" spans="2:12" s="1" customFormat="1" ht="12" customHeight="1">
      <c r="B91" s="28"/>
      <c r="C91" s="23" t="s">
        <v>20</v>
      </c>
      <c r="F91" s="21" t="str">
        <f>F14</f>
        <v>Pelhřimov</v>
      </c>
      <c r="I91" s="23" t="s">
        <v>22</v>
      </c>
      <c r="J91" s="48" t="str">
        <f>IF(J14="","",J14)</f>
        <v>5. 12. 2024</v>
      </c>
      <c r="L91" s="28"/>
    </row>
    <row r="92" spans="2:12" s="1" customFormat="1" ht="6.95" customHeight="1">
      <c r="B92" s="28"/>
      <c r="L92" s="28"/>
    </row>
    <row r="93" spans="2:12" s="1" customFormat="1" ht="15.2" customHeight="1">
      <c r="B93" s="28"/>
      <c r="C93" s="23" t="s">
        <v>24</v>
      </c>
      <c r="F93" s="21" t="str">
        <f>E17</f>
        <v>Město Pelhřimov</v>
      </c>
      <c r="I93" s="23" t="s">
        <v>29</v>
      </c>
      <c r="J93" s="26" t="str">
        <f>E23</f>
        <v xml:space="preserve"> </v>
      </c>
      <c r="L93" s="28"/>
    </row>
    <row r="94" spans="2:12" s="1" customFormat="1" ht="15.2" customHeight="1">
      <c r="B94" s="28"/>
      <c r="C94" s="23" t="s">
        <v>27</v>
      </c>
      <c r="F94" s="21" t="str">
        <f>IF(E20="","",E20)</f>
        <v>Vyplň údaj</v>
      </c>
      <c r="I94" s="23" t="s">
        <v>31</v>
      </c>
      <c r="J94" s="26" t="str">
        <f>E26</f>
        <v>Ing Jaromír Čašek</v>
      </c>
      <c r="L94" s="28"/>
    </row>
    <row r="95" spans="2:12" s="1" customFormat="1" ht="10.35" customHeight="1">
      <c r="B95" s="28"/>
      <c r="L95" s="28"/>
    </row>
    <row r="96" spans="2:12" s="1" customFormat="1" ht="29.25" customHeight="1">
      <c r="B96" s="28"/>
      <c r="C96" s="101" t="s">
        <v>256</v>
      </c>
      <c r="D96" s="93"/>
      <c r="E96" s="93"/>
      <c r="F96" s="93"/>
      <c r="G96" s="93"/>
      <c r="H96" s="93"/>
      <c r="I96" s="93"/>
      <c r="J96" s="102" t="s">
        <v>257</v>
      </c>
      <c r="K96" s="93"/>
      <c r="L96" s="28"/>
    </row>
    <row r="97" spans="2:47" s="1" customFormat="1" ht="10.35" customHeight="1">
      <c r="B97" s="28"/>
      <c r="L97" s="28"/>
    </row>
    <row r="98" spans="2:47" s="1" customFormat="1" ht="22.9" customHeight="1">
      <c r="B98" s="28"/>
      <c r="C98" s="103" t="s">
        <v>258</v>
      </c>
      <c r="J98" s="62">
        <f>J125</f>
        <v>0</v>
      </c>
      <c r="L98" s="28"/>
      <c r="AU98" s="13" t="s">
        <v>259</v>
      </c>
    </row>
    <row r="99" spans="2:47" s="8" customFormat="1" ht="24.95" customHeight="1">
      <c r="B99" s="104"/>
      <c r="D99" s="105" t="s">
        <v>2929</v>
      </c>
      <c r="E99" s="106"/>
      <c r="F99" s="106"/>
      <c r="G99" s="106"/>
      <c r="H99" s="106"/>
      <c r="I99" s="106"/>
      <c r="J99" s="107">
        <f>J126</f>
        <v>0</v>
      </c>
      <c r="L99" s="104"/>
    </row>
    <row r="100" spans="2:47" s="9" customFormat="1" ht="19.899999999999999" customHeight="1">
      <c r="B100" s="108"/>
      <c r="D100" s="109" t="s">
        <v>3727</v>
      </c>
      <c r="E100" s="110"/>
      <c r="F100" s="110"/>
      <c r="G100" s="110"/>
      <c r="H100" s="110"/>
      <c r="I100" s="110"/>
      <c r="J100" s="111">
        <f>J127</f>
        <v>0</v>
      </c>
      <c r="L100" s="108"/>
    </row>
    <row r="101" spans="2:47" s="9" customFormat="1" ht="19.899999999999999" customHeight="1">
      <c r="B101" s="108"/>
      <c r="D101" s="109" t="s">
        <v>3928</v>
      </c>
      <c r="E101" s="110"/>
      <c r="F101" s="110"/>
      <c r="G101" s="110"/>
      <c r="H101" s="110"/>
      <c r="I101" s="110"/>
      <c r="J101" s="111">
        <f>J147</f>
        <v>0</v>
      </c>
      <c r="L101" s="108"/>
    </row>
    <row r="102" spans="2:47" s="9" customFormat="1" ht="19.899999999999999" customHeight="1">
      <c r="B102" s="108"/>
      <c r="D102" s="109" t="s">
        <v>3729</v>
      </c>
      <c r="E102" s="110"/>
      <c r="F102" s="110"/>
      <c r="G102" s="110"/>
      <c r="H102" s="110"/>
      <c r="I102" s="110"/>
      <c r="J102" s="111">
        <f>J149</f>
        <v>0</v>
      </c>
      <c r="L102" s="108"/>
    </row>
    <row r="103" spans="2:47" s="9" customFormat="1" ht="19.899999999999999" customHeight="1">
      <c r="B103" s="108"/>
      <c r="D103" s="109" t="s">
        <v>3006</v>
      </c>
      <c r="E103" s="110"/>
      <c r="F103" s="110"/>
      <c r="G103" s="110"/>
      <c r="H103" s="110"/>
      <c r="I103" s="110"/>
      <c r="J103" s="111">
        <f>J155</f>
        <v>0</v>
      </c>
      <c r="L103" s="108"/>
    </row>
    <row r="104" spans="2:47" s="1" customFormat="1" ht="21.75" customHeight="1">
      <c r="B104" s="28"/>
      <c r="L104" s="28"/>
    </row>
    <row r="105" spans="2:47" s="1" customFormat="1" ht="6.95" customHeight="1">
      <c r="B105" s="40"/>
      <c r="C105" s="41"/>
      <c r="D105" s="41"/>
      <c r="E105" s="41"/>
      <c r="F105" s="41"/>
      <c r="G105" s="41"/>
      <c r="H105" s="41"/>
      <c r="I105" s="41"/>
      <c r="J105" s="41"/>
      <c r="K105" s="41"/>
      <c r="L105" s="28"/>
    </row>
    <row r="109" spans="2:47" s="1" customFormat="1" ht="6.95" customHeight="1">
      <c r="B109" s="42"/>
      <c r="C109" s="43"/>
      <c r="D109" s="43"/>
      <c r="E109" s="43"/>
      <c r="F109" s="43"/>
      <c r="G109" s="43"/>
      <c r="H109" s="43"/>
      <c r="I109" s="43"/>
      <c r="J109" s="43"/>
      <c r="K109" s="43"/>
      <c r="L109" s="28"/>
    </row>
    <row r="110" spans="2:47" s="1" customFormat="1" ht="24.95" customHeight="1">
      <c r="B110" s="28"/>
      <c r="C110" s="17" t="s">
        <v>266</v>
      </c>
      <c r="L110" s="28"/>
    </row>
    <row r="111" spans="2:47" s="1" customFormat="1" ht="6.95" customHeight="1">
      <c r="B111" s="28"/>
      <c r="L111" s="28"/>
    </row>
    <row r="112" spans="2:47" s="1" customFormat="1" ht="12" customHeight="1">
      <c r="B112" s="28"/>
      <c r="C112" s="23" t="s">
        <v>16</v>
      </c>
      <c r="L112" s="28"/>
    </row>
    <row r="113" spans="2:65" s="1" customFormat="1" ht="16.5" customHeight="1">
      <c r="B113" s="28"/>
      <c r="E113" s="223" t="str">
        <f>E7</f>
        <v>Městský park -Děkanská zahrada Pelhřimov - kompletní provedení</v>
      </c>
      <c r="F113" s="224"/>
      <c r="G113" s="224"/>
      <c r="H113" s="224"/>
      <c r="L113" s="28"/>
    </row>
    <row r="114" spans="2:65" ht="12" customHeight="1">
      <c r="B114" s="16"/>
      <c r="C114" s="23" t="s">
        <v>249</v>
      </c>
      <c r="L114" s="16"/>
    </row>
    <row r="115" spans="2:65" s="1" customFormat="1" ht="16.5" customHeight="1">
      <c r="B115" s="28"/>
      <c r="E115" s="223" t="s">
        <v>3720</v>
      </c>
      <c r="F115" s="225"/>
      <c r="G115" s="225"/>
      <c r="H115" s="225"/>
      <c r="L115" s="28"/>
    </row>
    <row r="116" spans="2:65" s="1" customFormat="1" ht="12" customHeight="1">
      <c r="B116" s="28"/>
      <c r="C116" s="23" t="s">
        <v>251</v>
      </c>
      <c r="L116" s="28"/>
    </row>
    <row r="117" spans="2:65" s="1" customFormat="1" ht="16.5" customHeight="1">
      <c r="B117" s="28"/>
      <c r="E117" s="205" t="str">
        <f>E11</f>
        <v>SO4 - Akumulační nádrž</v>
      </c>
      <c r="F117" s="225"/>
      <c r="G117" s="225"/>
      <c r="H117" s="225"/>
      <c r="L117" s="28"/>
    </row>
    <row r="118" spans="2:65" s="1" customFormat="1" ht="6.95" customHeight="1">
      <c r="B118" s="28"/>
      <c r="L118" s="28"/>
    </row>
    <row r="119" spans="2:65" s="1" customFormat="1" ht="12" customHeight="1">
      <c r="B119" s="28"/>
      <c r="C119" s="23" t="s">
        <v>20</v>
      </c>
      <c r="F119" s="21" t="str">
        <f>F14</f>
        <v>Pelhřimov</v>
      </c>
      <c r="I119" s="23" t="s">
        <v>22</v>
      </c>
      <c r="J119" s="48" t="str">
        <f>IF(J14="","",J14)</f>
        <v>5. 12. 2024</v>
      </c>
      <c r="L119" s="28"/>
    </row>
    <row r="120" spans="2:65" s="1" customFormat="1" ht="6.95" customHeight="1">
      <c r="B120" s="28"/>
      <c r="L120" s="28"/>
    </row>
    <row r="121" spans="2:65" s="1" customFormat="1" ht="15.2" customHeight="1">
      <c r="B121" s="28"/>
      <c r="C121" s="23" t="s">
        <v>24</v>
      </c>
      <c r="F121" s="21" t="str">
        <f>E17</f>
        <v>Město Pelhřimov</v>
      </c>
      <c r="I121" s="23" t="s">
        <v>29</v>
      </c>
      <c r="J121" s="26" t="str">
        <f>E23</f>
        <v xml:space="preserve"> </v>
      </c>
      <c r="L121" s="28"/>
    </row>
    <row r="122" spans="2:65" s="1" customFormat="1" ht="15.2" customHeight="1">
      <c r="B122" s="28"/>
      <c r="C122" s="23" t="s">
        <v>27</v>
      </c>
      <c r="F122" s="21" t="str">
        <f>IF(E20="","",E20)</f>
        <v>Vyplň údaj</v>
      </c>
      <c r="I122" s="23" t="s">
        <v>31</v>
      </c>
      <c r="J122" s="26" t="str">
        <f>E26</f>
        <v>Ing Jaromír Čašek</v>
      </c>
      <c r="L122" s="28"/>
    </row>
    <row r="123" spans="2:65" s="1" customFormat="1" ht="10.35" customHeight="1">
      <c r="B123" s="28"/>
      <c r="L123" s="28"/>
    </row>
    <row r="124" spans="2:65" s="10" customFormat="1" ht="29.25" customHeight="1">
      <c r="B124" s="112"/>
      <c r="C124" s="113" t="s">
        <v>267</v>
      </c>
      <c r="D124" s="114" t="s">
        <v>58</v>
      </c>
      <c r="E124" s="114" t="s">
        <v>54</v>
      </c>
      <c r="F124" s="114" t="s">
        <v>55</v>
      </c>
      <c r="G124" s="114" t="s">
        <v>268</v>
      </c>
      <c r="H124" s="114" t="s">
        <v>269</v>
      </c>
      <c r="I124" s="114" t="s">
        <v>270</v>
      </c>
      <c r="J124" s="115" t="s">
        <v>257</v>
      </c>
      <c r="K124" s="116" t="s">
        <v>271</v>
      </c>
      <c r="L124" s="112"/>
      <c r="M124" s="55" t="s">
        <v>1</v>
      </c>
      <c r="N124" s="56" t="s">
        <v>37</v>
      </c>
      <c r="O124" s="56" t="s">
        <v>272</v>
      </c>
      <c r="P124" s="56" t="s">
        <v>273</v>
      </c>
      <c r="Q124" s="56" t="s">
        <v>274</v>
      </c>
      <c r="R124" s="56" t="s">
        <v>275</v>
      </c>
      <c r="S124" s="56" t="s">
        <v>276</v>
      </c>
      <c r="T124" s="57" t="s">
        <v>277</v>
      </c>
    </row>
    <row r="125" spans="2:65" s="1" customFormat="1" ht="22.9" customHeight="1">
      <c r="B125" s="28"/>
      <c r="C125" s="60" t="s">
        <v>278</v>
      </c>
      <c r="J125" s="117">
        <f>BK125</f>
        <v>0</v>
      </c>
      <c r="L125" s="28"/>
      <c r="M125" s="58"/>
      <c r="N125" s="49"/>
      <c r="O125" s="49"/>
      <c r="P125" s="118">
        <f>P126</f>
        <v>0</v>
      </c>
      <c r="Q125" s="49"/>
      <c r="R125" s="118">
        <f>R126</f>
        <v>151.51242000000002</v>
      </c>
      <c r="S125" s="49"/>
      <c r="T125" s="119">
        <f>T126</f>
        <v>0</v>
      </c>
      <c r="AT125" s="13" t="s">
        <v>72</v>
      </c>
      <c r="AU125" s="13" t="s">
        <v>259</v>
      </c>
      <c r="BK125" s="120">
        <f>BK126</f>
        <v>0</v>
      </c>
    </row>
    <row r="126" spans="2:65" s="11" customFormat="1" ht="25.9" customHeight="1">
      <c r="B126" s="121"/>
      <c r="D126" s="122" t="s">
        <v>72</v>
      </c>
      <c r="E126" s="123" t="s">
        <v>2935</v>
      </c>
      <c r="F126" s="123" t="s">
        <v>2936</v>
      </c>
      <c r="I126" s="124"/>
      <c r="J126" s="125">
        <f>BK126</f>
        <v>0</v>
      </c>
      <c r="L126" s="121"/>
      <c r="M126" s="126"/>
      <c r="P126" s="127">
        <f>P127+P147+P149+P155</f>
        <v>0</v>
      </c>
      <c r="R126" s="127">
        <f>R127+R147+R149+R155</f>
        <v>151.51242000000002</v>
      </c>
      <c r="T126" s="128">
        <f>T127+T147+T149+T155</f>
        <v>0</v>
      </c>
      <c r="AR126" s="122" t="s">
        <v>80</v>
      </c>
      <c r="AT126" s="129" t="s">
        <v>72</v>
      </c>
      <c r="AU126" s="129" t="s">
        <v>73</v>
      </c>
      <c r="AY126" s="122" t="s">
        <v>281</v>
      </c>
      <c r="BK126" s="130">
        <f>BK127+BK147+BK149+BK155</f>
        <v>0</v>
      </c>
    </row>
    <row r="127" spans="2:65" s="11" customFormat="1" ht="22.9" customHeight="1">
      <c r="B127" s="121"/>
      <c r="D127" s="122" t="s">
        <v>72</v>
      </c>
      <c r="E127" s="131" t="s">
        <v>80</v>
      </c>
      <c r="F127" s="131" t="s">
        <v>399</v>
      </c>
      <c r="I127" s="124"/>
      <c r="J127" s="132">
        <f>BK127</f>
        <v>0</v>
      </c>
      <c r="L127" s="121"/>
      <c r="M127" s="126"/>
      <c r="P127" s="127">
        <f>SUM(P128:P146)</f>
        <v>0</v>
      </c>
      <c r="R127" s="127">
        <f>SUM(R128:R146)</f>
        <v>142.16640000000001</v>
      </c>
      <c r="T127" s="128">
        <f>SUM(T128:T146)</f>
        <v>0</v>
      </c>
      <c r="AR127" s="122" t="s">
        <v>80</v>
      </c>
      <c r="AT127" s="129" t="s">
        <v>72</v>
      </c>
      <c r="AU127" s="129" t="s">
        <v>80</v>
      </c>
      <c r="AY127" s="122" t="s">
        <v>281</v>
      </c>
      <c r="BK127" s="130">
        <f>SUM(BK128:BK146)</f>
        <v>0</v>
      </c>
    </row>
    <row r="128" spans="2:65" s="1" customFormat="1" ht="16.5" customHeight="1">
      <c r="B128" s="133"/>
      <c r="C128" s="134" t="s">
        <v>508</v>
      </c>
      <c r="D128" s="134" t="s">
        <v>284</v>
      </c>
      <c r="E128" s="135" t="s">
        <v>3929</v>
      </c>
      <c r="F128" s="136" t="s">
        <v>3930</v>
      </c>
      <c r="G128" s="137" t="s">
        <v>501</v>
      </c>
      <c r="H128" s="156">
        <v>25</v>
      </c>
      <c r="I128" s="139"/>
      <c r="J128" s="140">
        <f t="shared" ref="J128:J146" si="0">ROUND(I128*H128,2)</f>
        <v>0</v>
      </c>
      <c r="K128" s="141"/>
      <c r="L128" s="28"/>
      <c r="M128" s="142" t="s">
        <v>1</v>
      </c>
      <c r="N128" s="143" t="s">
        <v>38</v>
      </c>
      <c r="P128" s="144">
        <f t="shared" ref="P128:P146" si="1">O128*H128</f>
        <v>0</v>
      </c>
      <c r="Q128" s="144">
        <v>7.1900000000000002E-3</v>
      </c>
      <c r="R128" s="144">
        <f t="shared" ref="R128:R146" si="2">Q128*H128</f>
        <v>0.17974999999999999</v>
      </c>
      <c r="S128" s="144">
        <v>0</v>
      </c>
      <c r="T128" s="145">
        <f t="shared" ref="T128:T146" si="3">S128*H128</f>
        <v>0</v>
      </c>
      <c r="AR128" s="146" t="s">
        <v>97</v>
      </c>
      <c r="AT128" s="146" t="s">
        <v>284</v>
      </c>
      <c r="AU128" s="146" t="s">
        <v>82</v>
      </c>
      <c r="AY128" s="13" t="s">
        <v>281</v>
      </c>
      <c r="BE128" s="147">
        <f t="shared" ref="BE128:BE146" si="4">IF(N128="základní",J128,0)</f>
        <v>0</v>
      </c>
      <c r="BF128" s="147">
        <f t="shared" ref="BF128:BF146" si="5">IF(N128="snížená",J128,0)</f>
        <v>0</v>
      </c>
      <c r="BG128" s="147">
        <f t="shared" ref="BG128:BG146" si="6">IF(N128="zákl. přenesená",J128,0)</f>
        <v>0</v>
      </c>
      <c r="BH128" s="147">
        <f t="shared" ref="BH128:BH146" si="7">IF(N128="sníž. přenesená",J128,0)</f>
        <v>0</v>
      </c>
      <c r="BI128" s="147">
        <f t="shared" ref="BI128:BI146" si="8">IF(N128="nulová",J128,0)</f>
        <v>0</v>
      </c>
      <c r="BJ128" s="13" t="s">
        <v>80</v>
      </c>
      <c r="BK128" s="147">
        <f t="shared" ref="BK128:BK146" si="9">ROUND(I128*H128,2)</f>
        <v>0</v>
      </c>
      <c r="BL128" s="13" t="s">
        <v>97</v>
      </c>
      <c r="BM128" s="146" t="s">
        <v>3931</v>
      </c>
    </row>
    <row r="129" spans="2:65" s="1" customFormat="1" ht="24.2" customHeight="1">
      <c r="B129" s="133"/>
      <c r="C129" s="134" t="s">
        <v>513</v>
      </c>
      <c r="D129" s="134" t="s">
        <v>284</v>
      </c>
      <c r="E129" s="135" t="s">
        <v>3932</v>
      </c>
      <c r="F129" s="136" t="s">
        <v>3933</v>
      </c>
      <c r="G129" s="137" t="s">
        <v>618</v>
      </c>
      <c r="H129" s="156">
        <v>55</v>
      </c>
      <c r="I129" s="139"/>
      <c r="J129" s="140">
        <f t="shared" si="0"/>
        <v>0</v>
      </c>
      <c r="K129" s="141"/>
      <c r="L129" s="28"/>
      <c r="M129" s="142" t="s">
        <v>1</v>
      </c>
      <c r="N129" s="143" t="s">
        <v>38</v>
      </c>
      <c r="P129" s="144">
        <f t="shared" si="1"/>
        <v>0</v>
      </c>
      <c r="Q129" s="144">
        <v>3.0000000000000001E-5</v>
      </c>
      <c r="R129" s="144">
        <f t="shared" si="2"/>
        <v>1.65E-3</v>
      </c>
      <c r="S129" s="144">
        <v>0</v>
      </c>
      <c r="T129" s="145">
        <f t="shared" si="3"/>
        <v>0</v>
      </c>
      <c r="AR129" s="146" t="s">
        <v>97</v>
      </c>
      <c r="AT129" s="146" t="s">
        <v>284</v>
      </c>
      <c r="AU129" s="146" t="s">
        <v>82</v>
      </c>
      <c r="AY129" s="13" t="s">
        <v>281</v>
      </c>
      <c r="BE129" s="147">
        <f t="shared" si="4"/>
        <v>0</v>
      </c>
      <c r="BF129" s="147">
        <f t="shared" si="5"/>
        <v>0</v>
      </c>
      <c r="BG129" s="147">
        <f t="shared" si="6"/>
        <v>0</v>
      </c>
      <c r="BH129" s="147">
        <f t="shared" si="7"/>
        <v>0</v>
      </c>
      <c r="BI129" s="147">
        <f t="shared" si="8"/>
        <v>0</v>
      </c>
      <c r="BJ129" s="13" t="s">
        <v>80</v>
      </c>
      <c r="BK129" s="147">
        <f t="shared" si="9"/>
        <v>0</v>
      </c>
      <c r="BL129" s="13" t="s">
        <v>97</v>
      </c>
      <c r="BM129" s="146" t="s">
        <v>3934</v>
      </c>
    </row>
    <row r="130" spans="2:65" s="1" customFormat="1" ht="24.2" customHeight="1">
      <c r="B130" s="133"/>
      <c r="C130" s="134" t="s">
        <v>517</v>
      </c>
      <c r="D130" s="134" t="s">
        <v>284</v>
      </c>
      <c r="E130" s="135" t="s">
        <v>3935</v>
      </c>
      <c r="F130" s="136" t="s">
        <v>3936</v>
      </c>
      <c r="G130" s="137" t="s">
        <v>3937</v>
      </c>
      <c r="H130" s="156">
        <v>10</v>
      </c>
      <c r="I130" s="139"/>
      <c r="J130" s="140">
        <f t="shared" si="0"/>
        <v>0</v>
      </c>
      <c r="K130" s="141"/>
      <c r="L130" s="28"/>
      <c r="M130" s="142" t="s">
        <v>1</v>
      </c>
      <c r="N130" s="143" t="s">
        <v>38</v>
      </c>
      <c r="P130" s="144">
        <f t="shared" si="1"/>
        <v>0</v>
      </c>
      <c r="Q130" s="144">
        <v>0</v>
      </c>
      <c r="R130" s="144">
        <f t="shared" si="2"/>
        <v>0</v>
      </c>
      <c r="S130" s="144">
        <v>0</v>
      </c>
      <c r="T130" s="145">
        <f t="shared" si="3"/>
        <v>0</v>
      </c>
      <c r="AR130" s="146" t="s">
        <v>97</v>
      </c>
      <c r="AT130" s="146" t="s">
        <v>284</v>
      </c>
      <c r="AU130" s="146" t="s">
        <v>82</v>
      </c>
      <c r="AY130" s="13" t="s">
        <v>281</v>
      </c>
      <c r="BE130" s="147">
        <f t="shared" si="4"/>
        <v>0</v>
      </c>
      <c r="BF130" s="147">
        <f t="shared" si="5"/>
        <v>0</v>
      </c>
      <c r="BG130" s="147">
        <f t="shared" si="6"/>
        <v>0</v>
      </c>
      <c r="BH130" s="147">
        <f t="shared" si="7"/>
        <v>0</v>
      </c>
      <c r="BI130" s="147">
        <f t="shared" si="8"/>
        <v>0</v>
      </c>
      <c r="BJ130" s="13" t="s">
        <v>80</v>
      </c>
      <c r="BK130" s="147">
        <f t="shared" si="9"/>
        <v>0</v>
      </c>
      <c r="BL130" s="13" t="s">
        <v>97</v>
      </c>
      <c r="BM130" s="146" t="s">
        <v>3938</v>
      </c>
    </row>
    <row r="131" spans="2:65" s="1" customFormat="1" ht="33" customHeight="1">
      <c r="B131" s="133"/>
      <c r="C131" s="134" t="s">
        <v>342</v>
      </c>
      <c r="D131" s="134" t="s">
        <v>284</v>
      </c>
      <c r="E131" s="135" t="s">
        <v>3739</v>
      </c>
      <c r="F131" s="136" t="s">
        <v>3740</v>
      </c>
      <c r="G131" s="137" t="s">
        <v>506</v>
      </c>
      <c r="H131" s="156">
        <v>34.652999999999999</v>
      </c>
      <c r="I131" s="139"/>
      <c r="J131" s="140">
        <f t="shared" si="0"/>
        <v>0</v>
      </c>
      <c r="K131" s="141"/>
      <c r="L131" s="28"/>
      <c r="M131" s="142" t="s">
        <v>1</v>
      </c>
      <c r="N131" s="143" t="s">
        <v>38</v>
      </c>
      <c r="P131" s="144">
        <f t="shared" si="1"/>
        <v>0</v>
      </c>
      <c r="Q131" s="144">
        <v>0</v>
      </c>
      <c r="R131" s="144">
        <f t="shared" si="2"/>
        <v>0</v>
      </c>
      <c r="S131" s="144">
        <v>0</v>
      </c>
      <c r="T131" s="145">
        <f t="shared" si="3"/>
        <v>0</v>
      </c>
      <c r="AR131" s="146" t="s">
        <v>97</v>
      </c>
      <c r="AT131" s="146" t="s">
        <v>284</v>
      </c>
      <c r="AU131" s="146" t="s">
        <v>82</v>
      </c>
      <c r="AY131" s="13" t="s">
        <v>281</v>
      </c>
      <c r="BE131" s="147">
        <f t="shared" si="4"/>
        <v>0</v>
      </c>
      <c r="BF131" s="147">
        <f t="shared" si="5"/>
        <v>0</v>
      </c>
      <c r="BG131" s="147">
        <f t="shared" si="6"/>
        <v>0</v>
      </c>
      <c r="BH131" s="147">
        <f t="shared" si="7"/>
        <v>0</v>
      </c>
      <c r="BI131" s="147">
        <f t="shared" si="8"/>
        <v>0</v>
      </c>
      <c r="BJ131" s="13" t="s">
        <v>80</v>
      </c>
      <c r="BK131" s="147">
        <f t="shared" si="9"/>
        <v>0</v>
      </c>
      <c r="BL131" s="13" t="s">
        <v>97</v>
      </c>
      <c r="BM131" s="146" t="s">
        <v>3939</v>
      </c>
    </row>
    <row r="132" spans="2:65" s="1" customFormat="1" ht="33" customHeight="1">
      <c r="B132" s="133"/>
      <c r="C132" s="134" t="s">
        <v>347</v>
      </c>
      <c r="D132" s="134" t="s">
        <v>284</v>
      </c>
      <c r="E132" s="135" t="s">
        <v>3742</v>
      </c>
      <c r="F132" s="136" t="s">
        <v>3743</v>
      </c>
      <c r="G132" s="137" t="s">
        <v>506</v>
      </c>
      <c r="H132" s="156">
        <v>51.978999999999999</v>
      </c>
      <c r="I132" s="139"/>
      <c r="J132" s="140">
        <f t="shared" si="0"/>
        <v>0</v>
      </c>
      <c r="K132" s="141"/>
      <c r="L132" s="28"/>
      <c r="M132" s="142" t="s">
        <v>1</v>
      </c>
      <c r="N132" s="143" t="s">
        <v>38</v>
      </c>
      <c r="P132" s="144">
        <f t="shared" si="1"/>
        <v>0</v>
      </c>
      <c r="Q132" s="144">
        <v>0</v>
      </c>
      <c r="R132" s="144">
        <f t="shared" si="2"/>
        <v>0</v>
      </c>
      <c r="S132" s="144">
        <v>0</v>
      </c>
      <c r="T132" s="145">
        <f t="shared" si="3"/>
        <v>0</v>
      </c>
      <c r="AR132" s="146" t="s">
        <v>97</v>
      </c>
      <c r="AT132" s="146" t="s">
        <v>284</v>
      </c>
      <c r="AU132" s="146" t="s">
        <v>82</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3940</v>
      </c>
    </row>
    <row r="133" spans="2:65" s="1" customFormat="1" ht="33" customHeight="1">
      <c r="B133" s="133"/>
      <c r="C133" s="134" t="s">
        <v>352</v>
      </c>
      <c r="D133" s="134" t="s">
        <v>284</v>
      </c>
      <c r="E133" s="135" t="s">
        <v>3941</v>
      </c>
      <c r="F133" s="136" t="s">
        <v>3942</v>
      </c>
      <c r="G133" s="137" t="s">
        <v>506</v>
      </c>
      <c r="H133" s="156">
        <v>51.978999999999999</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82</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3943</v>
      </c>
    </row>
    <row r="134" spans="2:65" s="1" customFormat="1" ht="33" customHeight="1">
      <c r="B134" s="133"/>
      <c r="C134" s="134" t="s">
        <v>359</v>
      </c>
      <c r="D134" s="134" t="s">
        <v>284</v>
      </c>
      <c r="E134" s="135" t="s">
        <v>3944</v>
      </c>
      <c r="F134" s="136" t="s">
        <v>3945</v>
      </c>
      <c r="G134" s="137" t="s">
        <v>506</v>
      </c>
      <c r="H134" s="156">
        <v>34.652999999999999</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82</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3946</v>
      </c>
    </row>
    <row r="135" spans="2:65" s="1" customFormat="1" ht="33" customHeight="1">
      <c r="B135" s="133"/>
      <c r="C135" s="134" t="s">
        <v>97</v>
      </c>
      <c r="D135" s="134" t="s">
        <v>284</v>
      </c>
      <c r="E135" s="135" t="s">
        <v>3772</v>
      </c>
      <c r="F135" s="136" t="s">
        <v>3773</v>
      </c>
      <c r="G135" s="137" t="s">
        <v>506</v>
      </c>
      <c r="H135" s="156">
        <v>34.652999999999999</v>
      </c>
      <c r="I135" s="139"/>
      <c r="J135" s="140">
        <f t="shared" si="0"/>
        <v>0</v>
      </c>
      <c r="K135" s="141"/>
      <c r="L135" s="28"/>
      <c r="M135" s="142" t="s">
        <v>1</v>
      </c>
      <c r="N135" s="143" t="s">
        <v>38</v>
      </c>
      <c r="P135" s="144">
        <f t="shared" si="1"/>
        <v>0</v>
      </c>
      <c r="Q135" s="144">
        <v>0</v>
      </c>
      <c r="R135" s="144">
        <f t="shared" si="2"/>
        <v>0</v>
      </c>
      <c r="S135" s="144">
        <v>0</v>
      </c>
      <c r="T135" s="145">
        <f t="shared" si="3"/>
        <v>0</v>
      </c>
      <c r="AR135" s="146" t="s">
        <v>97</v>
      </c>
      <c r="AT135" s="146" t="s">
        <v>284</v>
      </c>
      <c r="AU135" s="146" t="s">
        <v>82</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3947</v>
      </c>
    </row>
    <row r="136" spans="2:65" s="1" customFormat="1" ht="37.9" customHeight="1">
      <c r="B136" s="133"/>
      <c r="C136" s="134" t="s">
        <v>454</v>
      </c>
      <c r="D136" s="134" t="s">
        <v>284</v>
      </c>
      <c r="E136" s="135" t="s">
        <v>3775</v>
      </c>
      <c r="F136" s="136" t="s">
        <v>3776</v>
      </c>
      <c r="G136" s="137" t="s">
        <v>506</v>
      </c>
      <c r="H136" s="156">
        <v>103.958</v>
      </c>
      <c r="I136" s="139"/>
      <c r="J136" s="140">
        <f t="shared" si="0"/>
        <v>0</v>
      </c>
      <c r="K136" s="141"/>
      <c r="L136" s="28"/>
      <c r="M136" s="142" t="s">
        <v>1</v>
      </c>
      <c r="N136" s="143" t="s">
        <v>38</v>
      </c>
      <c r="P136" s="144">
        <f t="shared" si="1"/>
        <v>0</v>
      </c>
      <c r="Q136" s="144">
        <v>0</v>
      </c>
      <c r="R136" s="144">
        <f t="shared" si="2"/>
        <v>0</v>
      </c>
      <c r="S136" s="144">
        <v>0</v>
      </c>
      <c r="T136" s="145">
        <f t="shared" si="3"/>
        <v>0</v>
      </c>
      <c r="AR136" s="146" t="s">
        <v>97</v>
      </c>
      <c r="AT136" s="146" t="s">
        <v>284</v>
      </c>
      <c r="AU136" s="146" t="s">
        <v>82</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3948</v>
      </c>
    </row>
    <row r="137" spans="2:65" s="1" customFormat="1" ht="37.9" customHeight="1">
      <c r="B137" s="133"/>
      <c r="C137" s="134" t="s">
        <v>366</v>
      </c>
      <c r="D137" s="134" t="s">
        <v>284</v>
      </c>
      <c r="E137" s="135" t="s">
        <v>3778</v>
      </c>
      <c r="F137" s="136" t="s">
        <v>3779</v>
      </c>
      <c r="G137" s="137" t="s">
        <v>506</v>
      </c>
      <c r="H137" s="156">
        <v>34.652999999999999</v>
      </c>
      <c r="I137" s="139"/>
      <c r="J137" s="140">
        <f t="shared" si="0"/>
        <v>0</v>
      </c>
      <c r="K137" s="141"/>
      <c r="L137" s="28"/>
      <c r="M137" s="142" t="s">
        <v>1</v>
      </c>
      <c r="N137" s="143" t="s">
        <v>38</v>
      </c>
      <c r="P137" s="144">
        <f t="shared" si="1"/>
        <v>0</v>
      </c>
      <c r="Q137" s="144">
        <v>0</v>
      </c>
      <c r="R137" s="144">
        <f t="shared" si="2"/>
        <v>0</v>
      </c>
      <c r="S137" s="144">
        <v>0</v>
      </c>
      <c r="T137" s="145">
        <f t="shared" si="3"/>
        <v>0</v>
      </c>
      <c r="AR137" s="146" t="s">
        <v>97</v>
      </c>
      <c r="AT137" s="146" t="s">
        <v>284</v>
      </c>
      <c r="AU137" s="146" t="s">
        <v>82</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3949</v>
      </c>
    </row>
    <row r="138" spans="2:65" s="1" customFormat="1" ht="24.2" customHeight="1">
      <c r="B138" s="133"/>
      <c r="C138" s="134" t="s">
        <v>280</v>
      </c>
      <c r="D138" s="134" t="s">
        <v>284</v>
      </c>
      <c r="E138" s="135" t="s">
        <v>3950</v>
      </c>
      <c r="F138" s="136" t="s">
        <v>3951</v>
      </c>
      <c r="G138" s="137" t="s">
        <v>506</v>
      </c>
      <c r="H138" s="156">
        <v>34.652999999999999</v>
      </c>
      <c r="I138" s="139"/>
      <c r="J138" s="140">
        <f t="shared" si="0"/>
        <v>0</v>
      </c>
      <c r="K138" s="141"/>
      <c r="L138" s="28"/>
      <c r="M138" s="142" t="s">
        <v>1</v>
      </c>
      <c r="N138" s="143" t="s">
        <v>38</v>
      </c>
      <c r="P138" s="144">
        <f t="shared" si="1"/>
        <v>0</v>
      </c>
      <c r="Q138" s="144">
        <v>0</v>
      </c>
      <c r="R138" s="144">
        <f t="shared" si="2"/>
        <v>0</v>
      </c>
      <c r="S138" s="144">
        <v>0</v>
      </c>
      <c r="T138" s="145">
        <f t="shared" si="3"/>
        <v>0</v>
      </c>
      <c r="AR138" s="146" t="s">
        <v>97</v>
      </c>
      <c r="AT138" s="146" t="s">
        <v>284</v>
      </c>
      <c r="AU138" s="146" t="s">
        <v>82</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3952</v>
      </c>
    </row>
    <row r="139" spans="2:65" s="1" customFormat="1" ht="24.2" customHeight="1">
      <c r="B139" s="133"/>
      <c r="C139" s="134" t="s">
        <v>371</v>
      </c>
      <c r="D139" s="134" t="s">
        <v>284</v>
      </c>
      <c r="E139" s="135" t="s">
        <v>3953</v>
      </c>
      <c r="F139" s="136" t="s">
        <v>3954</v>
      </c>
      <c r="G139" s="137" t="s">
        <v>506</v>
      </c>
      <c r="H139" s="156">
        <v>103.958</v>
      </c>
      <c r="I139" s="139"/>
      <c r="J139" s="140">
        <f t="shared" si="0"/>
        <v>0</v>
      </c>
      <c r="K139" s="141"/>
      <c r="L139" s="28"/>
      <c r="M139" s="142" t="s">
        <v>1</v>
      </c>
      <c r="N139" s="143" t="s">
        <v>38</v>
      </c>
      <c r="P139" s="144">
        <f t="shared" si="1"/>
        <v>0</v>
      </c>
      <c r="Q139" s="144">
        <v>0</v>
      </c>
      <c r="R139" s="144">
        <f t="shared" si="2"/>
        <v>0</v>
      </c>
      <c r="S139" s="144">
        <v>0</v>
      </c>
      <c r="T139" s="145">
        <f t="shared" si="3"/>
        <v>0</v>
      </c>
      <c r="AR139" s="146" t="s">
        <v>97</v>
      </c>
      <c r="AT139" s="146" t="s">
        <v>284</v>
      </c>
      <c r="AU139" s="146" t="s">
        <v>82</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3955</v>
      </c>
    </row>
    <row r="140" spans="2:65" s="1" customFormat="1" ht="24.2" customHeight="1">
      <c r="B140" s="133"/>
      <c r="C140" s="134" t="s">
        <v>7</v>
      </c>
      <c r="D140" s="134" t="s">
        <v>284</v>
      </c>
      <c r="E140" s="135" t="s">
        <v>3956</v>
      </c>
      <c r="F140" s="136" t="s">
        <v>3957</v>
      </c>
      <c r="G140" s="137" t="s">
        <v>506</v>
      </c>
      <c r="H140" s="156">
        <v>34.652999999999999</v>
      </c>
      <c r="I140" s="139"/>
      <c r="J140" s="140">
        <f t="shared" si="0"/>
        <v>0</v>
      </c>
      <c r="K140" s="141"/>
      <c r="L140" s="28"/>
      <c r="M140" s="142" t="s">
        <v>1</v>
      </c>
      <c r="N140" s="143" t="s">
        <v>38</v>
      </c>
      <c r="P140" s="144">
        <f t="shared" si="1"/>
        <v>0</v>
      </c>
      <c r="Q140" s="144">
        <v>0</v>
      </c>
      <c r="R140" s="144">
        <f t="shared" si="2"/>
        <v>0</v>
      </c>
      <c r="S140" s="144">
        <v>0</v>
      </c>
      <c r="T140" s="145">
        <f t="shared" si="3"/>
        <v>0</v>
      </c>
      <c r="AR140" s="146" t="s">
        <v>97</v>
      </c>
      <c r="AT140" s="146" t="s">
        <v>284</v>
      </c>
      <c r="AU140" s="146" t="s">
        <v>82</v>
      </c>
      <c r="AY140" s="13" t="s">
        <v>281</v>
      </c>
      <c r="BE140" s="147">
        <f t="shared" si="4"/>
        <v>0</v>
      </c>
      <c r="BF140" s="147">
        <f t="shared" si="5"/>
        <v>0</v>
      </c>
      <c r="BG140" s="147">
        <f t="shared" si="6"/>
        <v>0</v>
      </c>
      <c r="BH140" s="147">
        <f t="shared" si="7"/>
        <v>0</v>
      </c>
      <c r="BI140" s="147">
        <f t="shared" si="8"/>
        <v>0</v>
      </c>
      <c r="BJ140" s="13" t="s">
        <v>80</v>
      </c>
      <c r="BK140" s="147">
        <f t="shared" si="9"/>
        <v>0</v>
      </c>
      <c r="BL140" s="13" t="s">
        <v>97</v>
      </c>
      <c r="BM140" s="146" t="s">
        <v>3958</v>
      </c>
    </row>
    <row r="141" spans="2:65" s="1" customFormat="1" ht="16.5" customHeight="1">
      <c r="B141" s="133"/>
      <c r="C141" s="134" t="s">
        <v>306</v>
      </c>
      <c r="D141" s="134" t="s">
        <v>284</v>
      </c>
      <c r="E141" s="135" t="s">
        <v>3790</v>
      </c>
      <c r="F141" s="136" t="s">
        <v>3791</v>
      </c>
      <c r="G141" s="137" t="s">
        <v>506</v>
      </c>
      <c r="H141" s="156">
        <v>173.26400000000001</v>
      </c>
      <c r="I141" s="139"/>
      <c r="J141" s="140">
        <f t="shared" si="0"/>
        <v>0</v>
      </c>
      <c r="K141" s="141"/>
      <c r="L141" s="28"/>
      <c r="M141" s="142" t="s">
        <v>1</v>
      </c>
      <c r="N141" s="143" t="s">
        <v>38</v>
      </c>
      <c r="P141" s="144">
        <f t="shared" si="1"/>
        <v>0</v>
      </c>
      <c r="Q141" s="144">
        <v>0</v>
      </c>
      <c r="R141" s="144">
        <f t="shared" si="2"/>
        <v>0</v>
      </c>
      <c r="S141" s="144">
        <v>0</v>
      </c>
      <c r="T141" s="145">
        <f t="shared" si="3"/>
        <v>0</v>
      </c>
      <c r="AR141" s="146" t="s">
        <v>97</v>
      </c>
      <c r="AT141" s="146" t="s">
        <v>284</v>
      </c>
      <c r="AU141" s="146" t="s">
        <v>82</v>
      </c>
      <c r="AY141" s="13" t="s">
        <v>281</v>
      </c>
      <c r="BE141" s="147">
        <f t="shared" si="4"/>
        <v>0</v>
      </c>
      <c r="BF141" s="147">
        <f t="shared" si="5"/>
        <v>0</v>
      </c>
      <c r="BG141" s="147">
        <f t="shared" si="6"/>
        <v>0</v>
      </c>
      <c r="BH141" s="147">
        <f t="shared" si="7"/>
        <v>0</v>
      </c>
      <c r="BI141" s="147">
        <f t="shared" si="8"/>
        <v>0</v>
      </c>
      <c r="BJ141" s="13" t="s">
        <v>80</v>
      </c>
      <c r="BK141" s="147">
        <f t="shared" si="9"/>
        <v>0</v>
      </c>
      <c r="BL141" s="13" t="s">
        <v>97</v>
      </c>
      <c r="BM141" s="146" t="s">
        <v>3959</v>
      </c>
    </row>
    <row r="142" spans="2:65" s="1" customFormat="1" ht="24.2" customHeight="1">
      <c r="B142" s="133"/>
      <c r="C142" s="134" t="s">
        <v>311</v>
      </c>
      <c r="D142" s="134" t="s">
        <v>284</v>
      </c>
      <c r="E142" s="135" t="s">
        <v>3793</v>
      </c>
      <c r="F142" s="136" t="s">
        <v>3794</v>
      </c>
      <c r="G142" s="137" t="s">
        <v>506</v>
      </c>
      <c r="H142" s="156">
        <v>136.065</v>
      </c>
      <c r="I142" s="139"/>
      <c r="J142" s="140">
        <f t="shared" si="0"/>
        <v>0</v>
      </c>
      <c r="K142" s="141"/>
      <c r="L142" s="28"/>
      <c r="M142" s="142" t="s">
        <v>1</v>
      </c>
      <c r="N142" s="143" t="s">
        <v>38</v>
      </c>
      <c r="P142" s="144">
        <f t="shared" si="1"/>
        <v>0</v>
      </c>
      <c r="Q142" s="144">
        <v>0</v>
      </c>
      <c r="R142" s="144">
        <f t="shared" si="2"/>
        <v>0</v>
      </c>
      <c r="S142" s="144">
        <v>0</v>
      </c>
      <c r="T142" s="145">
        <f t="shared" si="3"/>
        <v>0</v>
      </c>
      <c r="AR142" s="146" t="s">
        <v>97</v>
      </c>
      <c r="AT142" s="146" t="s">
        <v>284</v>
      </c>
      <c r="AU142" s="146" t="s">
        <v>82</v>
      </c>
      <c r="AY142" s="13" t="s">
        <v>281</v>
      </c>
      <c r="BE142" s="147">
        <f t="shared" si="4"/>
        <v>0</v>
      </c>
      <c r="BF142" s="147">
        <f t="shared" si="5"/>
        <v>0</v>
      </c>
      <c r="BG142" s="147">
        <f t="shared" si="6"/>
        <v>0</v>
      </c>
      <c r="BH142" s="147">
        <f t="shared" si="7"/>
        <v>0</v>
      </c>
      <c r="BI142" s="147">
        <f t="shared" si="8"/>
        <v>0</v>
      </c>
      <c r="BJ142" s="13" t="s">
        <v>80</v>
      </c>
      <c r="BK142" s="147">
        <f t="shared" si="9"/>
        <v>0</v>
      </c>
      <c r="BL142" s="13" t="s">
        <v>97</v>
      </c>
      <c r="BM142" s="146" t="s">
        <v>3960</v>
      </c>
    </row>
    <row r="143" spans="2:65" s="1" customFormat="1" ht="24.2" customHeight="1">
      <c r="B143" s="133"/>
      <c r="C143" s="134" t="s">
        <v>316</v>
      </c>
      <c r="D143" s="134" t="s">
        <v>284</v>
      </c>
      <c r="E143" s="135" t="s">
        <v>3796</v>
      </c>
      <c r="F143" s="136" t="s">
        <v>3797</v>
      </c>
      <c r="G143" s="137" t="s">
        <v>506</v>
      </c>
      <c r="H143" s="156">
        <v>78.55</v>
      </c>
      <c r="I143" s="139"/>
      <c r="J143" s="140">
        <f t="shared" si="0"/>
        <v>0</v>
      </c>
      <c r="K143" s="141"/>
      <c r="L143" s="28"/>
      <c r="M143" s="142" t="s">
        <v>1</v>
      </c>
      <c r="N143" s="143" t="s">
        <v>38</v>
      </c>
      <c r="P143" s="144">
        <f t="shared" si="1"/>
        <v>0</v>
      </c>
      <c r="Q143" s="144">
        <v>0</v>
      </c>
      <c r="R143" s="144">
        <f t="shared" si="2"/>
        <v>0</v>
      </c>
      <c r="S143" s="144">
        <v>0</v>
      </c>
      <c r="T143" s="145">
        <f t="shared" si="3"/>
        <v>0</v>
      </c>
      <c r="AR143" s="146" t="s">
        <v>97</v>
      </c>
      <c r="AT143" s="146" t="s">
        <v>284</v>
      </c>
      <c r="AU143" s="146" t="s">
        <v>82</v>
      </c>
      <c r="AY143" s="13" t="s">
        <v>281</v>
      </c>
      <c r="BE143" s="147">
        <f t="shared" si="4"/>
        <v>0</v>
      </c>
      <c r="BF143" s="147">
        <f t="shared" si="5"/>
        <v>0</v>
      </c>
      <c r="BG143" s="147">
        <f t="shared" si="6"/>
        <v>0</v>
      </c>
      <c r="BH143" s="147">
        <f t="shared" si="7"/>
        <v>0</v>
      </c>
      <c r="BI143" s="147">
        <f t="shared" si="8"/>
        <v>0</v>
      </c>
      <c r="BJ143" s="13" t="s">
        <v>80</v>
      </c>
      <c r="BK143" s="147">
        <f t="shared" si="9"/>
        <v>0</v>
      </c>
      <c r="BL143" s="13" t="s">
        <v>97</v>
      </c>
      <c r="BM143" s="146" t="s">
        <v>3961</v>
      </c>
    </row>
    <row r="144" spans="2:65" s="1" customFormat="1" ht="16.5" customHeight="1">
      <c r="B144" s="133"/>
      <c r="C144" s="165" t="s">
        <v>321</v>
      </c>
      <c r="D144" s="165" t="s">
        <v>2259</v>
      </c>
      <c r="E144" s="166" t="s">
        <v>3799</v>
      </c>
      <c r="F144" s="167" t="s">
        <v>3800</v>
      </c>
      <c r="G144" s="168" t="s">
        <v>511</v>
      </c>
      <c r="H144" s="169">
        <v>141.38900000000001</v>
      </c>
      <c r="I144" s="170"/>
      <c r="J144" s="171">
        <f t="shared" si="0"/>
        <v>0</v>
      </c>
      <c r="K144" s="172"/>
      <c r="L144" s="173"/>
      <c r="M144" s="174" t="s">
        <v>1</v>
      </c>
      <c r="N144" s="175" t="s">
        <v>38</v>
      </c>
      <c r="P144" s="144">
        <f t="shared" si="1"/>
        <v>0</v>
      </c>
      <c r="Q144" s="144">
        <v>1</v>
      </c>
      <c r="R144" s="144">
        <f t="shared" si="2"/>
        <v>141.38900000000001</v>
      </c>
      <c r="S144" s="144">
        <v>0</v>
      </c>
      <c r="T144" s="145">
        <f t="shared" si="3"/>
        <v>0</v>
      </c>
      <c r="AR144" s="146" t="s">
        <v>316</v>
      </c>
      <c r="AT144" s="146" t="s">
        <v>2259</v>
      </c>
      <c r="AU144" s="146" t="s">
        <v>82</v>
      </c>
      <c r="AY144" s="13" t="s">
        <v>281</v>
      </c>
      <c r="BE144" s="147">
        <f t="shared" si="4"/>
        <v>0</v>
      </c>
      <c r="BF144" s="147">
        <f t="shared" si="5"/>
        <v>0</v>
      </c>
      <c r="BG144" s="147">
        <f t="shared" si="6"/>
        <v>0</v>
      </c>
      <c r="BH144" s="147">
        <f t="shared" si="7"/>
        <v>0</v>
      </c>
      <c r="BI144" s="147">
        <f t="shared" si="8"/>
        <v>0</v>
      </c>
      <c r="BJ144" s="13" t="s">
        <v>80</v>
      </c>
      <c r="BK144" s="147">
        <f t="shared" si="9"/>
        <v>0</v>
      </c>
      <c r="BL144" s="13" t="s">
        <v>97</v>
      </c>
      <c r="BM144" s="146" t="s">
        <v>3962</v>
      </c>
    </row>
    <row r="145" spans="2:65" s="1" customFormat="1" ht="16.5" customHeight="1">
      <c r="B145" s="133"/>
      <c r="C145" s="134" t="s">
        <v>331</v>
      </c>
      <c r="D145" s="134" t="s">
        <v>284</v>
      </c>
      <c r="E145" s="135" t="s">
        <v>3963</v>
      </c>
      <c r="F145" s="136" t="s">
        <v>3964</v>
      </c>
      <c r="G145" s="137" t="s">
        <v>2312</v>
      </c>
      <c r="H145" s="156">
        <v>1</v>
      </c>
      <c r="I145" s="139"/>
      <c r="J145" s="140">
        <f t="shared" si="0"/>
        <v>0</v>
      </c>
      <c r="K145" s="141"/>
      <c r="L145" s="28"/>
      <c r="M145" s="142" t="s">
        <v>1</v>
      </c>
      <c r="N145" s="143" t="s">
        <v>38</v>
      </c>
      <c r="P145" s="144">
        <f t="shared" si="1"/>
        <v>0</v>
      </c>
      <c r="Q145" s="144">
        <v>0</v>
      </c>
      <c r="R145" s="144">
        <f t="shared" si="2"/>
        <v>0</v>
      </c>
      <c r="S145" s="144">
        <v>0</v>
      </c>
      <c r="T145" s="145">
        <f t="shared" si="3"/>
        <v>0</v>
      </c>
      <c r="AR145" s="146" t="s">
        <v>97</v>
      </c>
      <c r="AT145" s="146" t="s">
        <v>284</v>
      </c>
      <c r="AU145" s="146" t="s">
        <v>82</v>
      </c>
      <c r="AY145" s="13" t="s">
        <v>281</v>
      </c>
      <c r="BE145" s="147">
        <f t="shared" si="4"/>
        <v>0</v>
      </c>
      <c r="BF145" s="147">
        <f t="shared" si="5"/>
        <v>0</v>
      </c>
      <c r="BG145" s="147">
        <f t="shared" si="6"/>
        <v>0</v>
      </c>
      <c r="BH145" s="147">
        <f t="shared" si="7"/>
        <v>0</v>
      </c>
      <c r="BI145" s="147">
        <f t="shared" si="8"/>
        <v>0</v>
      </c>
      <c r="BJ145" s="13" t="s">
        <v>80</v>
      </c>
      <c r="BK145" s="147">
        <f t="shared" si="9"/>
        <v>0</v>
      </c>
      <c r="BL145" s="13" t="s">
        <v>97</v>
      </c>
      <c r="BM145" s="146" t="s">
        <v>3965</v>
      </c>
    </row>
    <row r="146" spans="2:65" s="1" customFormat="1" ht="16.5" customHeight="1">
      <c r="B146" s="133"/>
      <c r="C146" s="165" t="s">
        <v>8</v>
      </c>
      <c r="D146" s="165" t="s">
        <v>2259</v>
      </c>
      <c r="E146" s="166" t="s">
        <v>3966</v>
      </c>
      <c r="F146" s="167" t="s">
        <v>3967</v>
      </c>
      <c r="G146" s="168" t="s">
        <v>2312</v>
      </c>
      <c r="H146" s="169">
        <v>1</v>
      </c>
      <c r="I146" s="170"/>
      <c r="J146" s="171">
        <f t="shared" si="0"/>
        <v>0</v>
      </c>
      <c r="K146" s="172"/>
      <c r="L146" s="173"/>
      <c r="M146" s="174" t="s">
        <v>1</v>
      </c>
      <c r="N146" s="175" t="s">
        <v>38</v>
      </c>
      <c r="P146" s="144">
        <f t="shared" si="1"/>
        <v>0</v>
      </c>
      <c r="Q146" s="144">
        <v>0.59599999999999997</v>
      </c>
      <c r="R146" s="144">
        <f t="shared" si="2"/>
        <v>0.59599999999999997</v>
      </c>
      <c r="S146" s="144">
        <v>0</v>
      </c>
      <c r="T146" s="145">
        <f t="shared" si="3"/>
        <v>0</v>
      </c>
      <c r="AR146" s="146" t="s">
        <v>316</v>
      </c>
      <c r="AT146" s="146" t="s">
        <v>2259</v>
      </c>
      <c r="AU146" s="146" t="s">
        <v>82</v>
      </c>
      <c r="AY146" s="13" t="s">
        <v>281</v>
      </c>
      <c r="BE146" s="147">
        <f t="shared" si="4"/>
        <v>0</v>
      </c>
      <c r="BF146" s="147">
        <f t="shared" si="5"/>
        <v>0</v>
      </c>
      <c r="BG146" s="147">
        <f t="shared" si="6"/>
        <v>0</v>
      </c>
      <c r="BH146" s="147">
        <f t="shared" si="7"/>
        <v>0</v>
      </c>
      <c r="BI146" s="147">
        <f t="shared" si="8"/>
        <v>0</v>
      </c>
      <c r="BJ146" s="13" t="s">
        <v>80</v>
      </c>
      <c r="BK146" s="147">
        <f t="shared" si="9"/>
        <v>0</v>
      </c>
      <c r="BL146" s="13" t="s">
        <v>97</v>
      </c>
      <c r="BM146" s="146" t="s">
        <v>3968</v>
      </c>
    </row>
    <row r="147" spans="2:65" s="11" customFormat="1" ht="22.9" customHeight="1">
      <c r="B147" s="121"/>
      <c r="D147" s="122" t="s">
        <v>72</v>
      </c>
      <c r="E147" s="131" t="s">
        <v>82</v>
      </c>
      <c r="F147" s="131" t="s">
        <v>3969</v>
      </c>
      <c r="I147" s="124"/>
      <c r="J147" s="132">
        <f>BK147</f>
        <v>0</v>
      </c>
      <c r="L147" s="121"/>
      <c r="M147" s="126"/>
      <c r="P147" s="127">
        <f>P148</f>
        <v>0</v>
      </c>
      <c r="R147" s="127">
        <f>R148</f>
        <v>9.2901600000000002</v>
      </c>
      <c r="T147" s="128">
        <f>T148</f>
        <v>0</v>
      </c>
      <c r="AR147" s="122" t="s">
        <v>80</v>
      </c>
      <c r="AT147" s="129" t="s">
        <v>72</v>
      </c>
      <c r="AU147" s="129" t="s">
        <v>80</v>
      </c>
      <c r="AY147" s="122" t="s">
        <v>281</v>
      </c>
      <c r="BK147" s="130">
        <f>BK148</f>
        <v>0</v>
      </c>
    </row>
    <row r="148" spans="2:65" s="1" customFormat="1" ht="24.2" customHeight="1">
      <c r="B148" s="133"/>
      <c r="C148" s="134" t="s">
        <v>438</v>
      </c>
      <c r="D148" s="134" t="s">
        <v>284</v>
      </c>
      <c r="E148" s="135" t="s">
        <v>3970</v>
      </c>
      <c r="F148" s="136" t="s">
        <v>3971</v>
      </c>
      <c r="G148" s="137" t="s">
        <v>506</v>
      </c>
      <c r="H148" s="156">
        <v>4.6920000000000002</v>
      </c>
      <c r="I148" s="139"/>
      <c r="J148" s="140">
        <f>ROUND(I148*H148,2)</f>
        <v>0</v>
      </c>
      <c r="K148" s="141"/>
      <c r="L148" s="28"/>
      <c r="M148" s="142" t="s">
        <v>1</v>
      </c>
      <c r="N148" s="143" t="s">
        <v>38</v>
      </c>
      <c r="P148" s="144">
        <f>O148*H148</f>
        <v>0</v>
      </c>
      <c r="Q148" s="144">
        <v>1.98</v>
      </c>
      <c r="R148" s="144">
        <f>Q148*H148</f>
        <v>9.2901600000000002</v>
      </c>
      <c r="S148" s="144">
        <v>0</v>
      </c>
      <c r="T148" s="145">
        <f>S148*H148</f>
        <v>0</v>
      </c>
      <c r="AR148" s="146" t="s">
        <v>97</v>
      </c>
      <c r="AT148" s="146" t="s">
        <v>284</v>
      </c>
      <c r="AU148" s="146" t="s">
        <v>82</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97</v>
      </c>
      <c r="BM148" s="146" t="s">
        <v>3972</v>
      </c>
    </row>
    <row r="149" spans="2:65" s="11" customFormat="1" ht="22.9" customHeight="1">
      <c r="B149" s="121"/>
      <c r="D149" s="122" t="s">
        <v>72</v>
      </c>
      <c r="E149" s="131" t="s">
        <v>316</v>
      </c>
      <c r="F149" s="131" t="s">
        <v>793</v>
      </c>
      <c r="I149" s="124"/>
      <c r="J149" s="132">
        <f>BK149</f>
        <v>0</v>
      </c>
      <c r="L149" s="121"/>
      <c r="M149" s="126"/>
      <c r="P149" s="127">
        <f>SUM(P150:P154)</f>
        <v>0</v>
      </c>
      <c r="R149" s="127">
        <f>SUM(R150:R154)</f>
        <v>5.586E-2</v>
      </c>
      <c r="T149" s="128">
        <f>SUM(T150:T154)</f>
        <v>0</v>
      </c>
      <c r="AR149" s="122" t="s">
        <v>80</v>
      </c>
      <c r="AT149" s="129" t="s">
        <v>72</v>
      </c>
      <c r="AU149" s="129" t="s">
        <v>80</v>
      </c>
      <c r="AY149" s="122" t="s">
        <v>281</v>
      </c>
      <c r="BK149" s="130">
        <f>SUM(BK150:BK154)</f>
        <v>0</v>
      </c>
    </row>
    <row r="150" spans="2:65" s="1" customFormat="1" ht="16.5" customHeight="1">
      <c r="B150" s="133"/>
      <c r="C150" s="134" t="s">
        <v>503</v>
      </c>
      <c r="D150" s="134" t="s">
        <v>284</v>
      </c>
      <c r="E150" s="135" t="s">
        <v>3973</v>
      </c>
      <c r="F150" s="136" t="s">
        <v>3974</v>
      </c>
      <c r="G150" s="137" t="s">
        <v>501</v>
      </c>
      <c r="H150" s="156">
        <v>7</v>
      </c>
      <c r="I150" s="139"/>
      <c r="J150" s="140">
        <f>ROUND(I150*H150,2)</f>
        <v>0</v>
      </c>
      <c r="K150" s="141"/>
      <c r="L150" s="28"/>
      <c r="M150" s="142" t="s">
        <v>1</v>
      </c>
      <c r="N150" s="143" t="s">
        <v>38</v>
      </c>
      <c r="P150" s="144">
        <f>O150*H150</f>
        <v>0</v>
      </c>
      <c r="Q150" s="144">
        <v>0</v>
      </c>
      <c r="R150" s="144">
        <f>Q150*H150</f>
        <v>0</v>
      </c>
      <c r="S150" s="144">
        <v>0</v>
      </c>
      <c r="T150" s="145">
        <f>S150*H150</f>
        <v>0</v>
      </c>
      <c r="AR150" s="146" t="s">
        <v>97</v>
      </c>
      <c r="AT150" s="146" t="s">
        <v>284</v>
      </c>
      <c r="AU150" s="146" t="s">
        <v>82</v>
      </c>
      <c r="AY150" s="13" t="s">
        <v>281</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97</v>
      </c>
      <c r="BM150" s="146" t="s">
        <v>3975</v>
      </c>
    </row>
    <row r="151" spans="2:65" s="1" customFormat="1" ht="16.5" customHeight="1">
      <c r="B151" s="133"/>
      <c r="C151" s="165" t="s">
        <v>789</v>
      </c>
      <c r="D151" s="165" t="s">
        <v>2259</v>
      </c>
      <c r="E151" s="166" t="s">
        <v>3973</v>
      </c>
      <c r="F151" s="167" t="s">
        <v>3976</v>
      </c>
      <c r="G151" s="168" t="s">
        <v>501</v>
      </c>
      <c r="H151" s="169">
        <v>7</v>
      </c>
      <c r="I151" s="170"/>
      <c r="J151" s="171">
        <f>ROUND(I151*H151,2)</f>
        <v>0</v>
      </c>
      <c r="K151" s="172"/>
      <c r="L151" s="173"/>
      <c r="M151" s="174" t="s">
        <v>1</v>
      </c>
      <c r="N151" s="175" t="s">
        <v>38</v>
      </c>
      <c r="P151" s="144">
        <f>O151*H151</f>
        <v>0</v>
      </c>
      <c r="Q151" s="144">
        <v>0</v>
      </c>
      <c r="R151" s="144">
        <f>Q151*H151</f>
        <v>0</v>
      </c>
      <c r="S151" s="144">
        <v>0</v>
      </c>
      <c r="T151" s="145">
        <f>S151*H151</f>
        <v>0</v>
      </c>
      <c r="AR151" s="146" t="s">
        <v>316</v>
      </c>
      <c r="AT151" s="146" t="s">
        <v>2259</v>
      </c>
      <c r="AU151" s="146" t="s">
        <v>82</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3977</v>
      </c>
    </row>
    <row r="152" spans="2:65" s="1" customFormat="1" ht="21.75" customHeight="1">
      <c r="B152" s="133"/>
      <c r="C152" s="134" t="s">
        <v>794</v>
      </c>
      <c r="D152" s="134" t="s">
        <v>284</v>
      </c>
      <c r="E152" s="135" t="s">
        <v>3978</v>
      </c>
      <c r="F152" s="136" t="s">
        <v>3979</v>
      </c>
      <c r="G152" s="137" t="s">
        <v>409</v>
      </c>
      <c r="H152" s="156">
        <v>1</v>
      </c>
      <c r="I152" s="139"/>
      <c r="J152" s="140">
        <f>ROUND(I152*H152,2)</f>
        <v>0</v>
      </c>
      <c r="K152" s="141"/>
      <c r="L152" s="28"/>
      <c r="M152" s="142" t="s">
        <v>1</v>
      </c>
      <c r="N152" s="143" t="s">
        <v>38</v>
      </c>
      <c r="P152" s="144">
        <f>O152*H152</f>
        <v>0</v>
      </c>
      <c r="Q152" s="144">
        <v>2.96E-3</v>
      </c>
      <c r="R152" s="144">
        <f>Q152*H152</f>
        <v>2.96E-3</v>
      </c>
      <c r="S152" s="144">
        <v>0</v>
      </c>
      <c r="T152" s="145">
        <f>S152*H152</f>
        <v>0</v>
      </c>
      <c r="AR152" s="146" t="s">
        <v>97</v>
      </c>
      <c r="AT152" s="146" t="s">
        <v>284</v>
      </c>
      <c r="AU152" s="146" t="s">
        <v>82</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97</v>
      </c>
      <c r="BM152" s="146" t="s">
        <v>3980</v>
      </c>
    </row>
    <row r="153" spans="2:65" s="1" customFormat="1" ht="24.2" customHeight="1">
      <c r="B153" s="133"/>
      <c r="C153" s="165" t="s">
        <v>805</v>
      </c>
      <c r="D153" s="165" t="s">
        <v>2259</v>
      </c>
      <c r="E153" s="166" t="s">
        <v>3981</v>
      </c>
      <c r="F153" s="167" t="s">
        <v>3982</v>
      </c>
      <c r="G153" s="168" t="s">
        <v>409</v>
      </c>
      <c r="H153" s="169">
        <v>1</v>
      </c>
      <c r="I153" s="170"/>
      <c r="J153" s="171">
        <f>ROUND(I153*H153,2)</f>
        <v>0</v>
      </c>
      <c r="K153" s="172"/>
      <c r="L153" s="173"/>
      <c r="M153" s="174" t="s">
        <v>1</v>
      </c>
      <c r="N153" s="175" t="s">
        <v>38</v>
      </c>
      <c r="P153" s="144">
        <f>O153*H153</f>
        <v>0</v>
      </c>
      <c r="Q153" s="144">
        <v>6.8999999999999999E-3</v>
      </c>
      <c r="R153" s="144">
        <f>Q153*H153</f>
        <v>6.8999999999999999E-3</v>
      </c>
      <c r="S153" s="144">
        <v>0</v>
      </c>
      <c r="T153" s="145">
        <f>S153*H153</f>
        <v>0</v>
      </c>
      <c r="AR153" s="146" t="s">
        <v>316</v>
      </c>
      <c r="AT153" s="146" t="s">
        <v>2259</v>
      </c>
      <c r="AU153" s="146" t="s">
        <v>82</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3983</v>
      </c>
    </row>
    <row r="154" spans="2:65" s="1" customFormat="1" ht="24.2" customHeight="1">
      <c r="B154" s="133"/>
      <c r="C154" s="165" t="s">
        <v>799</v>
      </c>
      <c r="D154" s="165" t="s">
        <v>2259</v>
      </c>
      <c r="E154" s="166" t="s">
        <v>3984</v>
      </c>
      <c r="F154" s="167" t="s">
        <v>3985</v>
      </c>
      <c r="G154" s="168" t="s">
        <v>409</v>
      </c>
      <c r="H154" s="169">
        <v>1</v>
      </c>
      <c r="I154" s="170"/>
      <c r="J154" s="171">
        <f>ROUND(I154*H154,2)</f>
        <v>0</v>
      </c>
      <c r="K154" s="172"/>
      <c r="L154" s="173"/>
      <c r="M154" s="174" t="s">
        <v>1</v>
      </c>
      <c r="N154" s="175" t="s">
        <v>38</v>
      </c>
      <c r="P154" s="144">
        <f>O154*H154</f>
        <v>0</v>
      </c>
      <c r="Q154" s="144">
        <v>4.5999999999999999E-2</v>
      </c>
      <c r="R154" s="144">
        <f>Q154*H154</f>
        <v>4.5999999999999999E-2</v>
      </c>
      <c r="S154" s="144">
        <v>0</v>
      </c>
      <c r="T154" s="145">
        <f>S154*H154</f>
        <v>0</v>
      </c>
      <c r="AR154" s="146" t="s">
        <v>316</v>
      </c>
      <c r="AT154" s="146" t="s">
        <v>2259</v>
      </c>
      <c r="AU154" s="146" t="s">
        <v>82</v>
      </c>
      <c r="AY154" s="13" t="s">
        <v>281</v>
      </c>
      <c r="BE154" s="147">
        <f>IF(N154="základní",J154,0)</f>
        <v>0</v>
      </c>
      <c r="BF154" s="147">
        <f>IF(N154="snížená",J154,0)</f>
        <v>0</v>
      </c>
      <c r="BG154" s="147">
        <f>IF(N154="zákl. přenesená",J154,0)</f>
        <v>0</v>
      </c>
      <c r="BH154" s="147">
        <f>IF(N154="sníž. přenesená",J154,0)</f>
        <v>0</v>
      </c>
      <c r="BI154" s="147">
        <f>IF(N154="nulová",J154,0)</f>
        <v>0</v>
      </c>
      <c r="BJ154" s="13" t="s">
        <v>80</v>
      </c>
      <c r="BK154" s="147">
        <f>ROUND(I154*H154,2)</f>
        <v>0</v>
      </c>
      <c r="BL154" s="13" t="s">
        <v>97</v>
      </c>
      <c r="BM154" s="146" t="s">
        <v>3986</v>
      </c>
    </row>
    <row r="155" spans="2:65" s="11" customFormat="1" ht="22.9" customHeight="1">
      <c r="B155" s="121"/>
      <c r="D155" s="122" t="s">
        <v>72</v>
      </c>
      <c r="E155" s="131" t="s">
        <v>3086</v>
      </c>
      <c r="F155" s="131" t="s">
        <v>3087</v>
      </c>
      <c r="I155" s="124"/>
      <c r="J155" s="132">
        <f>BK155</f>
        <v>0</v>
      </c>
      <c r="L155" s="121"/>
      <c r="M155" s="126"/>
      <c r="P155" s="127">
        <f>P156</f>
        <v>0</v>
      </c>
      <c r="R155" s="127">
        <f>R156</f>
        <v>0</v>
      </c>
      <c r="T155" s="128">
        <f>T156</f>
        <v>0</v>
      </c>
      <c r="AR155" s="122" t="s">
        <v>80</v>
      </c>
      <c r="AT155" s="129" t="s">
        <v>72</v>
      </c>
      <c r="AU155" s="129" t="s">
        <v>80</v>
      </c>
      <c r="AY155" s="122" t="s">
        <v>281</v>
      </c>
      <c r="BK155" s="130">
        <f>BK156</f>
        <v>0</v>
      </c>
    </row>
    <row r="156" spans="2:65" s="1" customFormat="1" ht="24.2" customHeight="1">
      <c r="B156" s="133"/>
      <c r="C156" s="134" t="s">
        <v>521</v>
      </c>
      <c r="D156" s="134" t="s">
        <v>284</v>
      </c>
      <c r="E156" s="135" t="s">
        <v>3873</v>
      </c>
      <c r="F156" s="136" t="s">
        <v>3874</v>
      </c>
      <c r="G156" s="137" t="s">
        <v>511</v>
      </c>
      <c r="H156" s="156">
        <v>151.512</v>
      </c>
      <c r="I156" s="139"/>
      <c r="J156" s="140">
        <f>ROUND(I156*H156,2)</f>
        <v>0</v>
      </c>
      <c r="K156" s="141"/>
      <c r="L156" s="28"/>
      <c r="M156" s="157" t="s">
        <v>1</v>
      </c>
      <c r="N156" s="158" t="s">
        <v>38</v>
      </c>
      <c r="O156" s="154"/>
      <c r="P156" s="159">
        <f>O156*H156</f>
        <v>0</v>
      </c>
      <c r="Q156" s="159">
        <v>0</v>
      </c>
      <c r="R156" s="159">
        <f>Q156*H156</f>
        <v>0</v>
      </c>
      <c r="S156" s="159">
        <v>0</v>
      </c>
      <c r="T156" s="160">
        <f>S156*H156</f>
        <v>0</v>
      </c>
      <c r="AR156" s="146" t="s">
        <v>97</v>
      </c>
      <c r="AT156" s="146" t="s">
        <v>284</v>
      </c>
      <c r="AU156" s="146" t="s">
        <v>82</v>
      </c>
      <c r="AY156" s="13" t="s">
        <v>281</v>
      </c>
      <c r="BE156" s="147">
        <f>IF(N156="základní",J156,0)</f>
        <v>0</v>
      </c>
      <c r="BF156" s="147">
        <f>IF(N156="snížená",J156,0)</f>
        <v>0</v>
      </c>
      <c r="BG156" s="147">
        <f>IF(N156="zákl. přenesená",J156,0)</f>
        <v>0</v>
      </c>
      <c r="BH156" s="147">
        <f>IF(N156="sníž. přenesená",J156,0)</f>
        <v>0</v>
      </c>
      <c r="BI156" s="147">
        <f>IF(N156="nulová",J156,0)</f>
        <v>0</v>
      </c>
      <c r="BJ156" s="13" t="s">
        <v>80</v>
      </c>
      <c r="BK156" s="147">
        <f>ROUND(I156*H156,2)</f>
        <v>0</v>
      </c>
      <c r="BL156" s="13" t="s">
        <v>97</v>
      </c>
      <c r="BM156" s="146" t="s">
        <v>3987</v>
      </c>
    </row>
    <row r="157" spans="2:65" s="1" customFormat="1" ht="6.95" customHeight="1">
      <c r="B157" s="40"/>
      <c r="C157" s="41"/>
      <c r="D157" s="41"/>
      <c r="E157" s="41"/>
      <c r="F157" s="41"/>
      <c r="G157" s="41"/>
      <c r="H157" s="41"/>
      <c r="I157" s="41"/>
      <c r="J157" s="41"/>
      <c r="K157" s="41"/>
      <c r="L157" s="28"/>
    </row>
  </sheetData>
  <autoFilter ref="C124:K156" xr:uid="{00000000-0009-0000-0000-000025000000}"/>
  <mergeCells count="12">
    <mergeCell ref="E117:H117"/>
    <mergeCell ref="L2:V2"/>
    <mergeCell ref="E85:H85"/>
    <mergeCell ref="E87:H87"/>
    <mergeCell ref="E89:H89"/>
    <mergeCell ref="E113:H113"/>
    <mergeCell ref="E115:H115"/>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BM16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227</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 customHeight="1">
      <c r="B8" s="16"/>
      <c r="D8" s="23" t="s">
        <v>249</v>
      </c>
      <c r="L8" s="16"/>
    </row>
    <row r="9" spans="2:46" s="1" customFormat="1" ht="16.5" customHeight="1">
      <c r="B9" s="28"/>
      <c r="E9" s="223" t="s">
        <v>3720</v>
      </c>
      <c r="F9" s="225"/>
      <c r="G9" s="225"/>
      <c r="H9" s="225"/>
      <c r="L9" s="28"/>
    </row>
    <row r="10" spans="2:46" s="1" customFormat="1" ht="12" customHeight="1">
      <c r="B10" s="28"/>
      <c r="D10" s="23" t="s">
        <v>251</v>
      </c>
      <c r="L10" s="28"/>
    </row>
    <row r="11" spans="2:46" s="1" customFormat="1" ht="16.5" customHeight="1">
      <c r="B11" s="28"/>
      <c r="E11" s="205" t="s">
        <v>3988</v>
      </c>
      <c r="F11" s="225"/>
      <c r="G11" s="225"/>
      <c r="H11" s="225"/>
      <c r="L11" s="28"/>
    </row>
    <row r="12" spans="2:46" s="1" customFormat="1" ht="11.25">
      <c r="B12" s="28"/>
      <c r="L12" s="28"/>
    </row>
    <row r="13" spans="2:46" s="1" customFormat="1" ht="12" customHeight="1">
      <c r="B13" s="28"/>
      <c r="D13" s="23" t="s">
        <v>18</v>
      </c>
      <c r="F13" s="21" t="s">
        <v>1</v>
      </c>
      <c r="I13" s="23" t="s">
        <v>19</v>
      </c>
      <c r="J13" s="21" t="s">
        <v>1</v>
      </c>
      <c r="L13" s="28"/>
    </row>
    <row r="14" spans="2:46" s="1" customFormat="1" ht="12" customHeight="1">
      <c r="B14" s="28"/>
      <c r="D14" s="23" t="s">
        <v>20</v>
      </c>
      <c r="F14" s="21" t="s">
        <v>2926</v>
      </c>
      <c r="I14" s="23" t="s">
        <v>22</v>
      </c>
      <c r="J14" s="48" t="str">
        <f>'Rekapitulace stavby'!AN8</f>
        <v>5. 12. 2024</v>
      </c>
      <c r="L14" s="28"/>
    </row>
    <row r="15" spans="2:46" s="1" customFormat="1" ht="10.9" customHeight="1">
      <c r="B15" s="28"/>
      <c r="L15" s="28"/>
    </row>
    <row r="16" spans="2:46" s="1" customFormat="1" ht="12" customHeight="1">
      <c r="B16" s="28"/>
      <c r="D16" s="23" t="s">
        <v>24</v>
      </c>
      <c r="I16" s="23" t="s">
        <v>25</v>
      </c>
      <c r="J16" s="21" t="s">
        <v>3723</v>
      </c>
      <c r="L16" s="28"/>
    </row>
    <row r="17" spans="2:12" s="1" customFormat="1" ht="18" customHeight="1">
      <c r="B17" s="28"/>
      <c r="E17" s="21" t="s">
        <v>2927</v>
      </c>
      <c r="I17" s="23" t="s">
        <v>26</v>
      </c>
      <c r="J17" s="21" t="s">
        <v>1</v>
      </c>
      <c r="L17" s="28"/>
    </row>
    <row r="18" spans="2:12" s="1" customFormat="1" ht="6.95" customHeight="1">
      <c r="B18" s="28"/>
      <c r="L18" s="28"/>
    </row>
    <row r="19" spans="2:12" s="1" customFormat="1" ht="12" customHeight="1">
      <c r="B19" s="28"/>
      <c r="D19" s="23" t="s">
        <v>27</v>
      </c>
      <c r="I19" s="23" t="s">
        <v>25</v>
      </c>
      <c r="J19" s="24" t="str">
        <f>'Rekapitulace stavby'!AN13</f>
        <v>Vyplň údaj</v>
      </c>
      <c r="L19" s="28"/>
    </row>
    <row r="20" spans="2:12" s="1" customFormat="1" ht="18" customHeight="1">
      <c r="B20" s="28"/>
      <c r="E20" s="226" t="str">
        <f>'Rekapitulace stavby'!E14</f>
        <v>Vyplň údaj</v>
      </c>
      <c r="F20" s="182"/>
      <c r="G20" s="182"/>
      <c r="H20" s="182"/>
      <c r="I20" s="23" t="s">
        <v>26</v>
      </c>
      <c r="J20" s="24" t="str">
        <f>'Rekapitulace stavby'!AN14</f>
        <v>Vyplň údaj</v>
      </c>
      <c r="L20" s="28"/>
    </row>
    <row r="21" spans="2:12" s="1" customFormat="1" ht="6.95" customHeight="1">
      <c r="B21" s="28"/>
      <c r="L21" s="28"/>
    </row>
    <row r="22" spans="2:12" s="1" customFormat="1" ht="12" customHeight="1">
      <c r="B22" s="28"/>
      <c r="D22" s="23" t="s">
        <v>29</v>
      </c>
      <c r="I22" s="23" t="s">
        <v>25</v>
      </c>
      <c r="J22" s="21" t="s">
        <v>1</v>
      </c>
      <c r="L22" s="28"/>
    </row>
    <row r="23" spans="2:12" s="1" customFormat="1" ht="18" customHeight="1">
      <c r="B23" s="28"/>
      <c r="E23" s="21" t="s">
        <v>21</v>
      </c>
      <c r="I23" s="23" t="s">
        <v>26</v>
      </c>
      <c r="J23" s="21" t="s">
        <v>1</v>
      </c>
      <c r="L23" s="28"/>
    </row>
    <row r="24" spans="2:12" s="1" customFormat="1" ht="6.95" customHeight="1">
      <c r="B24" s="28"/>
      <c r="L24" s="28"/>
    </row>
    <row r="25" spans="2:12" s="1" customFormat="1" ht="12" customHeight="1">
      <c r="B25" s="28"/>
      <c r="D25" s="23" t="s">
        <v>31</v>
      </c>
      <c r="I25" s="23" t="s">
        <v>25</v>
      </c>
      <c r="J25" s="21" t="s">
        <v>3724</v>
      </c>
      <c r="L25" s="28"/>
    </row>
    <row r="26" spans="2:12" s="1" customFormat="1" ht="18" customHeight="1">
      <c r="B26" s="28"/>
      <c r="E26" s="21" t="s">
        <v>3725</v>
      </c>
      <c r="I26" s="23" t="s">
        <v>26</v>
      </c>
      <c r="J26" s="21" t="s">
        <v>3726</v>
      </c>
      <c r="L26" s="28"/>
    </row>
    <row r="27" spans="2:12" s="1" customFormat="1" ht="6.95" customHeight="1">
      <c r="B27" s="28"/>
      <c r="L27" s="28"/>
    </row>
    <row r="28" spans="2:12" s="1" customFormat="1" ht="12" customHeight="1">
      <c r="B28" s="28"/>
      <c r="D28" s="23" t="s">
        <v>32</v>
      </c>
      <c r="L28" s="28"/>
    </row>
    <row r="29" spans="2:12" s="7" customFormat="1" ht="16.5" customHeight="1">
      <c r="B29" s="90"/>
      <c r="E29" s="187" t="s">
        <v>1</v>
      </c>
      <c r="F29" s="187"/>
      <c r="G29" s="187"/>
      <c r="H29" s="187"/>
      <c r="L29" s="90"/>
    </row>
    <row r="30" spans="2:12" s="1" customFormat="1" ht="6.95" customHeight="1">
      <c r="B30" s="28"/>
      <c r="L30" s="28"/>
    </row>
    <row r="31" spans="2:12" s="1" customFormat="1" ht="6.95" customHeight="1">
      <c r="B31" s="28"/>
      <c r="D31" s="49"/>
      <c r="E31" s="49"/>
      <c r="F31" s="49"/>
      <c r="G31" s="49"/>
      <c r="H31" s="49"/>
      <c r="I31" s="49"/>
      <c r="J31" s="49"/>
      <c r="K31" s="49"/>
      <c r="L31" s="28"/>
    </row>
    <row r="32" spans="2:12" s="1" customFormat="1" ht="25.35" customHeight="1">
      <c r="B32" s="28"/>
      <c r="D32" s="91" t="s">
        <v>33</v>
      </c>
      <c r="J32" s="62">
        <f>ROUND(J127,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3" t="s">
        <v>38</v>
      </c>
      <c r="F35" s="81">
        <f>ROUND((SUM(BE127:BE165)),  2)</f>
        <v>0</v>
      </c>
      <c r="I35" s="92">
        <v>0.21</v>
      </c>
      <c r="J35" s="81">
        <f>ROUND(((SUM(BE127:BE165))*I35),  2)</f>
        <v>0</v>
      </c>
      <c r="L35" s="28"/>
    </row>
    <row r="36" spans="2:12" s="1" customFormat="1" ht="14.45" customHeight="1">
      <c r="B36" s="28"/>
      <c r="E36" s="23" t="s">
        <v>39</v>
      </c>
      <c r="F36" s="81">
        <f>ROUND((SUM(BF127:BF165)),  2)</f>
        <v>0</v>
      </c>
      <c r="I36" s="92">
        <v>0.12</v>
      </c>
      <c r="J36" s="81">
        <f>ROUND(((SUM(BF127:BF165))*I36),  2)</f>
        <v>0</v>
      </c>
      <c r="L36" s="28"/>
    </row>
    <row r="37" spans="2:12" s="1" customFormat="1" ht="14.45" hidden="1" customHeight="1">
      <c r="B37" s="28"/>
      <c r="E37" s="23" t="s">
        <v>40</v>
      </c>
      <c r="F37" s="81">
        <f>ROUND((SUM(BG127:BG165)),  2)</f>
        <v>0</v>
      </c>
      <c r="I37" s="92">
        <v>0.21</v>
      </c>
      <c r="J37" s="81">
        <f>0</f>
        <v>0</v>
      </c>
      <c r="L37" s="28"/>
    </row>
    <row r="38" spans="2:12" s="1" customFormat="1" ht="14.45" hidden="1" customHeight="1">
      <c r="B38" s="28"/>
      <c r="E38" s="23" t="s">
        <v>41</v>
      </c>
      <c r="F38" s="81">
        <f>ROUND((SUM(BH127:BH165)),  2)</f>
        <v>0</v>
      </c>
      <c r="I38" s="92">
        <v>0.12</v>
      </c>
      <c r="J38" s="81">
        <f>0</f>
        <v>0</v>
      </c>
      <c r="L38" s="28"/>
    </row>
    <row r="39" spans="2:12" s="1" customFormat="1" ht="14.45" hidden="1" customHeight="1">
      <c r="B39" s="28"/>
      <c r="E39" s="23" t="s">
        <v>42</v>
      </c>
      <c r="F39" s="81">
        <f>ROUND((SUM(BI127:BI165)),  2)</f>
        <v>0</v>
      </c>
      <c r="I39" s="92">
        <v>0</v>
      </c>
      <c r="J39" s="81">
        <f>0</f>
        <v>0</v>
      </c>
      <c r="L39" s="28"/>
    </row>
    <row r="40" spans="2:12" s="1" customFormat="1" ht="6.95" customHeight="1">
      <c r="B40" s="28"/>
      <c r="L40" s="28"/>
    </row>
    <row r="41" spans="2:12" s="1" customFormat="1" ht="25.35" customHeight="1">
      <c r="B41" s="28"/>
      <c r="C41" s="93"/>
      <c r="D41" s="94" t="s">
        <v>43</v>
      </c>
      <c r="E41" s="53"/>
      <c r="F41" s="53"/>
      <c r="G41" s="95" t="s">
        <v>44</v>
      </c>
      <c r="H41" s="96" t="s">
        <v>45</v>
      </c>
      <c r="I41" s="53"/>
      <c r="J41" s="97">
        <f>SUM(J32:J39)</f>
        <v>0</v>
      </c>
      <c r="K41" s="98"/>
      <c r="L41" s="28"/>
    </row>
    <row r="42" spans="2:12" s="1" customFormat="1" ht="14.45" customHeight="1">
      <c r="B42" s="28"/>
      <c r="L42" s="28"/>
    </row>
    <row r="43" spans="2:12" ht="14.45" customHeight="1">
      <c r="B43" s="16"/>
      <c r="L43" s="16"/>
    </row>
    <row r="44" spans="2:12" ht="14.45" customHeight="1">
      <c r="B44" s="16"/>
      <c r="L44" s="16"/>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s="1" customFormat="1" ht="16.5" customHeight="1">
      <c r="B87" s="28"/>
      <c r="E87" s="223" t="s">
        <v>3720</v>
      </c>
      <c r="F87" s="225"/>
      <c r="G87" s="225"/>
      <c r="H87" s="225"/>
      <c r="L87" s="28"/>
    </row>
    <row r="88" spans="2:12" s="1" customFormat="1" ht="12" customHeight="1">
      <c r="B88" s="28"/>
      <c r="C88" s="23" t="s">
        <v>251</v>
      </c>
      <c r="L88" s="28"/>
    </row>
    <row r="89" spans="2:12" s="1" customFormat="1" ht="16.5" customHeight="1">
      <c r="B89" s="28"/>
      <c r="E89" s="205" t="str">
        <f>E11</f>
        <v>SO5 - Armaturní šachta</v>
      </c>
      <c r="F89" s="225"/>
      <c r="G89" s="225"/>
      <c r="H89" s="225"/>
      <c r="L89" s="28"/>
    </row>
    <row r="90" spans="2:12" s="1" customFormat="1" ht="6.95" customHeight="1">
      <c r="B90" s="28"/>
      <c r="L90" s="28"/>
    </row>
    <row r="91" spans="2:12" s="1" customFormat="1" ht="12" customHeight="1">
      <c r="B91" s="28"/>
      <c r="C91" s="23" t="s">
        <v>20</v>
      </c>
      <c r="F91" s="21" t="str">
        <f>F14</f>
        <v>Pelhřimov</v>
      </c>
      <c r="I91" s="23" t="s">
        <v>22</v>
      </c>
      <c r="J91" s="48" t="str">
        <f>IF(J14="","",J14)</f>
        <v>5. 12. 2024</v>
      </c>
      <c r="L91" s="28"/>
    </row>
    <row r="92" spans="2:12" s="1" customFormat="1" ht="6.95" customHeight="1">
      <c r="B92" s="28"/>
      <c r="L92" s="28"/>
    </row>
    <row r="93" spans="2:12" s="1" customFormat="1" ht="15.2" customHeight="1">
      <c r="B93" s="28"/>
      <c r="C93" s="23" t="s">
        <v>24</v>
      </c>
      <c r="F93" s="21" t="str">
        <f>E17</f>
        <v>Město Pelhřimov</v>
      </c>
      <c r="I93" s="23" t="s">
        <v>29</v>
      </c>
      <c r="J93" s="26" t="str">
        <f>E23</f>
        <v xml:space="preserve"> </v>
      </c>
      <c r="L93" s="28"/>
    </row>
    <row r="94" spans="2:12" s="1" customFormat="1" ht="15.2" customHeight="1">
      <c r="B94" s="28"/>
      <c r="C94" s="23" t="s">
        <v>27</v>
      </c>
      <c r="F94" s="21" t="str">
        <f>IF(E20="","",E20)</f>
        <v>Vyplň údaj</v>
      </c>
      <c r="I94" s="23" t="s">
        <v>31</v>
      </c>
      <c r="J94" s="26" t="str">
        <f>E26</f>
        <v>Ing Jaromír Čašek</v>
      </c>
      <c r="L94" s="28"/>
    </row>
    <row r="95" spans="2:12" s="1" customFormat="1" ht="10.35" customHeight="1">
      <c r="B95" s="28"/>
      <c r="L95" s="28"/>
    </row>
    <row r="96" spans="2:12" s="1" customFormat="1" ht="29.25" customHeight="1">
      <c r="B96" s="28"/>
      <c r="C96" s="101" t="s">
        <v>256</v>
      </c>
      <c r="D96" s="93"/>
      <c r="E96" s="93"/>
      <c r="F96" s="93"/>
      <c r="G96" s="93"/>
      <c r="H96" s="93"/>
      <c r="I96" s="93"/>
      <c r="J96" s="102" t="s">
        <v>257</v>
      </c>
      <c r="K96" s="93"/>
      <c r="L96" s="28"/>
    </row>
    <row r="97" spans="2:47" s="1" customFormat="1" ht="10.35" customHeight="1">
      <c r="B97" s="28"/>
      <c r="L97" s="28"/>
    </row>
    <row r="98" spans="2:47" s="1" customFormat="1" ht="22.9" customHeight="1">
      <c r="B98" s="28"/>
      <c r="C98" s="103" t="s">
        <v>258</v>
      </c>
      <c r="J98" s="62">
        <f>J127</f>
        <v>0</v>
      </c>
      <c r="L98" s="28"/>
      <c r="AU98" s="13" t="s">
        <v>259</v>
      </c>
    </row>
    <row r="99" spans="2:47" s="8" customFormat="1" ht="24.95" customHeight="1">
      <c r="B99" s="104"/>
      <c r="D99" s="105" t="s">
        <v>2929</v>
      </c>
      <c r="E99" s="106"/>
      <c r="F99" s="106"/>
      <c r="G99" s="106"/>
      <c r="H99" s="106"/>
      <c r="I99" s="106"/>
      <c r="J99" s="107">
        <f>J128</f>
        <v>0</v>
      </c>
      <c r="L99" s="104"/>
    </row>
    <row r="100" spans="2:47" s="9" customFormat="1" ht="19.899999999999999" customHeight="1">
      <c r="B100" s="108"/>
      <c r="D100" s="109" t="s">
        <v>3727</v>
      </c>
      <c r="E100" s="110"/>
      <c r="F100" s="110"/>
      <c r="G100" s="110"/>
      <c r="H100" s="110"/>
      <c r="I100" s="110"/>
      <c r="J100" s="111">
        <f>J129</f>
        <v>0</v>
      </c>
      <c r="L100" s="108"/>
    </row>
    <row r="101" spans="2:47" s="9" customFormat="1" ht="19.899999999999999" customHeight="1">
      <c r="B101" s="108"/>
      <c r="D101" s="109" t="s">
        <v>3928</v>
      </c>
      <c r="E101" s="110"/>
      <c r="F101" s="110"/>
      <c r="G101" s="110"/>
      <c r="H101" s="110"/>
      <c r="I101" s="110"/>
      <c r="J101" s="111">
        <f>J144</f>
        <v>0</v>
      </c>
      <c r="L101" s="108"/>
    </row>
    <row r="102" spans="2:47" s="9" customFormat="1" ht="19.899999999999999" customHeight="1">
      <c r="B102" s="108"/>
      <c r="D102" s="109" t="s">
        <v>3729</v>
      </c>
      <c r="E102" s="110"/>
      <c r="F102" s="110"/>
      <c r="G102" s="110"/>
      <c r="H102" s="110"/>
      <c r="I102" s="110"/>
      <c r="J102" s="111">
        <f>J146</f>
        <v>0</v>
      </c>
      <c r="L102" s="108"/>
    </row>
    <row r="103" spans="2:47" s="9" customFormat="1" ht="19.899999999999999" customHeight="1">
      <c r="B103" s="108"/>
      <c r="D103" s="109" t="s">
        <v>3006</v>
      </c>
      <c r="E103" s="110"/>
      <c r="F103" s="110"/>
      <c r="G103" s="110"/>
      <c r="H103" s="110"/>
      <c r="I103" s="110"/>
      <c r="J103" s="111">
        <f>J160</f>
        <v>0</v>
      </c>
      <c r="L103" s="108"/>
    </row>
    <row r="104" spans="2:47" s="8" customFormat="1" ht="24.95" customHeight="1">
      <c r="B104" s="104"/>
      <c r="D104" s="105" t="s">
        <v>2932</v>
      </c>
      <c r="E104" s="106"/>
      <c r="F104" s="106"/>
      <c r="G104" s="106"/>
      <c r="H104" s="106"/>
      <c r="I104" s="106"/>
      <c r="J104" s="107">
        <f>J162</f>
        <v>0</v>
      </c>
      <c r="L104" s="104"/>
    </row>
    <row r="105" spans="2:47" s="9" customFormat="1" ht="19.899999999999999" customHeight="1">
      <c r="B105" s="108"/>
      <c r="D105" s="109" t="s">
        <v>3989</v>
      </c>
      <c r="E105" s="110"/>
      <c r="F105" s="110"/>
      <c r="G105" s="110"/>
      <c r="H105" s="110"/>
      <c r="I105" s="110"/>
      <c r="J105" s="111">
        <f>J163</f>
        <v>0</v>
      </c>
      <c r="L105" s="108"/>
    </row>
    <row r="106" spans="2:47" s="1" customFormat="1" ht="21.75" customHeight="1">
      <c r="B106" s="28"/>
      <c r="L106" s="28"/>
    </row>
    <row r="107" spans="2:47" s="1" customFormat="1" ht="6.95" customHeight="1">
      <c r="B107" s="40"/>
      <c r="C107" s="41"/>
      <c r="D107" s="41"/>
      <c r="E107" s="41"/>
      <c r="F107" s="41"/>
      <c r="G107" s="41"/>
      <c r="H107" s="41"/>
      <c r="I107" s="41"/>
      <c r="J107" s="41"/>
      <c r="K107" s="41"/>
      <c r="L107" s="28"/>
    </row>
    <row r="111" spans="2:47" s="1" customFormat="1" ht="6.95" customHeight="1">
      <c r="B111" s="42"/>
      <c r="C111" s="43"/>
      <c r="D111" s="43"/>
      <c r="E111" s="43"/>
      <c r="F111" s="43"/>
      <c r="G111" s="43"/>
      <c r="H111" s="43"/>
      <c r="I111" s="43"/>
      <c r="J111" s="43"/>
      <c r="K111" s="43"/>
      <c r="L111" s="28"/>
    </row>
    <row r="112" spans="2:47" s="1" customFormat="1" ht="24.95" customHeight="1">
      <c r="B112" s="28"/>
      <c r="C112" s="17" t="s">
        <v>266</v>
      </c>
      <c r="L112" s="28"/>
    </row>
    <row r="113" spans="2:63" s="1" customFormat="1" ht="6.95" customHeight="1">
      <c r="B113" s="28"/>
      <c r="L113" s="28"/>
    </row>
    <row r="114" spans="2:63" s="1" customFormat="1" ht="12" customHeight="1">
      <c r="B114" s="28"/>
      <c r="C114" s="23" t="s">
        <v>16</v>
      </c>
      <c r="L114" s="28"/>
    </row>
    <row r="115" spans="2:63" s="1" customFormat="1" ht="16.5" customHeight="1">
      <c r="B115" s="28"/>
      <c r="E115" s="223" t="str">
        <f>E7</f>
        <v>Městský park -Děkanská zahrada Pelhřimov - kompletní provedení</v>
      </c>
      <c r="F115" s="224"/>
      <c r="G115" s="224"/>
      <c r="H115" s="224"/>
      <c r="L115" s="28"/>
    </row>
    <row r="116" spans="2:63" ht="12" customHeight="1">
      <c r="B116" s="16"/>
      <c r="C116" s="23" t="s">
        <v>249</v>
      </c>
      <c r="L116" s="16"/>
    </row>
    <row r="117" spans="2:63" s="1" customFormat="1" ht="16.5" customHeight="1">
      <c r="B117" s="28"/>
      <c r="E117" s="223" t="s">
        <v>3720</v>
      </c>
      <c r="F117" s="225"/>
      <c r="G117" s="225"/>
      <c r="H117" s="225"/>
      <c r="L117" s="28"/>
    </row>
    <row r="118" spans="2:63" s="1" customFormat="1" ht="12" customHeight="1">
      <c r="B118" s="28"/>
      <c r="C118" s="23" t="s">
        <v>251</v>
      </c>
      <c r="L118" s="28"/>
    </row>
    <row r="119" spans="2:63" s="1" customFormat="1" ht="16.5" customHeight="1">
      <c r="B119" s="28"/>
      <c r="E119" s="205" t="str">
        <f>E11</f>
        <v>SO5 - Armaturní šachta</v>
      </c>
      <c r="F119" s="225"/>
      <c r="G119" s="225"/>
      <c r="H119" s="225"/>
      <c r="L119" s="28"/>
    </row>
    <row r="120" spans="2:63" s="1" customFormat="1" ht="6.95" customHeight="1">
      <c r="B120" s="28"/>
      <c r="L120" s="28"/>
    </row>
    <row r="121" spans="2:63" s="1" customFormat="1" ht="12" customHeight="1">
      <c r="B121" s="28"/>
      <c r="C121" s="23" t="s">
        <v>20</v>
      </c>
      <c r="F121" s="21" t="str">
        <f>F14</f>
        <v>Pelhřimov</v>
      </c>
      <c r="I121" s="23" t="s">
        <v>22</v>
      </c>
      <c r="J121" s="48" t="str">
        <f>IF(J14="","",J14)</f>
        <v>5. 12. 2024</v>
      </c>
      <c r="L121" s="28"/>
    </row>
    <row r="122" spans="2:63" s="1" customFormat="1" ht="6.95" customHeight="1">
      <c r="B122" s="28"/>
      <c r="L122" s="28"/>
    </row>
    <row r="123" spans="2:63" s="1" customFormat="1" ht="15.2" customHeight="1">
      <c r="B123" s="28"/>
      <c r="C123" s="23" t="s">
        <v>24</v>
      </c>
      <c r="F123" s="21" t="str">
        <f>E17</f>
        <v>Město Pelhřimov</v>
      </c>
      <c r="I123" s="23" t="s">
        <v>29</v>
      </c>
      <c r="J123" s="26" t="str">
        <f>E23</f>
        <v xml:space="preserve"> </v>
      </c>
      <c r="L123" s="28"/>
    </row>
    <row r="124" spans="2:63" s="1" customFormat="1" ht="15.2" customHeight="1">
      <c r="B124" s="28"/>
      <c r="C124" s="23" t="s">
        <v>27</v>
      </c>
      <c r="F124" s="21" t="str">
        <f>IF(E20="","",E20)</f>
        <v>Vyplň údaj</v>
      </c>
      <c r="I124" s="23" t="s">
        <v>31</v>
      </c>
      <c r="J124" s="26" t="str">
        <f>E26</f>
        <v>Ing Jaromír Čašek</v>
      </c>
      <c r="L124" s="28"/>
    </row>
    <row r="125" spans="2:63" s="1" customFormat="1" ht="10.35" customHeight="1">
      <c r="B125" s="28"/>
      <c r="L125" s="28"/>
    </row>
    <row r="126" spans="2:63" s="10" customFormat="1" ht="29.25" customHeight="1">
      <c r="B126" s="112"/>
      <c r="C126" s="113" t="s">
        <v>267</v>
      </c>
      <c r="D126" s="114" t="s">
        <v>58</v>
      </c>
      <c r="E126" s="114" t="s">
        <v>54</v>
      </c>
      <c r="F126" s="114" t="s">
        <v>55</v>
      </c>
      <c r="G126" s="114" t="s">
        <v>268</v>
      </c>
      <c r="H126" s="114" t="s">
        <v>269</v>
      </c>
      <c r="I126" s="114" t="s">
        <v>270</v>
      </c>
      <c r="J126" s="115" t="s">
        <v>257</v>
      </c>
      <c r="K126" s="116" t="s">
        <v>271</v>
      </c>
      <c r="L126" s="112"/>
      <c r="M126" s="55" t="s">
        <v>1</v>
      </c>
      <c r="N126" s="56" t="s">
        <v>37</v>
      </c>
      <c r="O126" s="56" t="s">
        <v>272</v>
      </c>
      <c r="P126" s="56" t="s">
        <v>273</v>
      </c>
      <c r="Q126" s="56" t="s">
        <v>274</v>
      </c>
      <c r="R126" s="56" t="s">
        <v>275</v>
      </c>
      <c r="S126" s="56" t="s">
        <v>276</v>
      </c>
      <c r="T126" s="57" t="s">
        <v>277</v>
      </c>
    </row>
    <row r="127" spans="2:63" s="1" customFormat="1" ht="22.9" customHeight="1">
      <c r="B127" s="28"/>
      <c r="C127" s="60" t="s">
        <v>278</v>
      </c>
      <c r="J127" s="117">
        <f>BK127</f>
        <v>0</v>
      </c>
      <c r="L127" s="28"/>
      <c r="M127" s="58"/>
      <c r="N127" s="49"/>
      <c r="O127" s="49"/>
      <c r="P127" s="118">
        <f>P128+P162</f>
        <v>0</v>
      </c>
      <c r="Q127" s="49"/>
      <c r="R127" s="118">
        <f>R128+R162</f>
        <v>2.1949899999999998</v>
      </c>
      <c r="S127" s="49"/>
      <c r="T127" s="119">
        <f>T128+T162</f>
        <v>0</v>
      </c>
      <c r="AT127" s="13" t="s">
        <v>72</v>
      </c>
      <c r="AU127" s="13" t="s">
        <v>259</v>
      </c>
      <c r="BK127" s="120">
        <f>BK128+BK162</f>
        <v>0</v>
      </c>
    </row>
    <row r="128" spans="2:63" s="11" customFormat="1" ht="25.9" customHeight="1">
      <c r="B128" s="121"/>
      <c r="D128" s="122" t="s">
        <v>72</v>
      </c>
      <c r="E128" s="123" t="s">
        <v>2935</v>
      </c>
      <c r="F128" s="123" t="s">
        <v>2936</v>
      </c>
      <c r="I128" s="124"/>
      <c r="J128" s="125">
        <f>BK128</f>
        <v>0</v>
      </c>
      <c r="L128" s="121"/>
      <c r="M128" s="126"/>
      <c r="P128" s="127">
        <f>P129+P144+P146+P160</f>
        <v>0</v>
      </c>
      <c r="R128" s="127">
        <f>R129+R144+R146+R160</f>
        <v>2.1898499999999999</v>
      </c>
      <c r="T128" s="128">
        <f>T129+T144+T146+T160</f>
        <v>0</v>
      </c>
      <c r="AR128" s="122" t="s">
        <v>80</v>
      </c>
      <c r="AT128" s="129" t="s">
        <v>72</v>
      </c>
      <c r="AU128" s="129" t="s">
        <v>73</v>
      </c>
      <c r="AY128" s="122" t="s">
        <v>281</v>
      </c>
      <c r="BK128" s="130">
        <f>BK129+BK144+BK146+BK160</f>
        <v>0</v>
      </c>
    </row>
    <row r="129" spans="2:65" s="11" customFormat="1" ht="22.9" customHeight="1">
      <c r="B129" s="121"/>
      <c r="D129" s="122" t="s">
        <v>72</v>
      </c>
      <c r="E129" s="131" t="s">
        <v>80</v>
      </c>
      <c r="F129" s="131" t="s">
        <v>399</v>
      </c>
      <c r="I129" s="124"/>
      <c r="J129" s="132">
        <f>BK129</f>
        <v>0</v>
      </c>
      <c r="L129" s="121"/>
      <c r="M129" s="126"/>
      <c r="P129" s="127">
        <f>SUM(P130:P143)</f>
        <v>0</v>
      </c>
      <c r="R129" s="127">
        <f>SUM(R130:R143)</f>
        <v>0.1802</v>
      </c>
      <c r="T129" s="128">
        <f>SUM(T130:T143)</f>
        <v>0</v>
      </c>
      <c r="AR129" s="122" t="s">
        <v>80</v>
      </c>
      <c r="AT129" s="129" t="s">
        <v>72</v>
      </c>
      <c r="AU129" s="129" t="s">
        <v>80</v>
      </c>
      <c r="AY129" s="122" t="s">
        <v>281</v>
      </c>
      <c r="BK129" s="130">
        <f>SUM(BK130:BK143)</f>
        <v>0</v>
      </c>
    </row>
    <row r="130" spans="2:65" s="1" customFormat="1" ht="16.5" customHeight="1">
      <c r="B130" s="133"/>
      <c r="C130" s="134" t="s">
        <v>80</v>
      </c>
      <c r="D130" s="134" t="s">
        <v>284</v>
      </c>
      <c r="E130" s="135" t="s">
        <v>3929</v>
      </c>
      <c r="F130" s="136" t="s">
        <v>3930</v>
      </c>
      <c r="G130" s="137" t="s">
        <v>501</v>
      </c>
      <c r="H130" s="156">
        <v>25</v>
      </c>
      <c r="I130" s="139"/>
      <c r="J130" s="140">
        <f t="shared" ref="J130:J143" si="0">ROUND(I130*H130,2)</f>
        <v>0</v>
      </c>
      <c r="K130" s="141"/>
      <c r="L130" s="28"/>
      <c r="M130" s="142" t="s">
        <v>1</v>
      </c>
      <c r="N130" s="143" t="s">
        <v>38</v>
      </c>
      <c r="P130" s="144">
        <f t="shared" ref="P130:P143" si="1">O130*H130</f>
        <v>0</v>
      </c>
      <c r="Q130" s="144">
        <v>7.1900000000000002E-3</v>
      </c>
      <c r="R130" s="144">
        <f t="shared" ref="R130:R143" si="2">Q130*H130</f>
        <v>0.17974999999999999</v>
      </c>
      <c r="S130" s="144">
        <v>0</v>
      </c>
      <c r="T130" s="145">
        <f t="shared" ref="T130:T143" si="3">S130*H130</f>
        <v>0</v>
      </c>
      <c r="AR130" s="146" t="s">
        <v>97</v>
      </c>
      <c r="AT130" s="146" t="s">
        <v>284</v>
      </c>
      <c r="AU130" s="146" t="s">
        <v>82</v>
      </c>
      <c r="AY130" s="13" t="s">
        <v>281</v>
      </c>
      <c r="BE130" s="147">
        <f t="shared" ref="BE130:BE143" si="4">IF(N130="základní",J130,0)</f>
        <v>0</v>
      </c>
      <c r="BF130" s="147">
        <f t="shared" ref="BF130:BF143" si="5">IF(N130="snížená",J130,0)</f>
        <v>0</v>
      </c>
      <c r="BG130" s="147">
        <f t="shared" ref="BG130:BG143" si="6">IF(N130="zákl. přenesená",J130,0)</f>
        <v>0</v>
      </c>
      <c r="BH130" s="147">
        <f t="shared" ref="BH130:BH143" si="7">IF(N130="sníž. přenesená",J130,0)</f>
        <v>0</v>
      </c>
      <c r="BI130" s="147">
        <f t="shared" ref="BI130:BI143" si="8">IF(N130="nulová",J130,0)</f>
        <v>0</v>
      </c>
      <c r="BJ130" s="13" t="s">
        <v>80</v>
      </c>
      <c r="BK130" s="147">
        <f t="shared" ref="BK130:BK143" si="9">ROUND(I130*H130,2)</f>
        <v>0</v>
      </c>
      <c r="BL130" s="13" t="s">
        <v>97</v>
      </c>
      <c r="BM130" s="146" t="s">
        <v>3990</v>
      </c>
    </row>
    <row r="131" spans="2:65" s="1" customFormat="1" ht="24.2" customHeight="1">
      <c r="B131" s="133"/>
      <c r="C131" s="134" t="s">
        <v>82</v>
      </c>
      <c r="D131" s="134" t="s">
        <v>284</v>
      </c>
      <c r="E131" s="135" t="s">
        <v>3932</v>
      </c>
      <c r="F131" s="136" t="s">
        <v>3933</v>
      </c>
      <c r="G131" s="137" t="s">
        <v>618</v>
      </c>
      <c r="H131" s="156">
        <v>15</v>
      </c>
      <c r="I131" s="139"/>
      <c r="J131" s="140">
        <f t="shared" si="0"/>
        <v>0</v>
      </c>
      <c r="K131" s="141"/>
      <c r="L131" s="28"/>
      <c r="M131" s="142" t="s">
        <v>1</v>
      </c>
      <c r="N131" s="143" t="s">
        <v>38</v>
      </c>
      <c r="P131" s="144">
        <f t="shared" si="1"/>
        <v>0</v>
      </c>
      <c r="Q131" s="144">
        <v>3.0000000000000001E-5</v>
      </c>
      <c r="R131" s="144">
        <f t="shared" si="2"/>
        <v>4.4999999999999999E-4</v>
      </c>
      <c r="S131" s="144">
        <v>0</v>
      </c>
      <c r="T131" s="145">
        <f t="shared" si="3"/>
        <v>0</v>
      </c>
      <c r="AR131" s="146" t="s">
        <v>97</v>
      </c>
      <c r="AT131" s="146" t="s">
        <v>284</v>
      </c>
      <c r="AU131" s="146" t="s">
        <v>82</v>
      </c>
      <c r="AY131" s="13" t="s">
        <v>281</v>
      </c>
      <c r="BE131" s="147">
        <f t="shared" si="4"/>
        <v>0</v>
      </c>
      <c r="BF131" s="147">
        <f t="shared" si="5"/>
        <v>0</v>
      </c>
      <c r="BG131" s="147">
        <f t="shared" si="6"/>
        <v>0</v>
      </c>
      <c r="BH131" s="147">
        <f t="shared" si="7"/>
        <v>0</v>
      </c>
      <c r="BI131" s="147">
        <f t="shared" si="8"/>
        <v>0</v>
      </c>
      <c r="BJ131" s="13" t="s">
        <v>80</v>
      </c>
      <c r="BK131" s="147">
        <f t="shared" si="9"/>
        <v>0</v>
      </c>
      <c r="BL131" s="13" t="s">
        <v>97</v>
      </c>
      <c r="BM131" s="146" t="s">
        <v>3991</v>
      </c>
    </row>
    <row r="132" spans="2:65" s="1" customFormat="1" ht="24.2" customHeight="1">
      <c r="B132" s="133"/>
      <c r="C132" s="134" t="s">
        <v>90</v>
      </c>
      <c r="D132" s="134" t="s">
        <v>284</v>
      </c>
      <c r="E132" s="135" t="s">
        <v>3935</v>
      </c>
      <c r="F132" s="136" t="s">
        <v>3936</v>
      </c>
      <c r="G132" s="137" t="s">
        <v>3937</v>
      </c>
      <c r="H132" s="156">
        <v>5</v>
      </c>
      <c r="I132" s="139"/>
      <c r="J132" s="140">
        <f t="shared" si="0"/>
        <v>0</v>
      </c>
      <c r="K132" s="141"/>
      <c r="L132" s="28"/>
      <c r="M132" s="142" t="s">
        <v>1</v>
      </c>
      <c r="N132" s="143" t="s">
        <v>38</v>
      </c>
      <c r="P132" s="144">
        <f t="shared" si="1"/>
        <v>0</v>
      </c>
      <c r="Q132" s="144">
        <v>0</v>
      </c>
      <c r="R132" s="144">
        <f t="shared" si="2"/>
        <v>0</v>
      </c>
      <c r="S132" s="144">
        <v>0</v>
      </c>
      <c r="T132" s="145">
        <f t="shared" si="3"/>
        <v>0</v>
      </c>
      <c r="AR132" s="146" t="s">
        <v>97</v>
      </c>
      <c r="AT132" s="146" t="s">
        <v>284</v>
      </c>
      <c r="AU132" s="146" t="s">
        <v>82</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3992</v>
      </c>
    </row>
    <row r="133" spans="2:65" s="1" customFormat="1" ht="33" customHeight="1">
      <c r="B133" s="133"/>
      <c r="C133" s="134" t="s">
        <v>97</v>
      </c>
      <c r="D133" s="134" t="s">
        <v>284</v>
      </c>
      <c r="E133" s="135" t="s">
        <v>3739</v>
      </c>
      <c r="F133" s="136" t="s">
        <v>3740</v>
      </c>
      <c r="G133" s="137" t="s">
        <v>506</v>
      </c>
      <c r="H133" s="156">
        <v>3.6960000000000002</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82</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3993</v>
      </c>
    </row>
    <row r="134" spans="2:65" s="1" customFormat="1" ht="33" customHeight="1">
      <c r="B134" s="133"/>
      <c r="C134" s="134" t="s">
        <v>280</v>
      </c>
      <c r="D134" s="134" t="s">
        <v>284</v>
      </c>
      <c r="E134" s="135" t="s">
        <v>3742</v>
      </c>
      <c r="F134" s="136" t="s">
        <v>3743</v>
      </c>
      <c r="G134" s="137" t="s">
        <v>506</v>
      </c>
      <c r="H134" s="156">
        <v>5.5449999999999999</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82</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3994</v>
      </c>
    </row>
    <row r="135" spans="2:65" s="1" customFormat="1" ht="33" customHeight="1">
      <c r="B135" s="133"/>
      <c r="C135" s="134" t="s">
        <v>306</v>
      </c>
      <c r="D135" s="134" t="s">
        <v>284</v>
      </c>
      <c r="E135" s="135" t="s">
        <v>3941</v>
      </c>
      <c r="F135" s="136" t="s">
        <v>3942</v>
      </c>
      <c r="G135" s="137" t="s">
        <v>506</v>
      </c>
      <c r="H135" s="156">
        <v>5.5449999999999999</v>
      </c>
      <c r="I135" s="139"/>
      <c r="J135" s="140">
        <f t="shared" si="0"/>
        <v>0</v>
      </c>
      <c r="K135" s="141"/>
      <c r="L135" s="28"/>
      <c r="M135" s="142" t="s">
        <v>1</v>
      </c>
      <c r="N135" s="143" t="s">
        <v>38</v>
      </c>
      <c r="P135" s="144">
        <f t="shared" si="1"/>
        <v>0</v>
      </c>
      <c r="Q135" s="144">
        <v>0</v>
      </c>
      <c r="R135" s="144">
        <f t="shared" si="2"/>
        <v>0</v>
      </c>
      <c r="S135" s="144">
        <v>0</v>
      </c>
      <c r="T135" s="145">
        <f t="shared" si="3"/>
        <v>0</v>
      </c>
      <c r="AR135" s="146" t="s">
        <v>97</v>
      </c>
      <c r="AT135" s="146" t="s">
        <v>284</v>
      </c>
      <c r="AU135" s="146" t="s">
        <v>82</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3995</v>
      </c>
    </row>
    <row r="136" spans="2:65" s="1" customFormat="1" ht="33" customHeight="1">
      <c r="B136" s="133"/>
      <c r="C136" s="134" t="s">
        <v>311</v>
      </c>
      <c r="D136" s="134" t="s">
        <v>284</v>
      </c>
      <c r="E136" s="135" t="s">
        <v>3944</v>
      </c>
      <c r="F136" s="136" t="s">
        <v>3945</v>
      </c>
      <c r="G136" s="137" t="s">
        <v>506</v>
      </c>
      <c r="H136" s="156">
        <v>3.6960000000000002</v>
      </c>
      <c r="I136" s="139"/>
      <c r="J136" s="140">
        <f t="shared" si="0"/>
        <v>0</v>
      </c>
      <c r="K136" s="141"/>
      <c r="L136" s="28"/>
      <c r="M136" s="142" t="s">
        <v>1</v>
      </c>
      <c r="N136" s="143" t="s">
        <v>38</v>
      </c>
      <c r="P136" s="144">
        <f t="shared" si="1"/>
        <v>0</v>
      </c>
      <c r="Q136" s="144">
        <v>0</v>
      </c>
      <c r="R136" s="144">
        <f t="shared" si="2"/>
        <v>0</v>
      </c>
      <c r="S136" s="144">
        <v>0</v>
      </c>
      <c r="T136" s="145">
        <f t="shared" si="3"/>
        <v>0</v>
      </c>
      <c r="AR136" s="146" t="s">
        <v>97</v>
      </c>
      <c r="AT136" s="146" t="s">
        <v>284</v>
      </c>
      <c r="AU136" s="146" t="s">
        <v>82</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3996</v>
      </c>
    </row>
    <row r="137" spans="2:65" s="1" customFormat="1" ht="33" customHeight="1">
      <c r="B137" s="133"/>
      <c r="C137" s="134" t="s">
        <v>316</v>
      </c>
      <c r="D137" s="134" t="s">
        <v>284</v>
      </c>
      <c r="E137" s="135" t="s">
        <v>3772</v>
      </c>
      <c r="F137" s="136" t="s">
        <v>3773</v>
      </c>
      <c r="G137" s="137" t="s">
        <v>506</v>
      </c>
      <c r="H137" s="156">
        <v>3.6960000000000002</v>
      </c>
      <c r="I137" s="139"/>
      <c r="J137" s="140">
        <f t="shared" si="0"/>
        <v>0</v>
      </c>
      <c r="K137" s="141"/>
      <c r="L137" s="28"/>
      <c r="M137" s="142" t="s">
        <v>1</v>
      </c>
      <c r="N137" s="143" t="s">
        <v>38</v>
      </c>
      <c r="P137" s="144">
        <f t="shared" si="1"/>
        <v>0</v>
      </c>
      <c r="Q137" s="144">
        <v>0</v>
      </c>
      <c r="R137" s="144">
        <f t="shared" si="2"/>
        <v>0</v>
      </c>
      <c r="S137" s="144">
        <v>0</v>
      </c>
      <c r="T137" s="145">
        <f t="shared" si="3"/>
        <v>0</v>
      </c>
      <c r="AR137" s="146" t="s">
        <v>97</v>
      </c>
      <c r="AT137" s="146" t="s">
        <v>284</v>
      </c>
      <c r="AU137" s="146" t="s">
        <v>82</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3997</v>
      </c>
    </row>
    <row r="138" spans="2:65" s="1" customFormat="1" ht="37.9" customHeight="1">
      <c r="B138" s="133"/>
      <c r="C138" s="134" t="s">
        <v>321</v>
      </c>
      <c r="D138" s="134" t="s">
        <v>284</v>
      </c>
      <c r="E138" s="135" t="s">
        <v>3775</v>
      </c>
      <c r="F138" s="136" t="s">
        <v>3776</v>
      </c>
      <c r="G138" s="137" t="s">
        <v>506</v>
      </c>
      <c r="H138" s="156">
        <v>11.089</v>
      </c>
      <c r="I138" s="139"/>
      <c r="J138" s="140">
        <f t="shared" si="0"/>
        <v>0</v>
      </c>
      <c r="K138" s="141"/>
      <c r="L138" s="28"/>
      <c r="M138" s="142" t="s">
        <v>1</v>
      </c>
      <c r="N138" s="143" t="s">
        <v>38</v>
      </c>
      <c r="P138" s="144">
        <f t="shared" si="1"/>
        <v>0</v>
      </c>
      <c r="Q138" s="144">
        <v>0</v>
      </c>
      <c r="R138" s="144">
        <f t="shared" si="2"/>
        <v>0</v>
      </c>
      <c r="S138" s="144">
        <v>0</v>
      </c>
      <c r="T138" s="145">
        <f t="shared" si="3"/>
        <v>0</v>
      </c>
      <c r="AR138" s="146" t="s">
        <v>97</v>
      </c>
      <c r="AT138" s="146" t="s">
        <v>284</v>
      </c>
      <c r="AU138" s="146" t="s">
        <v>82</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3998</v>
      </c>
    </row>
    <row r="139" spans="2:65" s="1" customFormat="1" ht="37.9" customHeight="1">
      <c r="B139" s="133"/>
      <c r="C139" s="134" t="s">
        <v>326</v>
      </c>
      <c r="D139" s="134" t="s">
        <v>284</v>
      </c>
      <c r="E139" s="135" t="s">
        <v>3778</v>
      </c>
      <c r="F139" s="136" t="s">
        <v>3779</v>
      </c>
      <c r="G139" s="137" t="s">
        <v>506</v>
      </c>
      <c r="H139" s="156">
        <v>3.6960000000000002</v>
      </c>
      <c r="I139" s="139"/>
      <c r="J139" s="140">
        <f t="shared" si="0"/>
        <v>0</v>
      </c>
      <c r="K139" s="141"/>
      <c r="L139" s="28"/>
      <c r="M139" s="142" t="s">
        <v>1</v>
      </c>
      <c r="N139" s="143" t="s">
        <v>38</v>
      </c>
      <c r="P139" s="144">
        <f t="shared" si="1"/>
        <v>0</v>
      </c>
      <c r="Q139" s="144">
        <v>0</v>
      </c>
      <c r="R139" s="144">
        <f t="shared" si="2"/>
        <v>0</v>
      </c>
      <c r="S139" s="144">
        <v>0</v>
      </c>
      <c r="T139" s="145">
        <f t="shared" si="3"/>
        <v>0</v>
      </c>
      <c r="AR139" s="146" t="s">
        <v>97</v>
      </c>
      <c r="AT139" s="146" t="s">
        <v>284</v>
      </c>
      <c r="AU139" s="146" t="s">
        <v>82</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3999</v>
      </c>
    </row>
    <row r="140" spans="2:65" s="1" customFormat="1" ht="24.2" customHeight="1">
      <c r="B140" s="133"/>
      <c r="C140" s="134" t="s">
        <v>331</v>
      </c>
      <c r="D140" s="134" t="s">
        <v>284</v>
      </c>
      <c r="E140" s="135" t="s">
        <v>3950</v>
      </c>
      <c r="F140" s="136" t="s">
        <v>3951</v>
      </c>
      <c r="G140" s="137" t="s">
        <v>506</v>
      </c>
      <c r="H140" s="156">
        <v>3.6960000000000002</v>
      </c>
      <c r="I140" s="139"/>
      <c r="J140" s="140">
        <f t="shared" si="0"/>
        <v>0</v>
      </c>
      <c r="K140" s="141"/>
      <c r="L140" s="28"/>
      <c r="M140" s="142" t="s">
        <v>1</v>
      </c>
      <c r="N140" s="143" t="s">
        <v>38</v>
      </c>
      <c r="P140" s="144">
        <f t="shared" si="1"/>
        <v>0</v>
      </c>
      <c r="Q140" s="144">
        <v>0</v>
      </c>
      <c r="R140" s="144">
        <f t="shared" si="2"/>
        <v>0</v>
      </c>
      <c r="S140" s="144">
        <v>0</v>
      </c>
      <c r="T140" s="145">
        <f t="shared" si="3"/>
        <v>0</v>
      </c>
      <c r="AR140" s="146" t="s">
        <v>97</v>
      </c>
      <c r="AT140" s="146" t="s">
        <v>284</v>
      </c>
      <c r="AU140" s="146" t="s">
        <v>82</v>
      </c>
      <c r="AY140" s="13" t="s">
        <v>281</v>
      </c>
      <c r="BE140" s="147">
        <f t="shared" si="4"/>
        <v>0</v>
      </c>
      <c r="BF140" s="147">
        <f t="shared" si="5"/>
        <v>0</v>
      </c>
      <c r="BG140" s="147">
        <f t="shared" si="6"/>
        <v>0</v>
      </c>
      <c r="BH140" s="147">
        <f t="shared" si="7"/>
        <v>0</v>
      </c>
      <c r="BI140" s="147">
        <f t="shared" si="8"/>
        <v>0</v>
      </c>
      <c r="BJ140" s="13" t="s">
        <v>80</v>
      </c>
      <c r="BK140" s="147">
        <f t="shared" si="9"/>
        <v>0</v>
      </c>
      <c r="BL140" s="13" t="s">
        <v>97</v>
      </c>
      <c r="BM140" s="146" t="s">
        <v>4000</v>
      </c>
    </row>
    <row r="141" spans="2:65" s="1" customFormat="1" ht="24.2" customHeight="1">
      <c r="B141" s="133"/>
      <c r="C141" s="134" t="s">
        <v>8</v>
      </c>
      <c r="D141" s="134" t="s">
        <v>284</v>
      </c>
      <c r="E141" s="135" t="s">
        <v>3953</v>
      </c>
      <c r="F141" s="136" t="s">
        <v>3954</v>
      </c>
      <c r="G141" s="137" t="s">
        <v>506</v>
      </c>
      <c r="H141" s="156">
        <v>11.089</v>
      </c>
      <c r="I141" s="139"/>
      <c r="J141" s="140">
        <f t="shared" si="0"/>
        <v>0</v>
      </c>
      <c r="K141" s="141"/>
      <c r="L141" s="28"/>
      <c r="M141" s="142" t="s">
        <v>1</v>
      </c>
      <c r="N141" s="143" t="s">
        <v>38</v>
      </c>
      <c r="P141" s="144">
        <f t="shared" si="1"/>
        <v>0</v>
      </c>
      <c r="Q141" s="144">
        <v>0</v>
      </c>
      <c r="R141" s="144">
        <f t="shared" si="2"/>
        <v>0</v>
      </c>
      <c r="S141" s="144">
        <v>0</v>
      </c>
      <c r="T141" s="145">
        <f t="shared" si="3"/>
        <v>0</v>
      </c>
      <c r="AR141" s="146" t="s">
        <v>97</v>
      </c>
      <c r="AT141" s="146" t="s">
        <v>284</v>
      </c>
      <c r="AU141" s="146" t="s">
        <v>82</v>
      </c>
      <c r="AY141" s="13" t="s">
        <v>281</v>
      </c>
      <c r="BE141" s="147">
        <f t="shared" si="4"/>
        <v>0</v>
      </c>
      <c r="BF141" s="147">
        <f t="shared" si="5"/>
        <v>0</v>
      </c>
      <c r="BG141" s="147">
        <f t="shared" si="6"/>
        <v>0</v>
      </c>
      <c r="BH141" s="147">
        <f t="shared" si="7"/>
        <v>0</v>
      </c>
      <c r="BI141" s="147">
        <f t="shared" si="8"/>
        <v>0</v>
      </c>
      <c r="BJ141" s="13" t="s">
        <v>80</v>
      </c>
      <c r="BK141" s="147">
        <f t="shared" si="9"/>
        <v>0</v>
      </c>
      <c r="BL141" s="13" t="s">
        <v>97</v>
      </c>
      <c r="BM141" s="146" t="s">
        <v>4001</v>
      </c>
    </row>
    <row r="142" spans="2:65" s="1" customFormat="1" ht="24.2" customHeight="1">
      <c r="B142" s="133"/>
      <c r="C142" s="134" t="s">
        <v>438</v>
      </c>
      <c r="D142" s="134" t="s">
        <v>284</v>
      </c>
      <c r="E142" s="135" t="s">
        <v>3956</v>
      </c>
      <c r="F142" s="136" t="s">
        <v>3957</v>
      </c>
      <c r="G142" s="137" t="s">
        <v>506</v>
      </c>
      <c r="H142" s="156">
        <v>3.6960000000000002</v>
      </c>
      <c r="I142" s="139"/>
      <c r="J142" s="140">
        <f t="shared" si="0"/>
        <v>0</v>
      </c>
      <c r="K142" s="141"/>
      <c r="L142" s="28"/>
      <c r="M142" s="142" t="s">
        <v>1</v>
      </c>
      <c r="N142" s="143" t="s">
        <v>38</v>
      </c>
      <c r="P142" s="144">
        <f t="shared" si="1"/>
        <v>0</v>
      </c>
      <c r="Q142" s="144">
        <v>0</v>
      </c>
      <c r="R142" s="144">
        <f t="shared" si="2"/>
        <v>0</v>
      </c>
      <c r="S142" s="144">
        <v>0</v>
      </c>
      <c r="T142" s="145">
        <f t="shared" si="3"/>
        <v>0</v>
      </c>
      <c r="AR142" s="146" t="s">
        <v>97</v>
      </c>
      <c r="AT142" s="146" t="s">
        <v>284</v>
      </c>
      <c r="AU142" s="146" t="s">
        <v>82</v>
      </c>
      <c r="AY142" s="13" t="s">
        <v>281</v>
      </c>
      <c r="BE142" s="147">
        <f t="shared" si="4"/>
        <v>0</v>
      </c>
      <c r="BF142" s="147">
        <f t="shared" si="5"/>
        <v>0</v>
      </c>
      <c r="BG142" s="147">
        <f t="shared" si="6"/>
        <v>0</v>
      </c>
      <c r="BH142" s="147">
        <f t="shared" si="7"/>
        <v>0</v>
      </c>
      <c r="BI142" s="147">
        <f t="shared" si="8"/>
        <v>0</v>
      </c>
      <c r="BJ142" s="13" t="s">
        <v>80</v>
      </c>
      <c r="BK142" s="147">
        <f t="shared" si="9"/>
        <v>0</v>
      </c>
      <c r="BL142" s="13" t="s">
        <v>97</v>
      </c>
      <c r="BM142" s="146" t="s">
        <v>4002</v>
      </c>
    </row>
    <row r="143" spans="2:65" s="1" customFormat="1" ht="16.5" customHeight="1">
      <c r="B143" s="133"/>
      <c r="C143" s="134" t="s">
        <v>342</v>
      </c>
      <c r="D143" s="134" t="s">
        <v>284</v>
      </c>
      <c r="E143" s="135" t="s">
        <v>3790</v>
      </c>
      <c r="F143" s="136" t="s">
        <v>3791</v>
      </c>
      <c r="G143" s="137" t="s">
        <v>506</v>
      </c>
      <c r="H143" s="156">
        <v>18.481999999999999</v>
      </c>
      <c r="I143" s="139"/>
      <c r="J143" s="140">
        <f t="shared" si="0"/>
        <v>0</v>
      </c>
      <c r="K143" s="141"/>
      <c r="L143" s="28"/>
      <c r="M143" s="142" t="s">
        <v>1</v>
      </c>
      <c r="N143" s="143" t="s">
        <v>38</v>
      </c>
      <c r="P143" s="144">
        <f t="shared" si="1"/>
        <v>0</v>
      </c>
      <c r="Q143" s="144">
        <v>0</v>
      </c>
      <c r="R143" s="144">
        <f t="shared" si="2"/>
        <v>0</v>
      </c>
      <c r="S143" s="144">
        <v>0</v>
      </c>
      <c r="T143" s="145">
        <f t="shared" si="3"/>
        <v>0</v>
      </c>
      <c r="AR143" s="146" t="s">
        <v>97</v>
      </c>
      <c r="AT143" s="146" t="s">
        <v>284</v>
      </c>
      <c r="AU143" s="146" t="s">
        <v>82</v>
      </c>
      <c r="AY143" s="13" t="s">
        <v>281</v>
      </c>
      <c r="BE143" s="147">
        <f t="shared" si="4"/>
        <v>0</v>
      </c>
      <c r="BF143" s="147">
        <f t="shared" si="5"/>
        <v>0</v>
      </c>
      <c r="BG143" s="147">
        <f t="shared" si="6"/>
        <v>0</v>
      </c>
      <c r="BH143" s="147">
        <f t="shared" si="7"/>
        <v>0</v>
      </c>
      <c r="BI143" s="147">
        <f t="shared" si="8"/>
        <v>0</v>
      </c>
      <c r="BJ143" s="13" t="s">
        <v>80</v>
      </c>
      <c r="BK143" s="147">
        <f t="shared" si="9"/>
        <v>0</v>
      </c>
      <c r="BL143" s="13" t="s">
        <v>97</v>
      </c>
      <c r="BM143" s="146" t="s">
        <v>4003</v>
      </c>
    </row>
    <row r="144" spans="2:65" s="11" customFormat="1" ht="22.9" customHeight="1">
      <c r="B144" s="121"/>
      <c r="D144" s="122" t="s">
        <v>72</v>
      </c>
      <c r="E144" s="131" t="s">
        <v>82</v>
      </c>
      <c r="F144" s="131" t="s">
        <v>3969</v>
      </c>
      <c r="I144" s="124"/>
      <c r="J144" s="132">
        <f>BK144</f>
        <v>0</v>
      </c>
      <c r="L144" s="121"/>
      <c r="M144" s="126"/>
      <c r="P144" s="127">
        <f>P145</f>
        <v>0</v>
      </c>
      <c r="R144" s="127">
        <f>R145</f>
        <v>1.52064</v>
      </c>
      <c r="T144" s="128">
        <f>T145</f>
        <v>0</v>
      </c>
      <c r="AR144" s="122" t="s">
        <v>80</v>
      </c>
      <c r="AT144" s="129" t="s">
        <v>72</v>
      </c>
      <c r="AU144" s="129" t="s">
        <v>80</v>
      </c>
      <c r="AY144" s="122" t="s">
        <v>281</v>
      </c>
      <c r="BK144" s="130">
        <f>BK145</f>
        <v>0</v>
      </c>
    </row>
    <row r="145" spans="2:65" s="1" customFormat="1" ht="24.2" customHeight="1">
      <c r="B145" s="133"/>
      <c r="C145" s="134" t="s">
        <v>371</v>
      </c>
      <c r="D145" s="134" t="s">
        <v>284</v>
      </c>
      <c r="E145" s="135" t="s">
        <v>3970</v>
      </c>
      <c r="F145" s="136" t="s">
        <v>3971</v>
      </c>
      <c r="G145" s="137" t="s">
        <v>506</v>
      </c>
      <c r="H145" s="156">
        <v>0.76800000000000002</v>
      </c>
      <c r="I145" s="139"/>
      <c r="J145" s="140">
        <f>ROUND(I145*H145,2)</f>
        <v>0</v>
      </c>
      <c r="K145" s="141"/>
      <c r="L145" s="28"/>
      <c r="M145" s="142" t="s">
        <v>1</v>
      </c>
      <c r="N145" s="143" t="s">
        <v>38</v>
      </c>
      <c r="P145" s="144">
        <f>O145*H145</f>
        <v>0</v>
      </c>
      <c r="Q145" s="144">
        <v>1.98</v>
      </c>
      <c r="R145" s="144">
        <f>Q145*H145</f>
        <v>1.52064</v>
      </c>
      <c r="S145" s="144">
        <v>0</v>
      </c>
      <c r="T145" s="145">
        <f>S145*H145</f>
        <v>0</v>
      </c>
      <c r="AR145" s="146" t="s">
        <v>97</v>
      </c>
      <c r="AT145" s="146" t="s">
        <v>284</v>
      </c>
      <c r="AU145" s="146" t="s">
        <v>82</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4004</v>
      </c>
    </row>
    <row r="146" spans="2:65" s="11" customFormat="1" ht="22.9" customHeight="1">
      <c r="B146" s="121"/>
      <c r="D146" s="122" t="s">
        <v>72</v>
      </c>
      <c r="E146" s="131" t="s">
        <v>316</v>
      </c>
      <c r="F146" s="131" t="s">
        <v>793</v>
      </c>
      <c r="I146" s="124"/>
      <c r="J146" s="132">
        <f>BK146</f>
        <v>0</v>
      </c>
      <c r="L146" s="121"/>
      <c r="M146" s="126"/>
      <c r="P146" s="127">
        <f>SUM(P147:P159)</f>
        <v>0</v>
      </c>
      <c r="R146" s="127">
        <f>SUM(R147:R159)</f>
        <v>0.48901000000000006</v>
      </c>
      <c r="T146" s="128">
        <f>SUM(T147:T159)</f>
        <v>0</v>
      </c>
      <c r="AR146" s="122" t="s">
        <v>80</v>
      </c>
      <c r="AT146" s="129" t="s">
        <v>72</v>
      </c>
      <c r="AU146" s="129" t="s">
        <v>80</v>
      </c>
      <c r="AY146" s="122" t="s">
        <v>281</v>
      </c>
      <c r="BK146" s="130">
        <f>SUM(BK147:BK159)</f>
        <v>0</v>
      </c>
    </row>
    <row r="147" spans="2:65" s="1" customFormat="1" ht="16.5" customHeight="1">
      <c r="B147" s="133"/>
      <c r="C147" s="134" t="s">
        <v>7</v>
      </c>
      <c r="D147" s="134" t="s">
        <v>284</v>
      </c>
      <c r="E147" s="135" t="s">
        <v>3973</v>
      </c>
      <c r="F147" s="136" t="s">
        <v>3974</v>
      </c>
      <c r="G147" s="137" t="s">
        <v>501</v>
      </c>
      <c r="H147" s="156">
        <v>3</v>
      </c>
      <c r="I147" s="139"/>
      <c r="J147" s="140">
        <f t="shared" ref="J147:J159" si="10">ROUND(I147*H147,2)</f>
        <v>0</v>
      </c>
      <c r="K147" s="141"/>
      <c r="L147" s="28"/>
      <c r="M147" s="142" t="s">
        <v>1</v>
      </c>
      <c r="N147" s="143" t="s">
        <v>38</v>
      </c>
      <c r="P147" s="144">
        <f t="shared" ref="P147:P159" si="11">O147*H147</f>
        <v>0</v>
      </c>
      <c r="Q147" s="144">
        <v>0</v>
      </c>
      <c r="R147" s="144">
        <f t="shared" ref="R147:R159" si="12">Q147*H147</f>
        <v>0</v>
      </c>
      <c r="S147" s="144">
        <v>0</v>
      </c>
      <c r="T147" s="145">
        <f t="shared" ref="T147:T159" si="13">S147*H147</f>
        <v>0</v>
      </c>
      <c r="AR147" s="146" t="s">
        <v>97</v>
      </c>
      <c r="AT147" s="146" t="s">
        <v>284</v>
      </c>
      <c r="AU147" s="146" t="s">
        <v>82</v>
      </c>
      <c r="AY147" s="13" t="s">
        <v>281</v>
      </c>
      <c r="BE147" s="147">
        <f t="shared" ref="BE147:BE159" si="14">IF(N147="základní",J147,0)</f>
        <v>0</v>
      </c>
      <c r="BF147" s="147">
        <f t="shared" ref="BF147:BF159" si="15">IF(N147="snížená",J147,0)</f>
        <v>0</v>
      </c>
      <c r="BG147" s="147">
        <f t="shared" ref="BG147:BG159" si="16">IF(N147="zákl. přenesená",J147,0)</f>
        <v>0</v>
      </c>
      <c r="BH147" s="147">
        <f t="shared" ref="BH147:BH159" si="17">IF(N147="sníž. přenesená",J147,0)</f>
        <v>0</v>
      </c>
      <c r="BI147" s="147">
        <f t="shared" ref="BI147:BI159" si="18">IF(N147="nulová",J147,0)</f>
        <v>0</v>
      </c>
      <c r="BJ147" s="13" t="s">
        <v>80</v>
      </c>
      <c r="BK147" s="147">
        <f t="shared" ref="BK147:BK159" si="19">ROUND(I147*H147,2)</f>
        <v>0</v>
      </c>
      <c r="BL147" s="13" t="s">
        <v>97</v>
      </c>
      <c r="BM147" s="146" t="s">
        <v>4005</v>
      </c>
    </row>
    <row r="148" spans="2:65" s="1" customFormat="1" ht="16.5" customHeight="1">
      <c r="B148" s="133"/>
      <c r="C148" s="165" t="s">
        <v>379</v>
      </c>
      <c r="D148" s="165" t="s">
        <v>2259</v>
      </c>
      <c r="E148" s="166" t="s">
        <v>3973</v>
      </c>
      <c r="F148" s="167" t="s">
        <v>3976</v>
      </c>
      <c r="G148" s="168" t="s">
        <v>501</v>
      </c>
      <c r="H148" s="169">
        <v>3</v>
      </c>
      <c r="I148" s="170"/>
      <c r="J148" s="171">
        <f t="shared" si="10"/>
        <v>0</v>
      </c>
      <c r="K148" s="172"/>
      <c r="L148" s="173"/>
      <c r="M148" s="174" t="s">
        <v>1</v>
      </c>
      <c r="N148" s="175" t="s">
        <v>38</v>
      </c>
      <c r="P148" s="144">
        <f t="shared" si="11"/>
        <v>0</v>
      </c>
      <c r="Q148" s="144">
        <v>0</v>
      </c>
      <c r="R148" s="144">
        <f t="shared" si="12"/>
        <v>0</v>
      </c>
      <c r="S148" s="144">
        <v>0</v>
      </c>
      <c r="T148" s="145">
        <f t="shared" si="13"/>
        <v>0</v>
      </c>
      <c r="AR148" s="146" t="s">
        <v>316</v>
      </c>
      <c r="AT148" s="146" t="s">
        <v>2259</v>
      </c>
      <c r="AU148" s="146" t="s">
        <v>82</v>
      </c>
      <c r="AY148" s="13" t="s">
        <v>281</v>
      </c>
      <c r="BE148" s="147">
        <f t="shared" si="14"/>
        <v>0</v>
      </c>
      <c r="BF148" s="147">
        <f t="shared" si="15"/>
        <v>0</v>
      </c>
      <c r="BG148" s="147">
        <f t="shared" si="16"/>
        <v>0</v>
      </c>
      <c r="BH148" s="147">
        <f t="shared" si="17"/>
        <v>0</v>
      </c>
      <c r="BI148" s="147">
        <f t="shared" si="18"/>
        <v>0</v>
      </c>
      <c r="BJ148" s="13" t="s">
        <v>80</v>
      </c>
      <c r="BK148" s="147">
        <f t="shared" si="19"/>
        <v>0</v>
      </c>
      <c r="BL148" s="13" t="s">
        <v>97</v>
      </c>
      <c r="BM148" s="146" t="s">
        <v>4006</v>
      </c>
    </row>
    <row r="149" spans="2:65" s="1" customFormat="1" ht="24.2" customHeight="1">
      <c r="B149" s="133"/>
      <c r="C149" s="134" t="s">
        <v>799</v>
      </c>
      <c r="D149" s="134" t="s">
        <v>284</v>
      </c>
      <c r="E149" s="135" t="s">
        <v>4007</v>
      </c>
      <c r="F149" s="136" t="s">
        <v>4008</v>
      </c>
      <c r="G149" s="137" t="s">
        <v>409</v>
      </c>
      <c r="H149" s="156">
        <v>1</v>
      </c>
      <c r="I149" s="139"/>
      <c r="J149" s="140">
        <f t="shared" si="10"/>
        <v>0</v>
      </c>
      <c r="K149" s="141"/>
      <c r="L149" s="28"/>
      <c r="M149" s="142" t="s">
        <v>1</v>
      </c>
      <c r="N149" s="143" t="s">
        <v>38</v>
      </c>
      <c r="P149" s="144">
        <f t="shared" si="11"/>
        <v>0</v>
      </c>
      <c r="Q149" s="144">
        <v>0</v>
      </c>
      <c r="R149" s="144">
        <f t="shared" si="12"/>
        <v>0</v>
      </c>
      <c r="S149" s="144">
        <v>0</v>
      </c>
      <c r="T149" s="145">
        <f t="shared" si="13"/>
        <v>0</v>
      </c>
      <c r="AR149" s="146" t="s">
        <v>97</v>
      </c>
      <c r="AT149" s="146" t="s">
        <v>284</v>
      </c>
      <c r="AU149" s="146" t="s">
        <v>82</v>
      </c>
      <c r="AY149" s="13" t="s">
        <v>281</v>
      </c>
      <c r="BE149" s="147">
        <f t="shared" si="14"/>
        <v>0</v>
      </c>
      <c r="BF149" s="147">
        <f t="shared" si="15"/>
        <v>0</v>
      </c>
      <c r="BG149" s="147">
        <f t="shared" si="16"/>
        <v>0</v>
      </c>
      <c r="BH149" s="147">
        <f t="shared" si="17"/>
        <v>0</v>
      </c>
      <c r="BI149" s="147">
        <f t="shared" si="18"/>
        <v>0</v>
      </c>
      <c r="BJ149" s="13" t="s">
        <v>80</v>
      </c>
      <c r="BK149" s="147">
        <f t="shared" si="19"/>
        <v>0</v>
      </c>
      <c r="BL149" s="13" t="s">
        <v>97</v>
      </c>
      <c r="BM149" s="146" t="s">
        <v>4009</v>
      </c>
    </row>
    <row r="150" spans="2:65" s="1" customFormat="1" ht="16.5" customHeight="1">
      <c r="B150" s="133"/>
      <c r="C150" s="134" t="s">
        <v>508</v>
      </c>
      <c r="D150" s="134" t="s">
        <v>284</v>
      </c>
      <c r="E150" s="135" t="s">
        <v>4010</v>
      </c>
      <c r="F150" s="136" t="s">
        <v>4011</v>
      </c>
      <c r="G150" s="137" t="s">
        <v>2312</v>
      </c>
      <c r="H150" s="156">
        <v>1</v>
      </c>
      <c r="I150" s="139"/>
      <c r="J150" s="140">
        <f t="shared" si="10"/>
        <v>0</v>
      </c>
      <c r="K150" s="141"/>
      <c r="L150" s="28"/>
      <c r="M150" s="142" t="s">
        <v>1</v>
      </c>
      <c r="N150" s="143" t="s">
        <v>38</v>
      </c>
      <c r="P150" s="144">
        <f t="shared" si="11"/>
        <v>0</v>
      </c>
      <c r="Q150" s="144">
        <v>0</v>
      </c>
      <c r="R150" s="144">
        <f t="shared" si="12"/>
        <v>0</v>
      </c>
      <c r="S150" s="144">
        <v>0</v>
      </c>
      <c r="T150" s="145">
        <f t="shared" si="13"/>
        <v>0</v>
      </c>
      <c r="AR150" s="146" t="s">
        <v>97</v>
      </c>
      <c r="AT150" s="146" t="s">
        <v>284</v>
      </c>
      <c r="AU150" s="146" t="s">
        <v>82</v>
      </c>
      <c r="AY150" s="13" t="s">
        <v>281</v>
      </c>
      <c r="BE150" s="147">
        <f t="shared" si="14"/>
        <v>0</v>
      </c>
      <c r="BF150" s="147">
        <f t="shared" si="15"/>
        <v>0</v>
      </c>
      <c r="BG150" s="147">
        <f t="shared" si="16"/>
        <v>0</v>
      </c>
      <c r="BH150" s="147">
        <f t="shared" si="17"/>
        <v>0</v>
      </c>
      <c r="BI150" s="147">
        <f t="shared" si="18"/>
        <v>0</v>
      </c>
      <c r="BJ150" s="13" t="s">
        <v>80</v>
      </c>
      <c r="BK150" s="147">
        <f t="shared" si="19"/>
        <v>0</v>
      </c>
      <c r="BL150" s="13" t="s">
        <v>97</v>
      </c>
      <c r="BM150" s="146" t="s">
        <v>4012</v>
      </c>
    </row>
    <row r="151" spans="2:65" s="1" customFormat="1" ht="24.2" customHeight="1">
      <c r="B151" s="133"/>
      <c r="C151" s="165" t="s">
        <v>805</v>
      </c>
      <c r="D151" s="165" t="s">
        <v>2259</v>
      </c>
      <c r="E151" s="166" t="s">
        <v>4013</v>
      </c>
      <c r="F151" s="167" t="s">
        <v>4014</v>
      </c>
      <c r="G151" s="168" t="s">
        <v>409</v>
      </c>
      <c r="H151" s="169">
        <v>1</v>
      </c>
      <c r="I151" s="170"/>
      <c r="J151" s="171">
        <f t="shared" si="10"/>
        <v>0</v>
      </c>
      <c r="K151" s="172"/>
      <c r="L151" s="173"/>
      <c r="M151" s="174" t="s">
        <v>1</v>
      </c>
      <c r="N151" s="175" t="s">
        <v>38</v>
      </c>
      <c r="P151" s="144">
        <f t="shared" si="11"/>
        <v>0</v>
      </c>
      <c r="Q151" s="144">
        <v>5.0000000000000001E-4</v>
      </c>
      <c r="R151" s="144">
        <f t="shared" si="12"/>
        <v>5.0000000000000001E-4</v>
      </c>
      <c r="S151" s="144">
        <v>0</v>
      </c>
      <c r="T151" s="145">
        <f t="shared" si="13"/>
        <v>0</v>
      </c>
      <c r="AR151" s="146" t="s">
        <v>316</v>
      </c>
      <c r="AT151" s="146" t="s">
        <v>2259</v>
      </c>
      <c r="AU151" s="146" t="s">
        <v>82</v>
      </c>
      <c r="AY151" s="13" t="s">
        <v>281</v>
      </c>
      <c r="BE151" s="147">
        <f t="shared" si="14"/>
        <v>0</v>
      </c>
      <c r="BF151" s="147">
        <f t="shared" si="15"/>
        <v>0</v>
      </c>
      <c r="BG151" s="147">
        <f t="shared" si="16"/>
        <v>0</v>
      </c>
      <c r="BH151" s="147">
        <f t="shared" si="17"/>
        <v>0</v>
      </c>
      <c r="BI151" s="147">
        <f t="shared" si="18"/>
        <v>0</v>
      </c>
      <c r="BJ151" s="13" t="s">
        <v>80</v>
      </c>
      <c r="BK151" s="147">
        <f t="shared" si="19"/>
        <v>0</v>
      </c>
      <c r="BL151" s="13" t="s">
        <v>97</v>
      </c>
      <c r="BM151" s="146" t="s">
        <v>4015</v>
      </c>
    </row>
    <row r="152" spans="2:65" s="1" customFormat="1" ht="24.2" customHeight="1">
      <c r="B152" s="133"/>
      <c r="C152" s="134" t="s">
        <v>789</v>
      </c>
      <c r="D152" s="134" t="s">
        <v>284</v>
      </c>
      <c r="E152" s="135" t="s">
        <v>4016</v>
      </c>
      <c r="F152" s="136" t="s">
        <v>4017</v>
      </c>
      <c r="G152" s="137" t="s">
        <v>409</v>
      </c>
      <c r="H152" s="156">
        <v>1</v>
      </c>
      <c r="I152" s="139"/>
      <c r="J152" s="140">
        <f t="shared" si="10"/>
        <v>0</v>
      </c>
      <c r="K152" s="141"/>
      <c r="L152" s="28"/>
      <c r="M152" s="142" t="s">
        <v>1</v>
      </c>
      <c r="N152" s="143" t="s">
        <v>38</v>
      </c>
      <c r="P152" s="144">
        <f t="shared" si="11"/>
        <v>0</v>
      </c>
      <c r="Q152" s="144">
        <v>0</v>
      </c>
      <c r="R152" s="144">
        <f t="shared" si="12"/>
        <v>0</v>
      </c>
      <c r="S152" s="144">
        <v>0</v>
      </c>
      <c r="T152" s="145">
        <f t="shared" si="13"/>
        <v>0</v>
      </c>
      <c r="AR152" s="146" t="s">
        <v>97</v>
      </c>
      <c r="AT152" s="146" t="s">
        <v>284</v>
      </c>
      <c r="AU152" s="146" t="s">
        <v>82</v>
      </c>
      <c r="AY152" s="13" t="s">
        <v>281</v>
      </c>
      <c r="BE152" s="147">
        <f t="shared" si="14"/>
        <v>0</v>
      </c>
      <c r="BF152" s="147">
        <f t="shared" si="15"/>
        <v>0</v>
      </c>
      <c r="BG152" s="147">
        <f t="shared" si="16"/>
        <v>0</v>
      </c>
      <c r="BH152" s="147">
        <f t="shared" si="17"/>
        <v>0</v>
      </c>
      <c r="BI152" s="147">
        <f t="shared" si="18"/>
        <v>0</v>
      </c>
      <c r="BJ152" s="13" t="s">
        <v>80</v>
      </c>
      <c r="BK152" s="147">
        <f t="shared" si="19"/>
        <v>0</v>
      </c>
      <c r="BL152" s="13" t="s">
        <v>97</v>
      </c>
      <c r="BM152" s="146" t="s">
        <v>4018</v>
      </c>
    </row>
    <row r="153" spans="2:65" s="1" customFormat="1" ht="16.5" customHeight="1">
      <c r="B153" s="133"/>
      <c r="C153" s="165" t="s">
        <v>794</v>
      </c>
      <c r="D153" s="165" t="s">
        <v>2259</v>
      </c>
      <c r="E153" s="166" t="s">
        <v>4019</v>
      </c>
      <c r="F153" s="167" t="s">
        <v>4020</v>
      </c>
      <c r="G153" s="168" t="s">
        <v>409</v>
      </c>
      <c r="H153" s="169">
        <v>1</v>
      </c>
      <c r="I153" s="170"/>
      <c r="J153" s="171">
        <f t="shared" si="10"/>
        <v>0</v>
      </c>
      <c r="K153" s="172"/>
      <c r="L153" s="173"/>
      <c r="M153" s="174" t="s">
        <v>1</v>
      </c>
      <c r="N153" s="175" t="s">
        <v>38</v>
      </c>
      <c r="P153" s="144">
        <f t="shared" si="11"/>
        <v>0</v>
      </c>
      <c r="Q153" s="144">
        <v>4.5900000000000003E-3</v>
      </c>
      <c r="R153" s="144">
        <f t="shared" si="12"/>
        <v>4.5900000000000003E-3</v>
      </c>
      <c r="S153" s="144">
        <v>0</v>
      </c>
      <c r="T153" s="145">
        <f t="shared" si="13"/>
        <v>0</v>
      </c>
      <c r="AR153" s="146" t="s">
        <v>316</v>
      </c>
      <c r="AT153" s="146" t="s">
        <v>2259</v>
      </c>
      <c r="AU153" s="146" t="s">
        <v>82</v>
      </c>
      <c r="AY153" s="13" t="s">
        <v>281</v>
      </c>
      <c r="BE153" s="147">
        <f t="shared" si="14"/>
        <v>0</v>
      </c>
      <c r="BF153" s="147">
        <f t="shared" si="15"/>
        <v>0</v>
      </c>
      <c r="BG153" s="147">
        <f t="shared" si="16"/>
        <v>0</v>
      </c>
      <c r="BH153" s="147">
        <f t="shared" si="17"/>
        <v>0</v>
      </c>
      <c r="BI153" s="147">
        <f t="shared" si="18"/>
        <v>0</v>
      </c>
      <c r="BJ153" s="13" t="s">
        <v>80</v>
      </c>
      <c r="BK153" s="147">
        <f t="shared" si="19"/>
        <v>0</v>
      </c>
      <c r="BL153" s="13" t="s">
        <v>97</v>
      </c>
      <c r="BM153" s="146" t="s">
        <v>4021</v>
      </c>
    </row>
    <row r="154" spans="2:65" s="1" customFormat="1" ht="24.2" customHeight="1">
      <c r="B154" s="133"/>
      <c r="C154" s="134" t="s">
        <v>494</v>
      </c>
      <c r="D154" s="134" t="s">
        <v>284</v>
      </c>
      <c r="E154" s="135" t="s">
        <v>4022</v>
      </c>
      <c r="F154" s="136" t="s">
        <v>4023</v>
      </c>
      <c r="G154" s="137" t="s">
        <v>409</v>
      </c>
      <c r="H154" s="156">
        <v>5</v>
      </c>
      <c r="I154" s="139"/>
      <c r="J154" s="140">
        <f t="shared" si="10"/>
        <v>0</v>
      </c>
      <c r="K154" s="141"/>
      <c r="L154" s="28"/>
      <c r="M154" s="142" t="s">
        <v>1</v>
      </c>
      <c r="N154" s="143" t="s">
        <v>38</v>
      </c>
      <c r="P154" s="144">
        <f t="shared" si="11"/>
        <v>0</v>
      </c>
      <c r="Q154" s="144">
        <v>7.3999999999999999E-4</v>
      </c>
      <c r="R154" s="144">
        <f t="shared" si="12"/>
        <v>3.7000000000000002E-3</v>
      </c>
      <c r="S154" s="144">
        <v>0</v>
      </c>
      <c r="T154" s="145">
        <f t="shared" si="13"/>
        <v>0</v>
      </c>
      <c r="AR154" s="146" t="s">
        <v>97</v>
      </c>
      <c r="AT154" s="146" t="s">
        <v>284</v>
      </c>
      <c r="AU154" s="146" t="s">
        <v>82</v>
      </c>
      <c r="AY154" s="13" t="s">
        <v>281</v>
      </c>
      <c r="BE154" s="147">
        <f t="shared" si="14"/>
        <v>0</v>
      </c>
      <c r="BF154" s="147">
        <f t="shared" si="15"/>
        <v>0</v>
      </c>
      <c r="BG154" s="147">
        <f t="shared" si="16"/>
        <v>0</v>
      </c>
      <c r="BH154" s="147">
        <f t="shared" si="17"/>
        <v>0</v>
      </c>
      <c r="BI154" s="147">
        <f t="shared" si="18"/>
        <v>0</v>
      </c>
      <c r="BJ154" s="13" t="s">
        <v>80</v>
      </c>
      <c r="BK154" s="147">
        <f t="shared" si="19"/>
        <v>0</v>
      </c>
      <c r="BL154" s="13" t="s">
        <v>97</v>
      </c>
      <c r="BM154" s="146" t="s">
        <v>4024</v>
      </c>
    </row>
    <row r="155" spans="2:65" s="1" customFormat="1" ht="24.2" customHeight="1">
      <c r="B155" s="133"/>
      <c r="C155" s="165" t="s">
        <v>498</v>
      </c>
      <c r="D155" s="165" t="s">
        <v>2259</v>
      </c>
      <c r="E155" s="166" t="s">
        <v>4025</v>
      </c>
      <c r="F155" s="167" t="s">
        <v>4026</v>
      </c>
      <c r="G155" s="168" t="s">
        <v>409</v>
      </c>
      <c r="H155" s="169">
        <v>3</v>
      </c>
      <c r="I155" s="170"/>
      <c r="J155" s="171">
        <f t="shared" si="10"/>
        <v>0</v>
      </c>
      <c r="K155" s="172"/>
      <c r="L155" s="173"/>
      <c r="M155" s="174" t="s">
        <v>1</v>
      </c>
      <c r="N155" s="175" t="s">
        <v>38</v>
      </c>
      <c r="P155" s="144">
        <f t="shared" si="11"/>
        <v>0</v>
      </c>
      <c r="Q155" s="144">
        <v>1.4E-2</v>
      </c>
      <c r="R155" s="144">
        <f t="shared" si="12"/>
        <v>4.2000000000000003E-2</v>
      </c>
      <c r="S155" s="144">
        <v>0</v>
      </c>
      <c r="T155" s="145">
        <f t="shared" si="13"/>
        <v>0</v>
      </c>
      <c r="AR155" s="146" t="s">
        <v>316</v>
      </c>
      <c r="AT155" s="146" t="s">
        <v>2259</v>
      </c>
      <c r="AU155" s="146" t="s">
        <v>82</v>
      </c>
      <c r="AY155" s="13" t="s">
        <v>281</v>
      </c>
      <c r="BE155" s="147">
        <f t="shared" si="14"/>
        <v>0</v>
      </c>
      <c r="BF155" s="147">
        <f t="shared" si="15"/>
        <v>0</v>
      </c>
      <c r="BG155" s="147">
        <f t="shared" si="16"/>
        <v>0</v>
      </c>
      <c r="BH155" s="147">
        <f t="shared" si="17"/>
        <v>0</v>
      </c>
      <c r="BI155" s="147">
        <f t="shared" si="18"/>
        <v>0</v>
      </c>
      <c r="BJ155" s="13" t="s">
        <v>80</v>
      </c>
      <c r="BK155" s="147">
        <f t="shared" si="19"/>
        <v>0</v>
      </c>
      <c r="BL155" s="13" t="s">
        <v>97</v>
      </c>
      <c r="BM155" s="146" t="s">
        <v>4027</v>
      </c>
    </row>
    <row r="156" spans="2:65" s="1" customFormat="1" ht="21.75" customHeight="1">
      <c r="B156" s="133"/>
      <c r="C156" s="134" t="s">
        <v>517</v>
      </c>
      <c r="D156" s="134" t="s">
        <v>284</v>
      </c>
      <c r="E156" s="135" t="s">
        <v>4028</v>
      </c>
      <c r="F156" s="136" t="s">
        <v>4029</v>
      </c>
      <c r="G156" s="137" t="s">
        <v>409</v>
      </c>
      <c r="H156" s="156">
        <v>1</v>
      </c>
      <c r="I156" s="139"/>
      <c r="J156" s="140">
        <f t="shared" si="10"/>
        <v>0</v>
      </c>
      <c r="K156" s="141"/>
      <c r="L156" s="28"/>
      <c r="M156" s="142" t="s">
        <v>1</v>
      </c>
      <c r="N156" s="143" t="s">
        <v>38</v>
      </c>
      <c r="P156" s="144">
        <f t="shared" si="11"/>
        <v>0</v>
      </c>
      <c r="Q156" s="144">
        <v>3.6000000000000002E-4</v>
      </c>
      <c r="R156" s="144">
        <f t="shared" si="12"/>
        <v>3.6000000000000002E-4</v>
      </c>
      <c r="S156" s="144">
        <v>0</v>
      </c>
      <c r="T156" s="145">
        <f t="shared" si="13"/>
        <v>0</v>
      </c>
      <c r="AR156" s="146" t="s">
        <v>97</v>
      </c>
      <c r="AT156" s="146" t="s">
        <v>284</v>
      </c>
      <c r="AU156" s="146" t="s">
        <v>82</v>
      </c>
      <c r="AY156" s="13" t="s">
        <v>281</v>
      </c>
      <c r="BE156" s="147">
        <f t="shared" si="14"/>
        <v>0</v>
      </c>
      <c r="BF156" s="147">
        <f t="shared" si="15"/>
        <v>0</v>
      </c>
      <c r="BG156" s="147">
        <f t="shared" si="16"/>
        <v>0</v>
      </c>
      <c r="BH156" s="147">
        <f t="shared" si="17"/>
        <v>0</v>
      </c>
      <c r="BI156" s="147">
        <f t="shared" si="18"/>
        <v>0</v>
      </c>
      <c r="BJ156" s="13" t="s">
        <v>80</v>
      </c>
      <c r="BK156" s="147">
        <f t="shared" si="19"/>
        <v>0</v>
      </c>
      <c r="BL156" s="13" t="s">
        <v>97</v>
      </c>
      <c r="BM156" s="146" t="s">
        <v>4030</v>
      </c>
    </row>
    <row r="157" spans="2:65" s="1" customFormat="1" ht="16.5" customHeight="1">
      <c r="B157" s="133"/>
      <c r="C157" s="165" t="s">
        <v>521</v>
      </c>
      <c r="D157" s="165" t="s">
        <v>2259</v>
      </c>
      <c r="E157" s="166" t="s">
        <v>4031</v>
      </c>
      <c r="F157" s="167" t="s">
        <v>4032</v>
      </c>
      <c r="G157" s="168" t="s">
        <v>2312</v>
      </c>
      <c r="H157" s="169">
        <v>1</v>
      </c>
      <c r="I157" s="170"/>
      <c r="J157" s="171">
        <f t="shared" si="10"/>
        <v>0</v>
      </c>
      <c r="K157" s="172"/>
      <c r="L157" s="173"/>
      <c r="M157" s="174" t="s">
        <v>1</v>
      </c>
      <c r="N157" s="175" t="s">
        <v>38</v>
      </c>
      <c r="P157" s="144">
        <f t="shared" si="11"/>
        <v>0</v>
      </c>
      <c r="Q157" s="144">
        <v>0</v>
      </c>
      <c r="R157" s="144">
        <f t="shared" si="12"/>
        <v>0</v>
      </c>
      <c r="S157" s="144">
        <v>0</v>
      </c>
      <c r="T157" s="145">
        <f t="shared" si="13"/>
        <v>0</v>
      </c>
      <c r="AR157" s="146" t="s">
        <v>316</v>
      </c>
      <c r="AT157" s="146" t="s">
        <v>2259</v>
      </c>
      <c r="AU157" s="146" t="s">
        <v>82</v>
      </c>
      <c r="AY157" s="13" t="s">
        <v>281</v>
      </c>
      <c r="BE157" s="147">
        <f t="shared" si="14"/>
        <v>0</v>
      </c>
      <c r="BF157" s="147">
        <f t="shared" si="15"/>
        <v>0</v>
      </c>
      <c r="BG157" s="147">
        <f t="shared" si="16"/>
        <v>0</v>
      </c>
      <c r="BH157" s="147">
        <f t="shared" si="17"/>
        <v>0</v>
      </c>
      <c r="BI157" s="147">
        <f t="shared" si="18"/>
        <v>0</v>
      </c>
      <c r="BJ157" s="13" t="s">
        <v>80</v>
      </c>
      <c r="BK157" s="147">
        <f t="shared" si="19"/>
        <v>0</v>
      </c>
      <c r="BL157" s="13" t="s">
        <v>97</v>
      </c>
      <c r="BM157" s="146" t="s">
        <v>4033</v>
      </c>
    </row>
    <row r="158" spans="2:65" s="1" customFormat="1" ht="33" customHeight="1">
      <c r="B158" s="133"/>
      <c r="C158" s="134" t="s">
        <v>486</v>
      </c>
      <c r="D158" s="134" t="s">
        <v>284</v>
      </c>
      <c r="E158" s="135" t="s">
        <v>4034</v>
      </c>
      <c r="F158" s="136" t="s">
        <v>4035</v>
      </c>
      <c r="G158" s="137" t="s">
        <v>409</v>
      </c>
      <c r="H158" s="156">
        <v>1</v>
      </c>
      <c r="I158" s="139"/>
      <c r="J158" s="140">
        <f t="shared" si="10"/>
        <v>0</v>
      </c>
      <c r="K158" s="141"/>
      <c r="L158" s="28"/>
      <c r="M158" s="142" t="s">
        <v>1</v>
      </c>
      <c r="N158" s="143" t="s">
        <v>38</v>
      </c>
      <c r="P158" s="144">
        <f t="shared" si="11"/>
        <v>0</v>
      </c>
      <c r="Q158" s="144">
        <v>0.43786000000000003</v>
      </c>
      <c r="R158" s="144">
        <f t="shared" si="12"/>
        <v>0.43786000000000003</v>
      </c>
      <c r="S158" s="144">
        <v>0</v>
      </c>
      <c r="T158" s="145">
        <f t="shared" si="13"/>
        <v>0</v>
      </c>
      <c r="AR158" s="146" t="s">
        <v>97</v>
      </c>
      <c r="AT158" s="146" t="s">
        <v>284</v>
      </c>
      <c r="AU158" s="146" t="s">
        <v>82</v>
      </c>
      <c r="AY158" s="13" t="s">
        <v>281</v>
      </c>
      <c r="BE158" s="147">
        <f t="shared" si="14"/>
        <v>0</v>
      </c>
      <c r="BF158" s="147">
        <f t="shared" si="15"/>
        <v>0</v>
      </c>
      <c r="BG158" s="147">
        <f t="shared" si="16"/>
        <v>0</v>
      </c>
      <c r="BH158" s="147">
        <f t="shared" si="17"/>
        <v>0</v>
      </c>
      <c r="BI158" s="147">
        <f t="shared" si="18"/>
        <v>0</v>
      </c>
      <c r="BJ158" s="13" t="s">
        <v>80</v>
      </c>
      <c r="BK158" s="147">
        <f t="shared" si="19"/>
        <v>0</v>
      </c>
      <c r="BL158" s="13" t="s">
        <v>97</v>
      </c>
      <c r="BM158" s="146" t="s">
        <v>4036</v>
      </c>
    </row>
    <row r="159" spans="2:65" s="1" customFormat="1" ht="16.5" customHeight="1">
      <c r="B159" s="133"/>
      <c r="C159" s="165" t="s">
        <v>490</v>
      </c>
      <c r="D159" s="165" t="s">
        <v>2259</v>
      </c>
      <c r="E159" s="166" t="s">
        <v>4037</v>
      </c>
      <c r="F159" s="167" t="s">
        <v>4038</v>
      </c>
      <c r="G159" s="168" t="s">
        <v>409</v>
      </c>
      <c r="H159" s="169">
        <v>1</v>
      </c>
      <c r="I159" s="170"/>
      <c r="J159" s="171">
        <f t="shared" si="10"/>
        <v>0</v>
      </c>
      <c r="K159" s="172"/>
      <c r="L159" s="173"/>
      <c r="M159" s="174" t="s">
        <v>1</v>
      </c>
      <c r="N159" s="175" t="s">
        <v>38</v>
      </c>
      <c r="P159" s="144">
        <f t="shared" si="11"/>
        <v>0</v>
      </c>
      <c r="Q159" s="144">
        <v>0</v>
      </c>
      <c r="R159" s="144">
        <f t="shared" si="12"/>
        <v>0</v>
      </c>
      <c r="S159" s="144">
        <v>0</v>
      </c>
      <c r="T159" s="145">
        <f t="shared" si="13"/>
        <v>0</v>
      </c>
      <c r="AR159" s="146" t="s">
        <v>316</v>
      </c>
      <c r="AT159" s="146" t="s">
        <v>2259</v>
      </c>
      <c r="AU159" s="146" t="s">
        <v>82</v>
      </c>
      <c r="AY159" s="13" t="s">
        <v>281</v>
      </c>
      <c r="BE159" s="147">
        <f t="shared" si="14"/>
        <v>0</v>
      </c>
      <c r="BF159" s="147">
        <f t="shared" si="15"/>
        <v>0</v>
      </c>
      <c r="BG159" s="147">
        <f t="shared" si="16"/>
        <v>0</v>
      </c>
      <c r="BH159" s="147">
        <f t="shared" si="17"/>
        <v>0</v>
      </c>
      <c r="BI159" s="147">
        <f t="shared" si="18"/>
        <v>0</v>
      </c>
      <c r="BJ159" s="13" t="s">
        <v>80</v>
      </c>
      <c r="BK159" s="147">
        <f t="shared" si="19"/>
        <v>0</v>
      </c>
      <c r="BL159" s="13" t="s">
        <v>97</v>
      </c>
      <c r="BM159" s="146" t="s">
        <v>4039</v>
      </c>
    </row>
    <row r="160" spans="2:65" s="11" customFormat="1" ht="22.9" customHeight="1">
      <c r="B160" s="121"/>
      <c r="D160" s="122" t="s">
        <v>72</v>
      </c>
      <c r="E160" s="131" t="s">
        <v>3086</v>
      </c>
      <c r="F160" s="131" t="s">
        <v>3087</v>
      </c>
      <c r="I160" s="124"/>
      <c r="J160" s="132">
        <f>BK160</f>
        <v>0</v>
      </c>
      <c r="L160" s="121"/>
      <c r="M160" s="126"/>
      <c r="P160" s="127">
        <f>P161</f>
        <v>0</v>
      </c>
      <c r="R160" s="127">
        <f>R161</f>
        <v>0</v>
      </c>
      <c r="T160" s="128">
        <f>T161</f>
        <v>0</v>
      </c>
      <c r="AR160" s="122" t="s">
        <v>80</v>
      </c>
      <c r="AT160" s="129" t="s">
        <v>72</v>
      </c>
      <c r="AU160" s="129" t="s">
        <v>80</v>
      </c>
      <c r="AY160" s="122" t="s">
        <v>281</v>
      </c>
      <c r="BK160" s="130">
        <f>BK161</f>
        <v>0</v>
      </c>
    </row>
    <row r="161" spans="2:65" s="1" customFormat="1" ht="24.2" customHeight="1">
      <c r="B161" s="133"/>
      <c r="C161" s="134" t="s">
        <v>754</v>
      </c>
      <c r="D161" s="134" t="s">
        <v>284</v>
      </c>
      <c r="E161" s="135" t="s">
        <v>3873</v>
      </c>
      <c r="F161" s="136" t="s">
        <v>3874</v>
      </c>
      <c r="G161" s="137" t="s">
        <v>511</v>
      </c>
      <c r="H161" s="156">
        <v>2.19</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82</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4040</v>
      </c>
    </row>
    <row r="162" spans="2:65" s="11" customFormat="1" ht="25.9" customHeight="1">
      <c r="B162" s="121"/>
      <c r="D162" s="122" t="s">
        <v>72</v>
      </c>
      <c r="E162" s="123" t="s">
        <v>2985</v>
      </c>
      <c r="F162" s="123" t="s">
        <v>2986</v>
      </c>
      <c r="I162" s="124"/>
      <c r="J162" s="125">
        <f>BK162</f>
        <v>0</v>
      </c>
      <c r="L162" s="121"/>
      <c r="M162" s="126"/>
      <c r="P162" s="127">
        <f>P163</f>
        <v>0</v>
      </c>
      <c r="R162" s="127">
        <f>R163</f>
        <v>5.1399999999999996E-3</v>
      </c>
      <c r="T162" s="128">
        <f>T163</f>
        <v>0</v>
      </c>
      <c r="AR162" s="122" t="s">
        <v>82</v>
      </c>
      <c r="AT162" s="129" t="s">
        <v>72</v>
      </c>
      <c r="AU162" s="129" t="s">
        <v>73</v>
      </c>
      <c r="AY162" s="122" t="s">
        <v>281</v>
      </c>
      <c r="BK162" s="130">
        <f>BK163</f>
        <v>0</v>
      </c>
    </row>
    <row r="163" spans="2:65" s="11" customFormat="1" ht="22.9" customHeight="1">
      <c r="B163" s="121"/>
      <c r="D163" s="122" t="s">
        <v>72</v>
      </c>
      <c r="E163" s="131" t="s">
        <v>4041</v>
      </c>
      <c r="F163" s="131" t="s">
        <v>4042</v>
      </c>
      <c r="I163" s="124"/>
      <c r="J163" s="132">
        <f>BK163</f>
        <v>0</v>
      </c>
      <c r="L163" s="121"/>
      <c r="M163" s="126"/>
      <c r="P163" s="127">
        <f>SUM(P164:P165)</f>
        <v>0</v>
      </c>
      <c r="R163" s="127">
        <f>SUM(R164:R165)</f>
        <v>5.1399999999999996E-3</v>
      </c>
      <c r="T163" s="128">
        <f>SUM(T164:T165)</f>
        <v>0</v>
      </c>
      <c r="AR163" s="122" t="s">
        <v>82</v>
      </c>
      <c r="AT163" s="129" t="s">
        <v>72</v>
      </c>
      <c r="AU163" s="129" t="s">
        <v>80</v>
      </c>
      <c r="AY163" s="122" t="s">
        <v>281</v>
      </c>
      <c r="BK163" s="130">
        <f>SUM(BK164:BK165)</f>
        <v>0</v>
      </c>
    </row>
    <row r="164" spans="2:65" s="1" customFormat="1" ht="24.2" customHeight="1">
      <c r="B164" s="133"/>
      <c r="C164" s="134" t="s">
        <v>503</v>
      </c>
      <c r="D164" s="134" t="s">
        <v>284</v>
      </c>
      <c r="E164" s="135" t="s">
        <v>4043</v>
      </c>
      <c r="F164" s="136" t="s">
        <v>4044</v>
      </c>
      <c r="G164" s="137" t="s">
        <v>409</v>
      </c>
      <c r="H164" s="156">
        <v>2</v>
      </c>
      <c r="I164" s="139"/>
      <c r="J164" s="140">
        <f>ROUND(I164*H164,2)</f>
        <v>0</v>
      </c>
      <c r="K164" s="141"/>
      <c r="L164" s="28"/>
      <c r="M164" s="142" t="s">
        <v>1</v>
      </c>
      <c r="N164" s="143" t="s">
        <v>38</v>
      </c>
      <c r="P164" s="144">
        <f>O164*H164</f>
        <v>0</v>
      </c>
      <c r="Q164" s="144">
        <v>2.5699999999999998E-3</v>
      </c>
      <c r="R164" s="144">
        <f>Q164*H164</f>
        <v>5.1399999999999996E-3</v>
      </c>
      <c r="S164" s="144">
        <v>0</v>
      </c>
      <c r="T164" s="145">
        <f>S164*H164</f>
        <v>0</v>
      </c>
      <c r="AR164" s="146" t="s">
        <v>352</v>
      </c>
      <c r="AT164" s="146" t="s">
        <v>284</v>
      </c>
      <c r="AU164" s="146" t="s">
        <v>82</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352</v>
      </c>
      <c r="BM164" s="146" t="s">
        <v>4045</v>
      </c>
    </row>
    <row r="165" spans="2:65" s="1" customFormat="1" ht="16.5" customHeight="1">
      <c r="B165" s="133"/>
      <c r="C165" s="134" t="s">
        <v>513</v>
      </c>
      <c r="D165" s="134" t="s">
        <v>284</v>
      </c>
      <c r="E165" s="135" t="s">
        <v>4046</v>
      </c>
      <c r="F165" s="136" t="s">
        <v>4047</v>
      </c>
      <c r="G165" s="137" t="s">
        <v>2312</v>
      </c>
      <c r="H165" s="156">
        <v>1</v>
      </c>
      <c r="I165" s="139"/>
      <c r="J165" s="140">
        <f>ROUND(I165*H165,2)</f>
        <v>0</v>
      </c>
      <c r="K165" s="141"/>
      <c r="L165" s="28"/>
      <c r="M165" s="157" t="s">
        <v>1</v>
      </c>
      <c r="N165" s="158" t="s">
        <v>38</v>
      </c>
      <c r="O165" s="154"/>
      <c r="P165" s="159">
        <f>O165*H165</f>
        <v>0</v>
      </c>
      <c r="Q165" s="159">
        <v>0</v>
      </c>
      <c r="R165" s="159">
        <f>Q165*H165</f>
        <v>0</v>
      </c>
      <c r="S165" s="159">
        <v>0</v>
      </c>
      <c r="T165" s="160">
        <f>S165*H165</f>
        <v>0</v>
      </c>
      <c r="AR165" s="146" t="s">
        <v>97</v>
      </c>
      <c r="AT165" s="146" t="s">
        <v>284</v>
      </c>
      <c r="AU165" s="146" t="s">
        <v>82</v>
      </c>
      <c r="AY165" s="13" t="s">
        <v>281</v>
      </c>
      <c r="BE165" s="147">
        <f>IF(N165="základní",J165,0)</f>
        <v>0</v>
      </c>
      <c r="BF165" s="147">
        <f>IF(N165="snížená",J165,0)</f>
        <v>0</v>
      </c>
      <c r="BG165" s="147">
        <f>IF(N165="zákl. přenesená",J165,0)</f>
        <v>0</v>
      </c>
      <c r="BH165" s="147">
        <f>IF(N165="sníž. přenesená",J165,0)</f>
        <v>0</v>
      </c>
      <c r="BI165" s="147">
        <f>IF(N165="nulová",J165,0)</f>
        <v>0</v>
      </c>
      <c r="BJ165" s="13" t="s">
        <v>80</v>
      </c>
      <c r="BK165" s="147">
        <f>ROUND(I165*H165,2)</f>
        <v>0</v>
      </c>
      <c r="BL165" s="13" t="s">
        <v>97</v>
      </c>
      <c r="BM165" s="146" t="s">
        <v>4048</v>
      </c>
    </row>
    <row r="166" spans="2:65" s="1" customFormat="1" ht="6.95" customHeight="1">
      <c r="B166" s="40"/>
      <c r="C166" s="41"/>
      <c r="D166" s="41"/>
      <c r="E166" s="41"/>
      <c r="F166" s="41"/>
      <c r="G166" s="41"/>
      <c r="H166" s="41"/>
      <c r="I166" s="41"/>
      <c r="J166" s="41"/>
      <c r="K166" s="41"/>
      <c r="L166" s="28"/>
    </row>
  </sheetData>
  <autoFilter ref="C126:K165" xr:uid="{00000000-0009-0000-0000-000026000000}"/>
  <mergeCells count="12">
    <mergeCell ref="E119:H119"/>
    <mergeCell ref="L2:V2"/>
    <mergeCell ref="E85:H85"/>
    <mergeCell ref="E87:H87"/>
    <mergeCell ref="E89:H89"/>
    <mergeCell ref="E115:H115"/>
    <mergeCell ref="E117:H11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5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103</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543</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ROUND(J125,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ROUND((SUM(BE125:BE150)),  2)</f>
        <v>0</v>
      </c>
      <c r="I37" s="92">
        <v>0.21</v>
      </c>
      <c r="J37" s="81">
        <f>ROUND(((SUM(BE125:BE150))*I37),  2)</f>
        <v>0</v>
      </c>
      <c r="L37" s="28"/>
    </row>
    <row r="38" spans="2:12" s="1" customFormat="1" ht="14.45" customHeight="1">
      <c r="B38" s="28"/>
      <c r="E38" s="23" t="s">
        <v>39</v>
      </c>
      <c r="F38" s="81">
        <f>ROUND((SUM(BF125:BF150)),  2)</f>
        <v>0</v>
      </c>
      <c r="I38" s="92">
        <v>0.12</v>
      </c>
      <c r="J38" s="81">
        <f>ROUND(((SUM(BF125:BF150))*I38),  2)</f>
        <v>0</v>
      </c>
      <c r="L38" s="28"/>
    </row>
    <row r="39" spans="2:12" s="1" customFormat="1" ht="14.45" hidden="1" customHeight="1">
      <c r="B39" s="28"/>
      <c r="E39" s="23" t="s">
        <v>40</v>
      </c>
      <c r="F39" s="81">
        <f>ROUND((SUM(BG125:BG150)),  2)</f>
        <v>0</v>
      </c>
      <c r="I39" s="92">
        <v>0.21</v>
      </c>
      <c r="J39" s="81">
        <f>0</f>
        <v>0</v>
      </c>
      <c r="L39" s="28"/>
    </row>
    <row r="40" spans="2:12" s="1" customFormat="1" ht="14.45" hidden="1" customHeight="1">
      <c r="B40" s="28"/>
      <c r="E40" s="23" t="s">
        <v>41</v>
      </c>
      <c r="F40" s="81">
        <f>ROUND((SUM(BH125:BH150)),  2)</f>
        <v>0</v>
      </c>
      <c r="I40" s="92">
        <v>0.12</v>
      </c>
      <c r="J40" s="81">
        <f>0</f>
        <v>0</v>
      </c>
      <c r="L40" s="28"/>
    </row>
    <row r="41" spans="2:12" s="1" customFormat="1" ht="14.45" hidden="1" customHeight="1">
      <c r="B41" s="28"/>
      <c r="E41" s="23" t="s">
        <v>42</v>
      </c>
      <c r="F41" s="81">
        <f>ROUND((SUM(BI125:BI150)),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 xml:space="preserve">Objekt4 - HTÚ </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J125</f>
        <v>0</v>
      </c>
      <c r="L100" s="28"/>
      <c r="AU100" s="13" t="s">
        <v>259</v>
      </c>
    </row>
    <row r="101" spans="2:47" s="8" customFormat="1" ht="24.95" customHeight="1">
      <c r="B101" s="104"/>
      <c r="D101" s="105" t="s">
        <v>396</v>
      </c>
      <c r="E101" s="106"/>
      <c r="F101" s="106"/>
      <c r="G101" s="106"/>
      <c r="H101" s="106"/>
      <c r="I101" s="106"/>
      <c r="J101" s="107">
        <f>J126</f>
        <v>0</v>
      </c>
      <c r="L101" s="104"/>
    </row>
    <row r="102" spans="2:47" s="1" customFormat="1" ht="21.75" customHeight="1">
      <c r="B102" s="28"/>
      <c r="L102" s="28"/>
    </row>
    <row r="103" spans="2:47" s="1" customFormat="1" ht="6.95" customHeight="1">
      <c r="B103" s="40"/>
      <c r="C103" s="41"/>
      <c r="D103" s="41"/>
      <c r="E103" s="41"/>
      <c r="F103" s="41"/>
      <c r="G103" s="41"/>
      <c r="H103" s="41"/>
      <c r="I103" s="41"/>
      <c r="J103" s="41"/>
      <c r="K103" s="41"/>
      <c r="L103" s="28"/>
    </row>
    <row r="107" spans="2:47" s="1" customFormat="1" ht="6.95" customHeight="1">
      <c r="B107" s="42"/>
      <c r="C107" s="43"/>
      <c r="D107" s="43"/>
      <c r="E107" s="43"/>
      <c r="F107" s="43"/>
      <c r="G107" s="43"/>
      <c r="H107" s="43"/>
      <c r="I107" s="43"/>
      <c r="J107" s="43"/>
      <c r="K107" s="43"/>
      <c r="L107" s="28"/>
    </row>
    <row r="108" spans="2:47" s="1" customFormat="1" ht="24.95" customHeight="1">
      <c r="B108" s="28"/>
      <c r="C108" s="17" t="s">
        <v>266</v>
      </c>
      <c r="L108" s="28"/>
    </row>
    <row r="109" spans="2:47" s="1" customFormat="1" ht="6.95" customHeight="1">
      <c r="B109" s="28"/>
      <c r="L109" s="28"/>
    </row>
    <row r="110" spans="2:47" s="1" customFormat="1" ht="12" customHeight="1">
      <c r="B110" s="28"/>
      <c r="C110" s="23" t="s">
        <v>16</v>
      </c>
      <c r="L110" s="28"/>
    </row>
    <row r="111" spans="2:47" s="1" customFormat="1" ht="16.5" customHeight="1">
      <c r="B111" s="28"/>
      <c r="E111" s="223" t="str">
        <f>E7</f>
        <v>Městský park -Děkanská zahrada Pelhřimov - kompletní provedení</v>
      </c>
      <c r="F111" s="224"/>
      <c r="G111" s="224"/>
      <c r="H111" s="224"/>
      <c r="L111" s="28"/>
    </row>
    <row r="112" spans="2:47" ht="12" customHeight="1">
      <c r="B112" s="16"/>
      <c r="C112" s="23" t="s">
        <v>249</v>
      </c>
      <c r="L112" s="16"/>
    </row>
    <row r="113" spans="2:65" ht="16.5" customHeight="1">
      <c r="B113" s="16"/>
      <c r="E113" s="223" t="s">
        <v>250</v>
      </c>
      <c r="F113" s="183"/>
      <c r="G113" s="183"/>
      <c r="H113" s="183"/>
      <c r="L113" s="16"/>
    </row>
    <row r="114" spans="2:65" ht="12" customHeight="1">
      <c r="B114" s="16"/>
      <c r="C114" s="23" t="s">
        <v>251</v>
      </c>
      <c r="L114" s="16"/>
    </row>
    <row r="115" spans="2:65" s="1" customFormat="1" ht="16.5" customHeight="1">
      <c r="B115" s="28"/>
      <c r="E115" s="218" t="s">
        <v>252</v>
      </c>
      <c r="F115" s="225"/>
      <c r="G115" s="225"/>
      <c r="H115" s="225"/>
      <c r="L115" s="28"/>
    </row>
    <row r="116" spans="2:65" s="1" customFormat="1" ht="12" customHeight="1">
      <c r="B116" s="28"/>
      <c r="C116" s="23" t="s">
        <v>394</v>
      </c>
      <c r="L116" s="28"/>
    </row>
    <row r="117" spans="2:65" s="1" customFormat="1" ht="16.5" customHeight="1">
      <c r="B117" s="28"/>
      <c r="E117" s="205" t="str">
        <f>E13</f>
        <v xml:space="preserve">Objekt4 - HTÚ </v>
      </c>
      <c r="F117" s="225"/>
      <c r="G117" s="225"/>
      <c r="H117" s="225"/>
      <c r="L117" s="28"/>
    </row>
    <row r="118" spans="2:65" s="1" customFormat="1" ht="6.95" customHeight="1">
      <c r="B118" s="28"/>
      <c r="L118" s="28"/>
    </row>
    <row r="119" spans="2:65" s="1" customFormat="1" ht="12" customHeight="1">
      <c r="B119" s="28"/>
      <c r="C119" s="23" t="s">
        <v>20</v>
      </c>
      <c r="F119" s="21" t="str">
        <f>F16</f>
        <v xml:space="preserve"> </v>
      </c>
      <c r="I119" s="23" t="s">
        <v>22</v>
      </c>
      <c r="J119" s="48" t="str">
        <f>IF(J16="","",J16)</f>
        <v>5. 12. 2024</v>
      </c>
      <c r="L119" s="28"/>
    </row>
    <row r="120" spans="2:65" s="1" customFormat="1" ht="6.95" customHeight="1">
      <c r="B120" s="28"/>
      <c r="L120" s="28"/>
    </row>
    <row r="121" spans="2:65" s="1" customFormat="1" ht="15.2" customHeight="1">
      <c r="B121" s="28"/>
      <c r="C121" s="23" t="s">
        <v>24</v>
      </c>
      <c r="F121" s="21" t="str">
        <f>E19</f>
        <v xml:space="preserve"> </v>
      </c>
      <c r="I121" s="23" t="s">
        <v>29</v>
      </c>
      <c r="J121" s="26" t="str">
        <f>E25</f>
        <v xml:space="preserve"> </v>
      </c>
      <c r="L121" s="28"/>
    </row>
    <row r="122" spans="2:65" s="1" customFormat="1" ht="15.2" customHeight="1">
      <c r="B122" s="28"/>
      <c r="C122" s="23" t="s">
        <v>27</v>
      </c>
      <c r="F122" s="21" t="str">
        <f>IF(E22="","",E22)</f>
        <v>Vyplň údaj</v>
      </c>
      <c r="I122" s="23" t="s">
        <v>31</v>
      </c>
      <c r="J122" s="26" t="str">
        <f>E28</f>
        <v xml:space="preserve"> </v>
      </c>
      <c r="L122" s="28"/>
    </row>
    <row r="123" spans="2:65" s="1" customFormat="1" ht="10.35" customHeight="1">
      <c r="B123" s="28"/>
      <c r="L123" s="28"/>
    </row>
    <row r="124" spans="2:65" s="10" customFormat="1" ht="29.25" customHeight="1">
      <c r="B124" s="112"/>
      <c r="C124" s="113" t="s">
        <v>267</v>
      </c>
      <c r="D124" s="114" t="s">
        <v>58</v>
      </c>
      <c r="E124" s="114" t="s">
        <v>54</v>
      </c>
      <c r="F124" s="114" t="s">
        <v>55</v>
      </c>
      <c r="G124" s="114" t="s">
        <v>268</v>
      </c>
      <c r="H124" s="114" t="s">
        <v>269</v>
      </c>
      <c r="I124" s="114" t="s">
        <v>270</v>
      </c>
      <c r="J124" s="115" t="s">
        <v>257</v>
      </c>
      <c r="K124" s="116" t="s">
        <v>271</v>
      </c>
      <c r="L124" s="112"/>
      <c r="M124" s="55" t="s">
        <v>1</v>
      </c>
      <c r="N124" s="56" t="s">
        <v>37</v>
      </c>
      <c r="O124" s="56" t="s">
        <v>272</v>
      </c>
      <c r="P124" s="56" t="s">
        <v>273</v>
      </c>
      <c r="Q124" s="56" t="s">
        <v>274</v>
      </c>
      <c r="R124" s="56" t="s">
        <v>275</v>
      </c>
      <c r="S124" s="56" t="s">
        <v>276</v>
      </c>
      <c r="T124" s="57" t="s">
        <v>277</v>
      </c>
    </row>
    <row r="125" spans="2:65" s="1" customFormat="1" ht="22.9" customHeight="1">
      <c r="B125" s="28"/>
      <c r="C125" s="60" t="s">
        <v>278</v>
      </c>
      <c r="J125" s="117">
        <f>BK125</f>
        <v>0</v>
      </c>
      <c r="L125" s="28"/>
      <c r="M125" s="58"/>
      <c r="N125" s="49"/>
      <c r="O125" s="49"/>
      <c r="P125" s="118">
        <f>P126</f>
        <v>0</v>
      </c>
      <c r="Q125" s="49"/>
      <c r="R125" s="118">
        <f>R126</f>
        <v>0</v>
      </c>
      <c r="S125" s="49"/>
      <c r="T125" s="119">
        <f>T126</f>
        <v>0</v>
      </c>
      <c r="AT125" s="13" t="s">
        <v>72</v>
      </c>
      <c r="AU125" s="13" t="s">
        <v>259</v>
      </c>
      <c r="BK125" s="120">
        <f>BK126</f>
        <v>0</v>
      </c>
    </row>
    <row r="126" spans="2:65" s="11" customFormat="1" ht="25.9" customHeight="1">
      <c r="B126" s="121"/>
      <c r="D126" s="122" t="s">
        <v>72</v>
      </c>
      <c r="E126" s="123" t="s">
        <v>80</v>
      </c>
      <c r="F126" s="123" t="s">
        <v>399</v>
      </c>
      <c r="I126" s="124"/>
      <c r="J126" s="125">
        <f>BK126</f>
        <v>0</v>
      </c>
      <c r="L126" s="121"/>
      <c r="M126" s="126"/>
      <c r="P126" s="127">
        <f>SUM(P127:P150)</f>
        <v>0</v>
      </c>
      <c r="R126" s="127">
        <f>SUM(R127:R150)</f>
        <v>0</v>
      </c>
      <c r="T126" s="128">
        <f>SUM(T127:T150)</f>
        <v>0</v>
      </c>
      <c r="AR126" s="122" t="s">
        <v>80</v>
      </c>
      <c r="AT126" s="129" t="s">
        <v>72</v>
      </c>
      <c r="AU126" s="129" t="s">
        <v>73</v>
      </c>
      <c r="AY126" s="122" t="s">
        <v>281</v>
      </c>
      <c r="BK126" s="130">
        <f>SUM(BK127:BK150)</f>
        <v>0</v>
      </c>
    </row>
    <row r="127" spans="2:65" s="1" customFormat="1" ht="24.2" customHeight="1">
      <c r="B127" s="133"/>
      <c r="C127" s="134" t="s">
        <v>80</v>
      </c>
      <c r="D127" s="134" t="s">
        <v>284</v>
      </c>
      <c r="E127" s="135" t="s">
        <v>544</v>
      </c>
      <c r="F127" s="136" t="s">
        <v>545</v>
      </c>
      <c r="G127" s="137" t="s">
        <v>506</v>
      </c>
      <c r="H127" s="156">
        <v>328</v>
      </c>
      <c r="I127" s="139"/>
      <c r="J127" s="140">
        <f>ROUND(I127*H127,2)</f>
        <v>0</v>
      </c>
      <c r="K127" s="141"/>
      <c r="L127" s="28"/>
      <c r="M127" s="142" t="s">
        <v>1</v>
      </c>
      <c r="N127" s="143" t="s">
        <v>38</v>
      </c>
      <c r="P127" s="144">
        <f>O127*H127</f>
        <v>0</v>
      </c>
      <c r="Q127" s="144">
        <v>0</v>
      </c>
      <c r="R127" s="144">
        <f>Q127*H127</f>
        <v>0</v>
      </c>
      <c r="S127" s="144">
        <v>0</v>
      </c>
      <c r="T127" s="145">
        <f>S127*H127</f>
        <v>0</v>
      </c>
      <c r="AR127" s="146" t="s">
        <v>97</v>
      </c>
      <c r="AT127" s="146" t="s">
        <v>284</v>
      </c>
      <c r="AU127" s="146" t="s">
        <v>80</v>
      </c>
      <c r="AY127" s="13" t="s">
        <v>281</v>
      </c>
      <c r="BE127" s="147">
        <f>IF(N127="základní",J127,0)</f>
        <v>0</v>
      </c>
      <c r="BF127" s="147">
        <f>IF(N127="snížená",J127,0)</f>
        <v>0</v>
      </c>
      <c r="BG127" s="147">
        <f>IF(N127="zákl. přenesená",J127,0)</f>
        <v>0</v>
      </c>
      <c r="BH127" s="147">
        <f>IF(N127="sníž. přenesená",J127,0)</f>
        <v>0</v>
      </c>
      <c r="BI127" s="147">
        <f>IF(N127="nulová",J127,0)</f>
        <v>0</v>
      </c>
      <c r="BJ127" s="13" t="s">
        <v>80</v>
      </c>
      <c r="BK127" s="147">
        <f>ROUND(I127*H127,2)</f>
        <v>0</v>
      </c>
      <c r="BL127" s="13" t="s">
        <v>97</v>
      </c>
      <c r="BM127" s="146" t="s">
        <v>546</v>
      </c>
    </row>
    <row r="128" spans="2:65" s="1" customFormat="1" ht="39">
      <c r="B128" s="28"/>
      <c r="D128" s="148" t="s">
        <v>290</v>
      </c>
      <c r="F128" s="149" t="s">
        <v>547</v>
      </c>
      <c r="I128" s="150"/>
      <c r="L128" s="28"/>
      <c r="M128" s="151"/>
      <c r="T128" s="52"/>
      <c r="AT128" s="13" t="s">
        <v>290</v>
      </c>
      <c r="AU128" s="13" t="s">
        <v>80</v>
      </c>
    </row>
    <row r="129" spans="2:65" s="1" customFormat="1" ht="24.2" customHeight="1">
      <c r="B129" s="133"/>
      <c r="C129" s="134" t="s">
        <v>82</v>
      </c>
      <c r="D129" s="134" t="s">
        <v>284</v>
      </c>
      <c r="E129" s="135" t="s">
        <v>548</v>
      </c>
      <c r="F129" s="136" t="s">
        <v>549</v>
      </c>
      <c r="G129" s="137" t="s">
        <v>506</v>
      </c>
      <c r="H129" s="156">
        <v>58.9</v>
      </c>
      <c r="I129" s="139"/>
      <c r="J129" s="140">
        <f>ROUND(I129*H129,2)</f>
        <v>0</v>
      </c>
      <c r="K129" s="141"/>
      <c r="L129" s="28"/>
      <c r="M129" s="142" t="s">
        <v>1</v>
      </c>
      <c r="N129" s="143" t="s">
        <v>38</v>
      </c>
      <c r="P129" s="144">
        <f>O129*H129</f>
        <v>0</v>
      </c>
      <c r="Q129" s="144">
        <v>0</v>
      </c>
      <c r="R129" s="144">
        <f>Q129*H129</f>
        <v>0</v>
      </c>
      <c r="S129" s="144">
        <v>0</v>
      </c>
      <c r="T129" s="145">
        <f>S129*H129</f>
        <v>0</v>
      </c>
      <c r="AR129" s="146" t="s">
        <v>97</v>
      </c>
      <c r="AT129" s="146" t="s">
        <v>284</v>
      </c>
      <c r="AU129" s="146" t="s">
        <v>80</v>
      </c>
      <c r="AY129" s="13" t="s">
        <v>281</v>
      </c>
      <c r="BE129" s="147">
        <f>IF(N129="základní",J129,0)</f>
        <v>0</v>
      </c>
      <c r="BF129" s="147">
        <f>IF(N129="snížená",J129,0)</f>
        <v>0</v>
      </c>
      <c r="BG129" s="147">
        <f>IF(N129="zákl. přenesená",J129,0)</f>
        <v>0</v>
      </c>
      <c r="BH129" s="147">
        <f>IF(N129="sníž. přenesená",J129,0)</f>
        <v>0</v>
      </c>
      <c r="BI129" s="147">
        <f>IF(N129="nulová",J129,0)</f>
        <v>0</v>
      </c>
      <c r="BJ129" s="13" t="s">
        <v>80</v>
      </c>
      <c r="BK129" s="147">
        <f>ROUND(I129*H129,2)</f>
        <v>0</v>
      </c>
      <c r="BL129" s="13" t="s">
        <v>97</v>
      </c>
      <c r="BM129" s="146" t="s">
        <v>550</v>
      </c>
    </row>
    <row r="130" spans="2:65" s="1" customFormat="1" ht="39">
      <c r="B130" s="28"/>
      <c r="D130" s="148" t="s">
        <v>290</v>
      </c>
      <c r="F130" s="149" t="s">
        <v>551</v>
      </c>
      <c r="I130" s="150"/>
      <c r="L130" s="28"/>
      <c r="M130" s="151"/>
      <c r="T130" s="52"/>
      <c r="AT130" s="13" t="s">
        <v>290</v>
      </c>
      <c r="AU130" s="13" t="s">
        <v>80</v>
      </c>
    </row>
    <row r="131" spans="2:65" s="1" customFormat="1" ht="24.2" customHeight="1">
      <c r="B131" s="133"/>
      <c r="C131" s="134" t="s">
        <v>90</v>
      </c>
      <c r="D131" s="134" t="s">
        <v>284</v>
      </c>
      <c r="E131" s="135" t="s">
        <v>552</v>
      </c>
      <c r="F131" s="136" t="s">
        <v>553</v>
      </c>
      <c r="G131" s="137" t="s">
        <v>506</v>
      </c>
      <c r="H131" s="156">
        <v>29.45</v>
      </c>
      <c r="I131" s="139"/>
      <c r="J131" s="140">
        <f>ROUND(I131*H131,2)</f>
        <v>0</v>
      </c>
      <c r="K131" s="141"/>
      <c r="L131" s="28"/>
      <c r="M131" s="142" t="s">
        <v>1</v>
      </c>
      <c r="N131" s="143" t="s">
        <v>38</v>
      </c>
      <c r="P131" s="144">
        <f>O131*H131</f>
        <v>0</v>
      </c>
      <c r="Q131" s="144">
        <v>0</v>
      </c>
      <c r="R131" s="144">
        <f>Q131*H131</f>
        <v>0</v>
      </c>
      <c r="S131" s="144">
        <v>0</v>
      </c>
      <c r="T131" s="145">
        <f>S131*H131</f>
        <v>0</v>
      </c>
      <c r="AR131" s="146" t="s">
        <v>97</v>
      </c>
      <c r="AT131" s="146" t="s">
        <v>284</v>
      </c>
      <c r="AU131" s="146" t="s">
        <v>80</v>
      </c>
      <c r="AY131" s="13" t="s">
        <v>281</v>
      </c>
      <c r="BE131" s="147">
        <f>IF(N131="základní",J131,0)</f>
        <v>0</v>
      </c>
      <c r="BF131" s="147">
        <f>IF(N131="snížená",J131,0)</f>
        <v>0</v>
      </c>
      <c r="BG131" s="147">
        <f>IF(N131="zákl. přenesená",J131,0)</f>
        <v>0</v>
      </c>
      <c r="BH131" s="147">
        <f>IF(N131="sníž. přenesená",J131,0)</f>
        <v>0</v>
      </c>
      <c r="BI131" s="147">
        <f>IF(N131="nulová",J131,0)</f>
        <v>0</v>
      </c>
      <c r="BJ131" s="13" t="s">
        <v>80</v>
      </c>
      <c r="BK131" s="147">
        <f>ROUND(I131*H131,2)</f>
        <v>0</v>
      </c>
      <c r="BL131" s="13" t="s">
        <v>97</v>
      </c>
      <c r="BM131" s="146" t="s">
        <v>554</v>
      </c>
    </row>
    <row r="132" spans="2:65" s="1" customFormat="1" ht="39">
      <c r="B132" s="28"/>
      <c r="D132" s="148" t="s">
        <v>290</v>
      </c>
      <c r="F132" s="149" t="s">
        <v>555</v>
      </c>
      <c r="I132" s="150"/>
      <c r="L132" s="28"/>
      <c r="M132" s="151"/>
      <c r="T132" s="52"/>
      <c r="AT132" s="13" t="s">
        <v>290</v>
      </c>
      <c r="AU132" s="13" t="s">
        <v>80</v>
      </c>
    </row>
    <row r="133" spans="2:65" s="1" customFormat="1" ht="24.2" customHeight="1">
      <c r="B133" s="133"/>
      <c r="C133" s="134" t="s">
        <v>97</v>
      </c>
      <c r="D133" s="134" t="s">
        <v>284</v>
      </c>
      <c r="E133" s="135" t="s">
        <v>556</v>
      </c>
      <c r="F133" s="136" t="s">
        <v>557</v>
      </c>
      <c r="G133" s="137" t="s">
        <v>506</v>
      </c>
      <c r="H133" s="156">
        <v>536</v>
      </c>
      <c r="I133" s="139"/>
      <c r="J133" s="140">
        <f>ROUND(I133*H133,2)</f>
        <v>0</v>
      </c>
      <c r="K133" s="141"/>
      <c r="L133" s="28"/>
      <c r="M133" s="142" t="s">
        <v>1</v>
      </c>
      <c r="N133" s="143" t="s">
        <v>38</v>
      </c>
      <c r="P133" s="144">
        <f>O133*H133</f>
        <v>0</v>
      </c>
      <c r="Q133" s="144">
        <v>0</v>
      </c>
      <c r="R133" s="144">
        <f>Q133*H133</f>
        <v>0</v>
      </c>
      <c r="S133" s="144">
        <v>0</v>
      </c>
      <c r="T133" s="145">
        <f>S133*H133</f>
        <v>0</v>
      </c>
      <c r="AR133" s="146" t="s">
        <v>97</v>
      </c>
      <c r="AT133" s="146" t="s">
        <v>284</v>
      </c>
      <c r="AU133" s="146" t="s">
        <v>80</v>
      </c>
      <c r="AY133" s="13" t="s">
        <v>281</v>
      </c>
      <c r="BE133" s="147">
        <f>IF(N133="základní",J133,0)</f>
        <v>0</v>
      </c>
      <c r="BF133" s="147">
        <f>IF(N133="snížená",J133,0)</f>
        <v>0</v>
      </c>
      <c r="BG133" s="147">
        <f>IF(N133="zákl. přenesená",J133,0)</f>
        <v>0</v>
      </c>
      <c r="BH133" s="147">
        <f>IF(N133="sníž. přenesená",J133,0)</f>
        <v>0</v>
      </c>
      <c r="BI133" s="147">
        <f>IF(N133="nulová",J133,0)</f>
        <v>0</v>
      </c>
      <c r="BJ133" s="13" t="s">
        <v>80</v>
      </c>
      <c r="BK133" s="147">
        <f>ROUND(I133*H133,2)</f>
        <v>0</v>
      </c>
      <c r="BL133" s="13" t="s">
        <v>97</v>
      </c>
      <c r="BM133" s="146" t="s">
        <v>558</v>
      </c>
    </row>
    <row r="134" spans="2:65" s="1" customFormat="1" ht="48.75">
      <c r="B134" s="28"/>
      <c r="D134" s="148" t="s">
        <v>290</v>
      </c>
      <c r="F134" s="149" t="s">
        <v>559</v>
      </c>
      <c r="I134" s="150"/>
      <c r="L134" s="28"/>
      <c r="M134" s="151"/>
      <c r="T134" s="52"/>
      <c r="AT134" s="13" t="s">
        <v>290</v>
      </c>
      <c r="AU134" s="13" t="s">
        <v>80</v>
      </c>
    </row>
    <row r="135" spans="2:65" s="1" customFormat="1" ht="33" customHeight="1">
      <c r="B135" s="133"/>
      <c r="C135" s="134" t="s">
        <v>280</v>
      </c>
      <c r="D135" s="134" t="s">
        <v>284</v>
      </c>
      <c r="E135" s="135" t="s">
        <v>560</v>
      </c>
      <c r="F135" s="136" t="s">
        <v>561</v>
      </c>
      <c r="G135" s="137" t="s">
        <v>506</v>
      </c>
      <c r="H135" s="156">
        <v>536</v>
      </c>
      <c r="I135" s="139"/>
      <c r="J135" s="140">
        <f>ROUND(I135*H135,2)</f>
        <v>0</v>
      </c>
      <c r="K135" s="141"/>
      <c r="L135" s="28"/>
      <c r="M135" s="142" t="s">
        <v>1</v>
      </c>
      <c r="N135" s="143" t="s">
        <v>38</v>
      </c>
      <c r="P135" s="144">
        <f>O135*H135</f>
        <v>0</v>
      </c>
      <c r="Q135" s="144">
        <v>0</v>
      </c>
      <c r="R135" s="144">
        <f>Q135*H135</f>
        <v>0</v>
      </c>
      <c r="S135" s="144">
        <v>0</v>
      </c>
      <c r="T135" s="145">
        <f>S135*H135</f>
        <v>0</v>
      </c>
      <c r="AR135" s="146" t="s">
        <v>97</v>
      </c>
      <c r="AT135" s="146" t="s">
        <v>284</v>
      </c>
      <c r="AU135" s="146" t="s">
        <v>80</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97</v>
      </c>
      <c r="BM135" s="146" t="s">
        <v>562</v>
      </c>
    </row>
    <row r="136" spans="2:65" s="1" customFormat="1" ht="29.25">
      <c r="B136" s="28"/>
      <c r="D136" s="148" t="s">
        <v>290</v>
      </c>
      <c r="F136" s="149" t="s">
        <v>563</v>
      </c>
      <c r="I136" s="150"/>
      <c r="L136" s="28"/>
      <c r="M136" s="151"/>
      <c r="T136" s="52"/>
      <c r="AT136" s="13" t="s">
        <v>290</v>
      </c>
      <c r="AU136" s="13" t="s">
        <v>80</v>
      </c>
    </row>
    <row r="137" spans="2:65" s="1" customFormat="1" ht="55.5" customHeight="1">
      <c r="B137" s="133"/>
      <c r="C137" s="134" t="s">
        <v>306</v>
      </c>
      <c r="D137" s="134" t="s">
        <v>284</v>
      </c>
      <c r="E137" s="135" t="s">
        <v>564</v>
      </c>
      <c r="F137" s="136" t="s">
        <v>565</v>
      </c>
      <c r="G137" s="137" t="s">
        <v>506</v>
      </c>
      <c r="H137" s="156">
        <v>208</v>
      </c>
      <c r="I137" s="139"/>
      <c r="J137" s="140">
        <f>ROUND(I137*H137,2)</f>
        <v>0</v>
      </c>
      <c r="K137" s="141"/>
      <c r="L137" s="28"/>
      <c r="M137" s="142" t="s">
        <v>1</v>
      </c>
      <c r="N137" s="143" t="s">
        <v>38</v>
      </c>
      <c r="P137" s="144">
        <f>O137*H137</f>
        <v>0</v>
      </c>
      <c r="Q137" s="144">
        <v>0</v>
      </c>
      <c r="R137" s="144">
        <f>Q137*H137</f>
        <v>0</v>
      </c>
      <c r="S137" s="144">
        <v>0</v>
      </c>
      <c r="T137" s="145">
        <f>S137*H137</f>
        <v>0</v>
      </c>
      <c r="AR137" s="146" t="s">
        <v>97</v>
      </c>
      <c r="AT137" s="146" t="s">
        <v>284</v>
      </c>
      <c r="AU137" s="146" t="s">
        <v>80</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97</v>
      </c>
      <c r="BM137" s="146" t="s">
        <v>566</v>
      </c>
    </row>
    <row r="138" spans="2:65" s="1" customFormat="1" ht="29.25">
      <c r="B138" s="28"/>
      <c r="D138" s="148" t="s">
        <v>290</v>
      </c>
      <c r="F138" s="149" t="s">
        <v>567</v>
      </c>
      <c r="I138" s="150"/>
      <c r="L138" s="28"/>
      <c r="M138" s="151"/>
      <c r="T138" s="52"/>
      <c r="AT138" s="13" t="s">
        <v>290</v>
      </c>
      <c r="AU138" s="13" t="s">
        <v>80</v>
      </c>
    </row>
    <row r="139" spans="2:65" s="1" customFormat="1" ht="33" customHeight="1">
      <c r="B139" s="133"/>
      <c r="C139" s="134" t="s">
        <v>311</v>
      </c>
      <c r="D139" s="134" t="s">
        <v>284</v>
      </c>
      <c r="E139" s="135" t="s">
        <v>568</v>
      </c>
      <c r="F139" s="136" t="s">
        <v>569</v>
      </c>
      <c r="G139" s="137" t="s">
        <v>402</v>
      </c>
      <c r="H139" s="156">
        <v>610</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570</v>
      </c>
    </row>
    <row r="140" spans="2:65" s="1" customFormat="1" ht="39">
      <c r="B140" s="28"/>
      <c r="D140" s="148" t="s">
        <v>290</v>
      </c>
      <c r="F140" s="149" t="s">
        <v>571</v>
      </c>
      <c r="I140" s="150"/>
      <c r="L140" s="28"/>
      <c r="M140" s="151"/>
      <c r="T140" s="52"/>
      <c r="AT140" s="13" t="s">
        <v>290</v>
      </c>
      <c r="AU140" s="13" t="s">
        <v>80</v>
      </c>
    </row>
    <row r="141" spans="2:65" s="1" customFormat="1" ht="33" customHeight="1">
      <c r="B141" s="133"/>
      <c r="C141" s="134" t="s">
        <v>316</v>
      </c>
      <c r="D141" s="134" t="s">
        <v>284</v>
      </c>
      <c r="E141" s="135" t="s">
        <v>572</v>
      </c>
      <c r="F141" s="136" t="s">
        <v>573</v>
      </c>
      <c r="G141" s="137" t="s">
        <v>402</v>
      </c>
      <c r="H141" s="156">
        <v>956</v>
      </c>
      <c r="I141" s="139"/>
      <c r="J141" s="140">
        <f>ROUND(I141*H141,2)</f>
        <v>0</v>
      </c>
      <c r="K141" s="141"/>
      <c r="L141" s="28"/>
      <c r="M141" s="142" t="s">
        <v>1</v>
      </c>
      <c r="N141" s="143" t="s">
        <v>38</v>
      </c>
      <c r="P141" s="144">
        <f>O141*H141</f>
        <v>0</v>
      </c>
      <c r="Q141" s="144">
        <v>0</v>
      </c>
      <c r="R141" s="144">
        <f>Q141*H141</f>
        <v>0</v>
      </c>
      <c r="S141" s="144">
        <v>0</v>
      </c>
      <c r="T141" s="145">
        <f>S141*H141</f>
        <v>0</v>
      </c>
      <c r="AR141" s="146" t="s">
        <v>97</v>
      </c>
      <c r="AT141" s="146" t="s">
        <v>284</v>
      </c>
      <c r="AU141" s="146" t="s">
        <v>80</v>
      </c>
      <c r="AY141" s="13" t="s">
        <v>281</v>
      </c>
      <c r="BE141" s="147">
        <f>IF(N141="základní",J141,0)</f>
        <v>0</v>
      </c>
      <c r="BF141" s="147">
        <f>IF(N141="snížená",J141,0)</f>
        <v>0</v>
      </c>
      <c r="BG141" s="147">
        <f>IF(N141="zákl. přenesená",J141,0)</f>
        <v>0</v>
      </c>
      <c r="BH141" s="147">
        <f>IF(N141="sníž. přenesená",J141,0)</f>
        <v>0</v>
      </c>
      <c r="BI141" s="147">
        <f>IF(N141="nulová",J141,0)</f>
        <v>0</v>
      </c>
      <c r="BJ141" s="13" t="s">
        <v>80</v>
      </c>
      <c r="BK141" s="147">
        <f>ROUND(I141*H141,2)</f>
        <v>0</v>
      </c>
      <c r="BL141" s="13" t="s">
        <v>97</v>
      </c>
      <c r="BM141" s="146" t="s">
        <v>574</v>
      </c>
    </row>
    <row r="142" spans="2:65" s="1" customFormat="1" ht="39">
      <c r="B142" s="28"/>
      <c r="D142" s="148" t="s">
        <v>290</v>
      </c>
      <c r="F142" s="149" t="s">
        <v>575</v>
      </c>
      <c r="I142" s="150"/>
      <c r="L142" s="28"/>
      <c r="M142" s="151"/>
      <c r="T142" s="52"/>
      <c r="AT142" s="13" t="s">
        <v>290</v>
      </c>
      <c r="AU142" s="13" t="s">
        <v>80</v>
      </c>
    </row>
    <row r="143" spans="2:65" s="1" customFormat="1" ht="33" customHeight="1">
      <c r="B143" s="133"/>
      <c r="C143" s="134" t="s">
        <v>321</v>
      </c>
      <c r="D143" s="134" t="s">
        <v>284</v>
      </c>
      <c r="E143" s="135" t="s">
        <v>576</v>
      </c>
      <c r="F143" s="136" t="s">
        <v>577</v>
      </c>
      <c r="G143" s="137" t="s">
        <v>402</v>
      </c>
      <c r="H143" s="156">
        <v>140</v>
      </c>
      <c r="I143" s="139"/>
      <c r="J143" s="140">
        <f>ROUND(I143*H143,2)</f>
        <v>0</v>
      </c>
      <c r="K143" s="141"/>
      <c r="L143" s="28"/>
      <c r="M143" s="142" t="s">
        <v>1</v>
      </c>
      <c r="N143" s="143" t="s">
        <v>38</v>
      </c>
      <c r="P143" s="144">
        <f>O143*H143</f>
        <v>0</v>
      </c>
      <c r="Q143" s="144">
        <v>0</v>
      </c>
      <c r="R143" s="144">
        <f>Q143*H143</f>
        <v>0</v>
      </c>
      <c r="S143" s="144">
        <v>0</v>
      </c>
      <c r="T143" s="145">
        <f>S143*H143</f>
        <v>0</v>
      </c>
      <c r="AR143" s="146" t="s">
        <v>97</v>
      </c>
      <c r="AT143" s="146" t="s">
        <v>284</v>
      </c>
      <c r="AU143" s="146" t="s">
        <v>80</v>
      </c>
      <c r="AY143" s="13" t="s">
        <v>281</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97</v>
      </c>
      <c r="BM143" s="146" t="s">
        <v>578</v>
      </c>
    </row>
    <row r="144" spans="2:65" s="1" customFormat="1" ht="29.25">
      <c r="B144" s="28"/>
      <c r="D144" s="148" t="s">
        <v>290</v>
      </c>
      <c r="F144" s="149" t="s">
        <v>579</v>
      </c>
      <c r="I144" s="150"/>
      <c r="L144" s="28"/>
      <c r="M144" s="151"/>
      <c r="T144" s="52"/>
      <c r="AT144" s="13" t="s">
        <v>290</v>
      </c>
      <c r="AU144" s="13" t="s">
        <v>80</v>
      </c>
    </row>
    <row r="145" spans="2:65" s="1" customFormat="1" ht="16.5" customHeight="1">
      <c r="B145" s="133"/>
      <c r="C145" s="134" t="s">
        <v>326</v>
      </c>
      <c r="D145" s="134" t="s">
        <v>284</v>
      </c>
      <c r="E145" s="135" t="s">
        <v>580</v>
      </c>
      <c r="F145" s="136" t="s">
        <v>581</v>
      </c>
      <c r="G145" s="137" t="s">
        <v>402</v>
      </c>
      <c r="H145" s="156">
        <v>517</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582</v>
      </c>
    </row>
    <row r="146" spans="2:65" s="1" customFormat="1" ht="39">
      <c r="B146" s="28"/>
      <c r="D146" s="148" t="s">
        <v>290</v>
      </c>
      <c r="F146" s="149" t="s">
        <v>583</v>
      </c>
      <c r="I146" s="150"/>
      <c r="L146" s="28"/>
      <c r="M146" s="151"/>
      <c r="T146" s="52"/>
      <c r="AT146" s="13" t="s">
        <v>290</v>
      </c>
      <c r="AU146" s="13" t="s">
        <v>80</v>
      </c>
    </row>
    <row r="147" spans="2:65" s="1" customFormat="1" ht="16.5" customHeight="1">
      <c r="B147" s="133"/>
      <c r="C147" s="134" t="s">
        <v>331</v>
      </c>
      <c r="D147" s="134" t="s">
        <v>284</v>
      </c>
      <c r="E147" s="135" t="s">
        <v>584</v>
      </c>
      <c r="F147" s="136" t="s">
        <v>585</v>
      </c>
      <c r="G147" s="137" t="s">
        <v>402</v>
      </c>
      <c r="H147" s="156">
        <v>579</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586</v>
      </c>
    </row>
    <row r="148" spans="2:65" s="1" customFormat="1" ht="39">
      <c r="B148" s="28"/>
      <c r="D148" s="148" t="s">
        <v>290</v>
      </c>
      <c r="F148" s="149" t="s">
        <v>587</v>
      </c>
      <c r="I148" s="150"/>
      <c r="L148" s="28"/>
      <c r="M148" s="151"/>
      <c r="T148" s="52"/>
      <c r="AT148" s="13" t="s">
        <v>290</v>
      </c>
      <c r="AU148" s="13" t="s">
        <v>80</v>
      </c>
    </row>
    <row r="149" spans="2:65" s="1" customFormat="1" ht="33" customHeight="1">
      <c r="B149" s="133"/>
      <c r="C149" s="134" t="s">
        <v>8</v>
      </c>
      <c r="D149" s="134" t="s">
        <v>284</v>
      </c>
      <c r="E149" s="135" t="s">
        <v>588</v>
      </c>
      <c r="F149" s="136" t="s">
        <v>589</v>
      </c>
      <c r="G149" s="137" t="s">
        <v>402</v>
      </c>
      <c r="H149" s="156">
        <v>2186.6669999999999</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590</v>
      </c>
    </row>
    <row r="150" spans="2:65" s="1" customFormat="1" ht="39">
      <c r="B150" s="28"/>
      <c r="D150" s="148" t="s">
        <v>290</v>
      </c>
      <c r="F150" s="149" t="s">
        <v>591</v>
      </c>
      <c r="I150" s="150"/>
      <c r="L150" s="28"/>
      <c r="M150" s="153"/>
      <c r="N150" s="154"/>
      <c r="O150" s="154"/>
      <c r="P150" s="154"/>
      <c r="Q150" s="154"/>
      <c r="R150" s="154"/>
      <c r="S150" s="154"/>
      <c r="T150" s="155"/>
      <c r="AT150" s="13" t="s">
        <v>290</v>
      </c>
      <c r="AU150" s="13" t="s">
        <v>80</v>
      </c>
    </row>
    <row r="151" spans="2:65" s="1" customFormat="1" ht="6.95" customHeight="1">
      <c r="B151" s="40"/>
      <c r="C151" s="41"/>
      <c r="D151" s="41"/>
      <c r="E151" s="41"/>
      <c r="F151" s="41"/>
      <c r="G151" s="41"/>
      <c r="H151" s="41"/>
      <c r="I151" s="41"/>
      <c r="J151" s="41"/>
      <c r="K151" s="41"/>
      <c r="L151" s="28"/>
    </row>
  </sheetData>
  <autoFilter ref="C124:K150" xr:uid="{00000000-0009-0000-0000-000003000000}"/>
  <mergeCells count="15">
    <mergeCell ref="E111:H111"/>
    <mergeCell ref="E115:H115"/>
    <mergeCell ref="E113:H113"/>
    <mergeCell ref="E117:H117"/>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BM16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233</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3720</v>
      </c>
      <c r="F9" s="183"/>
      <c r="G9" s="183"/>
      <c r="H9" s="183"/>
      <c r="L9" s="16"/>
    </row>
    <row r="10" spans="2:46" ht="12" customHeight="1">
      <c r="B10" s="16"/>
      <c r="D10" s="23" t="s">
        <v>251</v>
      </c>
      <c r="L10" s="16"/>
    </row>
    <row r="11" spans="2:46" s="1" customFormat="1" ht="16.5" customHeight="1">
      <c r="B11" s="28"/>
      <c r="E11" s="218" t="s">
        <v>4049</v>
      </c>
      <c r="F11" s="225"/>
      <c r="G11" s="225"/>
      <c r="H11" s="225"/>
      <c r="L11" s="28"/>
    </row>
    <row r="12" spans="2:46" s="1" customFormat="1" ht="12" customHeight="1">
      <c r="B12" s="28"/>
      <c r="D12" s="23" t="s">
        <v>253</v>
      </c>
      <c r="L12" s="28"/>
    </row>
    <row r="13" spans="2:46" s="1" customFormat="1" ht="16.5" customHeight="1">
      <c r="B13" s="28"/>
      <c r="E13" s="205" t="s">
        <v>4050</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2926</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3723</v>
      </c>
      <c r="L18" s="28"/>
    </row>
    <row r="19" spans="2:12" s="1" customFormat="1" ht="18" customHeight="1">
      <c r="B19" s="28"/>
      <c r="E19" s="21" t="s">
        <v>2927</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3724</v>
      </c>
      <c r="L27" s="28"/>
    </row>
    <row r="28" spans="2:12" s="1" customFormat="1" ht="18" customHeight="1">
      <c r="B28" s="28"/>
      <c r="E28" s="21" t="s">
        <v>3725</v>
      </c>
      <c r="I28" s="23" t="s">
        <v>26</v>
      </c>
      <c r="J28" s="21" t="s">
        <v>3726</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ROUND(J128,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ROUND((SUM(BE128:BE160)),  2)</f>
        <v>0</v>
      </c>
      <c r="I37" s="92">
        <v>0.21</v>
      </c>
      <c r="J37" s="81">
        <f>ROUND(((SUM(BE128:BE160))*I37),  2)</f>
        <v>0</v>
      </c>
      <c r="L37" s="28"/>
    </row>
    <row r="38" spans="2:12" s="1" customFormat="1" ht="14.45" customHeight="1">
      <c r="B38" s="28"/>
      <c r="E38" s="23" t="s">
        <v>39</v>
      </c>
      <c r="F38" s="81">
        <f>ROUND((SUM(BF128:BF160)),  2)</f>
        <v>0</v>
      </c>
      <c r="I38" s="92">
        <v>0.12</v>
      </c>
      <c r="J38" s="81">
        <f>ROUND(((SUM(BF128:BF160))*I38),  2)</f>
        <v>0</v>
      </c>
      <c r="L38" s="28"/>
    </row>
    <row r="39" spans="2:12" s="1" customFormat="1" ht="14.45" hidden="1" customHeight="1">
      <c r="B39" s="28"/>
      <c r="E39" s="23" t="s">
        <v>40</v>
      </c>
      <c r="F39" s="81">
        <f>ROUND((SUM(BG128:BG160)),  2)</f>
        <v>0</v>
      </c>
      <c r="I39" s="92">
        <v>0.21</v>
      </c>
      <c r="J39" s="81">
        <f>0</f>
        <v>0</v>
      </c>
      <c r="L39" s="28"/>
    </row>
    <row r="40" spans="2:12" s="1" customFormat="1" ht="14.45" hidden="1" customHeight="1">
      <c r="B40" s="28"/>
      <c r="E40" s="23" t="s">
        <v>41</v>
      </c>
      <c r="F40" s="81">
        <f>ROUND((SUM(BH128:BH160)),  2)</f>
        <v>0</v>
      </c>
      <c r="I40" s="92">
        <v>0.12</v>
      </c>
      <c r="J40" s="81">
        <f>0</f>
        <v>0</v>
      </c>
      <c r="L40" s="28"/>
    </row>
    <row r="41" spans="2:12" s="1" customFormat="1" ht="14.45" hidden="1" customHeight="1">
      <c r="B41" s="28"/>
      <c r="E41" s="23" t="s">
        <v>42</v>
      </c>
      <c r="F41" s="81">
        <f>ROUND((SUM(BI128:BI160)),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3720</v>
      </c>
      <c r="F87" s="183"/>
      <c r="G87" s="183"/>
      <c r="H87" s="183"/>
      <c r="L87" s="16"/>
    </row>
    <row r="88" spans="2:12" ht="12" customHeight="1">
      <c r="B88" s="16"/>
      <c r="C88" s="23" t="s">
        <v>251</v>
      </c>
      <c r="L88" s="16"/>
    </row>
    <row r="89" spans="2:12" s="1" customFormat="1" ht="16.5" customHeight="1">
      <c r="B89" s="28"/>
      <c r="E89" s="218" t="s">
        <v>4049</v>
      </c>
      <c r="F89" s="225"/>
      <c r="G89" s="225"/>
      <c r="H89" s="225"/>
      <c r="L89" s="28"/>
    </row>
    <row r="90" spans="2:12" s="1" customFormat="1" ht="12" customHeight="1">
      <c r="B90" s="28"/>
      <c r="C90" s="23" t="s">
        <v>253</v>
      </c>
      <c r="L90" s="28"/>
    </row>
    <row r="91" spans="2:12" s="1" customFormat="1" ht="16.5" customHeight="1">
      <c r="B91" s="28"/>
      <c r="E91" s="205" t="str">
        <f>E13</f>
        <v>SO6-1 - Odpad užitkové vody S1</v>
      </c>
      <c r="F91" s="225"/>
      <c r="G91" s="225"/>
      <c r="H91" s="225"/>
      <c r="L91" s="28"/>
    </row>
    <row r="92" spans="2:12" s="1" customFormat="1" ht="6.95" customHeight="1">
      <c r="B92" s="28"/>
      <c r="L92" s="28"/>
    </row>
    <row r="93" spans="2:12" s="1" customFormat="1" ht="12" customHeight="1">
      <c r="B93" s="28"/>
      <c r="C93" s="23" t="s">
        <v>20</v>
      </c>
      <c r="F93" s="21" t="str">
        <f>F16</f>
        <v>Pelhřimov</v>
      </c>
      <c r="I93" s="23" t="s">
        <v>22</v>
      </c>
      <c r="J93" s="48" t="str">
        <f>IF(J16="","",J16)</f>
        <v>5. 12. 2024</v>
      </c>
      <c r="L93" s="28"/>
    </row>
    <row r="94" spans="2:12" s="1" customFormat="1" ht="6.95" customHeight="1">
      <c r="B94" s="28"/>
      <c r="L94" s="28"/>
    </row>
    <row r="95" spans="2:12" s="1" customFormat="1" ht="15.2" customHeight="1">
      <c r="B95" s="28"/>
      <c r="C95" s="23" t="s">
        <v>24</v>
      </c>
      <c r="F95" s="21" t="str">
        <f>E19</f>
        <v>Město Pelhřimov</v>
      </c>
      <c r="I95" s="23" t="s">
        <v>29</v>
      </c>
      <c r="J95" s="26" t="str">
        <f>E25</f>
        <v xml:space="preserve"> </v>
      </c>
      <c r="L95" s="28"/>
    </row>
    <row r="96" spans="2:12" s="1" customFormat="1" ht="15.2" customHeight="1">
      <c r="B96" s="28"/>
      <c r="C96" s="23" t="s">
        <v>27</v>
      </c>
      <c r="F96" s="21" t="str">
        <f>IF(E22="","",E22)</f>
        <v>Vyplň údaj</v>
      </c>
      <c r="I96" s="23" t="s">
        <v>31</v>
      </c>
      <c r="J96" s="26" t="str">
        <f>E28</f>
        <v>Ing Jaromír Čašek</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J128</f>
        <v>0</v>
      </c>
      <c r="L100" s="28"/>
      <c r="AU100" s="13" t="s">
        <v>259</v>
      </c>
    </row>
    <row r="101" spans="2:47" s="8" customFormat="1" ht="24.95" customHeight="1">
      <c r="B101" s="104"/>
      <c r="D101" s="105" t="s">
        <v>2929</v>
      </c>
      <c r="E101" s="106"/>
      <c r="F101" s="106"/>
      <c r="G101" s="106"/>
      <c r="H101" s="106"/>
      <c r="I101" s="106"/>
      <c r="J101" s="107">
        <f>J129</f>
        <v>0</v>
      </c>
      <c r="L101" s="104"/>
    </row>
    <row r="102" spans="2:47" s="9" customFormat="1" ht="19.899999999999999" customHeight="1">
      <c r="B102" s="108"/>
      <c r="D102" s="109" t="s">
        <v>3727</v>
      </c>
      <c r="E102" s="110"/>
      <c r="F102" s="110"/>
      <c r="G102" s="110"/>
      <c r="H102" s="110"/>
      <c r="I102" s="110"/>
      <c r="J102" s="111">
        <f>J130</f>
        <v>0</v>
      </c>
      <c r="L102" s="108"/>
    </row>
    <row r="103" spans="2:47" s="9" customFormat="1" ht="19.899999999999999" customHeight="1">
      <c r="B103" s="108"/>
      <c r="D103" s="109" t="s">
        <v>3729</v>
      </c>
      <c r="E103" s="110"/>
      <c r="F103" s="110"/>
      <c r="G103" s="110"/>
      <c r="H103" s="110"/>
      <c r="I103" s="110"/>
      <c r="J103" s="111">
        <f>J151</f>
        <v>0</v>
      </c>
      <c r="L103" s="108"/>
    </row>
    <row r="104" spans="2:47" s="9" customFormat="1" ht="19.899999999999999" customHeight="1">
      <c r="B104" s="108"/>
      <c r="D104" s="109" t="s">
        <v>3006</v>
      </c>
      <c r="E104" s="110"/>
      <c r="F104" s="110"/>
      <c r="G104" s="110"/>
      <c r="H104" s="110"/>
      <c r="I104" s="110"/>
      <c r="J104" s="111">
        <f>J159</f>
        <v>0</v>
      </c>
      <c r="L104" s="108"/>
    </row>
    <row r="105" spans="2:47" s="1" customFormat="1" ht="21.75" customHeight="1">
      <c r="B105" s="28"/>
      <c r="L105" s="28"/>
    </row>
    <row r="106" spans="2:47" s="1" customFormat="1" ht="6.95" customHeight="1">
      <c r="B106" s="40"/>
      <c r="C106" s="41"/>
      <c r="D106" s="41"/>
      <c r="E106" s="41"/>
      <c r="F106" s="41"/>
      <c r="G106" s="41"/>
      <c r="H106" s="41"/>
      <c r="I106" s="41"/>
      <c r="J106" s="41"/>
      <c r="K106" s="41"/>
      <c r="L106" s="28"/>
    </row>
    <row r="110" spans="2:47" s="1" customFormat="1" ht="6.95" customHeight="1">
      <c r="B110" s="42"/>
      <c r="C110" s="43"/>
      <c r="D110" s="43"/>
      <c r="E110" s="43"/>
      <c r="F110" s="43"/>
      <c r="G110" s="43"/>
      <c r="H110" s="43"/>
      <c r="I110" s="43"/>
      <c r="J110" s="43"/>
      <c r="K110" s="43"/>
      <c r="L110" s="28"/>
    </row>
    <row r="111" spans="2:47" s="1" customFormat="1" ht="24.95" customHeight="1">
      <c r="B111" s="28"/>
      <c r="C111" s="17" t="s">
        <v>266</v>
      </c>
      <c r="L111" s="28"/>
    </row>
    <row r="112" spans="2:47" s="1" customFormat="1" ht="6.95" customHeight="1">
      <c r="B112" s="28"/>
      <c r="L112" s="28"/>
    </row>
    <row r="113" spans="2:63" s="1" customFormat="1" ht="12" customHeight="1">
      <c r="B113" s="28"/>
      <c r="C113" s="23" t="s">
        <v>16</v>
      </c>
      <c r="L113" s="28"/>
    </row>
    <row r="114" spans="2:63" s="1" customFormat="1" ht="16.5" customHeight="1">
      <c r="B114" s="28"/>
      <c r="E114" s="223" t="str">
        <f>E7</f>
        <v>Městský park -Děkanská zahrada Pelhřimov - kompletní provedení</v>
      </c>
      <c r="F114" s="224"/>
      <c r="G114" s="224"/>
      <c r="H114" s="224"/>
      <c r="L114" s="28"/>
    </row>
    <row r="115" spans="2:63" ht="12" customHeight="1">
      <c r="B115" s="16"/>
      <c r="C115" s="23" t="s">
        <v>249</v>
      </c>
      <c r="L115" s="16"/>
    </row>
    <row r="116" spans="2:63" ht="16.5" customHeight="1">
      <c r="B116" s="16"/>
      <c r="E116" s="223" t="s">
        <v>3720</v>
      </c>
      <c r="F116" s="183"/>
      <c r="G116" s="183"/>
      <c r="H116" s="183"/>
      <c r="L116" s="16"/>
    </row>
    <row r="117" spans="2:63" ht="12" customHeight="1">
      <c r="B117" s="16"/>
      <c r="C117" s="23" t="s">
        <v>251</v>
      </c>
      <c r="L117" s="16"/>
    </row>
    <row r="118" spans="2:63" s="1" customFormat="1" ht="16.5" customHeight="1">
      <c r="B118" s="28"/>
      <c r="E118" s="218" t="s">
        <v>4049</v>
      </c>
      <c r="F118" s="225"/>
      <c r="G118" s="225"/>
      <c r="H118" s="225"/>
      <c r="L118" s="28"/>
    </row>
    <row r="119" spans="2:63" s="1" customFormat="1" ht="12" customHeight="1">
      <c r="B119" s="28"/>
      <c r="C119" s="23" t="s">
        <v>253</v>
      </c>
      <c r="L119" s="28"/>
    </row>
    <row r="120" spans="2:63" s="1" customFormat="1" ht="16.5" customHeight="1">
      <c r="B120" s="28"/>
      <c r="E120" s="205" t="str">
        <f>E13</f>
        <v>SO6-1 - Odpad užitkové vody S1</v>
      </c>
      <c r="F120" s="225"/>
      <c r="G120" s="225"/>
      <c r="H120" s="225"/>
      <c r="L120" s="28"/>
    </row>
    <row r="121" spans="2:63" s="1" customFormat="1" ht="6.95" customHeight="1">
      <c r="B121" s="28"/>
      <c r="L121" s="28"/>
    </row>
    <row r="122" spans="2:63" s="1" customFormat="1" ht="12" customHeight="1">
      <c r="B122" s="28"/>
      <c r="C122" s="23" t="s">
        <v>20</v>
      </c>
      <c r="F122" s="21" t="str">
        <f>F16</f>
        <v>Pelhřimov</v>
      </c>
      <c r="I122" s="23" t="s">
        <v>22</v>
      </c>
      <c r="J122" s="48" t="str">
        <f>IF(J16="","",J16)</f>
        <v>5. 12. 2024</v>
      </c>
      <c r="L122" s="28"/>
    </row>
    <row r="123" spans="2:63" s="1" customFormat="1" ht="6.95" customHeight="1">
      <c r="B123" s="28"/>
      <c r="L123" s="28"/>
    </row>
    <row r="124" spans="2:63" s="1" customFormat="1" ht="15.2" customHeight="1">
      <c r="B124" s="28"/>
      <c r="C124" s="23" t="s">
        <v>24</v>
      </c>
      <c r="F124" s="21" t="str">
        <f>E19</f>
        <v>Město Pelhřimov</v>
      </c>
      <c r="I124" s="23" t="s">
        <v>29</v>
      </c>
      <c r="J124" s="26" t="str">
        <f>E25</f>
        <v xml:space="preserve"> </v>
      </c>
      <c r="L124" s="28"/>
    </row>
    <row r="125" spans="2:63" s="1" customFormat="1" ht="15.2" customHeight="1">
      <c r="B125" s="28"/>
      <c r="C125" s="23" t="s">
        <v>27</v>
      </c>
      <c r="F125" s="21" t="str">
        <f>IF(E22="","",E22)</f>
        <v>Vyplň údaj</v>
      </c>
      <c r="I125" s="23" t="s">
        <v>31</v>
      </c>
      <c r="J125" s="26" t="str">
        <f>E28</f>
        <v>Ing Jaromír Čašek</v>
      </c>
      <c r="L125" s="28"/>
    </row>
    <row r="126" spans="2:63" s="1" customFormat="1" ht="10.35" customHeight="1">
      <c r="B126" s="28"/>
      <c r="L126" s="28"/>
    </row>
    <row r="127" spans="2:63" s="10" customFormat="1" ht="29.25" customHeight="1">
      <c r="B127" s="112"/>
      <c r="C127" s="113" t="s">
        <v>267</v>
      </c>
      <c r="D127" s="114" t="s">
        <v>58</v>
      </c>
      <c r="E127" s="114" t="s">
        <v>54</v>
      </c>
      <c r="F127" s="114" t="s">
        <v>55</v>
      </c>
      <c r="G127" s="114" t="s">
        <v>268</v>
      </c>
      <c r="H127" s="114" t="s">
        <v>269</v>
      </c>
      <c r="I127" s="114" t="s">
        <v>270</v>
      </c>
      <c r="J127" s="115" t="s">
        <v>257</v>
      </c>
      <c r="K127" s="116" t="s">
        <v>271</v>
      </c>
      <c r="L127" s="112"/>
      <c r="M127" s="55" t="s">
        <v>1</v>
      </c>
      <c r="N127" s="56" t="s">
        <v>37</v>
      </c>
      <c r="O127" s="56" t="s">
        <v>272</v>
      </c>
      <c r="P127" s="56" t="s">
        <v>273</v>
      </c>
      <c r="Q127" s="56" t="s">
        <v>274</v>
      </c>
      <c r="R127" s="56" t="s">
        <v>275</v>
      </c>
      <c r="S127" s="56" t="s">
        <v>276</v>
      </c>
      <c r="T127" s="57" t="s">
        <v>277</v>
      </c>
    </row>
    <row r="128" spans="2:63" s="1" customFormat="1" ht="22.9" customHeight="1">
      <c r="B128" s="28"/>
      <c r="C128" s="60" t="s">
        <v>278</v>
      </c>
      <c r="J128" s="117">
        <f>BK128</f>
        <v>0</v>
      </c>
      <c r="L128" s="28"/>
      <c r="M128" s="58"/>
      <c r="N128" s="49"/>
      <c r="O128" s="49"/>
      <c r="P128" s="118">
        <f>P129</f>
        <v>0</v>
      </c>
      <c r="Q128" s="49"/>
      <c r="R128" s="118">
        <f>R129</f>
        <v>84.589932500000003</v>
      </c>
      <c r="S128" s="49"/>
      <c r="T128" s="119">
        <f>T129</f>
        <v>0</v>
      </c>
      <c r="AT128" s="13" t="s">
        <v>72</v>
      </c>
      <c r="AU128" s="13" t="s">
        <v>259</v>
      </c>
      <c r="BK128" s="120">
        <f>BK129</f>
        <v>0</v>
      </c>
    </row>
    <row r="129" spans="2:65" s="11" customFormat="1" ht="25.9" customHeight="1">
      <c r="B129" s="121"/>
      <c r="D129" s="122" t="s">
        <v>72</v>
      </c>
      <c r="E129" s="123" t="s">
        <v>2935</v>
      </c>
      <c r="F129" s="123" t="s">
        <v>2936</v>
      </c>
      <c r="I129" s="124"/>
      <c r="J129" s="125">
        <f>BK129</f>
        <v>0</v>
      </c>
      <c r="L129" s="121"/>
      <c r="M129" s="126"/>
      <c r="P129" s="127">
        <f>P130+P151+P159</f>
        <v>0</v>
      </c>
      <c r="R129" s="127">
        <f>R130+R151+R159</f>
        <v>84.589932500000003</v>
      </c>
      <c r="T129" s="128">
        <f>T130+T151+T159</f>
        <v>0</v>
      </c>
      <c r="AR129" s="122" t="s">
        <v>80</v>
      </c>
      <c r="AT129" s="129" t="s">
        <v>72</v>
      </c>
      <c r="AU129" s="129" t="s">
        <v>73</v>
      </c>
      <c r="AY129" s="122" t="s">
        <v>281</v>
      </c>
      <c r="BK129" s="130">
        <f>BK130+BK151+BK159</f>
        <v>0</v>
      </c>
    </row>
    <row r="130" spans="2:65" s="11" customFormat="1" ht="22.9" customHeight="1">
      <c r="B130" s="121"/>
      <c r="D130" s="122" t="s">
        <v>72</v>
      </c>
      <c r="E130" s="131" t="s">
        <v>80</v>
      </c>
      <c r="F130" s="131" t="s">
        <v>399</v>
      </c>
      <c r="I130" s="124"/>
      <c r="J130" s="132">
        <f>BK130</f>
        <v>0</v>
      </c>
      <c r="L130" s="121"/>
      <c r="M130" s="126"/>
      <c r="P130" s="127">
        <f>SUM(P131:P150)</f>
        <v>0</v>
      </c>
      <c r="R130" s="127">
        <f>SUM(R131:R150)</f>
        <v>83.955687600000005</v>
      </c>
      <c r="T130" s="128">
        <f>SUM(T131:T150)</f>
        <v>0</v>
      </c>
      <c r="AR130" s="122" t="s">
        <v>80</v>
      </c>
      <c r="AT130" s="129" t="s">
        <v>72</v>
      </c>
      <c r="AU130" s="129" t="s">
        <v>80</v>
      </c>
      <c r="AY130" s="122" t="s">
        <v>281</v>
      </c>
      <c r="BK130" s="130">
        <f>SUM(BK131:BK150)</f>
        <v>0</v>
      </c>
    </row>
    <row r="131" spans="2:65" s="1" customFormat="1" ht="24.2" customHeight="1">
      <c r="B131" s="133"/>
      <c r="C131" s="134" t="s">
        <v>486</v>
      </c>
      <c r="D131" s="134" t="s">
        <v>284</v>
      </c>
      <c r="E131" s="135" t="s">
        <v>3730</v>
      </c>
      <c r="F131" s="136" t="s">
        <v>3731</v>
      </c>
      <c r="G131" s="137" t="s">
        <v>501</v>
      </c>
      <c r="H131" s="156">
        <v>9</v>
      </c>
      <c r="I131" s="139"/>
      <c r="J131" s="140">
        <f t="shared" ref="J131:J150" si="0">ROUND(I131*H131,2)</f>
        <v>0</v>
      </c>
      <c r="K131" s="141"/>
      <c r="L131" s="28"/>
      <c r="M131" s="142" t="s">
        <v>1</v>
      </c>
      <c r="N131" s="143" t="s">
        <v>38</v>
      </c>
      <c r="P131" s="144">
        <f t="shared" ref="P131:P150" si="1">O131*H131</f>
        <v>0</v>
      </c>
      <c r="Q131" s="144">
        <v>1.269E-2</v>
      </c>
      <c r="R131" s="144">
        <f t="shared" ref="R131:R150" si="2">Q131*H131</f>
        <v>0.11421000000000001</v>
      </c>
      <c r="S131" s="144">
        <v>0</v>
      </c>
      <c r="T131" s="145">
        <f t="shared" ref="T131:T150" si="3">S131*H131</f>
        <v>0</v>
      </c>
      <c r="AR131" s="146" t="s">
        <v>97</v>
      </c>
      <c r="AT131" s="146" t="s">
        <v>284</v>
      </c>
      <c r="AU131" s="146" t="s">
        <v>82</v>
      </c>
      <c r="AY131" s="13" t="s">
        <v>281</v>
      </c>
      <c r="BE131" s="147">
        <f t="shared" ref="BE131:BE150" si="4">IF(N131="základní",J131,0)</f>
        <v>0</v>
      </c>
      <c r="BF131" s="147">
        <f t="shared" ref="BF131:BF150" si="5">IF(N131="snížená",J131,0)</f>
        <v>0</v>
      </c>
      <c r="BG131" s="147">
        <f t="shared" ref="BG131:BG150" si="6">IF(N131="zákl. přenesená",J131,0)</f>
        <v>0</v>
      </c>
      <c r="BH131" s="147">
        <f t="shared" ref="BH131:BH150" si="7">IF(N131="sníž. přenesená",J131,0)</f>
        <v>0</v>
      </c>
      <c r="BI131" s="147">
        <f t="shared" ref="BI131:BI150" si="8">IF(N131="nulová",J131,0)</f>
        <v>0</v>
      </c>
      <c r="BJ131" s="13" t="s">
        <v>80</v>
      </c>
      <c r="BK131" s="147">
        <f t="shared" ref="BK131:BK150" si="9">ROUND(I131*H131,2)</f>
        <v>0</v>
      </c>
      <c r="BL131" s="13" t="s">
        <v>97</v>
      </c>
      <c r="BM131" s="146" t="s">
        <v>4051</v>
      </c>
    </row>
    <row r="132" spans="2:65" s="1" customFormat="1" ht="24.2" customHeight="1">
      <c r="B132" s="133"/>
      <c r="C132" s="134" t="s">
        <v>482</v>
      </c>
      <c r="D132" s="134" t="s">
        <v>284</v>
      </c>
      <c r="E132" s="135" t="s">
        <v>3733</v>
      </c>
      <c r="F132" s="136" t="s">
        <v>3734</v>
      </c>
      <c r="G132" s="137" t="s">
        <v>501</v>
      </c>
      <c r="H132" s="156">
        <v>21</v>
      </c>
      <c r="I132" s="139"/>
      <c r="J132" s="140">
        <f t="shared" si="0"/>
        <v>0</v>
      </c>
      <c r="K132" s="141"/>
      <c r="L132" s="28"/>
      <c r="M132" s="142" t="s">
        <v>1</v>
      </c>
      <c r="N132" s="143" t="s">
        <v>38</v>
      </c>
      <c r="P132" s="144">
        <f t="shared" si="1"/>
        <v>0</v>
      </c>
      <c r="Q132" s="144">
        <v>3.6900000000000002E-2</v>
      </c>
      <c r="R132" s="144">
        <f t="shared" si="2"/>
        <v>0.77490000000000003</v>
      </c>
      <c r="S132" s="144">
        <v>0</v>
      </c>
      <c r="T132" s="145">
        <f t="shared" si="3"/>
        <v>0</v>
      </c>
      <c r="AR132" s="146" t="s">
        <v>97</v>
      </c>
      <c r="AT132" s="146" t="s">
        <v>284</v>
      </c>
      <c r="AU132" s="146" t="s">
        <v>82</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4052</v>
      </c>
    </row>
    <row r="133" spans="2:65" s="1" customFormat="1" ht="24.2" customHeight="1">
      <c r="B133" s="133"/>
      <c r="C133" s="134" t="s">
        <v>490</v>
      </c>
      <c r="D133" s="134" t="s">
        <v>284</v>
      </c>
      <c r="E133" s="135" t="s">
        <v>3736</v>
      </c>
      <c r="F133" s="136" t="s">
        <v>3737</v>
      </c>
      <c r="G133" s="137" t="s">
        <v>506</v>
      </c>
      <c r="H133" s="156">
        <v>70</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82</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4053</v>
      </c>
    </row>
    <row r="134" spans="2:65" s="1" customFormat="1" ht="33" customHeight="1">
      <c r="B134" s="133"/>
      <c r="C134" s="134" t="s">
        <v>80</v>
      </c>
      <c r="D134" s="134" t="s">
        <v>284</v>
      </c>
      <c r="E134" s="135" t="s">
        <v>3745</v>
      </c>
      <c r="F134" s="136" t="s">
        <v>3746</v>
      </c>
      <c r="G134" s="137" t="s">
        <v>506</v>
      </c>
      <c r="H134" s="156">
        <v>66.507999999999996</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82</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4054</v>
      </c>
    </row>
    <row r="135" spans="2:65" s="1" customFormat="1" ht="33" customHeight="1">
      <c r="B135" s="133"/>
      <c r="C135" s="134" t="s">
        <v>82</v>
      </c>
      <c r="D135" s="134" t="s">
        <v>284</v>
      </c>
      <c r="E135" s="135" t="s">
        <v>3748</v>
      </c>
      <c r="F135" s="136" t="s">
        <v>3749</v>
      </c>
      <c r="G135" s="137" t="s">
        <v>506</v>
      </c>
      <c r="H135" s="156">
        <v>99.762</v>
      </c>
      <c r="I135" s="139"/>
      <c r="J135" s="140">
        <f t="shared" si="0"/>
        <v>0</v>
      </c>
      <c r="K135" s="141"/>
      <c r="L135" s="28"/>
      <c r="M135" s="142" t="s">
        <v>1</v>
      </c>
      <c r="N135" s="143" t="s">
        <v>38</v>
      </c>
      <c r="P135" s="144">
        <f t="shared" si="1"/>
        <v>0</v>
      </c>
      <c r="Q135" s="144">
        <v>0</v>
      </c>
      <c r="R135" s="144">
        <f t="shared" si="2"/>
        <v>0</v>
      </c>
      <c r="S135" s="144">
        <v>0</v>
      </c>
      <c r="T135" s="145">
        <f t="shared" si="3"/>
        <v>0</v>
      </c>
      <c r="AR135" s="146" t="s">
        <v>97</v>
      </c>
      <c r="AT135" s="146" t="s">
        <v>284</v>
      </c>
      <c r="AU135" s="146" t="s">
        <v>82</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4055</v>
      </c>
    </row>
    <row r="136" spans="2:65" s="1" customFormat="1" ht="33" customHeight="1">
      <c r="B136" s="133"/>
      <c r="C136" s="134" t="s">
        <v>90</v>
      </c>
      <c r="D136" s="134" t="s">
        <v>284</v>
      </c>
      <c r="E136" s="135" t="s">
        <v>3751</v>
      </c>
      <c r="F136" s="136" t="s">
        <v>3752</v>
      </c>
      <c r="G136" s="137" t="s">
        <v>506</v>
      </c>
      <c r="H136" s="156">
        <v>99.762</v>
      </c>
      <c r="I136" s="139"/>
      <c r="J136" s="140">
        <f t="shared" si="0"/>
        <v>0</v>
      </c>
      <c r="K136" s="141"/>
      <c r="L136" s="28"/>
      <c r="M136" s="142" t="s">
        <v>1</v>
      </c>
      <c r="N136" s="143" t="s">
        <v>38</v>
      </c>
      <c r="P136" s="144">
        <f t="shared" si="1"/>
        <v>0</v>
      </c>
      <c r="Q136" s="144">
        <v>0</v>
      </c>
      <c r="R136" s="144">
        <f t="shared" si="2"/>
        <v>0</v>
      </c>
      <c r="S136" s="144">
        <v>0</v>
      </c>
      <c r="T136" s="145">
        <f t="shared" si="3"/>
        <v>0</v>
      </c>
      <c r="AR136" s="146" t="s">
        <v>97</v>
      </c>
      <c r="AT136" s="146" t="s">
        <v>284</v>
      </c>
      <c r="AU136" s="146" t="s">
        <v>82</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4056</v>
      </c>
    </row>
    <row r="137" spans="2:65" s="1" customFormat="1" ht="33" customHeight="1">
      <c r="B137" s="133"/>
      <c r="C137" s="134" t="s">
        <v>97</v>
      </c>
      <c r="D137" s="134" t="s">
        <v>284</v>
      </c>
      <c r="E137" s="135" t="s">
        <v>3754</v>
      </c>
      <c r="F137" s="136" t="s">
        <v>3755</v>
      </c>
      <c r="G137" s="137" t="s">
        <v>506</v>
      </c>
      <c r="H137" s="156">
        <v>66.507999999999996</v>
      </c>
      <c r="I137" s="139"/>
      <c r="J137" s="140">
        <f t="shared" si="0"/>
        <v>0</v>
      </c>
      <c r="K137" s="141"/>
      <c r="L137" s="28"/>
      <c r="M137" s="142" t="s">
        <v>1</v>
      </c>
      <c r="N137" s="143" t="s">
        <v>38</v>
      </c>
      <c r="P137" s="144">
        <f t="shared" si="1"/>
        <v>0</v>
      </c>
      <c r="Q137" s="144">
        <v>0</v>
      </c>
      <c r="R137" s="144">
        <f t="shared" si="2"/>
        <v>0</v>
      </c>
      <c r="S137" s="144">
        <v>0</v>
      </c>
      <c r="T137" s="145">
        <f t="shared" si="3"/>
        <v>0</v>
      </c>
      <c r="AR137" s="146" t="s">
        <v>97</v>
      </c>
      <c r="AT137" s="146" t="s">
        <v>284</v>
      </c>
      <c r="AU137" s="146" t="s">
        <v>82</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4057</v>
      </c>
    </row>
    <row r="138" spans="2:65" s="1" customFormat="1" ht="21.75" customHeight="1">
      <c r="B138" s="133"/>
      <c r="C138" s="134" t="s">
        <v>311</v>
      </c>
      <c r="D138" s="134" t="s">
        <v>284</v>
      </c>
      <c r="E138" s="135" t="s">
        <v>3760</v>
      </c>
      <c r="F138" s="136" t="s">
        <v>3761</v>
      </c>
      <c r="G138" s="137" t="s">
        <v>402</v>
      </c>
      <c r="H138" s="156">
        <v>64.64</v>
      </c>
      <c r="I138" s="139"/>
      <c r="J138" s="140">
        <f t="shared" si="0"/>
        <v>0</v>
      </c>
      <c r="K138" s="141"/>
      <c r="L138" s="28"/>
      <c r="M138" s="142" t="s">
        <v>1</v>
      </c>
      <c r="N138" s="143" t="s">
        <v>38</v>
      </c>
      <c r="P138" s="144">
        <f t="shared" si="1"/>
        <v>0</v>
      </c>
      <c r="Q138" s="144">
        <v>8.4000000000000003E-4</v>
      </c>
      <c r="R138" s="144">
        <f t="shared" si="2"/>
        <v>5.4297600000000001E-2</v>
      </c>
      <c r="S138" s="144">
        <v>0</v>
      </c>
      <c r="T138" s="145">
        <f t="shared" si="3"/>
        <v>0</v>
      </c>
      <c r="AR138" s="146" t="s">
        <v>97</v>
      </c>
      <c r="AT138" s="146" t="s">
        <v>284</v>
      </c>
      <c r="AU138" s="146" t="s">
        <v>82</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4058</v>
      </c>
    </row>
    <row r="139" spans="2:65" s="1" customFormat="1" ht="24.2" customHeight="1">
      <c r="B139" s="133"/>
      <c r="C139" s="134" t="s">
        <v>280</v>
      </c>
      <c r="D139" s="134" t="s">
        <v>284</v>
      </c>
      <c r="E139" s="135" t="s">
        <v>4059</v>
      </c>
      <c r="F139" s="136" t="s">
        <v>4060</v>
      </c>
      <c r="G139" s="137" t="s">
        <v>402</v>
      </c>
      <c r="H139" s="156">
        <v>98</v>
      </c>
      <c r="I139" s="139"/>
      <c r="J139" s="140">
        <f t="shared" si="0"/>
        <v>0</v>
      </c>
      <c r="K139" s="141"/>
      <c r="L139" s="28"/>
      <c r="M139" s="142" t="s">
        <v>1</v>
      </c>
      <c r="N139" s="143" t="s">
        <v>38</v>
      </c>
      <c r="P139" s="144">
        <f t="shared" si="1"/>
        <v>0</v>
      </c>
      <c r="Q139" s="144">
        <v>8.4999999999999995E-4</v>
      </c>
      <c r="R139" s="144">
        <f t="shared" si="2"/>
        <v>8.3299999999999999E-2</v>
      </c>
      <c r="S139" s="144">
        <v>0</v>
      </c>
      <c r="T139" s="145">
        <f t="shared" si="3"/>
        <v>0</v>
      </c>
      <c r="AR139" s="146" t="s">
        <v>97</v>
      </c>
      <c r="AT139" s="146" t="s">
        <v>284</v>
      </c>
      <c r="AU139" s="146" t="s">
        <v>82</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4061</v>
      </c>
    </row>
    <row r="140" spans="2:65" s="1" customFormat="1" ht="24.2" customHeight="1">
      <c r="B140" s="133"/>
      <c r="C140" s="134" t="s">
        <v>306</v>
      </c>
      <c r="D140" s="134" t="s">
        <v>284</v>
      </c>
      <c r="E140" s="135" t="s">
        <v>4062</v>
      </c>
      <c r="F140" s="136" t="s">
        <v>4063</v>
      </c>
      <c r="G140" s="137" t="s">
        <v>402</v>
      </c>
      <c r="H140" s="156">
        <v>42</v>
      </c>
      <c r="I140" s="139"/>
      <c r="J140" s="140">
        <f t="shared" si="0"/>
        <v>0</v>
      </c>
      <c r="K140" s="141"/>
      <c r="L140" s="28"/>
      <c r="M140" s="142" t="s">
        <v>1</v>
      </c>
      <c r="N140" s="143" t="s">
        <v>38</v>
      </c>
      <c r="P140" s="144">
        <f t="shared" si="1"/>
        <v>0</v>
      </c>
      <c r="Q140" s="144">
        <v>1.1900000000000001E-3</v>
      </c>
      <c r="R140" s="144">
        <f t="shared" si="2"/>
        <v>4.9980000000000004E-2</v>
      </c>
      <c r="S140" s="144">
        <v>0</v>
      </c>
      <c r="T140" s="145">
        <f t="shared" si="3"/>
        <v>0</v>
      </c>
      <c r="AR140" s="146" t="s">
        <v>97</v>
      </c>
      <c r="AT140" s="146" t="s">
        <v>284</v>
      </c>
      <c r="AU140" s="146" t="s">
        <v>82</v>
      </c>
      <c r="AY140" s="13" t="s">
        <v>281</v>
      </c>
      <c r="BE140" s="147">
        <f t="shared" si="4"/>
        <v>0</v>
      </c>
      <c r="BF140" s="147">
        <f t="shared" si="5"/>
        <v>0</v>
      </c>
      <c r="BG140" s="147">
        <f t="shared" si="6"/>
        <v>0</v>
      </c>
      <c r="BH140" s="147">
        <f t="shared" si="7"/>
        <v>0</v>
      </c>
      <c r="BI140" s="147">
        <f t="shared" si="8"/>
        <v>0</v>
      </c>
      <c r="BJ140" s="13" t="s">
        <v>80</v>
      </c>
      <c r="BK140" s="147">
        <f t="shared" si="9"/>
        <v>0</v>
      </c>
      <c r="BL140" s="13" t="s">
        <v>97</v>
      </c>
      <c r="BM140" s="146" t="s">
        <v>4064</v>
      </c>
    </row>
    <row r="141" spans="2:65" s="1" customFormat="1" ht="24.2" customHeight="1">
      <c r="B141" s="133"/>
      <c r="C141" s="134" t="s">
        <v>316</v>
      </c>
      <c r="D141" s="134" t="s">
        <v>284</v>
      </c>
      <c r="E141" s="135" t="s">
        <v>3763</v>
      </c>
      <c r="F141" s="136" t="s">
        <v>3764</v>
      </c>
      <c r="G141" s="137" t="s">
        <v>402</v>
      </c>
      <c r="H141" s="156">
        <v>64.64</v>
      </c>
      <c r="I141" s="139"/>
      <c r="J141" s="140">
        <f t="shared" si="0"/>
        <v>0</v>
      </c>
      <c r="K141" s="141"/>
      <c r="L141" s="28"/>
      <c r="M141" s="142" t="s">
        <v>1</v>
      </c>
      <c r="N141" s="143" t="s">
        <v>38</v>
      </c>
      <c r="P141" s="144">
        <f t="shared" si="1"/>
        <v>0</v>
      </c>
      <c r="Q141" s="144">
        <v>0</v>
      </c>
      <c r="R141" s="144">
        <f t="shared" si="2"/>
        <v>0</v>
      </c>
      <c r="S141" s="144">
        <v>0</v>
      </c>
      <c r="T141" s="145">
        <f t="shared" si="3"/>
        <v>0</v>
      </c>
      <c r="AR141" s="146" t="s">
        <v>97</v>
      </c>
      <c r="AT141" s="146" t="s">
        <v>284</v>
      </c>
      <c r="AU141" s="146" t="s">
        <v>82</v>
      </c>
      <c r="AY141" s="13" t="s">
        <v>281</v>
      </c>
      <c r="BE141" s="147">
        <f t="shared" si="4"/>
        <v>0</v>
      </c>
      <c r="BF141" s="147">
        <f t="shared" si="5"/>
        <v>0</v>
      </c>
      <c r="BG141" s="147">
        <f t="shared" si="6"/>
        <v>0</v>
      </c>
      <c r="BH141" s="147">
        <f t="shared" si="7"/>
        <v>0</v>
      </c>
      <c r="BI141" s="147">
        <f t="shared" si="8"/>
        <v>0</v>
      </c>
      <c r="BJ141" s="13" t="s">
        <v>80</v>
      </c>
      <c r="BK141" s="147">
        <f t="shared" si="9"/>
        <v>0</v>
      </c>
      <c r="BL141" s="13" t="s">
        <v>97</v>
      </c>
      <c r="BM141" s="146" t="s">
        <v>4065</v>
      </c>
    </row>
    <row r="142" spans="2:65" s="1" customFormat="1" ht="24.2" customHeight="1">
      <c r="B142" s="133"/>
      <c r="C142" s="134" t="s">
        <v>321</v>
      </c>
      <c r="D142" s="134" t="s">
        <v>284</v>
      </c>
      <c r="E142" s="135" t="s">
        <v>4066</v>
      </c>
      <c r="F142" s="136" t="s">
        <v>4067</v>
      </c>
      <c r="G142" s="137" t="s">
        <v>402</v>
      </c>
      <c r="H142" s="156">
        <v>98</v>
      </c>
      <c r="I142" s="139"/>
      <c r="J142" s="140">
        <f t="shared" si="0"/>
        <v>0</v>
      </c>
      <c r="K142" s="141"/>
      <c r="L142" s="28"/>
      <c r="M142" s="142" t="s">
        <v>1</v>
      </c>
      <c r="N142" s="143" t="s">
        <v>38</v>
      </c>
      <c r="P142" s="144">
        <f t="shared" si="1"/>
        <v>0</v>
      </c>
      <c r="Q142" s="144">
        <v>0</v>
      </c>
      <c r="R142" s="144">
        <f t="shared" si="2"/>
        <v>0</v>
      </c>
      <c r="S142" s="144">
        <v>0</v>
      </c>
      <c r="T142" s="145">
        <f t="shared" si="3"/>
        <v>0</v>
      </c>
      <c r="AR142" s="146" t="s">
        <v>97</v>
      </c>
      <c r="AT142" s="146" t="s">
        <v>284</v>
      </c>
      <c r="AU142" s="146" t="s">
        <v>82</v>
      </c>
      <c r="AY142" s="13" t="s">
        <v>281</v>
      </c>
      <c r="BE142" s="147">
        <f t="shared" si="4"/>
        <v>0</v>
      </c>
      <c r="BF142" s="147">
        <f t="shared" si="5"/>
        <v>0</v>
      </c>
      <c r="BG142" s="147">
        <f t="shared" si="6"/>
        <v>0</v>
      </c>
      <c r="BH142" s="147">
        <f t="shared" si="7"/>
        <v>0</v>
      </c>
      <c r="BI142" s="147">
        <f t="shared" si="8"/>
        <v>0</v>
      </c>
      <c r="BJ142" s="13" t="s">
        <v>80</v>
      </c>
      <c r="BK142" s="147">
        <f t="shared" si="9"/>
        <v>0</v>
      </c>
      <c r="BL142" s="13" t="s">
        <v>97</v>
      </c>
      <c r="BM142" s="146" t="s">
        <v>4068</v>
      </c>
    </row>
    <row r="143" spans="2:65" s="1" customFormat="1" ht="24.2" customHeight="1">
      <c r="B143" s="133"/>
      <c r="C143" s="134" t="s">
        <v>326</v>
      </c>
      <c r="D143" s="134" t="s">
        <v>284</v>
      </c>
      <c r="E143" s="135" t="s">
        <v>4069</v>
      </c>
      <c r="F143" s="136" t="s">
        <v>4070</v>
      </c>
      <c r="G143" s="137" t="s">
        <v>402</v>
      </c>
      <c r="H143" s="156">
        <v>42</v>
      </c>
      <c r="I143" s="139"/>
      <c r="J143" s="140">
        <f t="shared" si="0"/>
        <v>0</v>
      </c>
      <c r="K143" s="141"/>
      <c r="L143" s="28"/>
      <c r="M143" s="142" t="s">
        <v>1</v>
      </c>
      <c r="N143" s="143" t="s">
        <v>38</v>
      </c>
      <c r="P143" s="144">
        <f t="shared" si="1"/>
        <v>0</v>
      </c>
      <c r="Q143" s="144">
        <v>0</v>
      </c>
      <c r="R143" s="144">
        <f t="shared" si="2"/>
        <v>0</v>
      </c>
      <c r="S143" s="144">
        <v>0</v>
      </c>
      <c r="T143" s="145">
        <f t="shared" si="3"/>
        <v>0</v>
      </c>
      <c r="AR143" s="146" t="s">
        <v>97</v>
      </c>
      <c r="AT143" s="146" t="s">
        <v>284</v>
      </c>
      <c r="AU143" s="146" t="s">
        <v>82</v>
      </c>
      <c r="AY143" s="13" t="s">
        <v>281</v>
      </c>
      <c r="BE143" s="147">
        <f t="shared" si="4"/>
        <v>0</v>
      </c>
      <c r="BF143" s="147">
        <f t="shared" si="5"/>
        <v>0</v>
      </c>
      <c r="BG143" s="147">
        <f t="shared" si="6"/>
        <v>0</v>
      </c>
      <c r="BH143" s="147">
        <f t="shared" si="7"/>
        <v>0</v>
      </c>
      <c r="BI143" s="147">
        <f t="shared" si="8"/>
        <v>0</v>
      </c>
      <c r="BJ143" s="13" t="s">
        <v>80</v>
      </c>
      <c r="BK143" s="147">
        <f t="shared" si="9"/>
        <v>0</v>
      </c>
      <c r="BL143" s="13" t="s">
        <v>97</v>
      </c>
      <c r="BM143" s="146" t="s">
        <v>4071</v>
      </c>
    </row>
    <row r="144" spans="2:65" s="1" customFormat="1" ht="33" customHeight="1">
      <c r="B144" s="133"/>
      <c r="C144" s="134" t="s">
        <v>331</v>
      </c>
      <c r="D144" s="134" t="s">
        <v>284</v>
      </c>
      <c r="E144" s="135" t="s">
        <v>3772</v>
      </c>
      <c r="F144" s="136" t="s">
        <v>3773</v>
      </c>
      <c r="G144" s="137" t="s">
        <v>506</v>
      </c>
      <c r="H144" s="156">
        <v>9.2089999999999996</v>
      </c>
      <c r="I144" s="139"/>
      <c r="J144" s="140">
        <f t="shared" si="0"/>
        <v>0</v>
      </c>
      <c r="K144" s="141"/>
      <c r="L144" s="28"/>
      <c r="M144" s="142" t="s">
        <v>1</v>
      </c>
      <c r="N144" s="143" t="s">
        <v>38</v>
      </c>
      <c r="P144" s="144">
        <f t="shared" si="1"/>
        <v>0</v>
      </c>
      <c r="Q144" s="144">
        <v>0</v>
      </c>
      <c r="R144" s="144">
        <f t="shared" si="2"/>
        <v>0</v>
      </c>
      <c r="S144" s="144">
        <v>0</v>
      </c>
      <c r="T144" s="145">
        <f t="shared" si="3"/>
        <v>0</v>
      </c>
      <c r="AR144" s="146" t="s">
        <v>97</v>
      </c>
      <c r="AT144" s="146" t="s">
        <v>284</v>
      </c>
      <c r="AU144" s="146" t="s">
        <v>82</v>
      </c>
      <c r="AY144" s="13" t="s">
        <v>281</v>
      </c>
      <c r="BE144" s="147">
        <f t="shared" si="4"/>
        <v>0</v>
      </c>
      <c r="BF144" s="147">
        <f t="shared" si="5"/>
        <v>0</v>
      </c>
      <c r="BG144" s="147">
        <f t="shared" si="6"/>
        <v>0</v>
      </c>
      <c r="BH144" s="147">
        <f t="shared" si="7"/>
        <v>0</v>
      </c>
      <c r="BI144" s="147">
        <f t="shared" si="8"/>
        <v>0</v>
      </c>
      <c r="BJ144" s="13" t="s">
        <v>80</v>
      </c>
      <c r="BK144" s="147">
        <f t="shared" si="9"/>
        <v>0</v>
      </c>
      <c r="BL144" s="13" t="s">
        <v>97</v>
      </c>
      <c r="BM144" s="146" t="s">
        <v>4072</v>
      </c>
    </row>
    <row r="145" spans="2:65" s="1" customFormat="1" ht="37.9" customHeight="1">
      <c r="B145" s="133"/>
      <c r="C145" s="134" t="s">
        <v>8</v>
      </c>
      <c r="D145" s="134" t="s">
        <v>284</v>
      </c>
      <c r="E145" s="135" t="s">
        <v>3775</v>
      </c>
      <c r="F145" s="136" t="s">
        <v>3776</v>
      </c>
      <c r="G145" s="137" t="s">
        <v>506</v>
      </c>
      <c r="H145" s="156">
        <v>27.626000000000001</v>
      </c>
      <c r="I145" s="139"/>
      <c r="J145" s="140">
        <f t="shared" si="0"/>
        <v>0</v>
      </c>
      <c r="K145" s="141"/>
      <c r="L145" s="28"/>
      <c r="M145" s="142" t="s">
        <v>1</v>
      </c>
      <c r="N145" s="143" t="s">
        <v>38</v>
      </c>
      <c r="P145" s="144">
        <f t="shared" si="1"/>
        <v>0</v>
      </c>
      <c r="Q145" s="144">
        <v>0</v>
      </c>
      <c r="R145" s="144">
        <f t="shared" si="2"/>
        <v>0</v>
      </c>
      <c r="S145" s="144">
        <v>0</v>
      </c>
      <c r="T145" s="145">
        <f t="shared" si="3"/>
        <v>0</v>
      </c>
      <c r="AR145" s="146" t="s">
        <v>97</v>
      </c>
      <c r="AT145" s="146" t="s">
        <v>284</v>
      </c>
      <c r="AU145" s="146" t="s">
        <v>82</v>
      </c>
      <c r="AY145" s="13" t="s">
        <v>281</v>
      </c>
      <c r="BE145" s="147">
        <f t="shared" si="4"/>
        <v>0</v>
      </c>
      <c r="BF145" s="147">
        <f t="shared" si="5"/>
        <v>0</v>
      </c>
      <c r="BG145" s="147">
        <f t="shared" si="6"/>
        <v>0</v>
      </c>
      <c r="BH145" s="147">
        <f t="shared" si="7"/>
        <v>0</v>
      </c>
      <c r="BI145" s="147">
        <f t="shared" si="8"/>
        <v>0</v>
      </c>
      <c r="BJ145" s="13" t="s">
        <v>80</v>
      </c>
      <c r="BK145" s="147">
        <f t="shared" si="9"/>
        <v>0</v>
      </c>
      <c r="BL145" s="13" t="s">
        <v>97</v>
      </c>
      <c r="BM145" s="146" t="s">
        <v>4073</v>
      </c>
    </row>
    <row r="146" spans="2:65" s="1" customFormat="1" ht="37.9" customHeight="1">
      <c r="B146" s="133"/>
      <c r="C146" s="134" t="s">
        <v>438</v>
      </c>
      <c r="D146" s="134" t="s">
        <v>284</v>
      </c>
      <c r="E146" s="135" t="s">
        <v>3778</v>
      </c>
      <c r="F146" s="136" t="s">
        <v>3779</v>
      </c>
      <c r="G146" s="137" t="s">
        <v>506</v>
      </c>
      <c r="H146" s="156">
        <v>9.2089999999999996</v>
      </c>
      <c r="I146" s="139"/>
      <c r="J146" s="140">
        <f t="shared" si="0"/>
        <v>0</v>
      </c>
      <c r="K146" s="141"/>
      <c r="L146" s="28"/>
      <c r="M146" s="142" t="s">
        <v>1</v>
      </c>
      <c r="N146" s="143" t="s">
        <v>38</v>
      </c>
      <c r="P146" s="144">
        <f t="shared" si="1"/>
        <v>0</v>
      </c>
      <c r="Q146" s="144">
        <v>0</v>
      </c>
      <c r="R146" s="144">
        <f t="shared" si="2"/>
        <v>0</v>
      </c>
      <c r="S146" s="144">
        <v>0</v>
      </c>
      <c r="T146" s="145">
        <f t="shared" si="3"/>
        <v>0</v>
      </c>
      <c r="AR146" s="146" t="s">
        <v>97</v>
      </c>
      <c r="AT146" s="146" t="s">
        <v>284</v>
      </c>
      <c r="AU146" s="146" t="s">
        <v>82</v>
      </c>
      <c r="AY146" s="13" t="s">
        <v>281</v>
      </c>
      <c r="BE146" s="147">
        <f t="shared" si="4"/>
        <v>0</v>
      </c>
      <c r="BF146" s="147">
        <f t="shared" si="5"/>
        <v>0</v>
      </c>
      <c r="BG146" s="147">
        <f t="shared" si="6"/>
        <v>0</v>
      </c>
      <c r="BH146" s="147">
        <f t="shared" si="7"/>
        <v>0</v>
      </c>
      <c r="BI146" s="147">
        <f t="shared" si="8"/>
        <v>0</v>
      </c>
      <c r="BJ146" s="13" t="s">
        <v>80</v>
      </c>
      <c r="BK146" s="147">
        <f t="shared" si="9"/>
        <v>0</v>
      </c>
      <c r="BL146" s="13" t="s">
        <v>97</v>
      </c>
      <c r="BM146" s="146" t="s">
        <v>4074</v>
      </c>
    </row>
    <row r="147" spans="2:65" s="1" customFormat="1" ht="16.5" customHeight="1">
      <c r="B147" s="133"/>
      <c r="C147" s="134" t="s">
        <v>342</v>
      </c>
      <c r="D147" s="134" t="s">
        <v>284</v>
      </c>
      <c r="E147" s="135" t="s">
        <v>3790</v>
      </c>
      <c r="F147" s="136" t="s">
        <v>3791</v>
      </c>
      <c r="G147" s="137" t="s">
        <v>506</v>
      </c>
      <c r="H147" s="156">
        <v>46.043999999999997</v>
      </c>
      <c r="I147" s="139"/>
      <c r="J147" s="140">
        <f t="shared" si="0"/>
        <v>0</v>
      </c>
      <c r="K147" s="141"/>
      <c r="L147" s="28"/>
      <c r="M147" s="142" t="s">
        <v>1</v>
      </c>
      <c r="N147" s="143" t="s">
        <v>38</v>
      </c>
      <c r="P147" s="144">
        <f t="shared" si="1"/>
        <v>0</v>
      </c>
      <c r="Q147" s="144">
        <v>0</v>
      </c>
      <c r="R147" s="144">
        <f t="shared" si="2"/>
        <v>0</v>
      </c>
      <c r="S147" s="144">
        <v>0</v>
      </c>
      <c r="T147" s="145">
        <f t="shared" si="3"/>
        <v>0</v>
      </c>
      <c r="AR147" s="146" t="s">
        <v>97</v>
      </c>
      <c r="AT147" s="146" t="s">
        <v>284</v>
      </c>
      <c r="AU147" s="146" t="s">
        <v>82</v>
      </c>
      <c r="AY147" s="13" t="s">
        <v>281</v>
      </c>
      <c r="BE147" s="147">
        <f t="shared" si="4"/>
        <v>0</v>
      </c>
      <c r="BF147" s="147">
        <f t="shared" si="5"/>
        <v>0</v>
      </c>
      <c r="BG147" s="147">
        <f t="shared" si="6"/>
        <v>0</v>
      </c>
      <c r="BH147" s="147">
        <f t="shared" si="7"/>
        <v>0</v>
      </c>
      <c r="BI147" s="147">
        <f t="shared" si="8"/>
        <v>0</v>
      </c>
      <c r="BJ147" s="13" t="s">
        <v>80</v>
      </c>
      <c r="BK147" s="147">
        <f t="shared" si="9"/>
        <v>0</v>
      </c>
      <c r="BL147" s="13" t="s">
        <v>97</v>
      </c>
      <c r="BM147" s="146" t="s">
        <v>4075</v>
      </c>
    </row>
    <row r="148" spans="2:65" s="1" customFormat="1" ht="24.2" customHeight="1">
      <c r="B148" s="133"/>
      <c r="C148" s="134" t="s">
        <v>347</v>
      </c>
      <c r="D148" s="134" t="s">
        <v>284</v>
      </c>
      <c r="E148" s="135" t="s">
        <v>3793</v>
      </c>
      <c r="F148" s="136" t="s">
        <v>3794</v>
      </c>
      <c r="G148" s="137" t="s">
        <v>506</v>
      </c>
      <c r="H148" s="156">
        <v>286.49599999999998</v>
      </c>
      <c r="I148" s="139"/>
      <c r="J148" s="140">
        <f t="shared" si="0"/>
        <v>0</v>
      </c>
      <c r="K148" s="141"/>
      <c r="L148" s="28"/>
      <c r="M148" s="142" t="s">
        <v>1</v>
      </c>
      <c r="N148" s="143" t="s">
        <v>38</v>
      </c>
      <c r="P148" s="144">
        <f t="shared" si="1"/>
        <v>0</v>
      </c>
      <c r="Q148" s="144">
        <v>0</v>
      </c>
      <c r="R148" s="144">
        <f t="shared" si="2"/>
        <v>0</v>
      </c>
      <c r="S148" s="144">
        <v>0</v>
      </c>
      <c r="T148" s="145">
        <f t="shared" si="3"/>
        <v>0</v>
      </c>
      <c r="AR148" s="146" t="s">
        <v>97</v>
      </c>
      <c r="AT148" s="146" t="s">
        <v>284</v>
      </c>
      <c r="AU148" s="146" t="s">
        <v>82</v>
      </c>
      <c r="AY148" s="13" t="s">
        <v>281</v>
      </c>
      <c r="BE148" s="147">
        <f t="shared" si="4"/>
        <v>0</v>
      </c>
      <c r="BF148" s="147">
        <f t="shared" si="5"/>
        <v>0</v>
      </c>
      <c r="BG148" s="147">
        <f t="shared" si="6"/>
        <v>0</v>
      </c>
      <c r="BH148" s="147">
        <f t="shared" si="7"/>
        <v>0</v>
      </c>
      <c r="BI148" s="147">
        <f t="shared" si="8"/>
        <v>0</v>
      </c>
      <c r="BJ148" s="13" t="s">
        <v>80</v>
      </c>
      <c r="BK148" s="147">
        <f t="shared" si="9"/>
        <v>0</v>
      </c>
      <c r="BL148" s="13" t="s">
        <v>97</v>
      </c>
      <c r="BM148" s="146" t="s">
        <v>4076</v>
      </c>
    </row>
    <row r="149" spans="2:65" s="1" customFormat="1" ht="24.2" customHeight="1">
      <c r="B149" s="133"/>
      <c r="C149" s="134" t="s">
        <v>352</v>
      </c>
      <c r="D149" s="134" t="s">
        <v>284</v>
      </c>
      <c r="E149" s="135" t="s">
        <v>3796</v>
      </c>
      <c r="F149" s="136" t="s">
        <v>3797</v>
      </c>
      <c r="G149" s="137" t="s">
        <v>506</v>
      </c>
      <c r="H149" s="156">
        <v>46.043999999999997</v>
      </c>
      <c r="I149" s="139"/>
      <c r="J149" s="140">
        <f t="shared" si="0"/>
        <v>0</v>
      </c>
      <c r="K149" s="141"/>
      <c r="L149" s="28"/>
      <c r="M149" s="142" t="s">
        <v>1</v>
      </c>
      <c r="N149" s="143" t="s">
        <v>38</v>
      </c>
      <c r="P149" s="144">
        <f t="shared" si="1"/>
        <v>0</v>
      </c>
      <c r="Q149" s="144">
        <v>0</v>
      </c>
      <c r="R149" s="144">
        <f t="shared" si="2"/>
        <v>0</v>
      </c>
      <c r="S149" s="144">
        <v>0</v>
      </c>
      <c r="T149" s="145">
        <f t="shared" si="3"/>
        <v>0</v>
      </c>
      <c r="AR149" s="146" t="s">
        <v>97</v>
      </c>
      <c r="AT149" s="146" t="s">
        <v>284</v>
      </c>
      <c r="AU149" s="146" t="s">
        <v>82</v>
      </c>
      <c r="AY149" s="13" t="s">
        <v>281</v>
      </c>
      <c r="BE149" s="147">
        <f t="shared" si="4"/>
        <v>0</v>
      </c>
      <c r="BF149" s="147">
        <f t="shared" si="5"/>
        <v>0</v>
      </c>
      <c r="BG149" s="147">
        <f t="shared" si="6"/>
        <v>0</v>
      </c>
      <c r="BH149" s="147">
        <f t="shared" si="7"/>
        <v>0</v>
      </c>
      <c r="BI149" s="147">
        <f t="shared" si="8"/>
        <v>0</v>
      </c>
      <c r="BJ149" s="13" t="s">
        <v>80</v>
      </c>
      <c r="BK149" s="147">
        <f t="shared" si="9"/>
        <v>0</v>
      </c>
      <c r="BL149" s="13" t="s">
        <v>97</v>
      </c>
      <c r="BM149" s="146" t="s">
        <v>4077</v>
      </c>
    </row>
    <row r="150" spans="2:65" s="1" customFormat="1" ht="16.5" customHeight="1">
      <c r="B150" s="133"/>
      <c r="C150" s="165" t="s">
        <v>359</v>
      </c>
      <c r="D150" s="165" t="s">
        <v>2259</v>
      </c>
      <c r="E150" s="166" t="s">
        <v>3799</v>
      </c>
      <c r="F150" s="167" t="s">
        <v>3800</v>
      </c>
      <c r="G150" s="168" t="s">
        <v>511</v>
      </c>
      <c r="H150" s="169">
        <v>82.879000000000005</v>
      </c>
      <c r="I150" s="170"/>
      <c r="J150" s="171">
        <f t="shared" si="0"/>
        <v>0</v>
      </c>
      <c r="K150" s="172"/>
      <c r="L150" s="173"/>
      <c r="M150" s="174" t="s">
        <v>1</v>
      </c>
      <c r="N150" s="175" t="s">
        <v>38</v>
      </c>
      <c r="P150" s="144">
        <f t="shared" si="1"/>
        <v>0</v>
      </c>
      <c r="Q150" s="144">
        <v>1</v>
      </c>
      <c r="R150" s="144">
        <f t="shared" si="2"/>
        <v>82.879000000000005</v>
      </c>
      <c r="S150" s="144">
        <v>0</v>
      </c>
      <c r="T150" s="145">
        <f t="shared" si="3"/>
        <v>0</v>
      </c>
      <c r="AR150" s="146" t="s">
        <v>316</v>
      </c>
      <c r="AT150" s="146" t="s">
        <v>2259</v>
      </c>
      <c r="AU150" s="146" t="s">
        <v>82</v>
      </c>
      <c r="AY150" s="13" t="s">
        <v>281</v>
      </c>
      <c r="BE150" s="147">
        <f t="shared" si="4"/>
        <v>0</v>
      </c>
      <c r="BF150" s="147">
        <f t="shared" si="5"/>
        <v>0</v>
      </c>
      <c r="BG150" s="147">
        <f t="shared" si="6"/>
        <v>0</v>
      </c>
      <c r="BH150" s="147">
        <f t="shared" si="7"/>
        <v>0</v>
      </c>
      <c r="BI150" s="147">
        <f t="shared" si="8"/>
        <v>0</v>
      </c>
      <c r="BJ150" s="13" t="s">
        <v>80</v>
      </c>
      <c r="BK150" s="147">
        <f t="shared" si="9"/>
        <v>0</v>
      </c>
      <c r="BL150" s="13" t="s">
        <v>97</v>
      </c>
      <c r="BM150" s="146" t="s">
        <v>4078</v>
      </c>
    </row>
    <row r="151" spans="2:65" s="11" customFormat="1" ht="22.9" customHeight="1">
      <c r="B151" s="121"/>
      <c r="D151" s="122" t="s">
        <v>72</v>
      </c>
      <c r="E151" s="131" t="s">
        <v>316</v>
      </c>
      <c r="F151" s="131" t="s">
        <v>793</v>
      </c>
      <c r="I151" s="124"/>
      <c r="J151" s="132">
        <f>BK151</f>
        <v>0</v>
      </c>
      <c r="L151" s="121"/>
      <c r="M151" s="126"/>
      <c r="P151" s="127">
        <f>SUM(P152:P158)</f>
        <v>0</v>
      </c>
      <c r="R151" s="127">
        <f>SUM(R152:R158)</f>
        <v>0.63424490000000011</v>
      </c>
      <c r="T151" s="128">
        <f>SUM(T152:T158)</f>
        <v>0</v>
      </c>
      <c r="AR151" s="122" t="s">
        <v>80</v>
      </c>
      <c r="AT151" s="129" t="s">
        <v>72</v>
      </c>
      <c r="AU151" s="129" t="s">
        <v>80</v>
      </c>
      <c r="AY151" s="122" t="s">
        <v>281</v>
      </c>
      <c r="BK151" s="130">
        <f>SUM(BK152:BK158)</f>
        <v>0</v>
      </c>
    </row>
    <row r="152" spans="2:65" s="1" customFormat="1" ht="33" customHeight="1">
      <c r="B152" s="133"/>
      <c r="C152" s="134" t="s">
        <v>454</v>
      </c>
      <c r="D152" s="134" t="s">
        <v>284</v>
      </c>
      <c r="E152" s="135" t="s">
        <v>4079</v>
      </c>
      <c r="F152" s="136" t="s">
        <v>4080</v>
      </c>
      <c r="G152" s="137" t="s">
        <v>501</v>
      </c>
      <c r="H152" s="156">
        <v>102.32</v>
      </c>
      <c r="I152" s="139"/>
      <c r="J152" s="140">
        <f t="shared" ref="J152:J158" si="10">ROUND(I152*H152,2)</f>
        <v>0</v>
      </c>
      <c r="K152" s="141"/>
      <c r="L152" s="28"/>
      <c r="M152" s="142" t="s">
        <v>1</v>
      </c>
      <c r="N152" s="143" t="s">
        <v>38</v>
      </c>
      <c r="P152" s="144">
        <f t="shared" ref="P152:P158" si="11">O152*H152</f>
        <v>0</v>
      </c>
      <c r="Q152" s="144">
        <v>1.0000000000000001E-5</v>
      </c>
      <c r="R152" s="144">
        <f t="shared" ref="R152:R158" si="12">Q152*H152</f>
        <v>1.0231999999999999E-3</v>
      </c>
      <c r="S152" s="144">
        <v>0</v>
      </c>
      <c r="T152" s="145">
        <f t="shared" ref="T152:T158" si="13">S152*H152</f>
        <v>0</v>
      </c>
      <c r="AR152" s="146" t="s">
        <v>97</v>
      </c>
      <c r="AT152" s="146" t="s">
        <v>284</v>
      </c>
      <c r="AU152" s="146" t="s">
        <v>82</v>
      </c>
      <c r="AY152" s="13" t="s">
        <v>281</v>
      </c>
      <c r="BE152" s="147">
        <f t="shared" ref="BE152:BE158" si="14">IF(N152="základní",J152,0)</f>
        <v>0</v>
      </c>
      <c r="BF152" s="147">
        <f t="shared" ref="BF152:BF158" si="15">IF(N152="snížená",J152,0)</f>
        <v>0</v>
      </c>
      <c r="BG152" s="147">
        <f t="shared" ref="BG152:BG158" si="16">IF(N152="zákl. přenesená",J152,0)</f>
        <v>0</v>
      </c>
      <c r="BH152" s="147">
        <f t="shared" ref="BH152:BH158" si="17">IF(N152="sníž. přenesená",J152,0)</f>
        <v>0</v>
      </c>
      <c r="BI152" s="147">
        <f t="shared" ref="BI152:BI158" si="18">IF(N152="nulová",J152,0)</f>
        <v>0</v>
      </c>
      <c r="BJ152" s="13" t="s">
        <v>80</v>
      </c>
      <c r="BK152" s="147">
        <f t="shared" ref="BK152:BK158" si="19">ROUND(I152*H152,2)</f>
        <v>0</v>
      </c>
      <c r="BL152" s="13" t="s">
        <v>97</v>
      </c>
      <c r="BM152" s="146" t="s">
        <v>4081</v>
      </c>
    </row>
    <row r="153" spans="2:65" s="1" customFormat="1" ht="16.5" customHeight="1">
      <c r="B153" s="133"/>
      <c r="C153" s="165" t="s">
        <v>366</v>
      </c>
      <c r="D153" s="165" t="s">
        <v>2259</v>
      </c>
      <c r="E153" s="166" t="s">
        <v>4082</v>
      </c>
      <c r="F153" s="167" t="s">
        <v>4083</v>
      </c>
      <c r="G153" s="168" t="s">
        <v>501</v>
      </c>
      <c r="H153" s="169">
        <v>105.39</v>
      </c>
      <c r="I153" s="170"/>
      <c r="J153" s="171">
        <f t="shared" si="10"/>
        <v>0</v>
      </c>
      <c r="K153" s="172"/>
      <c r="L153" s="173"/>
      <c r="M153" s="174" t="s">
        <v>1</v>
      </c>
      <c r="N153" s="175" t="s">
        <v>38</v>
      </c>
      <c r="P153" s="144">
        <f t="shared" si="11"/>
        <v>0</v>
      </c>
      <c r="Q153" s="144">
        <v>2.5899999999999999E-3</v>
      </c>
      <c r="R153" s="144">
        <f t="shared" si="12"/>
        <v>0.27296009999999998</v>
      </c>
      <c r="S153" s="144">
        <v>0</v>
      </c>
      <c r="T153" s="145">
        <f t="shared" si="13"/>
        <v>0</v>
      </c>
      <c r="AR153" s="146" t="s">
        <v>316</v>
      </c>
      <c r="AT153" s="146" t="s">
        <v>2259</v>
      </c>
      <c r="AU153" s="146" t="s">
        <v>82</v>
      </c>
      <c r="AY153" s="13" t="s">
        <v>281</v>
      </c>
      <c r="BE153" s="147">
        <f t="shared" si="14"/>
        <v>0</v>
      </c>
      <c r="BF153" s="147">
        <f t="shared" si="15"/>
        <v>0</v>
      </c>
      <c r="BG153" s="147">
        <f t="shared" si="16"/>
        <v>0</v>
      </c>
      <c r="BH153" s="147">
        <f t="shared" si="17"/>
        <v>0</v>
      </c>
      <c r="BI153" s="147">
        <f t="shared" si="18"/>
        <v>0</v>
      </c>
      <c r="BJ153" s="13" t="s">
        <v>80</v>
      </c>
      <c r="BK153" s="147">
        <f t="shared" si="19"/>
        <v>0</v>
      </c>
      <c r="BL153" s="13" t="s">
        <v>97</v>
      </c>
      <c r="BM153" s="146" t="s">
        <v>4084</v>
      </c>
    </row>
    <row r="154" spans="2:65" s="1" customFormat="1" ht="33" customHeight="1">
      <c r="B154" s="133"/>
      <c r="C154" s="134" t="s">
        <v>371</v>
      </c>
      <c r="D154" s="134" t="s">
        <v>284</v>
      </c>
      <c r="E154" s="135" t="s">
        <v>4085</v>
      </c>
      <c r="F154" s="136" t="s">
        <v>4086</v>
      </c>
      <c r="G154" s="137" t="s">
        <v>501</v>
      </c>
      <c r="H154" s="156">
        <v>12</v>
      </c>
      <c r="I154" s="139"/>
      <c r="J154" s="140">
        <f t="shared" si="10"/>
        <v>0</v>
      </c>
      <c r="K154" s="141"/>
      <c r="L154" s="28"/>
      <c r="M154" s="142" t="s">
        <v>1</v>
      </c>
      <c r="N154" s="143" t="s">
        <v>38</v>
      </c>
      <c r="P154" s="144">
        <f t="shared" si="11"/>
        <v>0</v>
      </c>
      <c r="Q154" s="144">
        <v>3.0000000000000001E-5</v>
      </c>
      <c r="R154" s="144">
        <f t="shared" si="12"/>
        <v>3.6000000000000002E-4</v>
      </c>
      <c r="S154" s="144">
        <v>0</v>
      </c>
      <c r="T154" s="145">
        <f t="shared" si="13"/>
        <v>0</v>
      </c>
      <c r="AR154" s="146" t="s">
        <v>97</v>
      </c>
      <c r="AT154" s="146" t="s">
        <v>284</v>
      </c>
      <c r="AU154" s="146" t="s">
        <v>82</v>
      </c>
      <c r="AY154" s="13" t="s">
        <v>281</v>
      </c>
      <c r="BE154" s="147">
        <f t="shared" si="14"/>
        <v>0</v>
      </c>
      <c r="BF154" s="147">
        <f t="shared" si="15"/>
        <v>0</v>
      </c>
      <c r="BG154" s="147">
        <f t="shared" si="16"/>
        <v>0</v>
      </c>
      <c r="BH154" s="147">
        <f t="shared" si="17"/>
        <v>0</v>
      </c>
      <c r="BI154" s="147">
        <f t="shared" si="18"/>
        <v>0</v>
      </c>
      <c r="BJ154" s="13" t="s">
        <v>80</v>
      </c>
      <c r="BK154" s="147">
        <f t="shared" si="19"/>
        <v>0</v>
      </c>
      <c r="BL154" s="13" t="s">
        <v>97</v>
      </c>
      <c r="BM154" s="146" t="s">
        <v>4087</v>
      </c>
    </row>
    <row r="155" spans="2:65" s="1" customFormat="1" ht="16.5" customHeight="1">
      <c r="B155" s="133"/>
      <c r="C155" s="165" t="s">
        <v>7</v>
      </c>
      <c r="D155" s="165" t="s">
        <v>2259</v>
      </c>
      <c r="E155" s="166" t="s">
        <v>4088</v>
      </c>
      <c r="F155" s="167" t="s">
        <v>4089</v>
      </c>
      <c r="G155" s="168" t="s">
        <v>501</v>
      </c>
      <c r="H155" s="169">
        <v>12.36</v>
      </c>
      <c r="I155" s="170"/>
      <c r="J155" s="171">
        <f t="shared" si="10"/>
        <v>0</v>
      </c>
      <c r="K155" s="172"/>
      <c r="L155" s="173"/>
      <c r="M155" s="174" t="s">
        <v>1</v>
      </c>
      <c r="N155" s="175" t="s">
        <v>38</v>
      </c>
      <c r="P155" s="144">
        <f t="shared" si="11"/>
        <v>0</v>
      </c>
      <c r="Q155" s="144">
        <v>2.1559999999999999E-2</v>
      </c>
      <c r="R155" s="144">
        <f t="shared" si="12"/>
        <v>0.26648159999999999</v>
      </c>
      <c r="S155" s="144">
        <v>0</v>
      </c>
      <c r="T155" s="145">
        <f t="shared" si="13"/>
        <v>0</v>
      </c>
      <c r="AR155" s="146" t="s">
        <v>316</v>
      </c>
      <c r="AT155" s="146" t="s">
        <v>2259</v>
      </c>
      <c r="AU155" s="146" t="s">
        <v>82</v>
      </c>
      <c r="AY155" s="13" t="s">
        <v>281</v>
      </c>
      <c r="BE155" s="147">
        <f t="shared" si="14"/>
        <v>0</v>
      </c>
      <c r="BF155" s="147">
        <f t="shared" si="15"/>
        <v>0</v>
      </c>
      <c r="BG155" s="147">
        <f t="shared" si="16"/>
        <v>0</v>
      </c>
      <c r="BH155" s="147">
        <f t="shared" si="17"/>
        <v>0</v>
      </c>
      <c r="BI155" s="147">
        <f t="shared" si="18"/>
        <v>0</v>
      </c>
      <c r="BJ155" s="13" t="s">
        <v>80</v>
      </c>
      <c r="BK155" s="147">
        <f t="shared" si="19"/>
        <v>0</v>
      </c>
      <c r="BL155" s="13" t="s">
        <v>97</v>
      </c>
      <c r="BM155" s="146" t="s">
        <v>4090</v>
      </c>
    </row>
    <row r="156" spans="2:65" s="1" customFormat="1" ht="24.2" customHeight="1">
      <c r="B156" s="133"/>
      <c r="C156" s="134" t="s">
        <v>379</v>
      </c>
      <c r="D156" s="134" t="s">
        <v>284</v>
      </c>
      <c r="E156" s="135" t="s">
        <v>4091</v>
      </c>
      <c r="F156" s="136" t="s">
        <v>4092</v>
      </c>
      <c r="G156" s="137" t="s">
        <v>409</v>
      </c>
      <c r="H156" s="156">
        <v>4</v>
      </c>
      <c r="I156" s="139"/>
      <c r="J156" s="140">
        <f t="shared" si="10"/>
        <v>0</v>
      </c>
      <c r="K156" s="141"/>
      <c r="L156" s="28"/>
      <c r="M156" s="142" t="s">
        <v>1</v>
      </c>
      <c r="N156" s="143" t="s">
        <v>38</v>
      </c>
      <c r="P156" s="144">
        <f t="shared" si="11"/>
        <v>0</v>
      </c>
      <c r="Q156" s="144">
        <v>1E-4</v>
      </c>
      <c r="R156" s="144">
        <f t="shared" si="12"/>
        <v>4.0000000000000002E-4</v>
      </c>
      <c r="S156" s="144">
        <v>0</v>
      </c>
      <c r="T156" s="145">
        <f t="shared" si="13"/>
        <v>0</v>
      </c>
      <c r="AR156" s="146" t="s">
        <v>97</v>
      </c>
      <c r="AT156" s="146" t="s">
        <v>284</v>
      </c>
      <c r="AU156" s="146" t="s">
        <v>82</v>
      </c>
      <c r="AY156" s="13" t="s">
        <v>281</v>
      </c>
      <c r="BE156" s="147">
        <f t="shared" si="14"/>
        <v>0</v>
      </c>
      <c r="BF156" s="147">
        <f t="shared" si="15"/>
        <v>0</v>
      </c>
      <c r="BG156" s="147">
        <f t="shared" si="16"/>
        <v>0</v>
      </c>
      <c r="BH156" s="147">
        <f t="shared" si="17"/>
        <v>0</v>
      </c>
      <c r="BI156" s="147">
        <f t="shared" si="18"/>
        <v>0</v>
      </c>
      <c r="BJ156" s="13" t="s">
        <v>80</v>
      </c>
      <c r="BK156" s="147">
        <f t="shared" si="19"/>
        <v>0</v>
      </c>
      <c r="BL156" s="13" t="s">
        <v>97</v>
      </c>
      <c r="BM156" s="146" t="s">
        <v>4093</v>
      </c>
    </row>
    <row r="157" spans="2:65" s="1" customFormat="1" ht="21.75" customHeight="1">
      <c r="B157" s="133"/>
      <c r="C157" s="165" t="s">
        <v>384</v>
      </c>
      <c r="D157" s="165" t="s">
        <v>2259</v>
      </c>
      <c r="E157" s="166" t="s">
        <v>4094</v>
      </c>
      <c r="F157" s="167" t="s">
        <v>4095</v>
      </c>
      <c r="G157" s="168" t="s">
        <v>409</v>
      </c>
      <c r="H157" s="169">
        <v>4</v>
      </c>
      <c r="I157" s="170"/>
      <c r="J157" s="171">
        <f t="shared" si="10"/>
        <v>0</v>
      </c>
      <c r="K157" s="172"/>
      <c r="L157" s="173"/>
      <c r="M157" s="174" t="s">
        <v>1</v>
      </c>
      <c r="N157" s="175" t="s">
        <v>38</v>
      </c>
      <c r="P157" s="144">
        <f t="shared" si="11"/>
        <v>0</v>
      </c>
      <c r="Q157" s="144">
        <v>2.3999999999999998E-3</v>
      </c>
      <c r="R157" s="144">
        <f t="shared" si="12"/>
        <v>9.5999999999999992E-3</v>
      </c>
      <c r="S157" s="144">
        <v>0</v>
      </c>
      <c r="T157" s="145">
        <f t="shared" si="13"/>
        <v>0</v>
      </c>
      <c r="AR157" s="146" t="s">
        <v>316</v>
      </c>
      <c r="AT157" s="146" t="s">
        <v>2259</v>
      </c>
      <c r="AU157" s="146" t="s">
        <v>82</v>
      </c>
      <c r="AY157" s="13" t="s">
        <v>281</v>
      </c>
      <c r="BE157" s="147">
        <f t="shared" si="14"/>
        <v>0</v>
      </c>
      <c r="BF157" s="147">
        <f t="shared" si="15"/>
        <v>0</v>
      </c>
      <c r="BG157" s="147">
        <f t="shared" si="16"/>
        <v>0</v>
      </c>
      <c r="BH157" s="147">
        <f t="shared" si="17"/>
        <v>0</v>
      </c>
      <c r="BI157" s="147">
        <f t="shared" si="18"/>
        <v>0</v>
      </c>
      <c r="BJ157" s="13" t="s">
        <v>80</v>
      </c>
      <c r="BK157" s="147">
        <f t="shared" si="19"/>
        <v>0</v>
      </c>
      <c r="BL157" s="13" t="s">
        <v>97</v>
      </c>
      <c r="BM157" s="146" t="s">
        <v>4096</v>
      </c>
    </row>
    <row r="158" spans="2:65" s="1" customFormat="1" ht="24.2" customHeight="1">
      <c r="B158" s="133"/>
      <c r="C158" s="134" t="s">
        <v>389</v>
      </c>
      <c r="D158" s="134" t="s">
        <v>284</v>
      </c>
      <c r="E158" s="135" t="s">
        <v>3864</v>
      </c>
      <c r="F158" s="136" t="s">
        <v>3865</v>
      </c>
      <c r="G158" s="137" t="s">
        <v>409</v>
      </c>
      <c r="H158" s="156">
        <v>43</v>
      </c>
      <c r="I158" s="139"/>
      <c r="J158" s="140">
        <f t="shared" si="10"/>
        <v>0</v>
      </c>
      <c r="K158" s="141"/>
      <c r="L158" s="28"/>
      <c r="M158" s="142" t="s">
        <v>1</v>
      </c>
      <c r="N158" s="143" t="s">
        <v>38</v>
      </c>
      <c r="P158" s="144">
        <f t="shared" si="11"/>
        <v>0</v>
      </c>
      <c r="Q158" s="144">
        <v>1.9400000000000001E-3</v>
      </c>
      <c r="R158" s="144">
        <f t="shared" si="12"/>
        <v>8.3420000000000008E-2</v>
      </c>
      <c r="S158" s="144">
        <v>0</v>
      </c>
      <c r="T158" s="145">
        <f t="shared" si="13"/>
        <v>0</v>
      </c>
      <c r="AR158" s="146" t="s">
        <v>97</v>
      </c>
      <c r="AT158" s="146" t="s">
        <v>284</v>
      </c>
      <c r="AU158" s="146" t="s">
        <v>82</v>
      </c>
      <c r="AY158" s="13" t="s">
        <v>281</v>
      </c>
      <c r="BE158" s="147">
        <f t="shared" si="14"/>
        <v>0</v>
      </c>
      <c r="BF158" s="147">
        <f t="shared" si="15"/>
        <v>0</v>
      </c>
      <c r="BG158" s="147">
        <f t="shared" si="16"/>
        <v>0</v>
      </c>
      <c r="BH158" s="147">
        <f t="shared" si="17"/>
        <v>0</v>
      </c>
      <c r="BI158" s="147">
        <f t="shared" si="18"/>
        <v>0</v>
      </c>
      <c r="BJ158" s="13" t="s">
        <v>80</v>
      </c>
      <c r="BK158" s="147">
        <f t="shared" si="19"/>
        <v>0</v>
      </c>
      <c r="BL158" s="13" t="s">
        <v>97</v>
      </c>
      <c r="BM158" s="146" t="s">
        <v>4097</v>
      </c>
    </row>
    <row r="159" spans="2:65" s="11" customFormat="1" ht="22.9" customHeight="1">
      <c r="B159" s="121"/>
      <c r="D159" s="122" t="s">
        <v>72</v>
      </c>
      <c r="E159" s="131" t="s">
        <v>3086</v>
      </c>
      <c r="F159" s="131" t="s">
        <v>3087</v>
      </c>
      <c r="I159" s="124"/>
      <c r="J159" s="132">
        <f>BK159</f>
        <v>0</v>
      </c>
      <c r="L159" s="121"/>
      <c r="M159" s="126"/>
      <c r="P159" s="127">
        <f>P160</f>
        <v>0</v>
      </c>
      <c r="R159" s="127">
        <f>R160</f>
        <v>0</v>
      </c>
      <c r="T159" s="128">
        <f>T160</f>
        <v>0</v>
      </c>
      <c r="AR159" s="122" t="s">
        <v>80</v>
      </c>
      <c r="AT159" s="129" t="s">
        <v>72</v>
      </c>
      <c r="AU159" s="129" t="s">
        <v>80</v>
      </c>
      <c r="AY159" s="122" t="s">
        <v>281</v>
      </c>
      <c r="BK159" s="130">
        <f>BK160</f>
        <v>0</v>
      </c>
    </row>
    <row r="160" spans="2:65" s="1" customFormat="1" ht="24.2" customHeight="1">
      <c r="B160" s="133"/>
      <c r="C160" s="134" t="s">
        <v>754</v>
      </c>
      <c r="D160" s="134" t="s">
        <v>284</v>
      </c>
      <c r="E160" s="135" t="s">
        <v>3873</v>
      </c>
      <c r="F160" s="136" t="s">
        <v>3874</v>
      </c>
      <c r="G160" s="137" t="s">
        <v>511</v>
      </c>
      <c r="H160" s="156">
        <v>84.59</v>
      </c>
      <c r="I160" s="139"/>
      <c r="J160" s="140">
        <f>ROUND(I160*H160,2)</f>
        <v>0</v>
      </c>
      <c r="K160" s="141"/>
      <c r="L160" s="28"/>
      <c r="M160" s="157" t="s">
        <v>1</v>
      </c>
      <c r="N160" s="158" t="s">
        <v>38</v>
      </c>
      <c r="O160" s="154"/>
      <c r="P160" s="159">
        <f>O160*H160</f>
        <v>0</v>
      </c>
      <c r="Q160" s="159">
        <v>0</v>
      </c>
      <c r="R160" s="159">
        <f>Q160*H160</f>
        <v>0</v>
      </c>
      <c r="S160" s="159">
        <v>0</v>
      </c>
      <c r="T160" s="160">
        <f>S160*H160</f>
        <v>0</v>
      </c>
      <c r="AR160" s="146" t="s">
        <v>97</v>
      </c>
      <c r="AT160" s="146" t="s">
        <v>284</v>
      </c>
      <c r="AU160" s="146" t="s">
        <v>82</v>
      </c>
      <c r="AY160" s="13" t="s">
        <v>281</v>
      </c>
      <c r="BE160" s="147">
        <f>IF(N160="základní",J160,0)</f>
        <v>0</v>
      </c>
      <c r="BF160" s="147">
        <f>IF(N160="snížená",J160,0)</f>
        <v>0</v>
      </c>
      <c r="BG160" s="147">
        <f>IF(N160="zákl. přenesená",J160,0)</f>
        <v>0</v>
      </c>
      <c r="BH160" s="147">
        <f>IF(N160="sníž. přenesená",J160,0)</f>
        <v>0</v>
      </c>
      <c r="BI160" s="147">
        <f>IF(N160="nulová",J160,0)</f>
        <v>0</v>
      </c>
      <c r="BJ160" s="13" t="s">
        <v>80</v>
      </c>
      <c r="BK160" s="147">
        <f>ROUND(I160*H160,2)</f>
        <v>0</v>
      </c>
      <c r="BL160" s="13" t="s">
        <v>97</v>
      </c>
      <c r="BM160" s="146" t="s">
        <v>4098</v>
      </c>
    </row>
    <row r="161" spans="2:12" s="1" customFormat="1" ht="6.95" customHeight="1">
      <c r="B161" s="40"/>
      <c r="C161" s="41"/>
      <c r="D161" s="41"/>
      <c r="E161" s="41"/>
      <c r="F161" s="41"/>
      <c r="G161" s="41"/>
      <c r="H161" s="41"/>
      <c r="I161" s="41"/>
      <c r="J161" s="41"/>
      <c r="K161" s="41"/>
      <c r="L161" s="28"/>
    </row>
  </sheetData>
  <autoFilter ref="C127:K160" xr:uid="{00000000-0009-0000-0000-000027000000}"/>
  <mergeCells count="15">
    <mergeCell ref="E114:H114"/>
    <mergeCell ref="E118:H118"/>
    <mergeCell ref="E116:H116"/>
    <mergeCell ref="E120:H120"/>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BM15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236</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3720</v>
      </c>
      <c r="F9" s="183"/>
      <c r="G9" s="183"/>
      <c r="H9" s="183"/>
      <c r="L9" s="16"/>
    </row>
    <row r="10" spans="2:46" ht="12" customHeight="1">
      <c r="B10" s="16"/>
      <c r="D10" s="23" t="s">
        <v>251</v>
      </c>
      <c r="L10" s="16"/>
    </row>
    <row r="11" spans="2:46" s="1" customFormat="1" ht="16.5" customHeight="1">
      <c r="B11" s="28"/>
      <c r="E11" s="218" t="s">
        <v>4049</v>
      </c>
      <c r="F11" s="225"/>
      <c r="G11" s="225"/>
      <c r="H11" s="225"/>
      <c r="L11" s="28"/>
    </row>
    <row r="12" spans="2:46" s="1" customFormat="1" ht="12" customHeight="1">
      <c r="B12" s="28"/>
      <c r="D12" s="23" t="s">
        <v>253</v>
      </c>
      <c r="L12" s="28"/>
    </row>
    <row r="13" spans="2:46" s="1" customFormat="1" ht="16.5" customHeight="1">
      <c r="B13" s="28"/>
      <c r="E13" s="205" t="s">
        <v>4099</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2926</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3723</v>
      </c>
      <c r="L18" s="28"/>
    </row>
    <row r="19" spans="2:12" s="1" customFormat="1" ht="18" customHeight="1">
      <c r="B19" s="28"/>
      <c r="E19" s="21" t="s">
        <v>2927</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3724</v>
      </c>
      <c r="L27" s="28"/>
    </row>
    <row r="28" spans="2:12" s="1" customFormat="1" ht="18" customHeight="1">
      <c r="B28" s="28"/>
      <c r="E28" s="21" t="s">
        <v>3725</v>
      </c>
      <c r="I28" s="23" t="s">
        <v>26</v>
      </c>
      <c r="J28" s="21" t="s">
        <v>3726</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ROUND(J128,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ROUND((SUM(BE128:BE155)),  2)</f>
        <v>0</v>
      </c>
      <c r="I37" s="92">
        <v>0.21</v>
      </c>
      <c r="J37" s="81">
        <f>ROUND(((SUM(BE128:BE155))*I37),  2)</f>
        <v>0</v>
      </c>
      <c r="L37" s="28"/>
    </row>
    <row r="38" spans="2:12" s="1" customFormat="1" ht="14.45" customHeight="1">
      <c r="B38" s="28"/>
      <c r="E38" s="23" t="s">
        <v>39</v>
      </c>
      <c r="F38" s="81">
        <f>ROUND((SUM(BF128:BF155)),  2)</f>
        <v>0</v>
      </c>
      <c r="I38" s="92">
        <v>0.12</v>
      </c>
      <c r="J38" s="81">
        <f>ROUND(((SUM(BF128:BF155))*I38),  2)</f>
        <v>0</v>
      </c>
      <c r="L38" s="28"/>
    </row>
    <row r="39" spans="2:12" s="1" customFormat="1" ht="14.45" hidden="1" customHeight="1">
      <c r="B39" s="28"/>
      <c r="E39" s="23" t="s">
        <v>40</v>
      </c>
      <c r="F39" s="81">
        <f>ROUND((SUM(BG128:BG155)),  2)</f>
        <v>0</v>
      </c>
      <c r="I39" s="92">
        <v>0.21</v>
      </c>
      <c r="J39" s="81">
        <f>0</f>
        <v>0</v>
      </c>
      <c r="L39" s="28"/>
    </row>
    <row r="40" spans="2:12" s="1" customFormat="1" ht="14.45" hidden="1" customHeight="1">
      <c r="B40" s="28"/>
      <c r="E40" s="23" t="s">
        <v>41</v>
      </c>
      <c r="F40" s="81">
        <f>ROUND((SUM(BH128:BH155)),  2)</f>
        <v>0</v>
      </c>
      <c r="I40" s="92">
        <v>0.12</v>
      </c>
      <c r="J40" s="81">
        <f>0</f>
        <v>0</v>
      </c>
      <c r="L40" s="28"/>
    </row>
    <row r="41" spans="2:12" s="1" customFormat="1" ht="14.45" hidden="1" customHeight="1">
      <c r="B41" s="28"/>
      <c r="E41" s="23" t="s">
        <v>42</v>
      </c>
      <c r="F41" s="81">
        <f>ROUND((SUM(BI128:BI155)),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3720</v>
      </c>
      <c r="F87" s="183"/>
      <c r="G87" s="183"/>
      <c r="H87" s="183"/>
      <c r="L87" s="16"/>
    </row>
    <row r="88" spans="2:12" ht="12" customHeight="1">
      <c r="B88" s="16"/>
      <c r="C88" s="23" t="s">
        <v>251</v>
      </c>
      <c r="L88" s="16"/>
    </row>
    <row r="89" spans="2:12" s="1" customFormat="1" ht="16.5" customHeight="1">
      <c r="B89" s="28"/>
      <c r="E89" s="218" t="s">
        <v>4049</v>
      </c>
      <c r="F89" s="225"/>
      <c r="G89" s="225"/>
      <c r="H89" s="225"/>
      <c r="L89" s="28"/>
    </row>
    <row r="90" spans="2:12" s="1" customFormat="1" ht="12" customHeight="1">
      <c r="B90" s="28"/>
      <c r="C90" s="23" t="s">
        <v>253</v>
      </c>
      <c r="L90" s="28"/>
    </row>
    <row r="91" spans="2:12" s="1" customFormat="1" ht="16.5" customHeight="1">
      <c r="B91" s="28"/>
      <c r="E91" s="205" t="str">
        <f>E13</f>
        <v>SO6-2 - Odpad užitkové vody S2</v>
      </c>
      <c r="F91" s="225"/>
      <c r="G91" s="225"/>
      <c r="H91" s="225"/>
      <c r="L91" s="28"/>
    </row>
    <row r="92" spans="2:12" s="1" customFormat="1" ht="6.95" customHeight="1">
      <c r="B92" s="28"/>
      <c r="L92" s="28"/>
    </row>
    <row r="93" spans="2:12" s="1" customFormat="1" ht="12" customHeight="1">
      <c r="B93" s="28"/>
      <c r="C93" s="23" t="s">
        <v>20</v>
      </c>
      <c r="F93" s="21" t="str">
        <f>F16</f>
        <v>Pelhřimov</v>
      </c>
      <c r="I93" s="23" t="s">
        <v>22</v>
      </c>
      <c r="J93" s="48" t="str">
        <f>IF(J16="","",J16)</f>
        <v>5. 12. 2024</v>
      </c>
      <c r="L93" s="28"/>
    </row>
    <row r="94" spans="2:12" s="1" customFormat="1" ht="6.95" customHeight="1">
      <c r="B94" s="28"/>
      <c r="L94" s="28"/>
    </row>
    <row r="95" spans="2:12" s="1" customFormat="1" ht="15.2" customHeight="1">
      <c r="B95" s="28"/>
      <c r="C95" s="23" t="s">
        <v>24</v>
      </c>
      <c r="F95" s="21" t="str">
        <f>E19</f>
        <v>Město Pelhřimov</v>
      </c>
      <c r="I95" s="23" t="s">
        <v>29</v>
      </c>
      <c r="J95" s="26" t="str">
        <f>E25</f>
        <v xml:space="preserve"> </v>
      </c>
      <c r="L95" s="28"/>
    </row>
    <row r="96" spans="2:12" s="1" customFormat="1" ht="15.2" customHeight="1">
      <c r="B96" s="28"/>
      <c r="C96" s="23" t="s">
        <v>27</v>
      </c>
      <c r="F96" s="21" t="str">
        <f>IF(E22="","",E22)</f>
        <v>Vyplň údaj</v>
      </c>
      <c r="I96" s="23" t="s">
        <v>31</v>
      </c>
      <c r="J96" s="26" t="str">
        <f>E28</f>
        <v>Ing Jaromír Čašek</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J128</f>
        <v>0</v>
      </c>
      <c r="L100" s="28"/>
      <c r="AU100" s="13" t="s">
        <v>259</v>
      </c>
    </row>
    <row r="101" spans="2:47" s="8" customFormat="1" ht="24.95" customHeight="1">
      <c r="B101" s="104"/>
      <c r="D101" s="105" t="s">
        <v>2929</v>
      </c>
      <c r="E101" s="106"/>
      <c r="F101" s="106"/>
      <c r="G101" s="106"/>
      <c r="H101" s="106"/>
      <c r="I101" s="106"/>
      <c r="J101" s="107">
        <f>J129</f>
        <v>0</v>
      </c>
      <c r="L101" s="104"/>
    </row>
    <row r="102" spans="2:47" s="9" customFormat="1" ht="19.899999999999999" customHeight="1">
      <c r="B102" s="108"/>
      <c r="D102" s="109" t="s">
        <v>3727</v>
      </c>
      <c r="E102" s="110"/>
      <c r="F102" s="110"/>
      <c r="G102" s="110"/>
      <c r="H102" s="110"/>
      <c r="I102" s="110"/>
      <c r="J102" s="111">
        <f>J130</f>
        <v>0</v>
      </c>
      <c r="L102" s="108"/>
    </row>
    <row r="103" spans="2:47" s="9" customFormat="1" ht="19.899999999999999" customHeight="1">
      <c r="B103" s="108"/>
      <c r="D103" s="109" t="s">
        <v>3729</v>
      </c>
      <c r="E103" s="110"/>
      <c r="F103" s="110"/>
      <c r="G103" s="110"/>
      <c r="H103" s="110"/>
      <c r="I103" s="110"/>
      <c r="J103" s="111">
        <f>J144</f>
        <v>0</v>
      </c>
      <c r="L103" s="108"/>
    </row>
    <row r="104" spans="2:47" s="9" customFormat="1" ht="19.899999999999999" customHeight="1">
      <c r="B104" s="108"/>
      <c r="D104" s="109" t="s">
        <v>3006</v>
      </c>
      <c r="E104" s="110"/>
      <c r="F104" s="110"/>
      <c r="G104" s="110"/>
      <c r="H104" s="110"/>
      <c r="I104" s="110"/>
      <c r="J104" s="111">
        <f>J154</f>
        <v>0</v>
      </c>
      <c r="L104" s="108"/>
    </row>
    <row r="105" spans="2:47" s="1" customFormat="1" ht="21.75" customHeight="1">
      <c r="B105" s="28"/>
      <c r="L105" s="28"/>
    </row>
    <row r="106" spans="2:47" s="1" customFormat="1" ht="6.95" customHeight="1">
      <c r="B106" s="40"/>
      <c r="C106" s="41"/>
      <c r="D106" s="41"/>
      <c r="E106" s="41"/>
      <c r="F106" s="41"/>
      <c r="G106" s="41"/>
      <c r="H106" s="41"/>
      <c r="I106" s="41"/>
      <c r="J106" s="41"/>
      <c r="K106" s="41"/>
      <c r="L106" s="28"/>
    </row>
    <row r="110" spans="2:47" s="1" customFormat="1" ht="6.95" customHeight="1">
      <c r="B110" s="42"/>
      <c r="C110" s="43"/>
      <c r="D110" s="43"/>
      <c r="E110" s="43"/>
      <c r="F110" s="43"/>
      <c r="G110" s="43"/>
      <c r="H110" s="43"/>
      <c r="I110" s="43"/>
      <c r="J110" s="43"/>
      <c r="K110" s="43"/>
      <c r="L110" s="28"/>
    </row>
    <row r="111" spans="2:47" s="1" customFormat="1" ht="24.95" customHeight="1">
      <c r="B111" s="28"/>
      <c r="C111" s="17" t="s">
        <v>266</v>
      </c>
      <c r="L111" s="28"/>
    </row>
    <row r="112" spans="2:47" s="1" customFormat="1" ht="6.95" customHeight="1">
      <c r="B112" s="28"/>
      <c r="L112" s="28"/>
    </row>
    <row r="113" spans="2:63" s="1" customFormat="1" ht="12" customHeight="1">
      <c r="B113" s="28"/>
      <c r="C113" s="23" t="s">
        <v>16</v>
      </c>
      <c r="L113" s="28"/>
    </row>
    <row r="114" spans="2:63" s="1" customFormat="1" ht="16.5" customHeight="1">
      <c r="B114" s="28"/>
      <c r="E114" s="223" t="str">
        <f>E7</f>
        <v>Městský park -Děkanská zahrada Pelhřimov - kompletní provedení</v>
      </c>
      <c r="F114" s="224"/>
      <c r="G114" s="224"/>
      <c r="H114" s="224"/>
      <c r="L114" s="28"/>
    </row>
    <row r="115" spans="2:63" ht="12" customHeight="1">
      <c r="B115" s="16"/>
      <c r="C115" s="23" t="s">
        <v>249</v>
      </c>
      <c r="L115" s="16"/>
    </row>
    <row r="116" spans="2:63" ht="16.5" customHeight="1">
      <c r="B116" s="16"/>
      <c r="E116" s="223" t="s">
        <v>3720</v>
      </c>
      <c r="F116" s="183"/>
      <c r="G116" s="183"/>
      <c r="H116" s="183"/>
      <c r="L116" s="16"/>
    </row>
    <row r="117" spans="2:63" ht="12" customHeight="1">
      <c r="B117" s="16"/>
      <c r="C117" s="23" t="s">
        <v>251</v>
      </c>
      <c r="L117" s="16"/>
    </row>
    <row r="118" spans="2:63" s="1" customFormat="1" ht="16.5" customHeight="1">
      <c r="B118" s="28"/>
      <c r="E118" s="218" t="s">
        <v>4049</v>
      </c>
      <c r="F118" s="225"/>
      <c r="G118" s="225"/>
      <c r="H118" s="225"/>
      <c r="L118" s="28"/>
    </row>
    <row r="119" spans="2:63" s="1" customFormat="1" ht="12" customHeight="1">
      <c r="B119" s="28"/>
      <c r="C119" s="23" t="s">
        <v>253</v>
      </c>
      <c r="L119" s="28"/>
    </row>
    <row r="120" spans="2:63" s="1" customFormat="1" ht="16.5" customHeight="1">
      <c r="B120" s="28"/>
      <c r="E120" s="205" t="str">
        <f>E13</f>
        <v>SO6-2 - Odpad užitkové vody S2</v>
      </c>
      <c r="F120" s="225"/>
      <c r="G120" s="225"/>
      <c r="H120" s="225"/>
      <c r="L120" s="28"/>
    </row>
    <row r="121" spans="2:63" s="1" customFormat="1" ht="6.95" customHeight="1">
      <c r="B121" s="28"/>
      <c r="L121" s="28"/>
    </row>
    <row r="122" spans="2:63" s="1" customFormat="1" ht="12" customHeight="1">
      <c r="B122" s="28"/>
      <c r="C122" s="23" t="s">
        <v>20</v>
      </c>
      <c r="F122" s="21" t="str">
        <f>F16</f>
        <v>Pelhřimov</v>
      </c>
      <c r="I122" s="23" t="s">
        <v>22</v>
      </c>
      <c r="J122" s="48" t="str">
        <f>IF(J16="","",J16)</f>
        <v>5. 12. 2024</v>
      </c>
      <c r="L122" s="28"/>
    </row>
    <row r="123" spans="2:63" s="1" customFormat="1" ht="6.95" customHeight="1">
      <c r="B123" s="28"/>
      <c r="L123" s="28"/>
    </row>
    <row r="124" spans="2:63" s="1" customFormat="1" ht="15.2" customHeight="1">
      <c r="B124" s="28"/>
      <c r="C124" s="23" t="s">
        <v>24</v>
      </c>
      <c r="F124" s="21" t="str">
        <f>E19</f>
        <v>Město Pelhřimov</v>
      </c>
      <c r="I124" s="23" t="s">
        <v>29</v>
      </c>
      <c r="J124" s="26" t="str">
        <f>E25</f>
        <v xml:space="preserve"> </v>
      </c>
      <c r="L124" s="28"/>
    </row>
    <row r="125" spans="2:63" s="1" customFormat="1" ht="15.2" customHeight="1">
      <c r="B125" s="28"/>
      <c r="C125" s="23" t="s">
        <v>27</v>
      </c>
      <c r="F125" s="21" t="str">
        <f>IF(E22="","",E22)</f>
        <v>Vyplň údaj</v>
      </c>
      <c r="I125" s="23" t="s">
        <v>31</v>
      </c>
      <c r="J125" s="26" t="str">
        <f>E28</f>
        <v>Ing Jaromír Čašek</v>
      </c>
      <c r="L125" s="28"/>
    </row>
    <row r="126" spans="2:63" s="1" customFormat="1" ht="10.35" customHeight="1">
      <c r="B126" s="28"/>
      <c r="L126" s="28"/>
    </row>
    <row r="127" spans="2:63" s="10" customFormat="1" ht="29.25" customHeight="1">
      <c r="B127" s="112"/>
      <c r="C127" s="113" t="s">
        <v>267</v>
      </c>
      <c r="D127" s="114" t="s">
        <v>58</v>
      </c>
      <c r="E127" s="114" t="s">
        <v>54</v>
      </c>
      <c r="F127" s="114" t="s">
        <v>55</v>
      </c>
      <c r="G127" s="114" t="s">
        <v>268</v>
      </c>
      <c r="H127" s="114" t="s">
        <v>269</v>
      </c>
      <c r="I127" s="114" t="s">
        <v>270</v>
      </c>
      <c r="J127" s="115" t="s">
        <v>257</v>
      </c>
      <c r="K127" s="116" t="s">
        <v>271</v>
      </c>
      <c r="L127" s="112"/>
      <c r="M127" s="55" t="s">
        <v>1</v>
      </c>
      <c r="N127" s="56" t="s">
        <v>37</v>
      </c>
      <c r="O127" s="56" t="s">
        <v>272</v>
      </c>
      <c r="P127" s="56" t="s">
        <v>273</v>
      </c>
      <c r="Q127" s="56" t="s">
        <v>274</v>
      </c>
      <c r="R127" s="56" t="s">
        <v>275</v>
      </c>
      <c r="S127" s="56" t="s">
        <v>276</v>
      </c>
      <c r="T127" s="57" t="s">
        <v>277</v>
      </c>
    </row>
    <row r="128" spans="2:63" s="1" customFormat="1" ht="22.9" customHeight="1">
      <c r="B128" s="28"/>
      <c r="C128" s="60" t="s">
        <v>278</v>
      </c>
      <c r="J128" s="117">
        <f>BK128</f>
        <v>0</v>
      </c>
      <c r="L128" s="28"/>
      <c r="M128" s="58"/>
      <c r="N128" s="49"/>
      <c r="O128" s="49"/>
      <c r="P128" s="118">
        <f>P129</f>
        <v>0</v>
      </c>
      <c r="Q128" s="49"/>
      <c r="R128" s="118">
        <f>R129</f>
        <v>54.190788720000008</v>
      </c>
      <c r="S128" s="49"/>
      <c r="T128" s="119">
        <f>T129</f>
        <v>0</v>
      </c>
      <c r="AT128" s="13" t="s">
        <v>72</v>
      </c>
      <c r="AU128" s="13" t="s">
        <v>259</v>
      </c>
      <c r="BK128" s="120">
        <f>BK129</f>
        <v>0</v>
      </c>
    </row>
    <row r="129" spans="2:65" s="11" customFormat="1" ht="25.9" customHeight="1">
      <c r="B129" s="121"/>
      <c r="D129" s="122" t="s">
        <v>72</v>
      </c>
      <c r="E129" s="123" t="s">
        <v>2935</v>
      </c>
      <c r="F129" s="123" t="s">
        <v>2936</v>
      </c>
      <c r="I129" s="124"/>
      <c r="J129" s="125">
        <f>BK129</f>
        <v>0</v>
      </c>
      <c r="L129" s="121"/>
      <c r="M129" s="126"/>
      <c r="P129" s="127">
        <f>P130+P144+P154</f>
        <v>0</v>
      </c>
      <c r="R129" s="127">
        <f>R130+R144+R154</f>
        <v>54.190788720000008</v>
      </c>
      <c r="T129" s="128">
        <f>T130+T144+T154</f>
        <v>0</v>
      </c>
      <c r="AR129" s="122" t="s">
        <v>80</v>
      </c>
      <c r="AT129" s="129" t="s">
        <v>72</v>
      </c>
      <c r="AU129" s="129" t="s">
        <v>73</v>
      </c>
      <c r="AY129" s="122" t="s">
        <v>281</v>
      </c>
      <c r="BK129" s="130">
        <f>BK130+BK144+BK154</f>
        <v>0</v>
      </c>
    </row>
    <row r="130" spans="2:65" s="11" customFormat="1" ht="22.9" customHeight="1">
      <c r="B130" s="121"/>
      <c r="D130" s="122" t="s">
        <v>72</v>
      </c>
      <c r="E130" s="131" t="s">
        <v>80</v>
      </c>
      <c r="F130" s="131" t="s">
        <v>399</v>
      </c>
      <c r="I130" s="124"/>
      <c r="J130" s="132">
        <f>BK130</f>
        <v>0</v>
      </c>
      <c r="L130" s="121"/>
      <c r="M130" s="126"/>
      <c r="P130" s="127">
        <f>SUM(P131:P143)</f>
        <v>0</v>
      </c>
      <c r="R130" s="127">
        <f>SUM(R131:R143)</f>
        <v>53.584770000000006</v>
      </c>
      <c r="T130" s="128">
        <f>SUM(T131:T143)</f>
        <v>0</v>
      </c>
      <c r="AR130" s="122" t="s">
        <v>80</v>
      </c>
      <c r="AT130" s="129" t="s">
        <v>72</v>
      </c>
      <c r="AU130" s="129" t="s">
        <v>80</v>
      </c>
      <c r="AY130" s="122" t="s">
        <v>281</v>
      </c>
      <c r="BK130" s="130">
        <f>SUM(BK131:BK143)</f>
        <v>0</v>
      </c>
    </row>
    <row r="131" spans="2:65" s="1" customFormat="1" ht="24.2" customHeight="1">
      <c r="B131" s="133"/>
      <c r="C131" s="134" t="s">
        <v>379</v>
      </c>
      <c r="D131" s="134" t="s">
        <v>284</v>
      </c>
      <c r="E131" s="135" t="s">
        <v>4100</v>
      </c>
      <c r="F131" s="136" t="s">
        <v>4101</v>
      </c>
      <c r="G131" s="137" t="s">
        <v>501</v>
      </c>
      <c r="H131" s="156">
        <v>21</v>
      </c>
      <c r="I131" s="139"/>
      <c r="J131" s="140">
        <f t="shared" ref="J131:J143" si="0">ROUND(I131*H131,2)</f>
        <v>0</v>
      </c>
      <c r="K131" s="141"/>
      <c r="L131" s="28"/>
      <c r="M131" s="142" t="s">
        <v>1</v>
      </c>
      <c r="N131" s="143" t="s">
        <v>38</v>
      </c>
      <c r="P131" s="144">
        <f t="shared" ref="P131:P143" si="1">O131*H131</f>
        <v>0</v>
      </c>
      <c r="Q131" s="144">
        <v>8.6800000000000002E-3</v>
      </c>
      <c r="R131" s="144">
        <f t="shared" ref="R131:R143" si="2">Q131*H131</f>
        <v>0.18228</v>
      </c>
      <c r="S131" s="144">
        <v>0</v>
      </c>
      <c r="T131" s="145">
        <f t="shared" ref="T131:T143" si="3">S131*H131</f>
        <v>0</v>
      </c>
      <c r="AR131" s="146" t="s">
        <v>97</v>
      </c>
      <c r="AT131" s="146" t="s">
        <v>284</v>
      </c>
      <c r="AU131" s="146" t="s">
        <v>82</v>
      </c>
      <c r="AY131" s="13" t="s">
        <v>281</v>
      </c>
      <c r="BE131" s="147">
        <f t="shared" ref="BE131:BE143" si="4">IF(N131="základní",J131,0)</f>
        <v>0</v>
      </c>
      <c r="BF131" s="147">
        <f t="shared" ref="BF131:BF143" si="5">IF(N131="snížená",J131,0)</f>
        <v>0</v>
      </c>
      <c r="BG131" s="147">
        <f t="shared" ref="BG131:BG143" si="6">IF(N131="zákl. přenesená",J131,0)</f>
        <v>0</v>
      </c>
      <c r="BH131" s="147">
        <f t="shared" ref="BH131:BH143" si="7">IF(N131="sníž. přenesená",J131,0)</f>
        <v>0</v>
      </c>
      <c r="BI131" s="147">
        <f t="shared" ref="BI131:BI143" si="8">IF(N131="nulová",J131,0)</f>
        <v>0</v>
      </c>
      <c r="BJ131" s="13" t="s">
        <v>80</v>
      </c>
      <c r="BK131" s="147">
        <f t="shared" ref="BK131:BK143" si="9">ROUND(I131*H131,2)</f>
        <v>0</v>
      </c>
      <c r="BL131" s="13" t="s">
        <v>97</v>
      </c>
      <c r="BM131" s="146" t="s">
        <v>4102</v>
      </c>
    </row>
    <row r="132" spans="2:65" s="1" customFormat="1" ht="24.2" customHeight="1">
      <c r="B132" s="133"/>
      <c r="C132" s="134" t="s">
        <v>384</v>
      </c>
      <c r="D132" s="134" t="s">
        <v>284</v>
      </c>
      <c r="E132" s="135" t="s">
        <v>4103</v>
      </c>
      <c r="F132" s="136" t="s">
        <v>4104</v>
      </c>
      <c r="G132" s="137" t="s">
        <v>501</v>
      </c>
      <c r="H132" s="156">
        <v>21</v>
      </c>
      <c r="I132" s="139"/>
      <c r="J132" s="140">
        <f t="shared" si="0"/>
        <v>0</v>
      </c>
      <c r="K132" s="141"/>
      <c r="L132" s="28"/>
      <c r="M132" s="142" t="s">
        <v>1</v>
      </c>
      <c r="N132" s="143" t="s">
        <v>38</v>
      </c>
      <c r="P132" s="144">
        <f t="shared" si="1"/>
        <v>0</v>
      </c>
      <c r="Q132" s="144">
        <v>1.269E-2</v>
      </c>
      <c r="R132" s="144">
        <f t="shared" si="2"/>
        <v>0.26649</v>
      </c>
      <c r="S132" s="144">
        <v>0</v>
      </c>
      <c r="T132" s="145">
        <f t="shared" si="3"/>
        <v>0</v>
      </c>
      <c r="AR132" s="146" t="s">
        <v>97</v>
      </c>
      <c r="AT132" s="146" t="s">
        <v>284</v>
      </c>
      <c r="AU132" s="146" t="s">
        <v>82</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4105</v>
      </c>
    </row>
    <row r="133" spans="2:65" s="1" customFormat="1" ht="33" customHeight="1">
      <c r="B133" s="133"/>
      <c r="C133" s="134" t="s">
        <v>80</v>
      </c>
      <c r="D133" s="134" t="s">
        <v>284</v>
      </c>
      <c r="E133" s="135" t="s">
        <v>4106</v>
      </c>
      <c r="F133" s="136" t="s">
        <v>4107</v>
      </c>
      <c r="G133" s="137" t="s">
        <v>506</v>
      </c>
      <c r="H133" s="156">
        <v>19.68</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82</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4108</v>
      </c>
    </row>
    <row r="134" spans="2:65" s="1" customFormat="1" ht="33" customHeight="1">
      <c r="B134" s="133"/>
      <c r="C134" s="134" t="s">
        <v>82</v>
      </c>
      <c r="D134" s="134" t="s">
        <v>284</v>
      </c>
      <c r="E134" s="135" t="s">
        <v>4109</v>
      </c>
      <c r="F134" s="136" t="s">
        <v>4110</v>
      </c>
      <c r="G134" s="137" t="s">
        <v>506</v>
      </c>
      <c r="H134" s="156">
        <v>29.52</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82</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4111</v>
      </c>
    </row>
    <row r="135" spans="2:65" s="1" customFormat="1" ht="33" customHeight="1">
      <c r="B135" s="133"/>
      <c r="C135" s="134" t="s">
        <v>90</v>
      </c>
      <c r="D135" s="134" t="s">
        <v>284</v>
      </c>
      <c r="E135" s="135" t="s">
        <v>4112</v>
      </c>
      <c r="F135" s="136" t="s">
        <v>4113</v>
      </c>
      <c r="G135" s="137" t="s">
        <v>506</v>
      </c>
      <c r="H135" s="156">
        <v>29.52</v>
      </c>
      <c r="I135" s="139"/>
      <c r="J135" s="140">
        <f t="shared" si="0"/>
        <v>0</v>
      </c>
      <c r="K135" s="141"/>
      <c r="L135" s="28"/>
      <c r="M135" s="142" t="s">
        <v>1</v>
      </c>
      <c r="N135" s="143" t="s">
        <v>38</v>
      </c>
      <c r="P135" s="144">
        <f t="shared" si="1"/>
        <v>0</v>
      </c>
      <c r="Q135" s="144">
        <v>0</v>
      </c>
      <c r="R135" s="144">
        <f t="shared" si="2"/>
        <v>0</v>
      </c>
      <c r="S135" s="144">
        <v>0</v>
      </c>
      <c r="T135" s="145">
        <f t="shared" si="3"/>
        <v>0</v>
      </c>
      <c r="AR135" s="146" t="s">
        <v>97</v>
      </c>
      <c r="AT135" s="146" t="s">
        <v>284</v>
      </c>
      <c r="AU135" s="146" t="s">
        <v>82</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4114</v>
      </c>
    </row>
    <row r="136" spans="2:65" s="1" customFormat="1" ht="33" customHeight="1">
      <c r="B136" s="133"/>
      <c r="C136" s="134" t="s">
        <v>97</v>
      </c>
      <c r="D136" s="134" t="s">
        <v>284</v>
      </c>
      <c r="E136" s="135" t="s">
        <v>4115</v>
      </c>
      <c r="F136" s="136" t="s">
        <v>4116</v>
      </c>
      <c r="G136" s="137" t="s">
        <v>506</v>
      </c>
      <c r="H136" s="156">
        <v>19.68</v>
      </c>
      <c r="I136" s="139"/>
      <c r="J136" s="140">
        <f t="shared" si="0"/>
        <v>0</v>
      </c>
      <c r="K136" s="141"/>
      <c r="L136" s="28"/>
      <c r="M136" s="142" t="s">
        <v>1</v>
      </c>
      <c r="N136" s="143" t="s">
        <v>38</v>
      </c>
      <c r="P136" s="144">
        <f t="shared" si="1"/>
        <v>0</v>
      </c>
      <c r="Q136" s="144">
        <v>0</v>
      </c>
      <c r="R136" s="144">
        <f t="shared" si="2"/>
        <v>0</v>
      </c>
      <c r="S136" s="144">
        <v>0</v>
      </c>
      <c r="T136" s="145">
        <f t="shared" si="3"/>
        <v>0</v>
      </c>
      <c r="AR136" s="146" t="s">
        <v>97</v>
      </c>
      <c r="AT136" s="146" t="s">
        <v>284</v>
      </c>
      <c r="AU136" s="146" t="s">
        <v>82</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4117</v>
      </c>
    </row>
    <row r="137" spans="2:65" s="1" customFormat="1" ht="33" customHeight="1">
      <c r="B137" s="133"/>
      <c r="C137" s="134" t="s">
        <v>280</v>
      </c>
      <c r="D137" s="134" t="s">
        <v>284</v>
      </c>
      <c r="E137" s="135" t="s">
        <v>3772</v>
      </c>
      <c r="F137" s="136" t="s">
        <v>3773</v>
      </c>
      <c r="G137" s="137" t="s">
        <v>506</v>
      </c>
      <c r="H137" s="156">
        <v>5.9039999999999999</v>
      </c>
      <c r="I137" s="139"/>
      <c r="J137" s="140">
        <f t="shared" si="0"/>
        <v>0</v>
      </c>
      <c r="K137" s="141"/>
      <c r="L137" s="28"/>
      <c r="M137" s="142" t="s">
        <v>1</v>
      </c>
      <c r="N137" s="143" t="s">
        <v>38</v>
      </c>
      <c r="P137" s="144">
        <f t="shared" si="1"/>
        <v>0</v>
      </c>
      <c r="Q137" s="144">
        <v>0</v>
      </c>
      <c r="R137" s="144">
        <f t="shared" si="2"/>
        <v>0</v>
      </c>
      <c r="S137" s="144">
        <v>0</v>
      </c>
      <c r="T137" s="145">
        <f t="shared" si="3"/>
        <v>0</v>
      </c>
      <c r="AR137" s="146" t="s">
        <v>97</v>
      </c>
      <c r="AT137" s="146" t="s">
        <v>284</v>
      </c>
      <c r="AU137" s="146" t="s">
        <v>82</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4118</v>
      </c>
    </row>
    <row r="138" spans="2:65" s="1" customFormat="1" ht="37.9" customHeight="1">
      <c r="B138" s="133"/>
      <c r="C138" s="134" t="s">
        <v>306</v>
      </c>
      <c r="D138" s="134" t="s">
        <v>284</v>
      </c>
      <c r="E138" s="135" t="s">
        <v>3775</v>
      </c>
      <c r="F138" s="136" t="s">
        <v>3776</v>
      </c>
      <c r="G138" s="137" t="s">
        <v>506</v>
      </c>
      <c r="H138" s="156">
        <v>17.712</v>
      </c>
      <c r="I138" s="139"/>
      <c r="J138" s="140">
        <f t="shared" si="0"/>
        <v>0</v>
      </c>
      <c r="K138" s="141"/>
      <c r="L138" s="28"/>
      <c r="M138" s="142" t="s">
        <v>1</v>
      </c>
      <c r="N138" s="143" t="s">
        <v>38</v>
      </c>
      <c r="P138" s="144">
        <f t="shared" si="1"/>
        <v>0</v>
      </c>
      <c r="Q138" s="144">
        <v>0</v>
      </c>
      <c r="R138" s="144">
        <f t="shared" si="2"/>
        <v>0</v>
      </c>
      <c r="S138" s="144">
        <v>0</v>
      </c>
      <c r="T138" s="145">
        <f t="shared" si="3"/>
        <v>0</v>
      </c>
      <c r="AR138" s="146" t="s">
        <v>97</v>
      </c>
      <c r="AT138" s="146" t="s">
        <v>284</v>
      </c>
      <c r="AU138" s="146" t="s">
        <v>82</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4119</v>
      </c>
    </row>
    <row r="139" spans="2:65" s="1" customFormat="1" ht="37.9" customHeight="1">
      <c r="B139" s="133"/>
      <c r="C139" s="134" t="s">
        <v>311</v>
      </c>
      <c r="D139" s="134" t="s">
        <v>284</v>
      </c>
      <c r="E139" s="135" t="s">
        <v>3778</v>
      </c>
      <c r="F139" s="136" t="s">
        <v>3779</v>
      </c>
      <c r="G139" s="137" t="s">
        <v>506</v>
      </c>
      <c r="H139" s="156">
        <v>5.9039999999999999</v>
      </c>
      <c r="I139" s="139"/>
      <c r="J139" s="140">
        <f t="shared" si="0"/>
        <v>0</v>
      </c>
      <c r="K139" s="141"/>
      <c r="L139" s="28"/>
      <c r="M139" s="142" t="s">
        <v>1</v>
      </c>
      <c r="N139" s="143" t="s">
        <v>38</v>
      </c>
      <c r="P139" s="144">
        <f t="shared" si="1"/>
        <v>0</v>
      </c>
      <c r="Q139" s="144">
        <v>0</v>
      </c>
      <c r="R139" s="144">
        <f t="shared" si="2"/>
        <v>0</v>
      </c>
      <c r="S139" s="144">
        <v>0</v>
      </c>
      <c r="T139" s="145">
        <f t="shared" si="3"/>
        <v>0</v>
      </c>
      <c r="AR139" s="146" t="s">
        <v>97</v>
      </c>
      <c r="AT139" s="146" t="s">
        <v>284</v>
      </c>
      <c r="AU139" s="146" t="s">
        <v>82</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4120</v>
      </c>
    </row>
    <row r="140" spans="2:65" s="1" customFormat="1" ht="16.5" customHeight="1">
      <c r="B140" s="133"/>
      <c r="C140" s="134" t="s">
        <v>316</v>
      </c>
      <c r="D140" s="134" t="s">
        <v>284</v>
      </c>
      <c r="E140" s="135" t="s">
        <v>3790</v>
      </c>
      <c r="F140" s="136" t="s">
        <v>3791</v>
      </c>
      <c r="G140" s="137" t="s">
        <v>506</v>
      </c>
      <c r="H140" s="156">
        <v>29.52</v>
      </c>
      <c r="I140" s="139"/>
      <c r="J140" s="140">
        <f t="shared" si="0"/>
        <v>0</v>
      </c>
      <c r="K140" s="141"/>
      <c r="L140" s="28"/>
      <c r="M140" s="142" t="s">
        <v>1</v>
      </c>
      <c r="N140" s="143" t="s">
        <v>38</v>
      </c>
      <c r="P140" s="144">
        <f t="shared" si="1"/>
        <v>0</v>
      </c>
      <c r="Q140" s="144">
        <v>0</v>
      </c>
      <c r="R140" s="144">
        <f t="shared" si="2"/>
        <v>0</v>
      </c>
      <c r="S140" s="144">
        <v>0</v>
      </c>
      <c r="T140" s="145">
        <f t="shared" si="3"/>
        <v>0</v>
      </c>
      <c r="AR140" s="146" t="s">
        <v>97</v>
      </c>
      <c r="AT140" s="146" t="s">
        <v>284</v>
      </c>
      <c r="AU140" s="146" t="s">
        <v>82</v>
      </c>
      <c r="AY140" s="13" t="s">
        <v>281</v>
      </c>
      <c r="BE140" s="147">
        <f t="shared" si="4"/>
        <v>0</v>
      </c>
      <c r="BF140" s="147">
        <f t="shared" si="5"/>
        <v>0</v>
      </c>
      <c r="BG140" s="147">
        <f t="shared" si="6"/>
        <v>0</v>
      </c>
      <c r="BH140" s="147">
        <f t="shared" si="7"/>
        <v>0</v>
      </c>
      <c r="BI140" s="147">
        <f t="shared" si="8"/>
        <v>0</v>
      </c>
      <c r="BJ140" s="13" t="s">
        <v>80</v>
      </c>
      <c r="BK140" s="147">
        <f t="shared" si="9"/>
        <v>0</v>
      </c>
      <c r="BL140" s="13" t="s">
        <v>97</v>
      </c>
      <c r="BM140" s="146" t="s">
        <v>4121</v>
      </c>
    </row>
    <row r="141" spans="2:65" s="1" customFormat="1" ht="24.2" customHeight="1">
      <c r="B141" s="133"/>
      <c r="C141" s="134" t="s">
        <v>321</v>
      </c>
      <c r="D141" s="134" t="s">
        <v>284</v>
      </c>
      <c r="E141" s="135" t="s">
        <v>3793</v>
      </c>
      <c r="F141" s="136" t="s">
        <v>3794</v>
      </c>
      <c r="G141" s="137" t="s">
        <v>506</v>
      </c>
      <c r="H141" s="156">
        <v>68.88</v>
      </c>
      <c r="I141" s="139"/>
      <c r="J141" s="140">
        <f t="shared" si="0"/>
        <v>0</v>
      </c>
      <c r="K141" s="141"/>
      <c r="L141" s="28"/>
      <c r="M141" s="142" t="s">
        <v>1</v>
      </c>
      <c r="N141" s="143" t="s">
        <v>38</v>
      </c>
      <c r="P141" s="144">
        <f t="shared" si="1"/>
        <v>0</v>
      </c>
      <c r="Q141" s="144">
        <v>0</v>
      </c>
      <c r="R141" s="144">
        <f t="shared" si="2"/>
        <v>0</v>
      </c>
      <c r="S141" s="144">
        <v>0</v>
      </c>
      <c r="T141" s="145">
        <f t="shared" si="3"/>
        <v>0</v>
      </c>
      <c r="AR141" s="146" t="s">
        <v>97</v>
      </c>
      <c r="AT141" s="146" t="s">
        <v>284</v>
      </c>
      <c r="AU141" s="146" t="s">
        <v>82</v>
      </c>
      <c r="AY141" s="13" t="s">
        <v>281</v>
      </c>
      <c r="BE141" s="147">
        <f t="shared" si="4"/>
        <v>0</v>
      </c>
      <c r="BF141" s="147">
        <f t="shared" si="5"/>
        <v>0</v>
      </c>
      <c r="BG141" s="147">
        <f t="shared" si="6"/>
        <v>0</v>
      </c>
      <c r="BH141" s="147">
        <f t="shared" si="7"/>
        <v>0</v>
      </c>
      <c r="BI141" s="147">
        <f t="shared" si="8"/>
        <v>0</v>
      </c>
      <c r="BJ141" s="13" t="s">
        <v>80</v>
      </c>
      <c r="BK141" s="147">
        <f t="shared" si="9"/>
        <v>0</v>
      </c>
      <c r="BL141" s="13" t="s">
        <v>97</v>
      </c>
      <c r="BM141" s="146" t="s">
        <v>4122</v>
      </c>
    </row>
    <row r="142" spans="2:65" s="1" customFormat="1" ht="24.2" customHeight="1">
      <c r="B142" s="133"/>
      <c r="C142" s="134" t="s">
        <v>326</v>
      </c>
      <c r="D142" s="134" t="s">
        <v>284</v>
      </c>
      <c r="E142" s="135" t="s">
        <v>3796</v>
      </c>
      <c r="F142" s="136" t="s">
        <v>3797</v>
      </c>
      <c r="G142" s="137" t="s">
        <v>506</v>
      </c>
      <c r="H142" s="156">
        <v>29.52</v>
      </c>
      <c r="I142" s="139"/>
      <c r="J142" s="140">
        <f t="shared" si="0"/>
        <v>0</v>
      </c>
      <c r="K142" s="141"/>
      <c r="L142" s="28"/>
      <c r="M142" s="142" t="s">
        <v>1</v>
      </c>
      <c r="N142" s="143" t="s">
        <v>38</v>
      </c>
      <c r="P142" s="144">
        <f t="shared" si="1"/>
        <v>0</v>
      </c>
      <c r="Q142" s="144">
        <v>0</v>
      </c>
      <c r="R142" s="144">
        <f t="shared" si="2"/>
        <v>0</v>
      </c>
      <c r="S142" s="144">
        <v>0</v>
      </c>
      <c r="T142" s="145">
        <f t="shared" si="3"/>
        <v>0</v>
      </c>
      <c r="AR142" s="146" t="s">
        <v>97</v>
      </c>
      <c r="AT142" s="146" t="s">
        <v>284</v>
      </c>
      <c r="AU142" s="146" t="s">
        <v>82</v>
      </c>
      <c r="AY142" s="13" t="s">
        <v>281</v>
      </c>
      <c r="BE142" s="147">
        <f t="shared" si="4"/>
        <v>0</v>
      </c>
      <c r="BF142" s="147">
        <f t="shared" si="5"/>
        <v>0</v>
      </c>
      <c r="BG142" s="147">
        <f t="shared" si="6"/>
        <v>0</v>
      </c>
      <c r="BH142" s="147">
        <f t="shared" si="7"/>
        <v>0</v>
      </c>
      <c r="BI142" s="147">
        <f t="shared" si="8"/>
        <v>0</v>
      </c>
      <c r="BJ142" s="13" t="s">
        <v>80</v>
      </c>
      <c r="BK142" s="147">
        <f t="shared" si="9"/>
        <v>0</v>
      </c>
      <c r="BL142" s="13" t="s">
        <v>97</v>
      </c>
      <c r="BM142" s="146" t="s">
        <v>4123</v>
      </c>
    </row>
    <row r="143" spans="2:65" s="1" customFormat="1" ht="16.5" customHeight="1">
      <c r="B143" s="133"/>
      <c r="C143" s="165" t="s">
        <v>331</v>
      </c>
      <c r="D143" s="165" t="s">
        <v>2259</v>
      </c>
      <c r="E143" s="166" t="s">
        <v>3799</v>
      </c>
      <c r="F143" s="167" t="s">
        <v>3800</v>
      </c>
      <c r="G143" s="168" t="s">
        <v>511</v>
      </c>
      <c r="H143" s="169">
        <v>53.136000000000003</v>
      </c>
      <c r="I143" s="170"/>
      <c r="J143" s="171">
        <f t="shared" si="0"/>
        <v>0</v>
      </c>
      <c r="K143" s="172"/>
      <c r="L143" s="173"/>
      <c r="M143" s="174" t="s">
        <v>1</v>
      </c>
      <c r="N143" s="175" t="s">
        <v>38</v>
      </c>
      <c r="P143" s="144">
        <f t="shared" si="1"/>
        <v>0</v>
      </c>
      <c r="Q143" s="144">
        <v>1</v>
      </c>
      <c r="R143" s="144">
        <f t="shared" si="2"/>
        <v>53.136000000000003</v>
      </c>
      <c r="S143" s="144">
        <v>0</v>
      </c>
      <c r="T143" s="145">
        <f t="shared" si="3"/>
        <v>0</v>
      </c>
      <c r="AR143" s="146" t="s">
        <v>316</v>
      </c>
      <c r="AT143" s="146" t="s">
        <v>2259</v>
      </c>
      <c r="AU143" s="146" t="s">
        <v>82</v>
      </c>
      <c r="AY143" s="13" t="s">
        <v>281</v>
      </c>
      <c r="BE143" s="147">
        <f t="shared" si="4"/>
        <v>0</v>
      </c>
      <c r="BF143" s="147">
        <f t="shared" si="5"/>
        <v>0</v>
      </c>
      <c r="BG143" s="147">
        <f t="shared" si="6"/>
        <v>0</v>
      </c>
      <c r="BH143" s="147">
        <f t="shared" si="7"/>
        <v>0</v>
      </c>
      <c r="BI143" s="147">
        <f t="shared" si="8"/>
        <v>0</v>
      </c>
      <c r="BJ143" s="13" t="s">
        <v>80</v>
      </c>
      <c r="BK143" s="147">
        <f t="shared" si="9"/>
        <v>0</v>
      </c>
      <c r="BL143" s="13" t="s">
        <v>97</v>
      </c>
      <c r="BM143" s="146" t="s">
        <v>4124</v>
      </c>
    </row>
    <row r="144" spans="2:65" s="11" customFormat="1" ht="22.9" customHeight="1">
      <c r="B144" s="121"/>
      <c r="D144" s="122" t="s">
        <v>72</v>
      </c>
      <c r="E144" s="131" t="s">
        <v>316</v>
      </c>
      <c r="F144" s="131" t="s">
        <v>793</v>
      </c>
      <c r="I144" s="124"/>
      <c r="J144" s="132">
        <f>BK144</f>
        <v>0</v>
      </c>
      <c r="L144" s="121"/>
      <c r="M144" s="126"/>
      <c r="P144" s="127">
        <f>SUM(P145:P153)</f>
        <v>0</v>
      </c>
      <c r="R144" s="127">
        <f>SUM(R145:R153)</f>
        <v>0.60601872000000001</v>
      </c>
      <c r="T144" s="128">
        <f>SUM(T145:T153)</f>
        <v>0</v>
      </c>
      <c r="AR144" s="122" t="s">
        <v>80</v>
      </c>
      <c r="AT144" s="129" t="s">
        <v>72</v>
      </c>
      <c r="AU144" s="129" t="s">
        <v>80</v>
      </c>
      <c r="AY144" s="122" t="s">
        <v>281</v>
      </c>
      <c r="BK144" s="130">
        <f>SUM(BK145:BK153)</f>
        <v>0</v>
      </c>
    </row>
    <row r="145" spans="2:65" s="1" customFormat="1" ht="33" customHeight="1">
      <c r="B145" s="133"/>
      <c r="C145" s="134" t="s">
        <v>8</v>
      </c>
      <c r="D145" s="134" t="s">
        <v>284</v>
      </c>
      <c r="E145" s="135" t="s">
        <v>4079</v>
      </c>
      <c r="F145" s="136" t="s">
        <v>4080</v>
      </c>
      <c r="G145" s="137" t="s">
        <v>501</v>
      </c>
      <c r="H145" s="156">
        <v>65.599999999999994</v>
      </c>
      <c r="I145" s="139"/>
      <c r="J145" s="140">
        <f t="shared" ref="J145:J153" si="10">ROUND(I145*H145,2)</f>
        <v>0</v>
      </c>
      <c r="K145" s="141"/>
      <c r="L145" s="28"/>
      <c r="M145" s="142" t="s">
        <v>1</v>
      </c>
      <c r="N145" s="143" t="s">
        <v>38</v>
      </c>
      <c r="P145" s="144">
        <f t="shared" ref="P145:P153" si="11">O145*H145</f>
        <v>0</v>
      </c>
      <c r="Q145" s="144">
        <v>1.0000000000000001E-5</v>
      </c>
      <c r="R145" s="144">
        <f t="shared" ref="R145:R153" si="12">Q145*H145</f>
        <v>6.5600000000000001E-4</v>
      </c>
      <c r="S145" s="144">
        <v>0</v>
      </c>
      <c r="T145" s="145">
        <f t="shared" ref="T145:T153" si="13">S145*H145</f>
        <v>0</v>
      </c>
      <c r="AR145" s="146" t="s">
        <v>97</v>
      </c>
      <c r="AT145" s="146" t="s">
        <v>284</v>
      </c>
      <c r="AU145" s="146" t="s">
        <v>82</v>
      </c>
      <c r="AY145" s="13" t="s">
        <v>281</v>
      </c>
      <c r="BE145" s="147">
        <f t="shared" ref="BE145:BE153" si="14">IF(N145="základní",J145,0)</f>
        <v>0</v>
      </c>
      <c r="BF145" s="147">
        <f t="shared" ref="BF145:BF153" si="15">IF(N145="snížená",J145,0)</f>
        <v>0</v>
      </c>
      <c r="BG145" s="147">
        <f t="shared" ref="BG145:BG153" si="16">IF(N145="zákl. přenesená",J145,0)</f>
        <v>0</v>
      </c>
      <c r="BH145" s="147">
        <f t="shared" ref="BH145:BH153" si="17">IF(N145="sníž. přenesená",J145,0)</f>
        <v>0</v>
      </c>
      <c r="BI145" s="147">
        <f t="shared" ref="BI145:BI153" si="18">IF(N145="nulová",J145,0)</f>
        <v>0</v>
      </c>
      <c r="BJ145" s="13" t="s">
        <v>80</v>
      </c>
      <c r="BK145" s="147">
        <f t="shared" ref="BK145:BK153" si="19">ROUND(I145*H145,2)</f>
        <v>0</v>
      </c>
      <c r="BL145" s="13" t="s">
        <v>97</v>
      </c>
      <c r="BM145" s="146" t="s">
        <v>4125</v>
      </c>
    </row>
    <row r="146" spans="2:65" s="1" customFormat="1" ht="16.5" customHeight="1">
      <c r="B146" s="133"/>
      <c r="C146" s="165" t="s">
        <v>438</v>
      </c>
      <c r="D146" s="165" t="s">
        <v>2259</v>
      </c>
      <c r="E146" s="166" t="s">
        <v>4082</v>
      </c>
      <c r="F146" s="167" t="s">
        <v>4083</v>
      </c>
      <c r="G146" s="168" t="s">
        <v>501</v>
      </c>
      <c r="H146" s="169">
        <v>67.567999999999998</v>
      </c>
      <c r="I146" s="170"/>
      <c r="J146" s="171">
        <f t="shared" si="10"/>
        <v>0</v>
      </c>
      <c r="K146" s="172"/>
      <c r="L146" s="173"/>
      <c r="M146" s="174" t="s">
        <v>1</v>
      </c>
      <c r="N146" s="175" t="s">
        <v>38</v>
      </c>
      <c r="P146" s="144">
        <f t="shared" si="11"/>
        <v>0</v>
      </c>
      <c r="Q146" s="144">
        <v>2.5899999999999999E-3</v>
      </c>
      <c r="R146" s="144">
        <f t="shared" si="12"/>
        <v>0.17500111999999998</v>
      </c>
      <c r="S146" s="144">
        <v>0</v>
      </c>
      <c r="T146" s="145">
        <f t="shared" si="13"/>
        <v>0</v>
      </c>
      <c r="AR146" s="146" t="s">
        <v>316</v>
      </c>
      <c r="AT146" s="146" t="s">
        <v>2259</v>
      </c>
      <c r="AU146" s="146" t="s">
        <v>82</v>
      </c>
      <c r="AY146" s="13" t="s">
        <v>281</v>
      </c>
      <c r="BE146" s="147">
        <f t="shared" si="14"/>
        <v>0</v>
      </c>
      <c r="BF146" s="147">
        <f t="shared" si="15"/>
        <v>0</v>
      </c>
      <c r="BG146" s="147">
        <f t="shared" si="16"/>
        <v>0</v>
      </c>
      <c r="BH146" s="147">
        <f t="shared" si="17"/>
        <v>0</v>
      </c>
      <c r="BI146" s="147">
        <f t="shared" si="18"/>
        <v>0</v>
      </c>
      <c r="BJ146" s="13" t="s">
        <v>80</v>
      </c>
      <c r="BK146" s="147">
        <f t="shared" si="19"/>
        <v>0</v>
      </c>
      <c r="BL146" s="13" t="s">
        <v>97</v>
      </c>
      <c r="BM146" s="146" t="s">
        <v>4126</v>
      </c>
    </row>
    <row r="147" spans="2:65" s="1" customFormat="1" ht="33" customHeight="1">
      <c r="B147" s="133"/>
      <c r="C147" s="134" t="s">
        <v>347</v>
      </c>
      <c r="D147" s="134" t="s">
        <v>284</v>
      </c>
      <c r="E147" s="135" t="s">
        <v>4085</v>
      </c>
      <c r="F147" s="136" t="s">
        <v>4086</v>
      </c>
      <c r="G147" s="137" t="s">
        <v>501</v>
      </c>
      <c r="H147" s="156">
        <v>12</v>
      </c>
      <c r="I147" s="139"/>
      <c r="J147" s="140">
        <f t="shared" si="10"/>
        <v>0</v>
      </c>
      <c r="K147" s="141"/>
      <c r="L147" s="28"/>
      <c r="M147" s="142" t="s">
        <v>1</v>
      </c>
      <c r="N147" s="143" t="s">
        <v>38</v>
      </c>
      <c r="P147" s="144">
        <f t="shared" si="11"/>
        <v>0</v>
      </c>
      <c r="Q147" s="144">
        <v>3.0000000000000001E-5</v>
      </c>
      <c r="R147" s="144">
        <f t="shared" si="12"/>
        <v>3.6000000000000002E-4</v>
      </c>
      <c r="S147" s="144">
        <v>0</v>
      </c>
      <c r="T147" s="145">
        <f t="shared" si="13"/>
        <v>0</v>
      </c>
      <c r="AR147" s="146" t="s">
        <v>97</v>
      </c>
      <c r="AT147" s="146" t="s">
        <v>284</v>
      </c>
      <c r="AU147" s="146" t="s">
        <v>82</v>
      </c>
      <c r="AY147" s="13" t="s">
        <v>281</v>
      </c>
      <c r="BE147" s="147">
        <f t="shared" si="14"/>
        <v>0</v>
      </c>
      <c r="BF147" s="147">
        <f t="shared" si="15"/>
        <v>0</v>
      </c>
      <c r="BG147" s="147">
        <f t="shared" si="16"/>
        <v>0</v>
      </c>
      <c r="BH147" s="147">
        <f t="shared" si="17"/>
        <v>0</v>
      </c>
      <c r="BI147" s="147">
        <f t="shared" si="18"/>
        <v>0</v>
      </c>
      <c r="BJ147" s="13" t="s">
        <v>80</v>
      </c>
      <c r="BK147" s="147">
        <f t="shared" si="19"/>
        <v>0</v>
      </c>
      <c r="BL147" s="13" t="s">
        <v>97</v>
      </c>
      <c r="BM147" s="146" t="s">
        <v>4127</v>
      </c>
    </row>
    <row r="148" spans="2:65" s="1" customFormat="1" ht="16.5" customHeight="1">
      <c r="B148" s="133"/>
      <c r="C148" s="165" t="s">
        <v>352</v>
      </c>
      <c r="D148" s="165" t="s">
        <v>2259</v>
      </c>
      <c r="E148" s="166" t="s">
        <v>4088</v>
      </c>
      <c r="F148" s="167" t="s">
        <v>4089</v>
      </c>
      <c r="G148" s="168" t="s">
        <v>501</v>
      </c>
      <c r="H148" s="169">
        <v>12.36</v>
      </c>
      <c r="I148" s="170"/>
      <c r="J148" s="171">
        <f t="shared" si="10"/>
        <v>0</v>
      </c>
      <c r="K148" s="172"/>
      <c r="L148" s="173"/>
      <c r="M148" s="174" t="s">
        <v>1</v>
      </c>
      <c r="N148" s="175" t="s">
        <v>38</v>
      </c>
      <c r="P148" s="144">
        <f t="shared" si="11"/>
        <v>0</v>
      </c>
      <c r="Q148" s="144">
        <v>2.1559999999999999E-2</v>
      </c>
      <c r="R148" s="144">
        <f t="shared" si="12"/>
        <v>0.26648159999999999</v>
      </c>
      <c r="S148" s="144">
        <v>0</v>
      </c>
      <c r="T148" s="145">
        <f t="shared" si="13"/>
        <v>0</v>
      </c>
      <c r="AR148" s="146" t="s">
        <v>316</v>
      </c>
      <c r="AT148" s="146" t="s">
        <v>2259</v>
      </c>
      <c r="AU148" s="146" t="s">
        <v>82</v>
      </c>
      <c r="AY148" s="13" t="s">
        <v>281</v>
      </c>
      <c r="BE148" s="147">
        <f t="shared" si="14"/>
        <v>0</v>
      </c>
      <c r="BF148" s="147">
        <f t="shared" si="15"/>
        <v>0</v>
      </c>
      <c r="BG148" s="147">
        <f t="shared" si="16"/>
        <v>0</v>
      </c>
      <c r="BH148" s="147">
        <f t="shared" si="17"/>
        <v>0</v>
      </c>
      <c r="BI148" s="147">
        <f t="shared" si="18"/>
        <v>0</v>
      </c>
      <c r="BJ148" s="13" t="s">
        <v>80</v>
      </c>
      <c r="BK148" s="147">
        <f t="shared" si="19"/>
        <v>0</v>
      </c>
      <c r="BL148" s="13" t="s">
        <v>97</v>
      </c>
      <c r="BM148" s="146" t="s">
        <v>4128</v>
      </c>
    </row>
    <row r="149" spans="2:65" s="1" customFormat="1" ht="24.2" customHeight="1">
      <c r="B149" s="133"/>
      <c r="C149" s="134" t="s">
        <v>359</v>
      </c>
      <c r="D149" s="134" t="s">
        <v>284</v>
      </c>
      <c r="E149" s="135" t="s">
        <v>4091</v>
      </c>
      <c r="F149" s="136" t="s">
        <v>4092</v>
      </c>
      <c r="G149" s="137" t="s">
        <v>409</v>
      </c>
      <c r="H149" s="156">
        <v>8</v>
      </c>
      <c r="I149" s="139"/>
      <c r="J149" s="140">
        <f t="shared" si="10"/>
        <v>0</v>
      </c>
      <c r="K149" s="141"/>
      <c r="L149" s="28"/>
      <c r="M149" s="142" t="s">
        <v>1</v>
      </c>
      <c r="N149" s="143" t="s">
        <v>38</v>
      </c>
      <c r="P149" s="144">
        <f t="shared" si="11"/>
        <v>0</v>
      </c>
      <c r="Q149" s="144">
        <v>1E-4</v>
      </c>
      <c r="R149" s="144">
        <f t="shared" si="12"/>
        <v>8.0000000000000004E-4</v>
      </c>
      <c r="S149" s="144">
        <v>0</v>
      </c>
      <c r="T149" s="145">
        <f t="shared" si="13"/>
        <v>0</v>
      </c>
      <c r="AR149" s="146" t="s">
        <v>97</v>
      </c>
      <c r="AT149" s="146" t="s">
        <v>284</v>
      </c>
      <c r="AU149" s="146" t="s">
        <v>82</v>
      </c>
      <c r="AY149" s="13" t="s">
        <v>281</v>
      </c>
      <c r="BE149" s="147">
        <f t="shared" si="14"/>
        <v>0</v>
      </c>
      <c r="BF149" s="147">
        <f t="shared" si="15"/>
        <v>0</v>
      </c>
      <c r="BG149" s="147">
        <f t="shared" si="16"/>
        <v>0</v>
      </c>
      <c r="BH149" s="147">
        <f t="shared" si="17"/>
        <v>0</v>
      </c>
      <c r="BI149" s="147">
        <f t="shared" si="18"/>
        <v>0</v>
      </c>
      <c r="BJ149" s="13" t="s">
        <v>80</v>
      </c>
      <c r="BK149" s="147">
        <f t="shared" si="19"/>
        <v>0</v>
      </c>
      <c r="BL149" s="13" t="s">
        <v>97</v>
      </c>
      <c r="BM149" s="146" t="s">
        <v>4129</v>
      </c>
    </row>
    <row r="150" spans="2:65" s="1" customFormat="1" ht="21.75" customHeight="1">
      <c r="B150" s="133"/>
      <c r="C150" s="165" t="s">
        <v>454</v>
      </c>
      <c r="D150" s="165" t="s">
        <v>2259</v>
      </c>
      <c r="E150" s="166" t="s">
        <v>4094</v>
      </c>
      <c r="F150" s="167" t="s">
        <v>4095</v>
      </c>
      <c r="G150" s="168" t="s">
        <v>409</v>
      </c>
      <c r="H150" s="169">
        <v>8</v>
      </c>
      <c r="I150" s="170"/>
      <c r="J150" s="171">
        <f t="shared" si="10"/>
        <v>0</v>
      </c>
      <c r="K150" s="172"/>
      <c r="L150" s="173"/>
      <c r="M150" s="174" t="s">
        <v>1</v>
      </c>
      <c r="N150" s="175" t="s">
        <v>38</v>
      </c>
      <c r="P150" s="144">
        <f t="shared" si="11"/>
        <v>0</v>
      </c>
      <c r="Q150" s="144">
        <v>2.3999999999999998E-3</v>
      </c>
      <c r="R150" s="144">
        <f t="shared" si="12"/>
        <v>1.9199999999999998E-2</v>
      </c>
      <c r="S150" s="144">
        <v>0</v>
      </c>
      <c r="T150" s="145">
        <f t="shared" si="13"/>
        <v>0</v>
      </c>
      <c r="AR150" s="146" t="s">
        <v>316</v>
      </c>
      <c r="AT150" s="146" t="s">
        <v>2259</v>
      </c>
      <c r="AU150" s="146" t="s">
        <v>82</v>
      </c>
      <c r="AY150" s="13" t="s">
        <v>281</v>
      </c>
      <c r="BE150" s="147">
        <f t="shared" si="14"/>
        <v>0</v>
      </c>
      <c r="BF150" s="147">
        <f t="shared" si="15"/>
        <v>0</v>
      </c>
      <c r="BG150" s="147">
        <f t="shared" si="16"/>
        <v>0</v>
      </c>
      <c r="BH150" s="147">
        <f t="shared" si="17"/>
        <v>0</v>
      </c>
      <c r="BI150" s="147">
        <f t="shared" si="18"/>
        <v>0</v>
      </c>
      <c r="BJ150" s="13" t="s">
        <v>80</v>
      </c>
      <c r="BK150" s="147">
        <f t="shared" si="19"/>
        <v>0</v>
      </c>
      <c r="BL150" s="13" t="s">
        <v>97</v>
      </c>
      <c r="BM150" s="146" t="s">
        <v>4130</v>
      </c>
    </row>
    <row r="151" spans="2:65" s="1" customFormat="1" ht="24.2" customHeight="1">
      <c r="B151" s="133"/>
      <c r="C151" s="134" t="s">
        <v>366</v>
      </c>
      <c r="D151" s="134" t="s">
        <v>284</v>
      </c>
      <c r="E151" s="135" t="s">
        <v>3864</v>
      </c>
      <c r="F151" s="136" t="s">
        <v>3865</v>
      </c>
      <c r="G151" s="137" t="s">
        <v>409</v>
      </c>
      <c r="H151" s="156">
        <v>8</v>
      </c>
      <c r="I151" s="139"/>
      <c r="J151" s="140">
        <f t="shared" si="10"/>
        <v>0</v>
      </c>
      <c r="K151" s="141"/>
      <c r="L151" s="28"/>
      <c r="M151" s="142" t="s">
        <v>1</v>
      </c>
      <c r="N151" s="143" t="s">
        <v>38</v>
      </c>
      <c r="P151" s="144">
        <f t="shared" si="11"/>
        <v>0</v>
      </c>
      <c r="Q151" s="144">
        <v>1.9400000000000001E-3</v>
      </c>
      <c r="R151" s="144">
        <f t="shared" si="12"/>
        <v>1.5520000000000001E-2</v>
      </c>
      <c r="S151" s="144">
        <v>0</v>
      </c>
      <c r="T151" s="145">
        <f t="shared" si="13"/>
        <v>0</v>
      </c>
      <c r="AR151" s="146" t="s">
        <v>97</v>
      </c>
      <c r="AT151" s="146" t="s">
        <v>284</v>
      </c>
      <c r="AU151" s="146" t="s">
        <v>82</v>
      </c>
      <c r="AY151" s="13" t="s">
        <v>281</v>
      </c>
      <c r="BE151" s="147">
        <f t="shared" si="14"/>
        <v>0</v>
      </c>
      <c r="BF151" s="147">
        <f t="shared" si="15"/>
        <v>0</v>
      </c>
      <c r="BG151" s="147">
        <f t="shared" si="16"/>
        <v>0</v>
      </c>
      <c r="BH151" s="147">
        <f t="shared" si="17"/>
        <v>0</v>
      </c>
      <c r="BI151" s="147">
        <f t="shared" si="18"/>
        <v>0</v>
      </c>
      <c r="BJ151" s="13" t="s">
        <v>80</v>
      </c>
      <c r="BK151" s="147">
        <f t="shared" si="19"/>
        <v>0</v>
      </c>
      <c r="BL151" s="13" t="s">
        <v>97</v>
      </c>
      <c r="BM151" s="146" t="s">
        <v>4131</v>
      </c>
    </row>
    <row r="152" spans="2:65" s="1" customFormat="1" ht="16.5" customHeight="1">
      <c r="B152" s="133"/>
      <c r="C152" s="134" t="s">
        <v>371</v>
      </c>
      <c r="D152" s="134" t="s">
        <v>284</v>
      </c>
      <c r="E152" s="135" t="s">
        <v>4132</v>
      </c>
      <c r="F152" s="136" t="s">
        <v>4133</v>
      </c>
      <c r="G152" s="137" t="s">
        <v>1</v>
      </c>
      <c r="H152" s="156">
        <v>1</v>
      </c>
      <c r="I152" s="139"/>
      <c r="J152" s="140">
        <f t="shared" si="10"/>
        <v>0</v>
      </c>
      <c r="K152" s="141"/>
      <c r="L152" s="28"/>
      <c r="M152" s="142" t="s">
        <v>1</v>
      </c>
      <c r="N152" s="143" t="s">
        <v>38</v>
      </c>
      <c r="P152" s="144">
        <f t="shared" si="11"/>
        <v>0</v>
      </c>
      <c r="Q152" s="144">
        <v>0.1</v>
      </c>
      <c r="R152" s="144">
        <f t="shared" si="12"/>
        <v>0.1</v>
      </c>
      <c r="S152" s="144">
        <v>0</v>
      </c>
      <c r="T152" s="145">
        <f t="shared" si="13"/>
        <v>0</v>
      </c>
      <c r="AR152" s="146" t="s">
        <v>97</v>
      </c>
      <c r="AT152" s="146" t="s">
        <v>284</v>
      </c>
      <c r="AU152" s="146" t="s">
        <v>82</v>
      </c>
      <c r="AY152" s="13" t="s">
        <v>281</v>
      </c>
      <c r="BE152" s="147">
        <f t="shared" si="14"/>
        <v>0</v>
      </c>
      <c r="BF152" s="147">
        <f t="shared" si="15"/>
        <v>0</v>
      </c>
      <c r="BG152" s="147">
        <f t="shared" si="16"/>
        <v>0</v>
      </c>
      <c r="BH152" s="147">
        <f t="shared" si="17"/>
        <v>0</v>
      </c>
      <c r="BI152" s="147">
        <f t="shared" si="18"/>
        <v>0</v>
      </c>
      <c r="BJ152" s="13" t="s">
        <v>80</v>
      </c>
      <c r="BK152" s="147">
        <f t="shared" si="19"/>
        <v>0</v>
      </c>
      <c r="BL152" s="13" t="s">
        <v>97</v>
      </c>
      <c r="BM152" s="146" t="s">
        <v>4134</v>
      </c>
    </row>
    <row r="153" spans="2:65" s="1" customFormat="1" ht="16.5" customHeight="1">
      <c r="B153" s="133"/>
      <c r="C153" s="134" t="s">
        <v>7</v>
      </c>
      <c r="D153" s="134" t="s">
        <v>284</v>
      </c>
      <c r="E153" s="135" t="s">
        <v>4135</v>
      </c>
      <c r="F153" s="136" t="s">
        <v>4136</v>
      </c>
      <c r="G153" s="137" t="s">
        <v>1</v>
      </c>
      <c r="H153" s="156">
        <v>2.8</v>
      </c>
      <c r="I153" s="139"/>
      <c r="J153" s="140">
        <f t="shared" si="10"/>
        <v>0</v>
      </c>
      <c r="K153" s="141"/>
      <c r="L153" s="28"/>
      <c r="M153" s="142" t="s">
        <v>1</v>
      </c>
      <c r="N153" s="143" t="s">
        <v>38</v>
      </c>
      <c r="P153" s="144">
        <f t="shared" si="11"/>
        <v>0</v>
      </c>
      <c r="Q153" s="144">
        <v>0.01</v>
      </c>
      <c r="R153" s="144">
        <f t="shared" si="12"/>
        <v>2.7999999999999997E-2</v>
      </c>
      <c r="S153" s="144">
        <v>0</v>
      </c>
      <c r="T153" s="145">
        <f t="shared" si="13"/>
        <v>0</v>
      </c>
      <c r="AR153" s="146" t="s">
        <v>97</v>
      </c>
      <c r="AT153" s="146" t="s">
        <v>284</v>
      </c>
      <c r="AU153" s="146" t="s">
        <v>82</v>
      </c>
      <c r="AY153" s="13" t="s">
        <v>281</v>
      </c>
      <c r="BE153" s="147">
        <f t="shared" si="14"/>
        <v>0</v>
      </c>
      <c r="BF153" s="147">
        <f t="shared" si="15"/>
        <v>0</v>
      </c>
      <c r="BG153" s="147">
        <f t="shared" si="16"/>
        <v>0</v>
      </c>
      <c r="BH153" s="147">
        <f t="shared" si="17"/>
        <v>0</v>
      </c>
      <c r="BI153" s="147">
        <f t="shared" si="18"/>
        <v>0</v>
      </c>
      <c r="BJ153" s="13" t="s">
        <v>80</v>
      </c>
      <c r="BK153" s="147">
        <f t="shared" si="19"/>
        <v>0</v>
      </c>
      <c r="BL153" s="13" t="s">
        <v>97</v>
      </c>
      <c r="BM153" s="146" t="s">
        <v>4137</v>
      </c>
    </row>
    <row r="154" spans="2:65" s="11" customFormat="1" ht="22.9" customHeight="1">
      <c r="B154" s="121"/>
      <c r="D154" s="122" t="s">
        <v>72</v>
      </c>
      <c r="E154" s="131" t="s">
        <v>3086</v>
      </c>
      <c r="F154" s="131" t="s">
        <v>3087</v>
      </c>
      <c r="I154" s="124"/>
      <c r="J154" s="132">
        <f>BK154</f>
        <v>0</v>
      </c>
      <c r="L154" s="121"/>
      <c r="M154" s="126"/>
      <c r="P154" s="127">
        <f>P155</f>
        <v>0</v>
      </c>
      <c r="R154" s="127">
        <f>R155</f>
        <v>0</v>
      </c>
      <c r="T154" s="128">
        <f>T155</f>
        <v>0</v>
      </c>
      <c r="AR154" s="122" t="s">
        <v>80</v>
      </c>
      <c r="AT154" s="129" t="s">
        <v>72</v>
      </c>
      <c r="AU154" s="129" t="s">
        <v>80</v>
      </c>
      <c r="AY154" s="122" t="s">
        <v>281</v>
      </c>
      <c r="BK154" s="130">
        <f>BK155</f>
        <v>0</v>
      </c>
    </row>
    <row r="155" spans="2:65" s="1" customFormat="1" ht="24.2" customHeight="1">
      <c r="B155" s="133"/>
      <c r="C155" s="134" t="s">
        <v>342</v>
      </c>
      <c r="D155" s="134" t="s">
        <v>284</v>
      </c>
      <c r="E155" s="135" t="s">
        <v>3873</v>
      </c>
      <c r="F155" s="136" t="s">
        <v>3874</v>
      </c>
      <c r="G155" s="137" t="s">
        <v>511</v>
      </c>
      <c r="H155" s="156">
        <v>54.191000000000003</v>
      </c>
      <c r="I155" s="139"/>
      <c r="J155" s="140">
        <f>ROUND(I155*H155,2)</f>
        <v>0</v>
      </c>
      <c r="K155" s="141"/>
      <c r="L155" s="28"/>
      <c r="M155" s="157" t="s">
        <v>1</v>
      </c>
      <c r="N155" s="158" t="s">
        <v>38</v>
      </c>
      <c r="O155" s="154"/>
      <c r="P155" s="159">
        <f>O155*H155</f>
        <v>0</v>
      </c>
      <c r="Q155" s="159">
        <v>0</v>
      </c>
      <c r="R155" s="159">
        <f>Q155*H155</f>
        <v>0</v>
      </c>
      <c r="S155" s="159">
        <v>0</v>
      </c>
      <c r="T155" s="160">
        <f>S155*H155</f>
        <v>0</v>
      </c>
      <c r="AR155" s="146" t="s">
        <v>97</v>
      </c>
      <c r="AT155" s="146" t="s">
        <v>284</v>
      </c>
      <c r="AU155" s="146" t="s">
        <v>82</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4138</v>
      </c>
    </row>
    <row r="156" spans="2:65" s="1" customFormat="1" ht="6.95" customHeight="1">
      <c r="B156" s="40"/>
      <c r="C156" s="41"/>
      <c r="D156" s="41"/>
      <c r="E156" s="41"/>
      <c r="F156" s="41"/>
      <c r="G156" s="41"/>
      <c r="H156" s="41"/>
      <c r="I156" s="41"/>
      <c r="J156" s="41"/>
      <c r="K156" s="41"/>
      <c r="L156" s="28"/>
    </row>
  </sheetData>
  <autoFilter ref="C127:K155" xr:uid="{00000000-0009-0000-0000-000028000000}"/>
  <mergeCells count="15">
    <mergeCell ref="E114:H114"/>
    <mergeCell ref="E118:H118"/>
    <mergeCell ref="E116:H116"/>
    <mergeCell ref="E120:H120"/>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2:BM157"/>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239</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3720</v>
      </c>
      <c r="F9" s="183"/>
      <c r="G9" s="183"/>
      <c r="H9" s="183"/>
      <c r="L9" s="16"/>
    </row>
    <row r="10" spans="2:46" ht="12" customHeight="1">
      <c r="B10" s="16"/>
      <c r="D10" s="23" t="s">
        <v>251</v>
      </c>
      <c r="L10" s="16"/>
    </row>
    <row r="11" spans="2:46" s="1" customFormat="1" ht="16.5" customHeight="1">
      <c r="B11" s="28"/>
      <c r="E11" s="218" t="s">
        <v>4049</v>
      </c>
      <c r="F11" s="225"/>
      <c r="G11" s="225"/>
      <c r="H11" s="225"/>
      <c r="L11" s="28"/>
    </row>
    <row r="12" spans="2:46" s="1" customFormat="1" ht="12" customHeight="1">
      <c r="B12" s="28"/>
      <c r="D12" s="23" t="s">
        <v>253</v>
      </c>
      <c r="L12" s="28"/>
    </row>
    <row r="13" spans="2:46" s="1" customFormat="1" ht="16.5" customHeight="1">
      <c r="B13" s="28"/>
      <c r="E13" s="205" t="s">
        <v>4139</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2926</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3723</v>
      </c>
      <c r="L18" s="28"/>
    </row>
    <row r="19" spans="2:12" s="1" customFormat="1" ht="18" customHeight="1">
      <c r="B19" s="28"/>
      <c r="E19" s="21" t="s">
        <v>2927</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3724</v>
      </c>
      <c r="L27" s="28"/>
    </row>
    <row r="28" spans="2:12" s="1" customFormat="1" ht="18" customHeight="1">
      <c r="B28" s="28"/>
      <c r="E28" s="21" t="s">
        <v>3725</v>
      </c>
      <c r="I28" s="23" t="s">
        <v>26</v>
      </c>
      <c r="J28" s="21" t="s">
        <v>3726</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ROUND(J129,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ROUND((SUM(BE129:BE156)),  2)</f>
        <v>0</v>
      </c>
      <c r="I37" s="92">
        <v>0.21</v>
      </c>
      <c r="J37" s="81">
        <f>ROUND(((SUM(BE129:BE156))*I37),  2)</f>
        <v>0</v>
      </c>
      <c r="L37" s="28"/>
    </row>
    <row r="38" spans="2:12" s="1" customFormat="1" ht="14.45" customHeight="1">
      <c r="B38" s="28"/>
      <c r="E38" s="23" t="s">
        <v>39</v>
      </c>
      <c r="F38" s="81">
        <f>ROUND((SUM(BF129:BF156)),  2)</f>
        <v>0</v>
      </c>
      <c r="I38" s="92">
        <v>0.12</v>
      </c>
      <c r="J38" s="81">
        <f>ROUND(((SUM(BF129:BF156))*I38),  2)</f>
        <v>0</v>
      </c>
      <c r="L38" s="28"/>
    </row>
    <row r="39" spans="2:12" s="1" customFormat="1" ht="14.45" hidden="1" customHeight="1">
      <c r="B39" s="28"/>
      <c r="E39" s="23" t="s">
        <v>40</v>
      </c>
      <c r="F39" s="81">
        <f>ROUND((SUM(BG129:BG156)),  2)</f>
        <v>0</v>
      </c>
      <c r="I39" s="92">
        <v>0.21</v>
      </c>
      <c r="J39" s="81">
        <f>0</f>
        <v>0</v>
      </c>
      <c r="L39" s="28"/>
    </row>
    <row r="40" spans="2:12" s="1" customFormat="1" ht="14.45" hidden="1" customHeight="1">
      <c r="B40" s="28"/>
      <c r="E40" s="23" t="s">
        <v>41</v>
      </c>
      <c r="F40" s="81">
        <f>ROUND((SUM(BH129:BH156)),  2)</f>
        <v>0</v>
      </c>
      <c r="I40" s="92">
        <v>0.12</v>
      </c>
      <c r="J40" s="81">
        <f>0</f>
        <v>0</v>
      </c>
      <c r="L40" s="28"/>
    </row>
    <row r="41" spans="2:12" s="1" customFormat="1" ht="14.45" hidden="1" customHeight="1">
      <c r="B41" s="28"/>
      <c r="E41" s="23" t="s">
        <v>42</v>
      </c>
      <c r="F41" s="81">
        <f>ROUND((SUM(BI129:BI156)),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3720</v>
      </c>
      <c r="F87" s="183"/>
      <c r="G87" s="183"/>
      <c r="H87" s="183"/>
      <c r="L87" s="16"/>
    </row>
    <row r="88" spans="2:12" ht="12" customHeight="1">
      <c r="B88" s="16"/>
      <c r="C88" s="23" t="s">
        <v>251</v>
      </c>
      <c r="L88" s="16"/>
    </row>
    <row r="89" spans="2:12" s="1" customFormat="1" ht="16.5" customHeight="1">
      <c r="B89" s="28"/>
      <c r="E89" s="218" t="s">
        <v>4049</v>
      </c>
      <c r="F89" s="225"/>
      <c r="G89" s="225"/>
      <c r="H89" s="225"/>
      <c r="L89" s="28"/>
    </row>
    <row r="90" spans="2:12" s="1" customFormat="1" ht="12" customHeight="1">
      <c r="B90" s="28"/>
      <c r="C90" s="23" t="s">
        <v>253</v>
      </c>
      <c r="L90" s="28"/>
    </row>
    <row r="91" spans="2:12" s="1" customFormat="1" ht="16.5" customHeight="1">
      <c r="B91" s="28"/>
      <c r="E91" s="205" t="str">
        <f>E13</f>
        <v>SO6-3 - Odpad užitkové vody S3</v>
      </c>
      <c r="F91" s="225"/>
      <c r="G91" s="225"/>
      <c r="H91" s="225"/>
      <c r="L91" s="28"/>
    </row>
    <row r="92" spans="2:12" s="1" customFormat="1" ht="6.95" customHeight="1">
      <c r="B92" s="28"/>
      <c r="L92" s="28"/>
    </row>
    <row r="93" spans="2:12" s="1" customFormat="1" ht="12" customHeight="1">
      <c r="B93" s="28"/>
      <c r="C93" s="23" t="s">
        <v>20</v>
      </c>
      <c r="F93" s="21" t="str">
        <f>F16</f>
        <v>Pelhřimov</v>
      </c>
      <c r="I93" s="23" t="s">
        <v>22</v>
      </c>
      <c r="J93" s="48" t="str">
        <f>IF(J16="","",J16)</f>
        <v>5. 12. 2024</v>
      </c>
      <c r="L93" s="28"/>
    </row>
    <row r="94" spans="2:12" s="1" customFormat="1" ht="6.95" customHeight="1">
      <c r="B94" s="28"/>
      <c r="L94" s="28"/>
    </row>
    <row r="95" spans="2:12" s="1" customFormat="1" ht="15.2" customHeight="1">
      <c r="B95" s="28"/>
      <c r="C95" s="23" t="s">
        <v>24</v>
      </c>
      <c r="F95" s="21" t="str">
        <f>E19</f>
        <v>Město Pelhřimov</v>
      </c>
      <c r="I95" s="23" t="s">
        <v>29</v>
      </c>
      <c r="J95" s="26" t="str">
        <f>E25</f>
        <v xml:space="preserve"> </v>
      </c>
      <c r="L95" s="28"/>
    </row>
    <row r="96" spans="2:12" s="1" customFormat="1" ht="15.2" customHeight="1">
      <c r="B96" s="28"/>
      <c r="C96" s="23" t="s">
        <v>27</v>
      </c>
      <c r="F96" s="21" t="str">
        <f>IF(E22="","",E22)</f>
        <v>Vyplň údaj</v>
      </c>
      <c r="I96" s="23" t="s">
        <v>31</v>
      </c>
      <c r="J96" s="26" t="str">
        <f>E28</f>
        <v>Ing Jaromír Čašek</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J129</f>
        <v>0</v>
      </c>
      <c r="L100" s="28"/>
      <c r="AU100" s="13" t="s">
        <v>259</v>
      </c>
    </row>
    <row r="101" spans="2:47" s="8" customFormat="1" ht="24.95" customHeight="1">
      <c r="B101" s="104"/>
      <c r="D101" s="105" t="s">
        <v>2929</v>
      </c>
      <c r="E101" s="106"/>
      <c r="F101" s="106"/>
      <c r="G101" s="106"/>
      <c r="H101" s="106"/>
      <c r="I101" s="106"/>
      <c r="J101" s="107">
        <f>J130</f>
        <v>0</v>
      </c>
      <c r="L101" s="104"/>
    </row>
    <row r="102" spans="2:47" s="9" customFormat="1" ht="19.899999999999999" customHeight="1">
      <c r="B102" s="108"/>
      <c r="D102" s="109" t="s">
        <v>3727</v>
      </c>
      <c r="E102" s="110"/>
      <c r="F102" s="110"/>
      <c r="G102" s="110"/>
      <c r="H102" s="110"/>
      <c r="I102" s="110"/>
      <c r="J102" s="111">
        <f>J131</f>
        <v>0</v>
      </c>
      <c r="L102" s="108"/>
    </row>
    <row r="103" spans="2:47" s="9" customFormat="1" ht="14.85" customHeight="1">
      <c r="B103" s="108"/>
      <c r="D103" s="109" t="s">
        <v>4140</v>
      </c>
      <c r="E103" s="110"/>
      <c r="F103" s="110"/>
      <c r="G103" s="110"/>
      <c r="H103" s="110"/>
      <c r="I103" s="110"/>
      <c r="J103" s="111">
        <f>J145</f>
        <v>0</v>
      </c>
      <c r="L103" s="108"/>
    </row>
    <row r="104" spans="2:47" s="9" customFormat="1" ht="19.899999999999999" customHeight="1">
      <c r="B104" s="108"/>
      <c r="D104" s="109" t="s">
        <v>3729</v>
      </c>
      <c r="E104" s="110"/>
      <c r="F104" s="110"/>
      <c r="G104" s="110"/>
      <c r="H104" s="110"/>
      <c r="I104" s="110"/>
      <c r="J104" s="111">
        <f>J146</f>
        <v>0</v>
      </c>
      <c r="L104" s="108"/>
    </row>
    <row r="105" spans="2:47" s="9" customFormat="1" ht="19.899999999999999" customHeight="1">
      <c r="B105" s="108"/>
      <c r="D105" s="109" t="s">
        <v>3006</v>
      </c>
      <c r="E105" s="110"/>
      <c r="F105" s="110"/>
      <c r="G105" s="110"/>
      <c r="H105" s="110"/>
      <c r="I105" s="110"/>
      <c r="J105" s="111">
        <f>J155</f>
        <v>0</v>
      </c>
      <c r="L105" s="108"/>
    </row>
    <row r="106" spans="2:47" s="1" customFormat="1" ht="21.75" customHeight="1">
      <c r="B106" s="28"/>
      <c r="L106" s="28"/>
    </row>
    <row r="107" spans="2:47" s="1" customFormat="1" ht="6.95" customHeight="1">
      <c r="B107" s="40"/>
      <c r="C107" s="41"/>
      <c r="D107" s="41"/>
      <c r="E107" s="41"/>
      <c r="F107" s="41"/>
      <c r="G107" s="41"/>
      <c r="H107" s="41"/>
      <c r="I107" s="41"/>
      <c r="J107" s="41"/>
      <c r="K107" s="41"/>
      <c r="L107" s="28"/>
    </row>
    <row r="111" spans="2:47" s="1" customFormat="1" ht="6.95" customHeight="1">
      <c r="B111" s="42"/>
      <c r="C111" s="43"/>
      <c r="D111" s="43"/>
      <c r="E111" s="43"/>
      <c r="F111" s="43"/>
      <c r="G111" s="43"/>
      <c r="H111" s="43"/>
      <c r="I111" s="43"/>
      <c r="J111" s="43"/>
      <c r="K111" s="43"/>
      <c r="L111" s="28"/>
    </row>
    <row r="112" spans="2:47" s="1" customFormat="1" ht="24.95" customHeight="1">
      <c r="B112" s="28"/>
      <c r="C112" s="17" t="s">
        <v>266</v>
      </c>
      <c r="L112" s="28"/>
    </row>
    <row r="113" spans="2:20" s="1" customFormat="1" ht="6.95" customHeight="1">
      <c r="B113" s="28"/>
      <c r="L113" s="28"/>
    </row>
    <row r="114" spans="2:20" s="1" customFormat="1" ht="12" customHeight="1">
      <c r="B114" s="28"/>
      <c r="C114" s="23" t="s">
        <v>16</v>
      </c>
      <c r="L114" s="28"/>
    </row>
    <row r="115" spans="2:20" s="1" customFormat="1" ht="16.5" customHeight="1">
      <c r="B115" s="28"/>
      <c r="E115" s="223" t="str">
        <f>E7</f>
        <v>Městský park -Děkanská zahrada Pelhřimov - kompletní provedení</v>
      </c>
      <c r="F115" s="224"/>
      <c r="G115" s="224"/>
      <c r="H115" s="224"/>
      <c r="L115" s="28"/>
    </row>
    <row r="116" spans="2:20" ht="12" customHeight="1">
      <c r="B116" s="16"/>
      <c r="C116" s="23" t="s">
        <v>249</v>
      </c>
      <c r="L116" s="16"/>
    </row>
    <row r="117" spans="2:20" ht="16.5" customHeight="1">
      <c r="B117" s="16"/>
      <c r="E117" s="223" t="s">
        <v>3720</v>
      </c>
      <c r="F117" s="183"/>
      <c r="G117" s="183"/>
      <c r="H117" s="183"/>
      <c r="L117" s="16"/>
    </row>
    <row r="118" spans="2:20" ht="12" customHeight="1">
      <c r="B118" s="16"/>
      <c r="C118" s="23" t="s">
        <v>251</v>
      </c>
      <c r="L118" s="16"/>
    </row>
    <row r="119" spans="2:20" s="1" customFormat="1" ht="16.5" customHeight="1">
      <c r="B119" s="28"/>
      <c r="E119" s="218" t="s">
        <v>4049</v>
      </c>
      <c r="F119" s="225"/>
      <c r="G119" s="225"/>
      <c r="H119" s="225"/>
      <c r="L119" s="28"/>
    </row>
    <row r="120" spans="2:20" s="1" customFormat="1" ht="12" customHeight="1">
      <c r="B120" s="28"/>
      <c r="C120" s="23" t="s">
        <v>253</v>
      </c>
      <c r="L120" s="28"/>
    </row>
    <row r="121" spans="2:20" s="1" customFormat="1" ht="16.5" customHeight="1">
      <c r="B121" s="28"/>
      <c r="E121" s="205" t="str">
        <f>E13</f>
        <v>SO6-3 - Odpad užitkové vody S3</v>
      </c>
      <c r="F121" s="225"/>
      <c r="G121" s="225"/>
      <c r="H121" s="225"/>
      <c r="L121" s="28"/>
    </row>
    <row r="122" spans="2:20" s="1" customFormat="1" ht="6.95" customHeight="1">
      <c r="B122" s="28"/>
      <c r="L122" s="28"/>
    </row>
    <row r="123" spans="2:20" s="1" customFormat="1" ht="12" customHeight="1">
      <c r="B123" s="28"/>
      <c r="C123" s="23" t="s">
        <v>20</v>
      </c>
      <c r="F123" s="21" t="str">
        <f>F16</f>
        <v>Pelhřimov</v>
      </c>
      <c r="I123" s="23" t="s">
        <v>22</v>
      </c>
      <c r="J123" s="48" t="str">
        <f>IF(J16="","",J16)</f>
        <v>5. 12. 2024</v>
      </c>
      <c r="L123" s="28"/>
    </row>
    <row r="124" spans="2:20" s="1" customFormat="1" ht="6.95" customHeight="1">
      <c r="B124" s="28"/>
      <c r="L124" s="28"/>
    </row>
    <row r="125" spans="2:20" s="1" customFormat="1" ht="15.2" customHeight="1">
      <c r="B125" s="28"/>
      <c r="C125" s="23" t="s">
        <v>24</v>
      </c>
      <c r="F125" s="21" t="str">
        <f>E19</f>
        <v>Město Pelhřimov</v>
      </c>
      <c r="I125" s="23" t="s">
        <v>29</v>
      </c>
      <c r="J125" s="26" t="str">
        <f>E25</f>
        <v xml:space="preserve"> </v>
      </c>
      <c r="L125" s="28"/>
    </row>
    <row r="126" spans="2:20" s="1" customFormat="1" ht="15.2" customHeight="1">
      <c r="B126" s="28"/>
      <c r="C126" s="23" t="s">
        <v>27</v>
      </c>
      <c r="F126" s="21" t="str">
        <f>IF(E22="","",E22)</f>
        <v>Vyplň údaj</v>
      </c>
      <c r="I126" s="23" t="s">
        <v>31</v>
      </c>
      <c r="J126" s="26" t="str">
        <f>E28</f>
        <v>Ing Jaromír Čašek</v>
      </c>
      <c r="L126" s="28"/>
    </row>
    <row r="127" spans="2:20" s="1" customFormat="1" ht="10.35" customHeight="1">
      <c r="B127" s="28"/>
      <c r="L127" s="28"/>
    </row>
    <row r="128" spans="2:20" s="10" customFormat="1" ht="29.25" customHeight="1">
      <c r="B128" s="112"/>
      <c r="C128" s="113" t="s">
        <v>267</v>
      </c>
      <c r="D128" s="114" t="s">
        <v>58</v>
      </c>
      <c r="E128" s="114" t="s">
        <v>54</v>
      </c>
      <c r="F128" s="114" t="s">
        <v>55</v>
      </c>
      <c r="G128" s="114" t="s">
        <v>268</v>
      </c>
      <c r="H128" s="114" t="s">
        <v>269</v>
      </c>
      <c r="I128" s="114" t="s">
        <v>270</v>
      </c>
      <c r="J128" s="115" t="s">
        <v>257</v>
      </c>
      <c r="K128" s="116" t="s">
        <v>271</v>
      </c>
      <c r="L128" s="112"/>
      <c r="M128" s="55" t="s">
        <v>1</v>
      </c>
      <c r="N128" s="56" t="s">
        <v>37</v>
      </c>
      <c r="O128" s="56" t="s">
        <v>272</v>
      </c>
      <c r="P128" s="56" t="s">
        <v>273</v>
      </c>
      <c r="Q128" s="56" t="s">
        <v>274</v>
      </c>
      <c r="R128" s="56" t="s">
        <v>275</v>
      </c>
      <c r="S128" s="56" t="s">
        <v>276</v>
      </c>
      <c r="T128" s="57" t="s">
        <v>277</v>
      </c>
    </row>
    <row r="129" spans="2:65" s="1" customFormat="1" ht="22.9" customHeight="1">
      <c r="B129" s="28"/>
      <c r="C129" s="60" t="s">
        <v>278</v>
      </c>
      <c r="J129" s="117">
        <f>BK129</f>
        <v>0</v>
      </c>
      <c r="L129" s="28"/>
      <c r="M129" s="58"/>
      <c r="N129" s="49"/>
      <c r="O129" s="49"/>
      <c r="P129" s="118">
        <f>P130</f>
        <v>0</v>
      </c>
      <c r="Q129" s="49"/>
      <c r="R129" s="118">
        <f>R130</f>
        <v>20.49100116</v>
      </c>
      <c r="S129" s="49"/>
      <c r="T129" s="119">
        <f>T130</f>
        <v>0</v>
      </c>
      <c r="AT129" s="13" t="s">
        <v>72</v>
      </c>
      <c r="AU129" s="13" t="s">
        <v>259</v>
      </c>
      <c r="BK129" s="120">
        <f>BK130</f>
        <v>0</v>
      </c>
    </row>
    <row r="130" spans="2:65" s="11" customFormat="1" ht="25.9" customHeight="1">
      <c r="B130" s="121"/>
      <c r="D130" s="122" t="s">
        <v>72</v>
      </c>
      <c r="E130" s="123" t="s">
        <v>2935</v>
      </c>
      <c r="F130" s="123" t="s">
        <v>2936</v>
      </c>
      <c r="I130" s="124"/>
      <c r="J130" s="125">
        <f>BK130</f>
        <v>0</v>
      </c>
      <c r="L130" s="121"/>
      <c r="M130" s="126"/>
      <c r="P130" s="127">
        <f>P131+P146+P155</f>
        <v>0</v>
      </c>
      <c r="R130" s="127">
        <f>R131+R146+R155</f>
        <v>20.49100116</v>
      </c>
      <c r="T130" s="128">
        <f>T131+T146+T155</f>
        <v>0</v>
      </c>
      <c r="AR130" s="122" t="s">
        <v>80</v>
      </c>
      <c r="AT130" s="129" t="s">
        <v>72</v>
      </c>
      <c r="AU130" s="129" t="s">
        <v>73</v>
      </c>
      <c r="AY130" s="122" t="s">
        <v>281</v>
      </c>
      <c r="BK130" s="130">
        <f>BK131+BK146+BK155</f>
        <v>0</v>
      </c>
    </row>
    <row r="131" spans="2:65" s="11" customFormat="1" ht="22.9" customHeight="1">
      <c r="B131" s="121"/>
      <c r="D131" s="122" t="s">
        <v>72</v>
      </c>
      <c r="E131" s="131" t="s">
        <v>80</v>
      </c>
      <c r="F131" s="131" t="s">
        <v>399</v>
      </c>
      <c r="I131" s="124"/>
      <c r="J131" s="132">
        <f>BK131</f>
        <v>0</v>
      </c>
      <c r="L131" s="121"/>
      <c r="M131" s="126"/>
      <c r="P131" s="127">
        <f>SUM(P132:P145)</f>
        <v>0</v>
      </c>
      <c r="R131" s="127">
        <f>SUM(R132:R145)</f>
        <v>20.211143</v>
      </c>
      <c r="T131" s="128">
        <f>SUM(T132:T145)</f>
        <v>0</v>
      </c>
      <c r="AR131" s="122" t="s">
        <v>80</v>
      </c>
      <c r="AT131" s="129" t="s">
        <v>72</v>
      </c>
      <c r="AU131" s="129" t="s">
        <v>80</v>
      </c>
      <c r="AY131" s="122" t="s">
        <v>281</v>
      </c>
      <c r="BK131" s="130">
        <f>SUM(BK132:BK145)</f>
        <v>0</v>
      </c>
    </row>
    <row r="132" spans="2:65" s="1" customFormat="1" ht="33" customHeight="1">
      <c r="B132" s="133"/>
      <c r="C132" s="134" t="s">
        <v>80</v>
      </c>
      <c r="D132" s="134" t="s">
        <v>284</v>
      </c>
      <c r="E132" s="135" t="s">
        <v>4106</v>
      </c>
      <c r="F132" s="136" t="s">
        <v>4107</v>
      </c>
      <c r="G132" s="137" t="s">
        <v>506</v>
      </c>
      <c r="H132" s="156">
        <v>14.94</v>
      </c>
      <c r="I132" s="139"/>
      <c r="J132" s="140">
        <f t="shared" ref="J132:J144" si="0">ROUND(I132*H132,2)</f>
        <v>0</v>
      </c>
      <c r="K132" s="141"/>
      <c r="L132" s="28"/>
      <c r="M132" s="142" t="s">
        <v>1</v>
      </c>
      <c r="N132" s="143" t="s">
        <v>38</v>
      </c>
      <c r="P132" s="144">
        <f t="shared" ref="P132:P144" si="1">O132*H132</f>
        <v>0</v>
      </c>
      <c r="Q132" s="144">
        <v>0</v>
      </c>
      <c r="R132" s="144">
        <f t="shared" ref="R132:R144" si="2">Q132*H132</f>
        <v>0</v>
      </c>
      <c r="S132" s="144">
        <v>0</v>
      </c>
      <c r="T132" s="145">
        <f t="shared" ref="T132:T144" si="3">S132*H132</f>
        <v>0</v>
      </c>
      <c r="AR132" s="146" t="s">
        <v>97</v>
      </c>
      <c r="AT132" s="146" t="s">
        <v>284</v>
      </c>
      <c r="AU132" s="146" t="s">
        <v>82</v>
      </c>
      <c r="AY132" s="13" t="s">
        <v>281</v>
      </c>
      <c r="BE132" s="147">
        <f t="shared" ref="BE132:BE144" si="4">IF(N132="základní",J132,0)</f>
        <v>0</v>
      </c>
      <c r="BF132" s="147">
        <f t="shared" ref="BF132:BF144" si="5">IF(N132="snížená",J132,0)</f>
        <v>0</v>
      </c>
      <c r="BG132" s="147">
        <f t="shared" ref="BG132:BG144" si="6">IF(N132="zákl. přenesená",J132,0)</f>
        <v>0</v>
      </c>
      <c r="BH132" s="147">
        <f t="shared" ref="BH132:BH144" si="7">IF(N132="sníž. přenesená",J132,0)</f>
        <v>0</v>
      </c>
      <c r="BI132" s="147">
        <f t="shared" ref="BI132:BI144" si="8">IF(N132="nulová",J132,0)</f>
        <v>0</v>
      </c>
      <c r="BJ132" s="13" t="s">
        <v>80</v>
      </c>
      <c r="BK132" s="147">
        <f t="shared" ref="BK132:BK144" si="9">ROUND(I132*H132,2)</f>
        <v>0</v>
      </c>
      <c r="BL132" s="13" t="s">
        <v>97</v>
      </c>
      <c r="BM132" s="146" t="s">
        <v>4141</v>
      </c>
    </row>
    <row r="133" spans="2:65" s="1" customFormat="1" ht="33" customHeight="1">
      <c r="B133" s="133"/>
      <c r="C133" s="134" t="s">
        <v>82</v>
      </c>
      <c r="D133" s="134" t="s">
        <v>284</v>
      </c>
      <c r="E133" s="135" t="s">
        <v>4109</v>
      </c>
      <c r="F133" s="136" t="s">
        <v>4110</v>
      </c>
      <c r="G133" s="137" t="s">
        <v>506</v>
      </c>
      <c r="H133" s="156">
        <v>22.41</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82</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4142</v>
      </c>
    </row>
    <row r="134" spans="2:65" s="1" customFormat="1" ht="33" customHeight="1">
      <c r="B134" s="133"/>
      <c r="C134" s="134" t="s">
        <v>90</v>
      </c>
      <c r="D134" s="134" t="s">
        <v>284</v>
      </c>
      <c r="E134" s="135" t="s">
        <v>4112</v>
      </c>
      <c r="F134" s="136" t="s">
        <v>4113</v>
      </c>
      <c r="G134" s="137" t="s">
        <v>506</v>
      </c>
      <c r="H134" s="156">
        <v>22.41</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82</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4143</v>
      </c>
    </row>
    <row r="135" spans="2:65" s="1" customFormat="1" ht="33" customHeight="1">
      <c r="B135" s="133"/>
      <c r="C135" s="134" t="s">
        <v>97</v>
      </c>
      <c r="D135" s="134" t="s">
        <v>284</v>
      </c>
      <c r="E135" s="135" t="s">
        <v>4115</v>
      </c>
      <c r="F135" s="136" t="s">
        <v>4116</v>
      </c>
      <c r="G135" s="137" t="s">
        <v>506</v>
      </c>
      <c r="H135" s="156">
        <v>14.94</v>
      </c>
      <c r="I135" s="139"/>
      <c r="J135" s="140">
        <f t="shared" si="0"/>
        <v>0</v>
      </c>
      <c r="K135" s="141"/>
      <c r="L135" s="28"/>
      <c r="M135" s="142" t="s">
        <v>1</v>
      </c>
      <c r="N135" s="143" t="s">
        <v>38</v>
      </c>
      <c r="P135" s="144">
        <f t="shared" si="1"/>
        <v>0</v>
      </c>
      <c r="Q135" s="144">
        <v>0</v>
      </c>
      <c r="R135" s="144">
        <f t="shared" si="2"/>
        <v>0</v>
      </c>
      <c r="S135" s="144">
        <v>0</v>
      </c>
      <c r="T135" s="145">
        <f t="shared" si="3"/>
        <v>0</v>
      </c>
      <c r="AR135" s="146" t="s">
        <v>97</v>
      </c>
      <c r="AT135" s="146" t="s">
        <v>284</v>
      </c>
      <c r="AU135" s="146" t="s">
        <v>82</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4144</v>
      </c>
    </row>
    <row r="136" spans="2:65" s="1" customFormat="1" ht="24.2" customHeight="1">
      <c r="B136" s="133"/>
      <c r="C136" s="134" t="s">
        <v>476</v>
      </c>
      <c r="D136" s="134" t="s">
        <v>284</v>
      </c>
      <c r="E136" s="135" t="s">
        <v>4059</v>
      </c>
      <c r="F136" s="136" t="s">
        <v>4060</v>
      </c>
      <c r="G136" s="137" t="s">
        <v>402</v>
      </c>
      <c r="H136" s="156">
        <v>49.58</v>
      </c>
      <c r="I136" s="139"/>
      <c r="J136" s="140">
        <f t="shared" si="0"/>
        <v>0</v>
      </c>
      <c r="K136" s="141"/>
      <c r="L136" s="28"/>
      <c r="M136" s="142" t="s">
        <v>1</v>
      </c>
      <c r="N136" s="143" t="s">
        <v>38</v>
      </c>
      <c r="P136" s="144">
        <f t="shared" si="1"/>
        <v>0</v>
      </c>
      <c r="Q136" s="144">
        <v>8.4999999999999995E-4</v>
      </c>
      <c r="R136" s="144">
        <f t="shared" si="2"/>
        <v>4.2142999999999993E-2</v>
      </c>
      <c r="S136" s="144">
        <v>0</v>
      </c>
      <c r="T136" s="145">
        <f t="shared" si="3"/>
        <v>0</v>
      </c>
      <c r="AR136" s="146" t="s">
        <v>97</v>
      </c>
      <c r="AT136" s="146" t="s">
        <v>284</v>
      </c>
      <c r="AU136" s="146" t="s">
        <v>82</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4145</v>
      </c>
    </row>
    <row r="137" spans="2:65" s="1" customFormat="1" ht="24.2" customHeight="1">
      <c r="B137" s="133"/>
      <c r="C137" s="134" t="s">
        <v>754</v>
      </c>
      <c r="D137" s="134" t="s">
        <v>284</v>
      </c>
      <c r="E137" s="135" t="s">
        <v>4066</v>
      </c>
      <c r="F137" s="136" t="s">
        <v>4067</v>
      </c>
      <c r="G137" s="137" t="s">
        <v>402</v>
      </c>
      <c r="H137" s="156">
        <v>49.58</v>
      </c>
      <c r="I137" s="139"/>
      <c r="J137" s="140">
        <f t="shared" si="0"/>
        <v>0</v>
      </c>
      <c r="K137" s="141"/>
      <c r="L137" s="28"/>
      <c r="M137" s="142" t="s">
        <v>1</v>
      </c>
      <c r="N137" s="143" t="s">
        <v>38</v>
      </c>
      <c r="P137" s="144">
        <f t="shared" si="1"/>
        <v>0</v>
      </c>
      <c r="Q137" s="144">
        <v>0</v>
      </c>
      <c r="R137" s="144">
        <f t="shared" si="2"/>
        <v>0</v>
      </c>
      <c r="S137" s="144">
        <v>0</v>
      </c>
      <c r="T137" s="145">
        <f t="shared" si="3"/>
        <v>0</v>
      </c>
      <c r="AR137" s="146" t="s">
        <v>97</v>
      </c>
      <c r="AT137" s="146" t="s">
        <v>284</v>
      </c>
      <c r="AU137" s="146" t="s">
        <v>82</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4146</v>
      </c>
    </row>
    <row r="138" spans="2:65" s="1" customFormat="1" ht="33" customHeight="1">
      <c r="B138" s="133"/>
      <c r="C138" s="134" t="s">
        <v>280</v>
      </c>
      <c r="D138" s="134" t="s">
        <v>284</v>
      </c>
      <c r="E138" s="135" t="s">
        <v>3772</v>
      </c>
      <c r="F138" s="136" t="s">
        <v>3773</v>
      </c>
      <c r="G138" s="137" t="s">
        <v>506</v>
      </c>
      <c r="H138" s="156">
        <v>2.2410000000000001</v>
      </c>
      <c r="I138" s="139"/>
      <c r="J138" s="140">
        <f t="shared" si="0"/>
        <v>0</v>
      </c>
      <c r="K138" s="141"/>
      <c r="L138" s="28"/>
      <c r="M138" s="142" t="s">
        <v>1</v>
      </c>
      <c r="N138" s="143" t="s">
        <v>38</v>
      </c>
      <c r="P138" s="144">
        <f t="shared" si="1"/>
        <v>0</v>
      </c>
      <c r="Q138" s="144">
        <v>0</v>
      </c>
      <c r="R138" s="144">
        <f t="shared" si="2"/>
        <v>0</v>
      </c>
      <c r="S138" s="144">
        <v>0</v>
      </c>
      <c r="T138" s="145">
        <f t="shared" si="3"/>
        <v>0</v>
      </c>
      <c r="AR138" s="146" t="s">
        <v>97</v>
      </c>
      <c r="AT138" s="146" t="s">
        <v>284</v>
      </c>
      <c r="AU138" s="146" t="s">
        <v>82</v>
      </c>
      <c r="AY138" s="13" t="s">
        <v>281</v>
      </c>
      <c r="BE138" s="147">
        <f t="shared" si="4"/>
        <v>0</v>
      </c>
      <c r="BF138" s="147">
        <f t="shared" si="5"/>
        <v>0</v>
      </c>
      <c r="BG138" s="147">
        <f t="shared" si="6"/>
        <v>0</v>
      </c>
      <c r="BH138" s="147">
        <f t="shared" si="7"/>
        <v>0</v>
      </c>
      <c r="BI138" s="147">
        <f t="shared" si="8"/>
        <v>0</v>
      </c>
      <c r="BJ138" s="13" t="s">
        <v>80</v>
      </c>
      <c r="BK138" s="147">
        <f t="shared" si="9"/>
        <v>0</v>
      </c>
      <c r="BL138" s="13" t="s">
        <v>97</v>
      </c>
      <c r="BM138" s="146" t="s">
        <v>4147</v>
      </c>
    </row>
    <row r="139" spans="2:65" s="1" customFormat="1" ht="37.9" customHeight="1">
      <c r="B139" s="133"/>
      <c r="C139" s="134" t="s">
        <v>306</v>
      </c>
      <c r="D139" s="134" t="s">
        <v>284</v>
      </c>
      <c r="E139" s="135" t="s">
        <v>3775</v>
      </c>
      <c r="F139" s="136" t="s">
        <v>3776</v>
      </c>
      <c r="G139" s="137" t="s">
        <v>506</v>
      </c>
      <c r="H139" s="156">
        <v>6.7229999999999999</v>
      </c>
      <c r="I139" s="139"/>
      <c r="J139" s="140">
        <f t="shared" si="0"/>
        <v>0</v>
      </c>
      <c r="K139" s="141"/>
      <c r="L139" s="28"/>
      <c r="M139" s="142" t="s">
        <v>1</v>
      </c>
      <c r="N139" s="143" t="s">
        <v>38</v>
      </c>
      <c r="P139" s="144">
        <f t="shared" si="1"/>
        <v>0</v>
      </c>
      <c r="Q139" s="144">
        <v>0</v>
      </c>
      <c r="R139" s="144">
        <f t="shared" si="2"/>
        <v>0</v>
      </c>
      <c r="S139" s="144">
        <v>0</v>
      </c>
      <c r="T139" s="145">
        <f t="shared" si="3"/>
        <v>0</v>
      </c>
      <c r="AR139" s="146" t="s">
        <v>97</v>
      </c>
      <c r="AT139" s="146" t="s">
        <v>284</v>
      </c>
      <c r="AU139" s="146" t="s">
        <v>82</v>
      </c>
      <c r="AY139" s="13" t="s">
        <v>281</v>
      </c>
      <c r="BE139" s="147">
        <f t="shared" si="4"/>
        <v>0</v>
      </c>
      <c r="BF139" s="147">
        <f t="shared" si="5"/>
        <v>0</v>
      </c>
      <c r="BG139" s="147">
        <f t="shared" si="6"/>
        <v>0</v>
      </c>
      <c r="BH139" s="147">
        <f t="shared" si="7"/>
        <v>0</v>
      </c>
      <c r="BI139" s="147">
        <f t="shared" si="8"/>
        <v>0</v>
      </c>
      <c r="BJ139" s="13" t="s">
        <v>80</v>
      </c>
      <c r="BK139" s="147">
        <f t="shared" si="9"/>
        <v>0</v>
      </c>
      <c r="BL139" s="13" t="s">
        <v>97</v>
      </c>
      <c r="BM139" s="146" t="s">
        <v>4148</v>
      </c>
    </row>
    <row r="140" spans="2:65" s="1" customFormat="1" ht="37.9" customHeight="1">
      <c r="B140" s="133"/>
      <c r="C140" s="134" t="s">
        <v>311</v>
      </c>
      <c r="D140" s="134" t="s">
        <v>284</v>
      </c>
      <c r="E140" s="135" t="s">
        <v>3778</v>
      </c>
      <c r="F140" s="136" t="s">
        <v>3779</v>
      </c>
      <c r="G140" s="137" t="s">
        <v>506</v>
      </c>
      <c r="H140" s="156">
        <v>2.2410000000000001</v>
      </c>
      <c r="I140" s="139"/>
      <c r="J140" s="140">
        <f t="shared" si="0"/>
        <v>0</v>
      </c>
      <c r="K140" s="141"/>
      <c r="L140" s="28"/>
      <c r="M140" s="142" t="s">
        <v>1</v>
      </c>
      <c r="N140" s="143" t="s">
        <v>38</v>
      </c>
      <c r="P140" s="144">
        <f t="shared" si="1"/>
        <v>0</v>
      </c>
      <c r="Q140" s="144">
        <v>0</v>
      </c>
      <c r="R140" s="144">
        <f t="shared" si="2"/>
        <v>0</v>
      </c>
      <c r="S140" s="144">
        <v>0</v>
      </c>
      <c r="T140" s="145">
        <f t="shared" si="3"/>
        <v>0</v>
      </c>
      <c r="AR140" s="146" t="s">
        <v>97</v>
      </c>
      <c r="AT140" s="146" t="s">
        <v>284</v>
      </c>
      <c r="AU140" s="146" t="s">
        <v>82</v>
      </c>
      <c r="AY140" s="13" t="s">
        <v>281</v>
      </c>
      <c r="BE140" s="147">
        <f t="shared" si="4"/>
        <v>0</v>
      </c>
      <c r="BF140" s="147">
        <f t="shared" si="5"/>
        <v>0</v>
      </c>
      <c r="BG140" s="147">
        <f t="shared" si="6"/>
        <v>0</v>
      </c>
      <c r="BH140" s="147">
        <f t="shared" si="7"/>
        <v>0</v>
      </c>
      <c r="BI140" s="147">
        <f t="shared" si="8"/>
        <v>0</v>
      </c>
      <c r="BJ140" s="13" t="s">
        <v>80</v>
      </c>
      <c r="BK140" s="147">
        <f t="shared" si="9"/>
        <v>0</v>
      </c>
      <c r="BL140" s="13" t="s">
        <v>97</v>
      </c>
      <c r="BM140" s="146" t="s">
        <v>4149</v>
      </c>
    </row>
    <row r="141" spans="2:65" s="1" customFormat="1" ht="16.5" customHeight="1">
      <c r="B141" s="133"/>
      <c r="C141" s="134" t="s">
        <v>331</v>
      </c>
      <c r="D141" s="134" t="s">
        <v>284</v>
      </c>
      <c r="E141" s="135" t="s">
        <v>3790</v>
      </c>
      <c r="F141" s="136" t="s">
        <v>3791</v>
      </c>
      <c r="G141" s="137" t="s">
        <v>506</v>
      </c>
      <c r="H141" s="156">
        <v>11.205</v>
      </c>
      <c r="I141" s="139"/>
      <c r="J141" s="140">
        <f t="shared" si="0"/>
        <v>0</v>
      </c>
      <c r="K141" s="141"/>
      <c r="L141" s="28"/>
      <c r="M141" s="142" t="s">
        <v>1</v>
      </c>
      <c r="N141" s="143" t="s">
        <v>38</v>
      </c>
      <c r="P141" s="144">
        <f t="shared" si="1"/>
        <v>0</v>
      </c>
      <c r="Q141" s="144">
        <v>0</v>
      </c>
      <c r="R141" s="144">
        <f t="shared" si="2"/>
        <v>0</v>
      </c>
      <c r="S141" s="144">
        <v>0</v>
      </c>
      <c r="T141" s="145">
        <f t="shared" si="3"/>
        <v>0</v>
      </c>
      <c r="AR141" s="146" t="s">
        <v>97</v>
      </c>
      <c r="AT141" s="146" t="s">
        <v>284</v>
      </c>
      <c r="AU141" s="146" t="s">
        <v>82</v>
      </c>
      <c r="AY141" s="13" t="s">
        <v>281</v>
      </c>
      <c r="BE141" s="147">
        <f t="shared" si="4"/>
        <v>0</v>
      </c>
      <c r="BF141" s="147">
        <f t="shared" si="5"/>
        <v>0</v>
      </c>
      <c r="BG141" s="147">
        <f t="shared" si="6"/>
        <v>0</v>
      </c>
      <c r="BH141" s="147">
        <f t="shared" si="7"/>
        <v>0</v>
      </c>
      <c r="BI141" s="147">
        <f t="shared" si="8"/>
        <v>0</v>
      </c>
      <c r="BJ141" s="13" t="s">
        <v>80</v>
      </c>
      <c r="BK141" s="147">
        <f t="shared" si="9"/>
        <v>0</v>
      </c>
      <c r="BL141" s="13" t="s">
        <v>97</v>
      </c>
      <c r="BM141" s="146" t="s">
        <v>4150</v>
      </c>
    </row>
    <row r="142" spans="2:65" s="1" customFormat="1" ht="24.2" customHeight="1">
      <c r="B142" s="133"/>
      <c r="C142" s="134" t="s">
        <v>8</v>
      </c>
      <c r="D142" s="134" t="s">
        <v>284</v>
      </c>
      <c r="E142" s="135" t="s">
        <v>3793</v>
      </c>
      <c r="F142" s="136" t="s">
        <v>3794</v>
      </c>
      <c r="G142" s="137" t="s">
        <v>506</v>
      </c>
      <c r="H142" s="156">
        <v>63.494999999999997</v>
      </c>
      <c r="I142" s="139"/>
      <c r="J142" s="140">
        <f t="shared" si="0"/>
        <v>0</v>
      </c>
      <c r="K142" s="141"/>
      <c r="L142" s="28"/>
      <c r="M142" s="142" t="s">
        <v>1</v>
      </c>
      <c r="N142" s="143" t="s">
        <v>38</v>
      </c>
      <c r="P142" s="144">
        <f t="shared" si="1"/>
        <v>0</v>
      </c>
      <c r="Q142" s="144">
        <v>0</v>
      </c>
      <c r="R142" s="144">
        <f t="shared" si="2"/>
        <v>0</v>
      </c>
      <c r="S142" s="144">
        <v>0</v>
      </c>
      <c r="T142" s="145">
        <f t="shared" si="3"/>
        <v>0</v>
      </c>
      <c r="AR142" s="146" t="s">
        <v>97</v>
      </c>
      <c r="AT142" s="146" t="s">
        <v>284</v>
      </c>
      <c r="AU142" s="146" t="s">
        <v>82</v>
      </c>
      <c r="AY142" s="13" t="s">
        <v>281</v>
      </c>
      <c r="BE142" s="147">
        <f t="shared" si="4"/>
        <v>0</v>
      </c>
      <c r="BF142" s="147">
        <f t="shared" si="5"/>
        <v>0</v>
      </c>
      <c r="BG142" s="147">
        <f t="shared" si="6"/>
        <v>0</v>
      </c>
      <c r="BH142" s="147">
        <f t="shared" si="7"/>
        <v>0</v>
      </c>
      <c r="BI142" s="147">
        <f t="shared" si="8"/>
        <v>0</v>
      </c>
      <c r="BJ142" s="13" t="s">
        <v>80</v>
      </c>
      <c r="BK142" s="147">
        <f t="shared" si="9"/>
        <v>0</v>
      </c>
      <c r="BL142" s="13" t="s">
        <v>97</v>
      </c>
      <c r="BM142" s="146" t="s">
        <v>4151</v>
      </c>
    </row>
    <row r="143" spans="2:65" s="1" customFormat="1" ht="24.2" customHeight="1">
      <c r="B143" s="133"/>
      <c r="C143" s="134" t="s">
        <v>438</v>
      </c>
      <c r="D143" s="134" t="s">
        <v>284</v>
      </c>
      <c r="E143" s="135" t="s">
        <v>3796</v>
      </c>
      <c r="F143" s="136" t="s">
        <v>3797</v>
      </c>
      <c r="G143" s="137" t="s">
        <v>506</v>
      </c>
      <c r="H143" s="156">
        <v>11.205</v>
      </c>
      <c r="I143" s="139"/>
      <c r="J143" s="140">
        <f t="shared" si="0"/>
        <v>0</v>
      </c>
      <c r="K143" s="141"/>
      <c r="L143" s="28"/>
      <c r="M143" s="142" t="s">
        <v>1</v>
      </c>
      <c r="N143" s="143" t="s">
        <v>38</v>
      </c>
      <c r="P143" s="144">
        <f t="shared" si="1"/>
        <v>0</v>
      </c>
      <c r="Q143" s="144">
        <v>0</v>
      </c>
      <c r="R143" s="144">
        <f t="shared" si="2"/>
        <v>0</v>
      </c>
      <c r="S143" s="144">
        <v>0</v>
      </c>
      <c r="T143" s="145">
        <f t="shared" si="3"/>
        <v>0</v>
      </c>
      <c r="AR143" s="146" t="s">
        <v>97</v>
      </c>
      <c r="AT143" s="146" t="s">
        <v>284</v>
      </c>
      <c r="AU143" s="146" t="s">
        <v>82</v>
      </c>
      <c r="AY143" s="13" t="s">
        <v>281</v>
      </c>
      <c r="BE143" s="147">
        <f t="shared" si="4"/>
        <v>0</v>
      </c>
      <c r="BF143" s="147">
        <f t="shared" si="5"/>
        <v>0</v>
      </c>
      <c r="BG143" s="147">
        <f t="shared" si="6"/>
        <v>0</v>
      </c>
      <c r="BH143" s="147">
        <f t="shared" si="7"/>
        <v>0</v>
      </c>
      <c r="BI143" s="147">
        <f t="shared" si="8"/>
        <v>0</v>
      </c>
      <c r="BJ143" s="13" t="s">
        <v>80</v>
      </c>
      <c r="BK143" s="147">
        <f t="shared" si="9"/>
        <v>0</v>
      </c>
      <c r="BL143" s="13" t="s">
        <v>97</v>
      </c>
      <c r="BM143" s="146" t="s">
        <v>4152</v>
      </c>
    </row>
    <row r="144" spans="2:65" s="1" customFormat="1" ht="16.5" customHeight="1">
      <c r="B144" s="133"/>
      <c r="C144" s="165" t="s">
        <v>342</v>
      </c>
      <c r="D144" s="165" t="s">
        <v>2259</v>
      </c>
      <c r="E144" s="166" t="s">
        <v>3799</v>
      </c>
      <c r="F144" s="167" t="s">
        <v>3800</v>
      </c>
      <c r="G144" s="168" t="s">
        <v>511</v>
      </c>
      <c r="H144" s="169">
        <v>20.169</v>
      </c>
      <c r="I144" s="170"/>
      <c r="J144" s="171">
        <f t="shared" si="0"/>
        <v>0</v>
      </c>
      <c r="K144" s="172"/>
      <c r="L144" s="173"/>
      <c r="M144" s="174" t="s">
        <v>1</v>
      </c>
      <c r="N144" s="175" t="s">
        <v>38</v>
      </c>
      <c r="P144" s="144">
        <f t="shared" si="1"/>
        <v>0</v>
      </c>
      <c r="Q144" s="144">
        <v>1</v>
      </c>
      <c r="R144" s="144">
        <f t="shared" si="2"/>
        <v>20.169</v>
      </c>
      <c r="S144" s="144">
        <v>0</v>
      </c>
      <c r="T144" s="145">
        <f t="shared" si="3"/>
        <v>0</v>
      </c>
      <c r="AR144" s="146" t="s">
        <v>316</v>
      </c>
      <c r="AT144" s="146" t="s">
        <v>2259</v>
      </c>
      <c r="AU144" s="146" t="s">
        <v>82</v>
      </c>
      <c r="AY144" s="13" t="s">
        <v>281</v>
      </c>
      <c r="BE144" s="147">
        <f t="shared" si="4"/>
        <v>0</v>
      </c>
      <c r="BF144" s="147">
        <f t="shared" si="5"/>
        <v>0</v>
      </c>
      <c r="BG144" s="147">
        <f t="shared" si="6"/>
        <v>0</v>
      </c>
      <c r="BH144" s="147">
        <f t="shared" si="7"/>
        <v>0</v>
      </c>
      <c r="BI144" s="147">
        <f t="shared" si="8"/>
        <v>0</v>
      </c>
      <c r="BJ144" s="13" t="s">
        <v>80</v>
      </c>
      <c r="BK144" s="147">
        <f t="shared" si="9"/>
        <v>0</v>
      </c>
      <c r="BL144" s="13" t="s">
        <v>97</v>
      </c>
      <c r="BM144" s="146" t="s">
        <v>4153</v>
      </c>
    </row>
    <row r="145" spans="2:65" s="11" customFormat="1" ht="20.85" customHeight="1">
      <c r="B145" s="121"/>
      <c r="D145" s="122" t="s">
        <v>72</v>
      </c>
      <c r="E145" s="131" t="s">
        <v>4154</v>
      </c>
      <c r="F145" s="131" t="s">
        <v>4155</v>
      </c>
      <c r="I145" s="124"/>
      <c r="J145" s="132">
        <f>BK145</f>
        <v>0</v>
      </c>
      <c r="L145" s="121"/>
      <c r="M145" s="126"/>
      <c r="P145" s="127">
        <v>0</v>
      </c>
      <c r="R145" s="127">
        <v>0</v>
      </c>
      <c r="T145" s="128">
        <v>0</v>
      </c>
      <c r="AR145" s="122" t="s">
        <v>80</v>
      </c>
      <c r="AT145" s="129" t="s">
        <v>72</v>
      </c>
      <c r="AU145" s="129" t="s">
        <v>82</v>
      </c>
      <c r="AY145" s="122" t="s">
        <v>281</v>
      </c>
      <c r="BK145" s="130">
        <v>0</v>
      </c>
    </row>
    <row r="146" spans="2:65" s="11" customFormat="1" ht="22.9" customHeight="1">
      <c r="B146" s="121"/>
      <c r="D146" s="122" t="s">
        <v>72</v>
      </c>
      <c r="E146" s="131" t="s">
        <v>316</v>
      </c>
      <c r="F146" s="131" t="s">
        <v>793</v>
      </c>
      <c r="I146" s="124"/>
      <c r="J146" s="132">
        <f>BK146</f>
        <v>0</v>
      </c>
      <c r="L146" s="121"/>
      <c r="M146" s="126"/>
      <c r="P146" s="127">
        <f>SUM(P147:P154)</f>
        <v>0</v>
      </c>
      <c r="R146" s="127">
        <f>SUM(R147:R154)</f>
        <v>0.27985815999999997</v>
      </c>
      <c r="T146" s="128">
        <f>SUM(T147:T154)</f>
        <v>0</v>
      </c>
      <c r="AR146" s="122" t="s">
        <v>80</v>
      </c>
      <c r="AT146" s="129" t="s">
        <v>72</v>
      </c>
      <c r="AU146" s="129" t="s">
        <v>80</v>
      </c>
      <c r="AY146" s="122" t="s">
        <v>281</v>
      </c>
      <c r="BK146" s="130">
        <f>SUM(BK147:BK154)</f>
        <v>0</v>
      </c>
    </row>
    <row r="147" spans="2:65" s="1" customFormat="1" ht="33" customHeight="1">
      <c r="B147" s="133"/>
      <c r="C147" s="134" t="s">
        <v>347</v>
      </c>
      <c r="D147" s="134" t="s">
        <v>284</v>
      </c>
      <c r="E147" s="135" t="s">
        <v>4079</v>
      </c>
      <c r="F147" s="136" t="s">
        <v>4080</v>
      </c>
      <c r="G147" s="137" t="s">
        <v>501</v>
      </c>
      <c r="H147" s="156">
        <v>24.8</v>
      </c>
      <c r="I147" s="139"/>
      <c r="J147" s="140">
        <f t="shared" ref="J147:J154" si="10">ROUND(I147*H147,2)</f>
        <v>0</v>
      </c>
      <c r="K147" s="141"/>
      <c r="L147" s="28"/>
      <c r="M147" s="142" t="s">
        <v>1</v>
      </c>
      <c r="N147" s="143" t="s">
        <v>38</v>
      </c>
      <c r="P147" s="144">
        <f t="shared" ref="P147:P154" si="11">O147*H147</f>
        <v>0</v>
      </c>
      <c r="Q147" s="144">
        <v>1.0000000000000001E-5</v>
      </c>
      <c r="R147" s="144">
        <f t="shared" ref="R147:R154" si="12">Q147*H147</f>
        <v>2.4800000000000001E-4</v>
      </c>
      <c r="S147" s="144">
        <v>0</v>
      </c>
      <c r="T147" s="145">
        <f t="shared" ref="T147:T154" si="13">S147*H147</f>
        <v>0</v>
      </c>
      <c r="AR147" s="146" t="s">
        <v>97</v>
      </c>
      <c r="AT147" s="146" t="s">
        <v>284</v>
      </c>
      <c r="AU147" s="146" t="s">
        <v>82</v>
      </c>
      <c r="AY147" s="13" t="s">
        <v>281</v>
      </c>
      <c r="BE147" s="147">
        <f t="shared" ref="BE147:BE154" si="14">IF(N147="základní",J147,0)</f>
        <v>0</v>
      </c>
      <c r="BF147" s="147">
        <f t="shared" ref="BF147:BF154" si="15">IF(N147="snížená",J147,0)</f>
        <v>0</v>
      </c>
      <c r="BG147" s="147">
        <f t="shared" ref="BG147:BG154" si="16">IF(N147="zákl. přenesená",J147,0)</f>
        <v>0</v>
      </c>
      <c r="BH147" s="147">
        <f t="shared" ref="BH147:BH154" si="17">IF(N147="sníž. přenesená",J147,0)</f>
        <v>0</v>
      </c>
      <c r="BI147" s="147">
        <f t="shared" ref="BI147:BI154" si="18">IF(N147="nulová",J147,0)</f>
        <v>0</v>
      </c>
      <c r="BJ147" s="13" t="s">
        <v>80</v>
      </c>
      <c r="BK147" s="147">
        <f t="shared" ref="BK147:BK154" si="19">ROUND(I147*H147,2)</f>
        <v>0</v>
      </c>
      <c r="BL147" s="13" t="s">
        <v>97</v>
      </c>
      <c r="BM147" s="146" t="s">
        <v>4156</v>
      </c>
    </row>
    <row r="148" spans="2:65" s="1" customFormat="1" ht="16.5" customHeight="1">
      <c r="B148" s="133"/>
      <c r="C148" s="165" t="s">
        <v>352</v>
      </c>
      <c r="D148" s="165" t="s">
        <v>2259</v>
      </c>
      <c r="E148" s="166" t="s">
        <v>4082</v>
      </c>
      <c r="F148" s="167" t="s">
        <v>4083</v>
      </c>
      <c r="G148" s="168" t="s">
        <v>501</v>
      </c>
      <c r="H148" s="169">
        <v>25.544</v>
      </c>
      <c r="I148" s="170"/>
      <c r="J148" s="171">
        <f t="shared" si="10"/>
        <v>0</v>
      </c>
      <c r="K148" s="172"/>
      <c r="L148" s="173"/>
      <c r="M148" s="174" t="s">
        <v>1</v>
      </c>
      <c r="N148" s="175" t="s">
        <v>38</v>
      </c>
      <c r="P148" s="144">
        <f t="shared" si="11"/>
        <v>0</v>
      </c>
      <c r="Q148" s="144">
        <v>2.5899999999999999E-3</v>
      </c>
      <c r="R148" s="144">
        <f t="shared" si="12"/>
        <v>6.6158960000000003E-2</v>
      </c>
      <c r="S148" s="144">
        <v>0</v>
      </c>
      <c r="T148" s="145">
        <f t="shared" si="13"/>
        <v>0</v>
      </c>
      <c r="AR148" s="146" t="s">
        <v>316</v>
      </c>
      <c r="AT148" s="146" t="s">
        <v>2259</v>
      </c>
      <c r="AU148" s="146" t="s">
        <v>82</v>
      </c>
      <c r="AY148" s="13" t="s">
        <v>281</v>
      </c>
      <c r="BE148" s="147">
        <f t="shared" si="14"/>
        <v>0</v>
      </c>
      <c r="BF148" s="147">
        <f t="shared" si="15"/>
        <v>0</v>
      </c>
      <c r="BG148" s="147">
        <f t="shared" si="16"/>
        <v>0</v>
      </c>
      <c r="BH148" s="147">
        <f t="shared" si="17"/>
        <v>0</v>
      </c>
      <c r="BI148" s="147">
        <f t="shared" si="18"/>
        <v>0</v>
      </c>
      <c r="BJ148" s="13" t="s">
        <v>80</v>
      </c>
      <c r="BK148" s="147">
        <f t="shared" si="19"/>
        <v>0</v>
      </c>
      <c r="BL148" s="13" t="s">
        <v>97</v>
      </c>
      <c r="BM148" s="146" t="s">
        <v>4157</v>
      </c>
    </row>
    <row r="149" spans="2:65" s="1" customFormat="1" ht="33" customHeight="1">
      <c r="B149" s="133"/>
      <c r="C149" s="134" t="s">
        <v>359</v>
      </c>
      <c r="D149" s="134" t="s">
        <v>284</v>
      </c>
      <c r="E149" s="135" t="s">
        <v>4085</v>
      </c>
      <c r="F149" s="136" t="s">
        <v>4086</v>
      </c>
      <c r="G149" s="137" t="s">
        <v>501</v>
      </c>
      <c r="H149" s="156">
        <v>9</v>
      </c>
      <c r="I149" s="139"/>
      <c r="J149" s="140">
        <f t="shared" si="10"/>
        <v>0</v>
      </c>
      <c r="K149" s="141"/>
      <c r="L149" s="28"/>
      <c r="M149" s="142" t="s">
        <v>1</v>
      </c>
      <c r="N149" s="143" t="s">
        <v>38</v>
      </c>
      <c r="P149" s="144">
        <f t="shared" si="11"/>
        <v>0</v>
      </c>
      <c r="Q149" s="144">
        <v>3.0000000000000001E-5</v>
      </c>
      <c r="R149" s="144">
        <f t="shared" si="12"/>
        <v>2.7E-4</v>
      </c>
      <c r="S149" s="144">
        <v>0</v>
      </c>
      <c r="T149" s="145">
        <f t="shared" si="13"/>
        <v>0</v>
      </c>
      <c r="AR149" s="146" t="s">
        <v>97</v>
      </c>
      <c r="AT149" s="146" t="s">
        <v>284</v>
      </c>
      <c r="AU149" s="146" t="s">
        <v>82</v>
      </c>
      <c r="AY149" s="13" t="s">
        <v>281</v>
      </c>
      <c r="BE149" s="147">
        <f t="shared" si="14"/>
        <v>0</v>
      </c>
      <c r="BF149" s="147">
        <f t="shared" si="15"/>
        <v>0</v>
      </c>
      <c r="BG149" s="147">
        <f t="shared" si="16"/>
        <v>0</v>
      </c>
      <c r="BH149" s="147">
        <f t="shared" si="17"/>
        <v>0</v>
      </c>
      <c r="BI149" s="147">
        <f t="shared" si="18"/>
        <v>0</v>
      </c>
      <c r="BJ149" s="13" t="s">
        <v>80</v>
      </c>
      <c r="BK149" s="147">
        <f t="shared" si="19"/>
        <v>0</v>
      </c>
      <c r="BL149" s="13" t="s">
        <v>97</v>
      </c>
      <c r="BM149" s="146" t="s">
        <v>4158</v>
      </c>
    </row>
    <row r="150" spans="2:65" s="1" customFormat="1" ht="16.5" customHeight="1">
      <c r="B150" s="133"/>
      <c r="C150" s="165" t="s">
        <v>454</v>
      </c>
      <c r="D150" s="165" t="s">
        <v>2259</v>
      </c>
      <c r="E150" s="166" t="s">
        <v>4088</v>
      </c>
      <c r="F150" s="167" t="s">
        <v>4089</v>
      </c>
      <c r="G150" s="168" t="s">
        <v>501</v>
      </c>
      <c r="H150" s="169">
        <v>9.27</v>
      </c>
      <c r="I150" s="170"/>
      <c r="J150" s="171">
        <f t="shared" si="10"/>
        <v>0</v>
      </c>
      <c r="K150" s="172"/>
      <c r="L150" s="173"/>
      <c r="M150" s="174" t="s">
        <v>1</v>
      </c>
      <c r="N150" s="175" t="s">
        <v>38</v>
      </c>
      <c r="P150" s="144">
        <f t="shared" si="11"/>
        <v>0</v>
      </c>
      <c r="Q150" s="144">
        <v>2.1559999999999999E-2</v>
      </c>
      <c r="R150" s="144">
        <f t="shared" si="12"/>
        <v>0.19986119999999999</v>
      </c>
      <c r="S150" s="144">
        <v>0</v>
      </c>
      <c r="T150" s="145">
        <f t="shared" si="13"/>
        <v>0</v>
      </c>
      <c r="AR150" s="146" t="s">
        <v>316</v>
      </c>
      <c r="AT150" s="146" t="s">
        <v>2259</v>
      </c>
      <c r="AU150" s="146" t="s">
        <v>82</v>
      </c>
      <c r="AY150" s="13" t="s">
        <v>281</v>
      </c>
      <c r="BE150" s="147">
        <f t="shared" si="14"/>
        <v>0</v>
      </c>
      <c r="BF150" s="147">
        <f t="shared" si="15"/>
        <v>0</v>
      </c>
      <c r="BG150" s="147">
        <f t="shared" si="16"/>
        <v>0</v>
      </c>
      <c r="BH150" s="147">
        <f t="shared" si="17"/>
        <v>0</v>
      </c>
      <c r="BI150" s="147">
        <f t="shared" si="18"/>
        <v>0</v>
      </c>
      <c r="BJ150" s="13" t="s">
        <v>80</v>
      </c>
      <c r="BK150" s="147">
        <f t="shared" si="19"/>
        <v>0</v>
      </c>
      <c r="BL150" s="13" t="s">
        <v>97</v>
      </c>
      <c r="BM150" s="146" t="s">
        <v>4159</v>
      </c>
    </row>
    <row r="151" spans="2:65" s="1" customFormat="1" ht="24.2" customHeight="1">
      <c r="B151" s="133"/>
      <c r="C151" s="134" t="s">
        <v>366</v>
      </c>
      <c r="D151" s="134" t="s">
        <v>284</v>
      </c>
      <c r="E151" s="135" t="s">
        <v>4091</v>
      </c>
      <c r="F151" s="136" t="s">
        <v>4092</v>
      </c>
      <c r="G151" s="137" t="s">
        <v>409</v>
      </c>
      <c r="H151" s="156">
        <v>3</v>
      </c>
      <c r="I151" s="139"/>
      <c r="J151" s="140">
        <f t="shared" si="10"/>
        <v>0</v>
      </c>
      <c r="K151" s="141"/>
      <c r="L151" s="28"/>
      <c r="M151" s="142" t="s">
        <v>1</v>
      </c>
      <c r="N151" s="143" t="s">
        <v>38</v>
      </c>
      <c r="P151" s="144">
        <f t="shared" si="11"/>
        <v>0</v>
      </c>
      <c r="Q151" s="144">
        <v>1E-4</v>
      </c>
      <c r="R151" s="144">
        <f t="shared" si="12"/>
        <v>3.0000000000000003E-4</v>
      </c>
      <c r="S151" s="144">
        <v>0</v>
      </c>
      <c r="T151" s="145">
        <f t="shared" si="13"/>
        <v>0</v>
      </c>
      <c r="AR151" s="146" t="s">
        <v>97</v>
      </c>
      <c r="AT151" s="146" t="s">
        <v>284</v>
      </c>
      <c r="AU151" s="146" t="s">
        <v>82</v>
      </c>
      <c r="AY151" s="13" t="s">
        <v>281</v>
      </c>
      <c r="BE151" s="147">
        <f t="shared" si="14"/>
        <v>0</v>
      </c>
      <c r="BF151" s="147">
        <f t="shared" si="15"/>
        <v>0</v>
      </c>
      <c r="BG151" s="147">
        <f t="shared" si="16"/>
        <v>0</v>
      </c>
      <c r="BH151" s="147">
        <f t="shared" si="17"/>
        <v>0</v>
      </c>
      <c r="BI151" s="147">
        <f t="shared" si="18"/>
        <v>0</v>
      </c>
      <c r="BJ151" s="13" t="s">
        <v>80</v>
      </c>
      <c r="BK151" s="147">
        <f t="shared" si="19"/>
        <v>0</v>
      </c>
      <c r="BL151" s="13" t="s">
        <v>97</v>
      </c>
      <c r="BM151" s="146" t="s">
        <v>4160</v>
      </c>
    </row>
    <row r="152" spans="2:65" s="1" customFormat="1" ht="21.75" customHeight="1">
      <c r="B152" s="133"/>
      <c r="C152" s="165" t="s">
        <v>371</v>
      </c>
      <c r="D152" s="165" t="s">
        <v>2259</v>
      </c>
      <c r="E152" s="166" t="s">
        <v>4094</v>
      </c>
      <c r="F152" s="167" t="s">
        <v>4095</v>
      </c>
      <c r="G152" s="168" t="s">
        <v>409</v>
      </c>
      <c r="H152" s="169">
        <v>3</v>
      </c>
      <c r="I152" s="170"/>
      <c r="J152" s="171">
        <f t="shared" si="10"/>
        <v>0</v>
      </c>
      <c r="K152" s="172"/>
      <c r="L152" s="173"/>
      <c r="M152" s="174" t="s">
        <v>1</v>
      </c>
      <c r="N152" s="175" t="s">
        <v>38</v>
      </c>
      <c r="P152" s="144">
        <f t="shared" si="11"/>
        <v>0</v>
      </c>
      <c r="Q152" s="144">
        <v>2.3999999999999998E-3</v>
      </c>
      <c r="R152" s="144">
        <f t="shared" si="12"/>
        <v>7.1999999999999998E-3</v>
      </c>
      <c r="S152" s="144">
        <v>0</v>
      </c>
      <c r="T152" s="145">
        <f t="shared" si="13"/>
        <v>0</v>
      </c>
      <c r="AR152" s="146" t="s">
        <v>316</v>
      </c>
      <c r="AT152" s="146" t="s">
        <v>2259</v>
      </c>
      <c r="AU152" s="146" t="s">
        <v>82</v>
      </c>
      <c r="AY152" s="13" t="s">
        <v>281</v>
      </c>
      <c r="BE152" s="147">
        <f t="shared" si="14"/>
        <v>0</v>
      </c>
      <c r="BF152" s="147">
        <f t="shared" si="15"/>
        <v>0</v>
      </c>
      <c r="BG152" s="147">
        <f t="shared" si="16"/>
        <v>0</v>
      </c>
      <c r="BH152" s="147">
        <f t="shared" si="17"/>
        <v>0</v>
      </c>
      <c r="BI152" s="147">
        <f t="shared" si="18"/>
        <v>0</v>
      </c>
      <c r="BJ152" s="13" t="s">
        <v>80</v>
      </c>
      <c r="BK152" s="147">
        <f t="shared" si="19"/>
        <v>0</v>
      </c>
      <c r="BL152" s="13" t="s">
        <v>97</v>
      </c>
      <c r="BM152" s="146" t="s">
        <v>4161</v>
      </c>
    </row>
    <row r="153" spans="2:65" s="1" customFormat="1" ht="24.2" customHeight="1">
      <c r="B153" s="133"/>
      <c r="C153" s="134" t="s">
        <v>7</v>
      </c>
      <c r="D153" s="134" t="s">
        <v>284</v>
      </c>
      <c r="E153" s="135" t="s">
        <v>3864</v>
      </c>
      <c r="F153" s="136" t="s">
        <v>3865</v>
      </c>
      <c r="G153" s="137" t="s">
        <v>409</v>
      </c>
      <c r="H153" s="156">
        <v>3</v>
      </c>
      <c r="I153" s="139"/>
      <c r="J153" s="140">
        <f t="shared" si="10"/>
        <v>0</v>
      </c>
      <c r="K153" s="141"/>
      <c r="L153" s="28"/>
      <c r="M153" s="142" t="s">
        <v>1</v>
      </c>
      <c r="N153" s="143" t="s">
        <v>38</v>
      </c>
      <c r="P153" s="144">
        <f t="shared" si="11"/>
        <v>0</v>
      </c>
      <c r="Q153" s="144">
        <v>1.9400000000000001E-3</v>
      </c>
      <c r="R153" s="144">
        <f t="shared" si="12"/>
        <v>5.8200000000000005E-3</v>
      </c>
      <c r="S153" s="144">
        <v>0</v>
      </c>
      <c r="T153" s="145">
        <f t="shared" si="13"/>
        <v>0</v>
      </c>
      <c r="AR153" s="146" t="s">
        <v>97</v>
      </c>
      <c r="AT153" s="146" t="s">
        <v>284</v>
      </c>
      <c r="AU153" s="146" t="s">
        <v>82</v>
      </c>
      <c r="AY153" s="13" t="s">
        <v>281</v>
      </c>
      <c r="BE153" s="147">
        <f t="shared" si="14"/>
        <v>0</v>
      </c>
      <c r="BF153" s="147">
        <f t="shared" si="15"/>
        <v>0</v>
      </c>
      <c r="BG153" s="147">
        <f t="shared" si="16"/>
        <v>0</v>
      </c>
      <c r="BH153" s="147">
        <f t="shared" si="17"/>
        <v>0</v>
      </c>
      <c r="BI153" s="147">
        <f t="shared" si="18"/>
        <v>0</v>
      </c>
      <c r="BJ153" s="13" t="s">
        <v>80</v>
      </c>
      <c r="BK153" s="147">
        <f t="shared" si="19"/>
        <v>0</v>
      </c>
      <c r="BL153" s="13" t="s">
        <v>97</v>
      </c>
      <c r="BM153" s="146" t="s">
        <v>4162</v>
      </c>
    </row>
    <row r="154" spans="2:65" s="1" customFormat="1" ht="16.5" customHeight="1">
      <c r="B154" s="133"/>
      <c r="C154" s="134" t="s">
        <v>384</v>
      </c>
      <c r="D154" s="134" t="s">
        <v>284</v>
      </c>
      <c r="E154" s="135" t="s">
        <v>4163</v>
      </c>
      <c r="F154" s="136" t="s">
        <v>4164</v>
      </c>
      <c r="G154" s="137" t="s">
        <v>1</v>
      </c>
      <c r="H154" s="156">
        <v>2.8</v>
      </c>
      <c r="I154" s="139"/>
      <c r="J154" s="140">
        <f t="shared" si="10"/>
        <v>0</v>
      </c>
      <c r="K154" s="141"/>
      <c r="L154" s="28"/>
      <c r="M154" s="142" t="s">
        <v>1</v>
      </c>
      <c r="N154" s="143" t="s">
        <v>38</v>
      </c>
      <c r="P154" s="144">
        <f t="shared" si="11"/>
        <v>0</v>
      </c>
      <c r="Q154" s="144">
        <v>0</v>
      </c>
      <c r="R154" s="144">
        <f t="shared" si="12"/>
        <v>0</v>
      </c>
      <c r="S154" s="144">
        <v>0</v>
      </c>
      <c r="T154" s="145">
        <f t="shared" si="13"/>
        <v>0</v>
      </c>
      <c r="AR154" s="146" t="s">
        <v>97</v>
      </c>
      <c r="AT154" s="146" t="s">
        <v>284</v>
      </c>
      <c r="AU154" s="146" t="s">
        <v>82</v>
      </c>
      <c r="AY154" s="13" t="s">
        <v>281</v>
      </c>
      <c r="BE154" s="147">
        <f t="shared" si="14"/>
        <v>0</v>
      </c>
      <c r="BF154" s="147">
        <f t="shared" si="15"/>
        <v>0</v>
      </c>
      <c r="BG154" s="147">
        <f t="shared" si="16"/>
        <v>0</v>
      </c>
      <c r="BH154" s="147">
        <f t="shared" si="17"/>
        <v>0</v>
      </c>
      <c r="BI154" s="147">
        <f t="shared" si="18"/>
        <v>0</v>
      </c>
      <c r="BJ154" s="13" t="s">
        <v>80</v>
      </c>
      <c r="BK154" s="147">
        <f t="shared" si="19"/>
        <v>0</v>
      </c>
      <c r="BL154" s="13" t="s">
        <v>97</v>
      </c>
      <c r="BM154" s="146" t="s">
        <v>4165</v>
      </c>
    </row>
    <row r="155" spans="2:65" s="11" customFormat="1" ht="22.9" customHeight="1">
      <c r="B155" s="121"/>
      <c r="D155" s="122" t="s">
        <v>72</v>
      </c>
      <c r="E155" s="131" t="s">
        <v>3086</v>
      </c>
      <c r="F155" s="131" t="s">
        <v>3087</v>
      </c>
      <c r="I155" s="124"/>
      <c r="J155" s="132">
        <f>BK155</f>
        <v>0</v>
      </c>
      <c r="L155" s="121"/>
      <c r="M155" s="126"/>
      <c r="P155" s="127">
        <f>P156</f>
        <v>0</v>
      </c>
      <c r="R155" s="127">
        <f>R156</f>
        <v>0</v>
      </c>
      <c r="T155" s="128">
        <f>T156</f>
        <v>0</v>
      </c>
      <c r="AR155" s="122" t="s">
        <v>80</v>
      </c>
      <c r="AT155" s="129" t="s">
        <v>72</v>
      </c>
      <c r="AU155" s="129" t="s">
        <v>80</v>
      </c>
      <c r="AY155" s="122" t="s">
        <v>281</v>
      </c>
      <c r="BK155" s="130">
        <f>BK156</f>
        <v>0</v>
      </c>
    </row>
    <row r="156" spans="2:65" s="1" customFormat="1" ht="24.2" customHeight="1">
      <c r="B156" s="133"/>
      <c r="C156" s="134" t="s">
        <v>379</v>
      </c>
      <c r="D156" s="134" t="s">
        <v>284</v>
      </c>
      <c r="E156" s="135" t="s">
        <v>3873</v>
      </c>
      <c r="F156" s="136" t="s">
        <v>3874</v>
      </c>
      <c r="G156" s="137" t="s">
        <v>511</v>
      </c>
      <c r="H156" s="156">
        <v>20.491</v>
      </c>
      <c r="I156" s="139"/>
      <c r="J156" s="140">
        <f>ROUND(I156*H156,2)</f>
        <v>0</v>
      </c>
      <c r="K156" s="141"/>
      <c r="L156" s="28"/>
      <c r="M156" s="157" t="s">
        <v>1</v>
      </c>
      <c r="N156" s="158" t="s">
        <v>38</v>
      </c>
      <c r="O156" s="154"/>
      <c r="P156" s="159">
        <f>O156*H156</f>
        <v>0</v>
      </c>
      <c r="Q156" s="159">
        <v>0</v>
      </c>
      <c r="R156" s="159">
        <f>Q156*H156</f>
        <v>0</v>
      </c>
      <c r="S156" s="159">
        <v>0</v>
      </c>
      <c r="T156" s="160">
        <f>S156*H156</f>
        <v>0</v>
      </c>
      <c r="AR156" s="146" t="s">
        <v>97</v>
      </c>
      <c r="AT156" s="146" t="s">
        <v>284</v>
      </c>
      <c r="AU156" s="146" t="s">
        <v>82</v>
      </c>
      <c r="AY156" s="13" t="s">
        <v>281</v>
      </c>
      <c r="BE156" s="147">
        <f>IF(N156="základní",J156,0)</f>
        <v>0</v>
      </c>
      <c r="BF156" s="147">
        <f>IF(N156="snížená",J156,0)</f>
        <v>0</v>
      </c>
      <c r="BG156" s="147">
        <f>IF(N156="zákl. přenesená",J156,0)</f>
        <v>0</v>
      </c>
      <c r="BH156" s="147">
        <f>IF(N156="sníž. přenesená",J156,0)</f>
        <v>0</v>
      </c>
      <c r="BI156" s="147">
        <f>IF(N156="nulová",J156,0)</f>
        <v>0</v>
      </c>
      <c r="BJ156" s="13" t="s">
        <v>80</v>
      </c>
      <c r="BK156" s="147">
        <f>ROUND(I156*H156,2)</f>
        <v>0</v>
      </c>
      <c r="BL156" s="13" t="s">
        <v>97</v>
      </c>
      <c r="BM156" s="146" t="s">
        <v>4166</v>
      </c>
    </row>
    <row r="157" spans="2:65" s="1" customFormat="1" ht="6.95" customHeight="1">
      <c r="B157" s="40"/>
      <c r="C157" s="41"/>
      <c r="D157" s="41"/>
      <c r="E157" s="41"/>
      <c r="F157" s="41"/>
      <c r="G157" s="41"/>
      <c r="H157" s="41"/>
      <c r="I157" s="41"/>
      <c r="J157" s="41"/>
      <c r="K157" s="41"/>
      <c r="L157" s="28"/>
    </row>
  </sheetData>
  <autoFilter ref="C128:K156" xr:uid="{00000000-0009-0000-0000-000029000000}"/>
  <mergeCells count="15">
    <mergeCell ref="E115:H115"/>
    <mergeCell ref="E119:H119"/>
    <mergeCell ref="E117:H117"/>
    <mergeCell ref="E121:H121"/>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BM174"/>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244</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 customHeight="1">
      <c r="B8" s="16"/>
      <c r="D8" s="23" t="s">
        <v>249</v>
      </c>
      <c r="L8" s="16"/>
    </row>
    <row r="9" spans="2:46" s="1" customFormat="1" ht="16.5" customHeight="1">
      <c r="B9" s="28"/>
      <c r="E9" s="223" t="s">
        <v>4167</v>
      </c>
      <c r="F9" s="225"/>
      <c r="G9" s="225"/>
      <c r="H9" s="225"/>
      <c r="L9" s="28"/>
    </row>
    <row r="10" spans="2:46" s="1" customFormat="1" ht="12" customHeight="1">
      <c r="B10" s="28"/>
      <c r="D10" s="23" t="s">
        <v>251</v>
      </c>
      <c r="L10" s="28"/>
    </row>
    <row r="11" spans="2:46" s="1" customFormat="1" ht="16.5" customHeight="1">
      <c r="B11" s="28"/>
      <c r="E11" s="205" t="s">
        <v>4168</v>
      </c>
      <c r="F11" s="225"/>
      <c r="G11" s="225"/>
      <c r="H11" s="225"/>
      <c r="L11" s="28"/>
    </row>
    <row r="12" spans="2:46" s="1" customFormat="1" ht="11.25">
      <c r="B12" s="28"/>
      <c r="L12" s="28"/>
    </row>
    <row r="13" spans="2:46" s="1" customFormat="1" ht="12" customHeight="1">
      <c r="B13" s="28"/>
      <c r="D13" s="23" t="s">
        <v>18</v>
      </c>
      <c r="F13" s="21" t="s">
        <v>1</v>
      </c>
      <c r="I13" s="23" t="s">
        <v>19</v>
      </c>
      <c r="J13" s="21" t="s">
        <v>1</v>
      </c>
      <c r="L13" s="28"/>
    </row>
    <row r="14" spans="2:46" s="1" customFormat="1" ht="12" customHeight="1">
      <c r="B14" s="28"/>
      <c r="D14" s="23" t="s">
        <v>20</v>
      </c>
      <c r="F14" s="21" t="s">
        <v>21</v>
      </c>
      <c r="I14" s="23" t="s">
        <v>22</v>
      </c>
      <c r="J14" s="48" t="str">
        <f>'Rekapitulace stavby'!AN8</f>
        <v>5. 12. 2024</v>
      </c>
      <c r="L14" s="28"/>
    </row>
    <row r="15" spans="2:46" s="1" customFormat="1" ht="10.9" customHeight="1">
      <c r="B15" s="28"/>
      <c r="L15" s="28"/>
    </row>
    <row r="16" spans="2:46" s="1" customFormat="1" ht="12" customHeight="1">
      <c r="B16" s="28"/>
      <c r="D16" s="23" t="s">
        <v>24</v>
      </c>
      <c r="I16" s="23" t="s">
        <v>25</v>
      </c>
      <c r="J16" s="21" t="str">
        <f>IF('Rekapitulace stavby'!AN10="","",'Rekapitulace stavby'!AN10)</f>
        <v/>
      </c>
      <c r="L16" s="28"/>
    </row>
    <row r="17" spans="2:12" s="1" customFormat="1" ht="18" customHeight="1">
      <c r="B17" s="28"/>
      <c r="E17" s="21" t="str">
        <f>IF('Rekapitulace stavby'!E11="","",'Rekapitulace stavby'!E11)</f>
        <v xml:space="preserve"> </v>
      </c>
      <c r="I17" s="23" t="s">
        <v>26</v>
      </c>
      <c r="J17" s="21" t="str">
        <f>IF('Rekapitulace stavby'!AN11="","",'Rekapitulace stavby'!AN11)</f>
        <v/>
      </c>
      <c r="L17" s="28"/>
    </row>
    <row r="18" spans="2:12" s="1" customFormat="1" ht="6.95" customHeight="1">
      <c r="B18" s="28"/>
      <c r="L18" s="28"/>
    </row>
    <row r="19" spans="2:12" s="1" customFormat="1" ht="12" customHeight="1">
      <c r="B19" s="28"/>
      <c r="D19" s="23" t="s">
        <v>27</v>
      </c>
      <c r="I19" s="23" t="s">
        <v>25</v>
      </c>
      <c r="J19" s="24" t="str">
        <f>'Rekapitulace stavby'!AN13</f>
        <v>Vyplň údaj</v>
      </c>
      <c r="L19" s="28"/>
    </row>
    <row r="20" spans="2:12" s="1" customFormat="1" ht="18" customHeight="1">
      <c r="B20" s="28"/>
      <c r="E20" s="226" t="str">
        <f>'Rekapitulace stavby'!E14</f>
        <v>Vyplň údaj</v>
      </c>
      <c r="F20" s="182"/>
      <c r="G20" s="182"/>
      <c r="H20" s="182"/>
      <c r="I20" s="23" t="s">
        <v>26</v>
      </c>
      <c r="J20" s="24" t="str">
        <f>'Rekapitulace stavby'!AN14</f>
        <v>Vyplň údaj</v>
      </c>
      <c r="L20" s="28"/>
    </row>
    <row r="21" spans="2:12" s="1" customFormat="1" ht="6.95" customHeight="1">
      <c r="B21" s="28"/>
      <c r="L21" s="28"/>
    </row>
    <row r="22" spans="2:12" s="1" customFormat="1" ht="12" customHeight="1">
      <c r="B22" s="28"/>
      <c r="D22" s="23" t="s">
        <v>29</v>
      </c>
      <c r="I22" s="23" t="s">
        <v>25</v>
      </c>
      <c r="J22" s="21" t="str">
        <f>IF('Rekapitulace stavby'!AN16="","",'Rekapitulace stavby'!AN16)</f>
        <v/>
      </c>
      <c r="L22" s="28"/>
    </row>
    <row r="23" spans="2:12" s="1" customFormat="1" ht="18" customHeight="1">
      <c r="B23" s="28"/>
      <c r="E23" s="21" t="str">
        <f>IF('Rekapitulace stavby'!E17="","",'Rekapitulace stavby'!E17)</f>
        <v xml:space="preserve"> </v>
      </c>
      <c r="I23" s="23" t="s">
        <v>26</v>
      </c>
      <c r="J23" s="21" t="str">
        <f>IF('Rekapitulace stavby'!AN17="","",'Rekapitulace stavby'!AN17)</f>
        <v/>
      </c>
      <c r="L23" s="28"/>
    </row>
    <row r="24" spans="2:12" s="1" customFormat="1" ht="6.95" customHeight="1">
      <c r="B24" s="28"/>
      <c r="L24" s="28"/>
    </row>
    <row r="25" spans="2:12" s="1" customFormat="1" ht="12" customHeight="1">
      <c r="B25" s="28"/>
      <c r="D25" s="23" t="s">
        <v>31</v>
      </c>
      <c r="I25" s="23" t="s">
        <v>25</v>
      </c>
      <c r="J25" s="21" t="str">
        <f>IF('Rekapitulace stavby'!AN19="","",'Rekapitulace stavby'!AN19)</f>
        <v/>
      </c>
      <c r="L25" s="28"/>
    </row>
    <row r="26" spans="2:12" s="1" customFormat="1" ht="18" customHeight="1">
      <c r="B26" s="28"/>
      <c r="E26" s="21" t="str">
        <f>IF('Rekapitulace stavby'!E20="","",'Rekapitulace stavby'!E20)</f>
        <v xml:space="preserve"> </v>
      </c>
      <c r="I26" s="23" t="s">
        <v>26</v>
      </c>
      <c r="J26" s="21" t="str">
        <f>IF('Rekapitulace stavby'!AN20="","",'Rekapitulace stavby'!AN20)</f>
        <v/>
      </c>
      <c r="L26" s="28"/>
    </row>
    <row r="27" spans="2:12" s="1" customFormat="1" ht="6.95" customHeight="1">
      <c r="B27" s="28"/>
      <c r="L27" s="28"/>
    </row>
    <row r="28" spans="2:12" s="1" customFormat="1" ht="12" customHeight="1">
      <c r="B28" s="28"/>
      <c r="D28" s="23" t="s">
        <v>32</v>
      </c>
      <c r="L28" s="28"/>
    </row>
    <row r="29" spans="2:12" s="7" customFormat="1" ht="16.5" customHeight="1">
      <c r="B29" s="90"/>
      <c r="E29" s="187" t="s">
        <v>1</v>
      </c>
      <c r="F29" s="187"/>
      <c r="G29" s="187"/>
      <c r="H29" s="187"/>
      <c r="L29" s="90"/>
    </row>
    <row r="30" spans="2:12" s="1" customFormat="1" ht="6.95" customHeight="1">
      <c r="B30" s="28"/>
      <c r="L30" s="28"/>
    </row>
    <row r="31" spans="2:12" s="1" customFormat="1" ht="6.95" customHeight="1">
      <c r="B31" s="28"/>
      <c r="D31" s="49"/>
      <c r="E31" s="49"/>
      <c r="F31" s="49"/>
      <c r="G31" s="49"/>
      <c r="H31" s="49"/>
      <c r="I31" s="49"/>
      <c r="J31" s="49"/>
      <c r="K31" s="49"/>
      <c r="L31" s="28"/>
    </row>
    <row r="32" spans="2:12" s="1" customFormat="1" ht="25.35" customHeight="1">
      <c r="B32" s="28"/>
      <c r="D32" s="91" t="s">
        <v>33</v>
      </c>
      <c r="J32" s="62">
        <f>ROUND(J126,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3" t="s">
        <v>38</v>
      </c>
      <c r="F35" s="81">
        <f>ROUND((SUM(BE126:BE173)),  2)</f>
        <v>0</v>
      </c>
      <c r="I35" s="92">
        <v>0.21</v>
      </c>
      <c r="J35" s="81">
        <f>ROUND(((SUM(BE126:BE173))*I35),  2)</f>
        <v>0</v>
      </c>
      <c r="L35" s="28"/>
    </row>
    <row r="36" spans="2:12" s="1" customFormat="1" ht="14.45" customHeight="1">
      <c r="B36" s="28"/>
      <c r="E36" s="23" t="s">
        <v>39</v>
      </c>
      <c r="F36" s="81">
        <f>ROUND((SUM(BF126:BF173)),  2)</f>
        <v>0</v>
      </c>
      <c r="I36" s="92">
        <v>0.12</v>
      </c>
      <c r="J36" s="81">
        <f>ROUND(((SUM(BF126:BF173))*I36),  2)</f>
        <v>0</v>
      </c>
      <c r="L36" s="28"/>
    </row>
    <row r="37" spans="2:12" s="1" customFormat="1" ht="14.45" hidden="1" customHeight="1">
      <c r="B37" s="28"/>
      <c r="E37" s="23" t="s">
        <v>40</v>
      </c>
      <c r="F37" s="81">
        <f>ROUND((SUM(BG126:BG173)),  2)</f>
        <v>0</v>
      </c>
      <c r="I37" s="92">
        <v>0.21</v>
      </c>
      <c r="J37" s="81">
        <f>0</f>
        <v>0</v>
      </c>
      <c r="L37" s="28"/>
    </row>
    <row r="38" spans="2:12" s="1" customFormat="1" ht="14.45" hidden="1" customHeight="1">
      <c r="B38" s="28"/>
      <c r="E38" s="23" t="s">
        <v>41</v>
      </c>
      <c r="F38" s="81">
        <f>ROUND((SUM(BH126:BH173)),  2)</f>
        <v>0</v>
      </c>
      <c r="I38" s="92">
        <v>0.12</v>
      </c>
      <c r="J38" s="81">
        <f>0</f>
        <v>0</v>
      </c>
      <c r="L38" s="28"/>
    </row>
    <row r="39" spans="2:12" s="1" customFormat="1" ht="14.45" hidden="1" customHeight="1">
      <c r="B39" s="28"/>
      <c r="E39" s="23" t="s">
        <v>42</v>
      </c>
      <c r="F39" s="81">
        <f>ROUND((SUM(BI126:BI173)),  2)</f>
        <v>0</v>
      </c>
      <c r="I39" s="92">
        <v>0</v>
      </c>
      <c r="J39" s="81">
        <f>0</f>
        <v>0</v>
      </c>
      <c r="L39" s="28"/>
    </row>
    <row r="40" spans="2:12" s="1" customFormat="1" ht="6.95" customHeight="1">
      <c r="B40" s="28"/>
      <c r="L40" s="28"/>
    </row>
    <row r="41" spans="2:12" s="1" customFormat="1" ht="25.35" customHeight="1">
      <c r="B41" s="28"/>
      <c r="C41" s="93"/>
      <c r="D41" s="94" t="s">
        <v>43</v>
      </c>
      <c r="E41" s="53"/>
      <c r="F41" s="53"/>
      <c r="G41" s="95" t="s">
        <v>44</v>
      </c>
      <c r="H41" s="96" t="s">
        <v>45</v>
      </c>
      <c r="I41" s="53"/>
      <c r="J41" s="97">
        <f>SUM(J32:J39)</f>
        <v>0</v>
      </c>
      <c r="K41" s="98"/>
      <c r="L41" s="28"/>
    </row>
    <row r="42" spans="2:12" s="1" customFormat="1" ht="14.45" customHeight="1">
      <c r="B42" s="28"/>
      <c r="L42" s="28"/>
    </row>
    <row r="43" spans="2:12" ht="14.45" customHeight="1">
      <c r="B43" s="16"/>
      <c r="L43" s="16"/>
    </row>
    <row r="44" spans="2:12" ht="14.45" customHeight="1">
      <c r="B44" s="16"/>
      <c r="L44" s="16"/>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s="1" customFormat="1" ht="16.5" customHeight="1">
      <c r="B87" s="28"/>
      <c r="E87" s="223" t="s">
        <v>4167</v>
      </c>
      <c r="F87" s="225"/>
      <c r="G87" s="225"/>
      <c r="H87" s="225"/>
      <c r="L87" s="28"/>
    </row>
    <row r="88" spans="2:12" s="1" customFormat="1" ht="12" customHeight="1">
      <c r="B88" s="28"/>
      <c r="C88" s="23" t="s">
        <v>251</v>
      </c>
      <c r="L88" s="28"/>
    </row>
    <row r="89" spans="2:12" s="1" customFormat="1" ht="16.5" customHeight="1">
      <c r="B89" s="28"/>
      <c r="E89" s="205" t="str">
        <f>E11</f>
        <v>D.7.3.0. - Vedlejší rozpočtové náklady</v>
      </c>
      <c r="F89" s="225"/>
      <c r="G89" s="225"/>
      <c r="H89" s="225"/>
      <c r="L89" s="28"/>
    </row>
    <row r="90" spans="2:12" s="1" customFormat="1" ht="6.95" customHeight="1">
      <c r="B90" s="28"/>
      <c r="L90" s="28"/>
    </row>
    <row r="91" spans="2:12" s="1" customFormat="1" ht="12" customHeight="1">
      <c r="B91" s="28"/>
      <c r="C91" s="23" t="s">
        <v>20</v>
      </c>
      <c r="F91" s="21" t="str">
        <f>F14</f>
        <v xml:space="preserve"> </v>
      </c>
      <c r="I91" s="23" t="s">
        <v>22</v>
      </c>
      <c r="J91" s="48" t="str">
        <f>IF(J14="","",J14)</f>
        <v>5. 12. 2024</v>
      </c>
      <c r="L91" s="28"/>
    </row>
    <row r="92" spans="2:12" s="1" customFormat="1" ht="6.95" customHeight="1">
      <c r="B92" s="28"/>
      <c r="L92" s="28"/>
    </row>
    <row r="93" spans="2:12" s="1" customFormat="1" ht="15.2" customHeight="1">
      <c r="B93" s="28"/>
      <c r="C93" s="23" t="s">
        <v>24</v>
      </c>
      <c r="F93" s="21" t="str">
        <f>E17</f>
        <v xml:space="preserve"> </v>
      </c>
      <c r="I93" s="23" t="s">
        <v>29</v>
      </c>
      <c r="J93" s="26" t="str">
        <f>E23</f>
        <v xml:space="preserve"> </v>
      </c>
      <c r="L93" s="28"/>
    </row>
    <row r="94" spans="2:12" s="1" customFormat="1" ht="15.2" customHeight="1">
      <c r="B94" s="28"/>
      <c r="C94" s="23" t="s">
        <v>27</v>
      </c>
      <c r="F94" s="21" t="str">
        <f>IF(E20="","",E20)</f>
        <v>Vyplň údaj</v>
      </c>
      <c r="I94" s="23" t="s">
        <v>31</v>
      </c>
      <c r="J94" s="26" t="str">
        <f>E26</f>
        <v xml:space="preserve"> </v>
      </c>
      <c r="L94" s="28"/>
    </row>
    <row r="95" spans="2:12" s="1" customFormat="1" ht="10.35" customHeight="1">
      <c r="B95" s="28"/>
      <c r="L95" s="28"/>
    </row>
    <row r="96" spans="2:12" s="1" customFormat="1" ht="29.25" customHeight="1">
      <c r="B96" s="28"/>
      <c r="C96" s="101" t="s">
        <v>256</v>
      </c>
      <c r="D96" s="93"/>
      <c r="E96" s="93"/>
      <c r="F96" s="93"/>
      <c r="G96" s="93"/>
      <c r="H96" s="93"/>
      <c r="I96" s="93"/>
      <c r="J96" s="102" t="s">
        <v>257</v>
      </c>
      <c r="K96" s="93"/>
      <c r="L96" s="28"/>
    </row>
    <row r="97" spans="2:47" s="1" customFormat="1" ht="10.35" customHeight="1">
      <c r="B97" s="28"/>
      <c r="L97" s="28"/>
    </row>
    <row r="98" spans="2:47" s="1" customFormat="1" ht="22.9" customHeight="1">
      <c r="B98" s="28"/>
      <c r="C98" s="103" t="s">
        <v>258</v>
      </c>
      <c r="J98" s="62">
        <f>J126</f>
        <v>0</v>
      </c>
      <c r="L98" s="28"/>
      <c r="AU98" s="13" t="s">
        <v>259</v>
      </c>
    </row>
    <row r="99" spans="2:47" s="8" customFormat="1" ht="24.95" customHeight="1">
      <c r="B99" s="104"/>
      <c r="D99" s="105" t="s">
        <v>260</v>
      </c>
      <c r="E99" s="106"/>
      <c r="F99" s="106"/>
      <c r="G99" s="106"/>
      <c r="H99" s="106"/>
      <c r="I99" s="106"/>
      <c r="J99" s="107">
        <f>J127</f>
        <v>0</v>
      </c>
      <c r="L99" s="104"/>
    </row>
    <row r="100" spans="2:47" s="9" customFormat="1" ht="19.899999999999999" customHeight="1">
      <c r="B100" s="108"/>
      <c r="D100" s="109" t="s">
        <v>261</v>
      </c>
      <c r="E100" s="110"/>
      <c r="F100" s="110"/>
      <c r="G100" s="110"/>
      <c r="H100" s="110"/>
      <c r="I100" s="110"/>
      <c r="J100" s="111">
        <f>J128</f>
        <v>0</v>
      </c>
      <c r="L100" s="108"/>
    </row>
    <row r="101" spans="2:47" s="9" customFormat="1" ht="19.899999999999999" customHeight="1">
      <c r="B101" s="108"/>
      <c r="D101" s="109" t="s">
        <v>262</v>
      </c>
      <c r="E101" s="110"/>
      <c r="F101" s="110"/>
      <c r="G101" s="110"/>
      <c r="H101" s="110"/>
      <c r="I101" s="110"/>
      <c r="J101" s="111">
        <f>J137</f>
        <v>0</v>
      </c>
      <c r="L101" s="108"/>
    </row>
    <row r="102" spans="2:47" s="9" customFormat="1" ht="19.899999999999999" customHeight="1">
      <c r="B102" s="108"/>
      <c r="D102" s="109" t="s">
        <v>263</v>
      </c>
      <c r="E102" s="110"/>
      <c r="F102" s="110"/>
      <c r="G102" s="110"/>
      <c r="H102" s="110"/>
      <c r="I102" s="110"/>
      <c r="J102" s="111">
        <f>J150</f>
        <v>0</v>
      </c>
      <c r="L102" s="108"/>
    </row>
    <row r="103" spans="2:47" s="9" customFormat="1" ht="19.899999999999999" customHeight="1">
      <c r="B103" s="108"/>
      <c r="D103" s="109" t="s">
        <v>264</v>
      </c>
      <c r="E103" s="110"/>
      <c r="F103" s="110"/>
      <c r="G103" s="110"/>
      <c r="H103" s="110"/>
      <c r="I103" s="110"/>
      <c r="J103" s="111">
        <f>J159</f>
        <v>0</v>
      </c>
      <c r="L103" s="108"/>
    </row>
    <row r="104" spans="2:47" s="9" customFormat="1" ht="19.899999999999999" customHeight="1">
      <c r="B104" s="108"/>
      <c r="D104" s="109" t="s">
        <v>265</v>
      </c>
      <c r="E104" s="110"/>
      <c r="F104" s="110"/>
      <c r="G104" s="110"/>
      <c r="H104" s="110"/>
      <c r="I104" s="110"/>
      <c r="J104" s="111">
        <f>J162</f>
        <v>0</v>
      </c>
      <c r="L104" s="108"/>
    </row>
    <row r="105" spans="2:47" s="1" customFormat="1" ht="21.75" customHeight="1">
      <c r="B105" s="28"/>
      <c r="L105" s="28"/>
    </row>
    <row r="106" spans="2:47" s="1" customFormat="1" ht="6.95" customHeight="1">
      <c r="B106" s="40"/>
      <c r="C106" s="41"/>
      <c r="D106" s="41"/>
      <c r="E106" s="41"/>
      <c r="F106" s="41"/>
      <c r="G106" s="41"/>
      <c r="H106" s="41"/>
      <c r="I106" s="41"/>
      <c r="J106" s="41"/>
      <c r="K106" s="41"/>
      <c r="L106" s="28"/>
    </row>
    <row r="110" spans="2:47" s="1" customFormat="1" ht="6.95" customHeight="1">
      <c r="B110" s="42"/>
      <c r="C110" s="43"/>
      <c r="D110" s="43"/>
      <c r="E110" s="43"/>
      <c r="F110" s="43"/>
      <c r="G110" s="43"/>
      <c r="H110" s="43"/>
      <c r="I110" s="43"/>
      <c r="J110" s="43"/>
      <c r="K110" s="43"/>
      <c r="L110" s="28"/>
    </row>
    <row r="111" spans="2:47" s="1" customFormat="1" ht="24.95" customHeight="1">
      <c r="B111" s="28"/>
      <c r="C111" s="17" t="s">
        <v>266</v>
      </c>
      <c r="L111" s="28"/>
    </row>
    <row r="112" spans="2:47" s="1" customFormat="1" ht="6.95" customHeight="1">
      <c r="B112" s="28"/>
      <c r="L112" s="28"/>
    </row>
    <row r="113" spans="2:63" s="1" customFormat="1" ht="12" customHeight="1">
      <c r="B113" s="28"/>
      <c r="C113" s="23" t="s">
        <v>16</v>
      </c>
      <c r="L113" s="28"/>
    </row>
    <row r="114" spans="2:63" s="1" customFormat="1" ht="16.5" customHeight="1">
      <c r="B114" s="28"/>
      <c r="E114" s="223" t="str">
        <f>E7</f>
        <v>Městský park -Děkanská zahrada Pelhřimov - kompletní provedení</v>
      </c>
      <c r="F114" s="224"/>
      <c r="G114" s="224"/>
      <c r="H114" s="224"/>
      <c r="L114" s="28"/>
    </row>
    <row r="115" spans="2:63" ht="12" customHeight="1">
      <c r="B115" s="16"/>
      <c r="C115" s="23" t="s">
        <v>249</v>
      </c>
      <c r="L115" s="16"/>
    </row>
    <row r="116" spans="2:63" s="1" customFormat="1" ht="16.5" customHeight="1">
      <c r="B116" s="28"/>
      <c r="E116" s="223" t="s">
        <v>4167</v>
      </c>
      <c r="F116" s="225"/>
      <c r="G116" s="225"/>
      <c r="H116" s="225"/>
      <c r="L116" s="28"/>
    </row>
    <row r="117" spans="2:63" s="1" customFormat="1" ht="12" customHeight="1">
      <c r="B117" s="28"/>
      <c r="C117" s="23" t="s">
        <v>251</v>
      </c>
      <c r="L117" s="28"/>
    </row>
    <row r="118" spans="2:63" s="1" customFormat="1" ht="16.5" customHeight="1">
      <c r="B118" s="28"/>
      <c r="E118" s="205" t="str">
        <f>E11</f>
        <v>D.7.3.0. - Vedlejší rozpočtové náklady</v>
      </c>
      <c r="F118" s="225"/>
      <c r="G118" s="225"/>
      <c r="H118" s="225"/>
      <c r="L118" s="28"/>
    </row>
    <row r="119" spans="2:63" s="1" customFormat="1" ht="6.95" customHeight="1">
      <c r="B119" s="28"/>
      <c r="L119" s="28"/>
    </row>
    <row r="120" spans="2:63" s="1" customFormat="1" ht="12" customHeight="1">
      <c r="B120" s="28"/>
      <c r="C120" s="23" t="s">
        <v>20</v>
      </c>
      <c r="F120" s="21" t="str">
        <f>F14</f>
        <v xml:space="preserve"> </v>
      </c>
      <c r="I120" s="23" t="s">
        <v>22</v>
      </c>
      <c r="J120" s="48" t="str">
        <f>IF(J14="","",J14)</f>
        <v>5. 12. 2024</v>
      </c>
      <c r="L120" s="28"/>
    </row>
    <row r="121" spans="2:63" s="1" customFormat="1" ht="6.95" customHeight="1">
      <c r="B121" s="28"/>
      <c r="L121" s="28"/>
    </row>
    <row r="122" spans="2:63" s="1" customFormat="1" ht="15.2" customHeight="1">
      <c r="B122" s="28"/>
      <c r="C122" s="23" t="s">
        <v>24</v>
      </c>
      <c r="F122" s="21" t="str">
        <f>E17</f>
        <v xml:space="preserve"> </v>
      </c>
      <c r="I122" s="23" t="s">
        <v>29</v>
      </c>
      <c r="J122" s="26" t="str">
        <f>E23</f>
        <v xml:space="preserve"> </v>
      </c>
      <c r="L122" s="28"/>
    </row>
    <row r="123" spans="2:63" s="1" customFormat="1" ht="15.2" customHeight="1">
      <c r="B123" s="28"/>
      <c r="C123" s="23" t="s">
        <v>27</v>
      </c>
      <c r="F123" s="21" t="str">
        <f>IF(E20="","",E20)</f>
        <v>Vyplň údaj</v>
      </c>
      <c r="I123" s="23" t="s">
        <v>31</v>
      </c>
      <c r="J123" s="26" t="str">
        <f>E26</f>
        <v xml:space="preserve"> </v>
      </c>
      <c r="L123" s="28"/>
    </row>
    <row r="124" spans="2:63" s="1" customFormat="1" ht="10.35" customHeight="1">
      <c r="B124" s="28"/>
      <c r="L124" s="28"/>
    </row>
    <row r="125" spans="2:63" s="10" customFormat="1" ht="29.25" customHeight="1">
      <c r="B125" s="112"/>
      <c r="C125" s="113" t="s">
        <v>267</v>
      </c>
      <c r="D125" s="114" t="s">
        <v>58</v>
      </c>
      <c r="E125" s="114" t="s">
        <v>54</v>
      </c>
      <c r="F125" s="114" t="s">
        <v>55</v>
      </c>
      <c r="G125" s="114" t="s">
        <v>268</v>
      </c>
      <c r="H125" s="114" t="s">
        <v>269</v>
      </c>
      <c r="I125" s="114" t="s">
        <v>270</v>
      </c>
      <c r="J125" s="115" t="s">
        <v>257</v>
      </c>
      <c r="K125" s="116" t="s">
        <v>271</v>
      </c>
      <c r="L125" s="112"/>
      <c r="M125" s="55" t="s">
        <v>1</v>
      </c>
      <c r="N125" s="56" t="s">
        <v>37</v>
      </c>
      <c r="O125" s="56" t="s">
        <v>272</v>
      </c>
      <c r="P125" s="56" t="s">
        <v>273</v>
      </c>
      <c r="Q125" s="56" t="s">
        <v>274</v>
      </c>
      <c r="R125" s="56" t="s">
        <v>275</v>
      </c>
      <c r="S125" s="56" t="s">
        <v>276</v>
      </c>
      <c r="T125" s="57" t="s">
        <v>277</v>
      </c>
    </row>
    <row r="126" spans="2:63" s="1" customFormat="1" ht="22.9" customHeight="1">
      <c r="B126" s="28"/>
      <c r="C126" s="60" t="s">
        <v>278</v>
      </c>
      <c r="J126" s="117">
        <f>BK126</f>
        <v>0</v>
      </c>
      <c r="L126" s="28"/>
      <c r="M126" s="58"/>
      <c r="N126" s="49"/>
      <c r="O126" s="49"/>
      <c r="P126" s="118">
        <f>P127</f>
        <v>0</v>
      </c>
      <c r="Q126" s="49"/>
      <c r="R126" s="118">
        <f>R127</f>
        <v>0</v>
      </c>
      <c r="S126" s="49"/>
      <c r="T126" s="119">
        <f>T127</f>
        <v>0</v>
      </c>
      <c r="AT126" s="13" t="s">
        <v>72</v>
      </c>
      <c r="AU126" s="13" t="s">
        <v>259</v>
      </c>
      <c r="BK126" s="120">
        <f>BK127</f>
        <v>0</v>
      </c>
    </row>
    <row r="127" spans="2:63" s="11" customFormat="1" ht="25.9" customHeight="1">
      <c r="B127" s="121"/>
      <c r="D127" s="122" t="s">
        <v>72</v>
      </c>
      <c r="E127" s="123" t="s">
        <v>279</v>
      </c>
      <c r="F127" s="123" t="s">
        <v>89</v>
      </c>
      <c r="I127" s="124"/>
      <c r="J127" s="125">
        <f>BK127</f>
        <v>0</v>
      </c>
      <c r="L127" s="121"/>
      <c r="M127" s="126"/>
      <c r="P127" s="127">
        <f>P128+P137+P150+P159+P162</f>
        <v>0</v>
      </c>
      <c r="R127" s="127">
        <f>R128+R137+R150+R159+R162</f>
        <v>0</v>
      </c>
      <c r="T127" s="128">
        <f>T128+T137+T150+T159+T162</f>
        <v>0</v>
      </c>
      <c r="AR127" s="122" t="s">
        <v>280</v>
      </c>
      <c r="AT127" s="129" t="s">
        <v>72</v>
      </c>
      <c r="AU127" s="129" t="s">
        <v>73</v>
      </c>
      <c r="AY127" s="122" t="s">
        <v>281</v>
      </c>
      <c r="BK127" s="130">
        <f>BK128+BK137+BK150+BK159+BK162</f>
        <v>0</v>
      </c>
    </row>
    <row r="128" spans="2:63" s="11" customFormat="1" ht="22.9" customHeight="1">
      <c r="B128" s="121"/>
      <c r="D128" s="122" t="s">
        <v>72</v>
      </c>
      <c r="E128" s="131" t="s">
        <v>282</v>
      </c>
      <c r="F128" s="131" t="s">
        <v>283</v>
      </c>
      <c r="I128" s="124"/>
      <c r="J128" s="132">
        <f>BK128</f>
        <v>0</v>
      </c>
      <c r="L128" s="121"/>
      <c r="M128" s="126"/>
      <c r="P128" s="127">
        <f>SUM(P129:P136)</f>
        <v>0</v>
      </c>
      <c r="R128" s="127">
        <f>SUM(R129:R136)</f>
        <v>0</v>
      </c>
      <c r="T128" s="128">
        <f>SUM(T129:T136)</f>
        <v>0</v>
      </c>
      <c r="AR128" s="122" t="s">
        <v>280</v>
      </c>
      <c r="AT128" s="129" t="s">
        <v>72</v>
      </c>
      <c r="AU128" s="129" t="s">
        <v>80</v>
      </c>
      <c r="AY128" s="122" t="s">
        <v>281</v>
      </c>
      <c r="BK128" s="130">
        <f>SUM(BK129:BK136)</f>
        <v>0</v>
      </c>
    </row>
    <row r="129" spans="2:65" s="1" customFormat="1" ht="16.5" customHeight="1">
      <c r="B129" s="133"/>
      <c r="C129" s="134" t="s">
        <v>82</v>
      </c>
      <c r="D129" s="134" t="s">
        <v>284</v>
      </c>
      <c r="E129" s="135" t="s">
        <v>285</v>
      </c>
      <c r="F129" s="136" t="s">
        <v>286</v>
      </c>
      <c r="G129" s="137" t="s">
        <v>287</v>
      </c>
      <c r="H129" s="138"/>
      <c r="I129" s="139"/>
      <c r="J129" s="140">
        <f>ROUND(I129*H129,2)</f>
        <v>0</v>
      </c>
      <c r="K129" s="141"/>
      <c r="L129" s="28"/>
      <c r="M129" s="142" t="s">
        <v>1</v>
      </c>
      <c r="N129" s="143" t="s">
        <v>38</v>
      </c>
      <c r="P129" s="144">
        <f>O129*H129</f>
        <v>0</v>
      </c>
      <c r="Q129" s="144">
        <v>0</v>
      </c>
      <c r="R129" s="144">
        <f>Q129*H129</f>
        <v>0</v>
      </c>
      <c r="S129" s="144">
        <v>0</v>
      </c>
      <c r="T129" s="145">
        <f>S129*H129</f>
        <v>0</v>
      </c>
      <c r="AR129" s="146" t="s">
        <v>288</v>
      </c>
      <c r="AT129" s="146" t="s">
        <v>284</v>
      </c>
      <c r="AU129" s="146" t="s">
        <v>82</v>
      </c>
      <c r="AY129" s="13" t="s">
        <v>281</v>
      </c>
      <c r="BE129" s="147">
        <f>IF(N129="základní",J129,0)</f>
        <v>0</v>
      </c>
      <c r="BF129" s="147">
        <f>IF(N129="snížená",J129,0)</f>
        <v>0</v>
      </c>
      <c r="BG129" s="147">
        <f>IF(N129="zákl. přenesená",J129,0)</f>
        <v>0</v>
      </c>
      <c r="BH129" s="147">
        <f>IF(N129="sníž. přenesená",J129,0)</f>
        <v>0</v>
      </c>
      <c r="BI129" s="147">
        <f>IF(N129="nulová",J129,0)</f>
        <v>0</v>
      </c>
      <c r="BJ129" s="13" t="s">
        <v>80</v>
      </c>
      <c r="BK129" s="147">
        <f>ROUND(I129*H129,2)</f>
        <v>0</v>
      </c>
      <c r="BL129" s="13" t="s">
        <v>288</v>
      </c>
      <c r="BM129" s="146" t="s">
        <v>289</v>
      </c>
    </row>
    <row r="130" spans="2:65" s="1" customFormat="1" ht="185.25">
      <c r="B130" s="28"/>
      <c r="D130" s="148" t="s">
        <v>290</v>
      </c>
      <c r="F130" s="149" t="s">
        <v>291</v>
      </c>
      <c r="I130" s="150"/>
      <c r="L130" s="28"/>
      <c r="M130" s="151"/>
      <c r="T130" s="52"/>
      <c r="AT130" s="13" t="s">
        <v>290</v>
      </c>
      <c r="AU130" s="13" t="s">
        <v>82</v>
      </c>
    </row>
    <row r="131" spans="2:65" s="1" customFormat="1" ht="16.5" customHeight="1">
      <c r="B131" s="133"/>
      <c r="C131" s="134" t="s">
        <v>90</v>
      </c>
      <c r="D131" s="134" t="s">
        <v>284</v>
      </c>
      <c r="E131" s="135" t="s">
        <v>292</v>
      </c>
      <c r="F131" s="136" t="s">
        <v>293</v>
      </c>
      <c r="G131" s="137" t="s">
        <v>287</v>
      </c>
      <c r="H131" s="138"/>
      <c r="I131" s="139"/>
      <c r="J131" s="140">
        <f>ROUND(I131*H131,2)</f>
        <v>0</v>
      </c>
      <c r="K131" s="141"/>
      <c r="L131" s="28"/>
      <c r="M131" s="142" t="s">
        <v>1</v>
      </c>
      <c r="N131" s="143" t="s">
        <v>38</v>
      </c>
      <c r="P131" s="144">
        <f>O131*H131</f>
        <v>0</v>
      </c>
      <c r="Q131" s="144">
        <v>0</v>
      </c>
      <c r="R131" s="144">
        <f>Q131*H131</f>
        <v>0</v>
      </c>
      <c r="S131" s="144">
        <v>0</v>
      </c>
      <c r="T131" s="145">
        <f>S131*H131</f>
        <v>0</v>
      </c>
      <c r="AR131" s="146" t="s">
        <v>288</v>
      </c>
      <c r="AT131" s="146" t="s">
        <v>284</v>
      </c>
      <c r="AU131" s="146" t="s">
        <v>82</v>
      </c>
      <c r="AY131" s="13" t="s">
        <v>281</v>
      </c>
      <c r="BE131" s="147">
        <f>IF(N131="základní",J131,0)</f>
        <v>0</v>
      </c>
      <c r="BF131" s="147">
        <f>IF(N131="snížená",J131,0)</f>
        <v>0</v>
      </c>
      <c r="BG131" s="147">
        <f>IF(N131="zákl. přenesená",J131,0)</f>
        <v>0</v>
      </c>
      <c r="BH131" s="147">
        <f>IF(N131="sníž. přenesená",J131,0)</f>
        <v>0</v>
      </c>
      <c r="BI131" s="147">
        <f>IF(N131="nulová",J131,0)</f>
        <v>0</v>
      </c>
      <c r="BJ131" s="13" t="s">
        <v>80</v>
      </c>
      <c r="BK131" s="147">
        <f>ROUND(I131*H131,2)</f>
        <v>0</v>
      </c>
      <c r="BL131" s="13" t="s">
        <v>288</v>
      </c>
      <c r="BM131" s="146" t="s">
        <v>294</v>
      </c>
    </row>
    <row r="132" spans="2:65" s="1" customFormat="1" ht="253.5">
      <c r="B132" s="28"/>
      <c r="D132" s="148" t="s">
        <v>290</v>
      </c>
      <c r="F132" s="149" t="s">
        <v>295</v>
      </c>
      <c r="I132" s="150"/>
      <c r="L132" s="28"/>
      <c r="M132" s="151"/>
      <c r="T132" s="52"/>
      <c r="AT132" s="13" t="s">
        <v>290</v>
      </c>
      <c r="AU132" s="13" t="s">
        <v>82</v>
      </c>
    </row>
    <row r="133" spans="2:65" s="1" customFormat="1" ht="16.5" customHeight="1">
      <c r="B133" s="133"/>
      <c r="C133" s="134" t="s">
        <v>97</v>
      </c>
      <c r="D133" s="134" t="s">
        <v>284</v>
      </c>
      <c r="E133" s="135" t="s">
        <v>296</v>
      </c>
      <c r="F133" s="136" t="s">
        <v>297</v>
      </c>
      <c r="G133" s="137" t="s">
        <v>287</v>
      </c>
      <c r="H133" s="138"/>
      <c r="I133" s="139"/>
      <c r="J133" s="140">
        <f>ROUND(I133*H133,2)</f>
        <v>0</v>
      </c>
      <c r="K133" s="141"/>
      <c r="L133" s="28"/>
      <c r="M133" s="142" t="s">
        <v>1</v>
      </c>
      <c r="N133" s="143" t="s">
        <v>38</v>
      </c>
      <c r="P133" s="144">
        <f>O133*H133</f>
        <v>0</v>
      </c>
      <c r="Q133" s="144">
        <v>0</v>
      </c>
      <c r="R133" s="144">
        <f>Q133*H133</f>
        <v>0</v>
      </c>
      <c r="S133" s="144">
        <v>0</v>
      </c>
      <c r="T133" s="145">
        <f>S133*H133</f>
        <v>0</v>
      </c>
      <c r="AR133" s="146" t="s">
        <v>288</v>
      </c>
      <c r="AT133" s="146" t="s">
        <v>284</v>
      </c>
      <c r="AU133" s="146" t="s">
        <v>82</v>
      </c>
      <c r="AY133" s="13" t="s">
        <v>281</v>
      </c>
      <c r="BE133" s="147">
        <f>IF(N133="základní",J133,0)</f>
        <v>0</v>
      </c>
      <c r="BF133" s="147">
        <f>IF(N133="snížená",J133,0)</f>
        <v>0</v>
      </c>
      <c r="BG133" s="147">
        <f>IF(N133="zákl. přenesená",J133,0)</f>
        <v>0</v>
      </c>
      <c r="BH133" s="147">
        <f>IF(N133="sníž. přenesená",J133,0)</f>
        <v>0</v>
      </c>
      <c r="BI133" s="147">
        <f>IF(N133="nulová",J133,0)</f>
        <v>0</v>
      </c>
      <c r="BJ133" s="13" t="s">
        <v>80</v>
      </c>
      <c r="BK133" s="147">
        <f>ROUND(I133*H133,2)</f>
        <v>0</v>
      </c>
      <c r="BL133" s="13" t="s">
        <v>288</v>
      </c>
      <c r="BM133" s="146" t="s">
        <v>298</v>
      </c>
    </row>
    <row r="134" spans="2:65" s="1" customFormat="1" ht="409.5">
      <c r="B134" s="28"/>
      <c r="D134" s="148" t="s">
        <v>290</v>
      </c>
      <c r="F134" s="152" t="s">
        <v>299</v>
      </c>
      <c r="I134" s="150"/>
      <c r="L134" s="28"/>
      <c r="M134" s="151"/>
      <c r="T134" s="52"/>
      <c r="AT134" s="13" t="s">
        <v>290</v>
      </c>
      <c r="AU134" s="13" t="s">
        <v>82</v>
      </c>
    </row>
    <row r="135" spans="2:65" s="1" customFormat="1" ht="16.5" customHeight="1">
      <c r="B135" s="133"/>
      <c r="C135" s="134" t="s">
        <v>280</v>
      </c>
      <c r="D135" s="134" t="s">
        <v>284</v>
      </c>
      <c r="E135" s="135" t="s">
        <v>300</v>
      </c>
      <c r="F135" s="136" t="s">
        <v>301</v>
      </c>
      <c r="G135" s="137" t="s">
        <v>287</v>
      </c>
      <c r="H135" s="138"/>
      <c r="I135" s="139"/>
      <c r="J135" s="140">
        <f>ROUND(I135*H135,2)</f>
        <v>0</v>
      </c>
      <c r="K135" s="141"/>
      <c r="L135" s="28"/>
      <c r="M135" s="142" t="s">
        <v>1</v>
      </c>
      <c r="N135" s="143" t="s">
        <v>38</v>
      </c>
      <c r="P135" s="144">
        <f>O135*H135</f>
        <v>0</v>
      </c>
      <c r="Q135" s="144">
        <v>0</v>
      </c>
      <c r="R135" s="144">
        <f>Q135*H135</f>
        <v>0</v>
      </c>
      <c r="S135" s="144">
        <v>0</v>
      </c>
      <c r="T135" s="145">
        <f>S135*H135</f>
        <v>0</v>
      </c>
      <c r="AR135" s="146" t="s">
        <v>288</v>
      </c>
      <c r="AT135" s="146" t="s">
        <v>284</v>
      </c>
      <c r="AU135" s="146" t="s">
        <v>82</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288</v>
      </c>
      <c r="BM135" s="146" t="s">
        <v>302</v>
      </c>
    </row>
    <row r="136" spans="2:65" s="1" customFormat="1" ht="302.25">
      <c r="B136" s="28"/>
      <c r="D136" s="148" t="s">
        <v>290</v>
      </c>
      <c r="F136" s="149" t="s">
        <v>303</v>
      </c>
      <c r="I136" s="150"/>
      <c r="L136" s="28"/>
      <c r="M136" s="151"/>
      <c r="T136" s="52"/>
      <c r="AT136" s="13" t="s">
        <v>290</v>
      </c>
      <c r="AU136" s="13" t="s">
        <v>82</v>
      </c>
    </row>
    <row r="137" spans="2:65" s="11" customFormat="1" ht="22.9" customHeight="1">
      <c r="B137" s="121"/>
      <c r="D137" s="122" t="s">
        <v>72</v>
      </c>
      <c r="E137" s="131" t="s">
        <v>304</v>
      </c>
      <c r="F137" s="131" t="s">
        <v>305</v>
      </c>
      <c r="I137" s="124"/>
      <c r="J137" s="132">
        <f>BK137</f>
        <v>0</v>
      </c>
      <c r="L137" s="121"/>
      <c r="M137" s="126"/>
      <c r="P137" s="127">
        <f>SUM(P138:P149)</f>
        <v>0</v>
      </c>
      <c r="R137" s="127">
        <f>SUM(R138:R149)</f>
        <v>0</v>
      </c>
      <c r="T137" s="128">
        <f>SUM(T138:T149)</f>
        <v>0</v>
      </c>
      <c r="AR137" s="122" t="s">
        <v>280</v>
      </c>
      <c r="AT137" s="129" t="s">
        <v>72</v>
      </c>
      <c r="AU137" s="129" t="s">
        <v>80</v>
      </c>
      <c r="AY137" s="122" t="s">
        <v>281</v>
      </c>
      <c r="BK137" s="130">
        <f>SUM(BK138:BK149)</f>
        <v>0</v>
      </c>
    </row>
    <row r="138" spans="2:65" s="1" customFormat="1" ht="21.75" customHeight="1">
      <c r="B138" s="133"/>
      <c r="C138" s="134" t="s">
        <v>306</v>
      </c>
      <c r="D138" s="134" t="s">
        <v>284</v>
      </c>
      <c r="E138" s="135" t="s">
        <v>307</v>
      </c>
      <c r="F138" s="136" t="s">
        <v>308</v>
      </c>
      <c r="G138" s="137" t="s">
        <v>287</v>
      </c>
      <c r="H138" s="138"/>
      <c r="I138" s="139"/>
      <c r="J138" s="140">
        <f>ROUND(I138*H138,2)</f>
        <v>0</v>
      </c>
      <c r="K138" s="141"/>
      <c r="L138" s="28"/>
      <c r="M138" s="142" t="s">
        <v>1</v>
      </c>
      <c r="N138" s="143" t="s">
        <v>38</v>
      </c>
      <c r="P138" s="144">
        <f>O138*H138</f>
        <v>0</v>
      </c>
      <c r="Q138" s="144">
        <v>0</v>
      </c>
      <c r="R138" s="144">
        <f>Q138*H138</f>
        <v>0</v>
      </c>
      <c r="S138" s="144">
        <v>0</v>
      </c>
      <c r="T138" s="145">
        <f>S138*H138</f>
        <v>0</v>
      </c>
      <c r="AR138" s="146" t="s">
        <v>288</v>
      </c>
      <c r="AT138" s="146" t="s">
        <v>284</v>
      </c>
      <c r="AU138" s="146" t="s">
        <v>82</v>
      </c>
      <c r="AY138" s="13" t="s">
        <v>281</v>
      </c>
      <c r="BE138" s="147">
        <f>IF(N138="základní",J138,0)</f>
        <v>0</v>
      </c>
      <c r="BF138" s="147">
        <f>IF(N138="snížená",J138,0)</f>
        <v>0</v>
      </c>
      <c r="BG138" s="147">
        <f>IF(N138="zákl. přenesená",J138,0)</f>
        <v>0</v>
      </c>
      <c r="BH138" s="147">
        <f>IF(N138="sníž. přenesená",J138,0)</f>
        <v>0</v>
      </c>
      <c r="BI138" s="147">
        <f>IF(N138="nulová",J138,0)</f>
        <v>0</v>
      </c>
      <c r="BJ138" s="13" t="s">
        <v>80</v>
      </c>
      <c r="BK138" s="147">
        <f>ROUND(I138*H138,2)</f>
        <v>0</v>
      </c>
      <c r="BL138" s="13" t="s">
        <v>288</v>
      </c>
      <c r="BM138" s="146" t="s">
        <v>309</v>
      </c>
    </row>
    <row r="139" spans="2:65" s="1" customFormat="1" ht="273">
      <c r="B139" s="28"/>
      <c r="D139" s="148" t="s">
        <v>290</v>
      </c>
      <c r="F139" s="149" t="s">
        <v>310</v>
      </c>
      <c r="I139" s="150"/>
      <c r="L139" s="28"/>
      <c r="M139" s="151"/>
      <c r="T139" s="52"/>
      <c r="AT139" s="13" t="s">
        <v>290</v>
      </c>
      <c r="AU139" s="13" t="s">
        <v>82</v>
      </c>
    </row>
    <row r="140" spans="2:65" s="1" customFormat="1" ht="16.5" customHeight="1">
      <c r="B140" s="133"/>
      <c r="C140" s="134" t="s">
        <v>311</v>
      </c>
      <c r="D140" s="134" t="s">
        <v>284</v>
      </c>
      <c r="E140" s="135" t="s">
        <v>312</v>
      </c>
      <c r="F140" s="136" t="s">
        <v>313</v>
      </c>
      <c r="G140" s="137" t="s">
        <v>287</v>
      </c>
      <c r="H140" s="138"/>
      <c r="I140" s="139"/>
      <c r="J140" s="140">
        <f>ROUND(I140*H140,2)</f>
        <v>0</v>
      </c>
      <c r="K140" s="141"/>
      <c r="L140" s="28"/>
      <c r="M140" s="142" t="s">
        <v>1</v>
      </c>
      <c r="N140" s="143" t="s">
        <v>38</v>
      </c>
      <c r="P140" s="144">
        <f>O140*H140</f>
        <v>0</v>
      </c>
      <c r="Q140" s="144">
        <v>0</v>
      </c>
      <c r="R140" s="144">
        <f>Q140*H140</f>
        <v>0</v>
      </c>
      <c r="S140" s="144">
        <v>0</v>
      </c>
      <c r="T140" s="145">
        <f>S140*H140</f>
        <v>0</v>
      </c>
      <c r="AR140" s="146" t="s">
        <v>288</v>
      </c>
      <c r="AT140" s="146" t="s">
        <v>284</v>
      </c>
      <c r="AU140" s="146" t="s">
        <v>82</v>
      </c>
      <c r="AY140" s="13" t="s">
        <v>281</v>
      </c>
      <c r="BE140" s="147">
        <f>IF(N140="základní",J140,0)</f>
        <v>0</v>
      </c>
      <c r="BF140" s="147">
        <f>IF(N140="snížená",J140,0)</f>
        <v>0</v>
      </c>
      <c r="BG140" s="147">
        <f>IF(N140="zákl. přenesená",J140,0)</f>
        <v>0</v>
      </c>
      <c r="BH140" s="147">
        <f>IF(N140="sníž. přenesená",J140,0)</f>
        <v>0</v>
      </c>
      <c r="BI140" s="147">
        <f>IF(N140="nulová",J140,0)</f>
        <v>0</v>
      </c>
      <c r="BJ140" s="13" t="s">
        <v>80</v>
      </c>
      <c r="BK140" s="147">
        <f>ROUND(I140*H140,2)</f>
        <v>0</v>
      </c>
      <c r="BL140" s="13" t="s">
        <v>288</v>
      </c>
      <c r="BM140" s="146" t="s">
        <v>314</v>
      </c>
    </row>
    <row r="141" spans="2:65" s="1" customFormat="1" ht="409.5">
      <c r="B141" s="28"/>
      <c r="D141" s="148" t="s">
        <v>290</v>
      </c>
      <c r="F141" s="152" t="s">
        <v>315</v>
      </c>
      <c r="I141" s="150"/>
      <c r="L141" s="28"/>
      <c r="M141" s="151"/>
      <c r="T141" s="52"/>
      <c r="AT141" s="13" t="s">
        <v>290</v>
      </c>
      <c r="AU141" s="13" t="s">
        <v>82</v>
      </c>
    </row>
    <row r="142" spans="2:65" s="1" customFormat="1" ht="21.75" customHeight="1">
      <c r="B142" s="133"/>
      <c r="C142" s="134" t="s">
        <v>316</v>
      </c>
      <c r="D142" s="134" t="s">
        <v>284</v>
      </c>
      <c r="E142" s="135" t="s">
        <v>317</v>
      </c>
      <c r="F142" s="136" t="s">
        <v>318</v>
      </c>
      <c r="G142" s="137" t="s">
        <v>287</v>
      </c>
      <c r="H142" s="138"/>
      <c r="I142" s="139"/>
      <c r="J142" s="140">
        <f>ROUND(I142*H142,2)</f>
        <v>0</v>
      </c>
      <c r="K142" s="141"/>
      <c r="L142" s="28"/>
      <c r="M142" s="142" t="s">
        <v>1</v>
      </c>
      <c r="N142" s="143" t="s">
        <v>38</v>
      </c>
      <c r="P142" s="144">
        <f>O142*H142</f>
        <v>0</v>
      </c>
      <c r="Q142" s="144">
        <v>0</v>
      </c>
      <c r="R142" s="144">
        <f>Q142*H142</f>
        <v>0</v>
      </c>
      <c r="S142" s="144">
        <v>0</v>
      </c>
      <c r="T142" s="145">
        <f>S142*H142</f>
        <v>0</v>
      </c>
      <c r="AR142" s="146" t="s">
        <v>288</v>
      </c>
      <c r="AT142" s="146" t="s">
        <v>284</v>
      </c>
      <c r="AU142" s="146" t="s">
        <v>82</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288</v>
      </c>
      <c r="BM142" s="146" t="s">
        <v>319</v>
      </c>
    </row>
    <row r="143" spans="2:65" s="1" customFormat="1" ht="175.5">
      <c r="B143" s="28"/>
      <c r="D143" s="148" t="s">
        <v>290</v>
      </c>
      <c r="F143" s="149" t="s">
        <v>320</v>
      </c>
      <c r="I143" s="150"/>
      <c r="L143" s="28"/>
      <c r="M143" s="151"/>
      <c r="T143" s="52"/>
      <c r="AT143" s="13" t="s">
        <v>290</v>
      </c>
      <c r="AU143" s="13" t="s">
        <v>82</v>
      </c>
    </row>
    <row r="144" spans="2:65" s="1" customFormat="1" ht="16.5" customHeight="1">
      <c r="B144" s="133"/>
      <c r="C144" s="134" t="s">
        <v>321</v>
      </c>
      <c r="D144" s="134" t="s">
        <v>284</v>
      </c>
      <c r="E144" s="135" t="s">
        <v>322</v>
      </c>
      <c r="F144" s="136" t="s">
        <v>323</v>
      </c>
      <c r="G144" s="137" t="s">
        <v>287</v>
      </c>
      <c r="H144" s="138"/>
      <c r="I144" s="139"/>
      <c r="J144" s="140">
        <f>ROUND(I144*H144,2)</f>
        <v>0</v>
      </c>
      <c r="K144" s="141"/>
      <c r="L144" s="28"/>
      <c r="M144" s="142" t="s">
        <v>1</v>
      </c>
      <c r="N144" s="143" t="s">
        <v>38</v>
      </c>
      <c r="P144" s="144">
        <f>O144*H144</f>
        <v>0</v>
      </c>
      <c r="Q144" s="144">
        <v>0</v>
      </c>
      <c r="R144" s="144">
        <f>Q144*H144</f>
        <v>0</v>
      </c>
      <c r="S144" s="144">
        <v>0</v>
      </c>
      <c r="T144" s="145">
        <f>S144*H144</f>
        <v>0</v>
      </c>
      <c r="AR144" s="146" t="s">
        <v>288</v>
      </c>
      <c r="AT144" s="146" t="s">
        <v>284</v>
      </c>
      <c r="AU144" s="146" t="s">
        <v>82</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288</v>
      </c>
      <c r="BM144" s="146" t="s">
        <v>324</v>
      </c>
    </row>
    <row r="145" spans="2:65" s="1" customFormat="1" ht="409.5">
      <c r="B145" s="28"/>
      <c r="D145" s="148" t="s">
        <v>290</v>
      </c>
      <c r="F145" s="152" t="s">
        <v>325</v>
      </c>
      <c r="I145" s="150"/>
      <c r="L145" s="28"/>
      <c r="M145" s="151"/>
      <c r="T145" s="52"/>
      <c r="AT145" s="13" t="s">
        <v>290</v>
      </c>
      <c r="AU145" s="13" t="s">
        <v>82</v>
      </c>
    </row>
    <row r="146" spans="2:65" s="1" customFormat="1" ht="16.5" customHeight="1">
      <c r="B146" s="133"/>
      <c r="C146" s="134" t="s">
        <v>326</v>
      </c>
      <c r="D146" s="134" t="s">
        <v>284</v>
      </c>
      <c r="E146" s="135" t="s">
        <v>327</v>
      </c>
      <c r="F146" s="136" t="s">
        <v>328</v>
      </c>
      <c r="G146" s="137" t="s">
        <v>287</v>
      </c>
      <c r="H146" s="138"/>
      <c r="I146" s="139"/>
      <c r="J146" s="140">
        <f>ROUND(I146*H146,2)</f>
        <v>0</v>
      </c>
      <c r="K146" s="141"/>
      <c r="L146" s="28"/>
      <c r="M146" s="142" t="s">
        <v>1</v>
      </c>
      <c r="N146" s="143" t="s">
        <v>38</v>
      </c>
      <c r="P146" s="144">
        <f>O146*H146</f>
        <v>0</v>
      </c>
      <c r="Q146" s="144">
        <v>0</v>
      </c>
      <c r="R146" s="144">
        <f>Q146*H146</f>
        <v>0</v>
      </c>
      <c r="S146" s="144">
        <v>0</v>
      </c>
      <c r="T146" s="145">
        <f>S146*H146</f>
        <v>0</v>
      </c>
      <c r="AR146" s="146" t="s">
        <v>288</v>
      </c>
      <c r="AT146" s="146" t="s">
        <v>284</v>
      </c>
      <c r="AU146" s="146" t="s">
        <v>82</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288</v>
      </c>
      <c r="BM146" s="146" t="s">
        <v>329</v>
      </c>
    </row>
    <row r="147" spans="2:65" s="1" customFormat="1" ht="126.75">
      <c r="B147" s="28"/>
      <c r="D147" s="148" t="s">
        <v>290</v>
      </c>
      <c r="F147" s="149" t="s">
        <v>330</v>
      </c>
      <c r="I147" s="150"/>
      <c r="L147" s="28"/>
      <c r="M147" s="151"/>
      <c r="T147" s="52"/>
      <c r="AT147" s="13" t="s">
        <v>290</v>
      </c>
      <c r="AU147" s="13" t="s">
        <v>82</v>
      </c>
    </row>
    <row r="148" spans="2:65" s="1" customFormat="1" ht="16.5" customHeight="1">
      <c r="B148" s="133"/>
      <c r="C148" s="134" t="s">
        <v>331</v>
      </c>
      <c r="D148" s="134" t="s">
        <v>284</v>
      </c>
      <c r="E148" s="135" t="s">
        <v>332</v>
      </c>
      <c r="F148" s="136" t="s">
        <v>333</v>
      </c>
      <c r="G148" s="137" t="s">
        <v>287</v>
      </c>
      <c r="H148" s="138"/>
      <c r="I148" s="139"/>
      <c r="J148" s="140">
        <f>ROUND(I148*H148,2)</f>
        <v>0</v>
      </c>
      <c r="K148" s="141"/>
      <c r="L148" s="28"/>
      <c r="M148" s="142" t="s">
        <v>1</v>
      </c>
      <c r="N148" s="143" t="s">
        <v>38</v>
      </c>
      <c r="P148" s="144">
        <f>O148*H148</f>
        <v>0</v>
      </c>
      <c r="Q148" s="144">
        <v>0</v>
      </c>
      <c r="R148" s="144">
        <f>Q148*H148</f>
        <v>0</v>
      </c>
      <c r="S148" s="144">
        <v>0</v>
      </c>
      <c r="T148" s="145">
        <f>S148*H148</f>
        <v>0</v>
      </c>
      <c r="AR148" s="146" t="s">
        <v>288</v>
      </c>
      <c r="AT148" s="146" t="s">
        <v>284</v>
      </c>
      <c r="AU148" s="146" t="s">
        <v>82</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288</v>
      </c>
      <c r="BM148" s="146" t="s">
        <v>334</v>
      </c>
    </row>
    <row r="149" spans="2:65" s="1" customFormat="1" ht="273">
      <c r="B149" s="28"/>
      <c r="D149" s="148" t="s">
        <v>290</v>
      </c>
      <c r="F149" s="149" t="s">
        <v>335</v>
      </c>
      <c r="I149" s="150"/>
      <c r="L149" s="28"/>
      <c r="M149" s="151"/>
      <c r="T149" s="52"/>
      <c r="AT149" s="13" t="s">
        <v>290</v>
      </c>
      <c r="AU149" s="13" t="s">
        <v>82</v>
      </c>
    </row>
    <row r="150" spans="2:65" s="11" customFormat="1" ht="22.9" customHeight="1">
      <c r="B150" s="121"/>
      <c r="D150" s="122" t="s">
        <v>72</v>
      </c>
      <c r="E150" s="131" t="s">
        <v>336</v>
      </c>
      <c r="F150" s="131" t="s">
        <v>337</v>
      </c>
      <c r="I150" s="124"/>
      <c r="J150" s="132">
        <f>BK150</f>
        <v>0</v>
      </c>
      <c r="L150" s="121"/>
      <c r="M150" s="126"/>
      <c r="P150" s="127">
        <f>SUM(P151:P158)</f>
        <v>0</v>
      </c>
      <c r="R150" s="127">
        <f>SUM(R151:R158)</f>
        <v>0</v>
      </c>
      <c r="T150" s="128">
        <f>SUM(T151:T158)</f>
        <v>0</v>
      </c>
      <c r="AR150" s="122" t="s">
        <v>280</v>
      </c>
      <c r="AT150" s="129" t="s">
        <v>72</v>
      </c>
      <c r="AU150" s="129" t="s">
        <v>80</v>
      </c>
      <c r="AY150" s="122" t="s">
        <v>281</v>
      </c>
      <c r="BK150" s="130">
        <f>SUM(BK151:BK158)</f>
        <v>0</v>
      </c>
    </row>
    <row r="151" spans="2:65" s="1" customFormat="1" ht="21.75" customHeight="1">
      <c r="B151" s="133"/>
      <c r="C151" s="134" t="s">
        <v>8</v>
      </c>
      <c r="D151" s="134" t="s">
        <v>284</v>
      </c>
      <c r="E151" s="135" t="s">
        <v>338</v>
      </c>
      <c r="F151" s="136" t="s">
        <v>339</v>
      </c>
      <c r="G151" s="137" t="s">
        <v>287</v>
      </c>
      <c r="H151" s="138"/>
      <c r="I151" s="139"/>
      <c r="J151" s="140">
        <f>ROUND(I151*H151,2)</f>
        <v>0</v>
      </c>
      <c r="K151" s="141"/>
      <c r="L151" s="28"/>
      <c r="M151" s="142" t="s">
        <v>1</v>
      </c>
      <c r="N151" s="143" t="s">
        <v>38</v>
      </c>
      <c r="P151" s="144">
        <f>O151*H151</f>
        <v>0</v>
      </c>
      <c r="Q151" s="144">
        <v>0</v>
      </c>
      <c r="R151" s="144">
        <f>Q151*H151</f>
        <v>0</v>
      </c>
      <c r="S151" s="144">
        <v>0</v>
      </c>
      <c r="T151" s="145">
        <f>S151*H151</f>
        <v>0</v>
      </c>
      <c r="AR151" s="146" t="s">
        <v>288</v>
      </c>
      <c r="AT151" s="146" t="s">
        <v>284</v>
      </c>
      <c r="AU151" s="146" t="s">
        <v>82</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288</v>
      </c>
      <c r="BM151" s="146" t="s">
        <v>340</v>
      </c>
    </row>
    <row r="152" spans="2:65" s="1" customFormat="1" ht="58.5">
      <c r="B152" s="28"/>
      <c r="D152" s="148" t="s">
        <v>290</v>
      </c>
      <c r="F152" s="149" t="s">
        <v>341</v>
      </c>
      <c r="I152" s="150"/>
      <c r="L152" s="28"/>
      <c r="M152" s="151"/>
      <c r="T152" s="52"/>
      <c r="AT152" s="13" t="s">
        <v>290</v>
      </c>
      <c r="AU152" s="13" t="s">
        <v>82</v>
      </c>
    </row>
    <row r="153" spans="2:65" s="1" customFormat="1" ht="24.2" customHeight="1">
      <c r="B153" s="133"/>
      <c r="C153" s="134" t="s">
        <v>342</v>
      </c>
      <c r="D153" s="134" t="s">
        <v>284</v>
      </c>
      <c r="E153" s="135" t="s">
        <v>343</v>
      </c>
      <c r="F153" s="136" t="s">
        <v>344</v>
      </c>
      <c r="G153" s="137" t="s">
        <v>287</v>
      </c>
      <c r="H153" s="138"/>
      <c r="I153" s="139"/>
      <c r="J153" s="140">
        <f>ROUND(I153*H153,2)</f>
        <v>0</v>
      </c>
      <c r="K153" s="141"/>
      <c r="L153" s="28"/>
      <c r="M153" s="142" t="s">
        <v>1</v>
      </c>
      <c r="N153" s="143" t="s">
        <v>38</v>
      </c>
      <c r="P153" s="144">
        <f>O153*H153</f>
        <v>0</v>
      </c>
      <c r="Q153" s="144">
        <v>0</v>
      </c>
      <c r="R153" s="144">
        <f>Q153*H153</f>
        <v>0</v>
      </c>
      <c r="S153" s="144">
        <v>0</v>
      </c>
      <c r="T153" s="145">
        <f>S153*H153</f>
        <v>0</v>
      </c>
      <c r="AR153" s="146" t="s">
        <v>288</v>
      </c>
      <c r="AT153" s="146" t="s">
        <v>284</v>
      </c>
      <c r="AU153" s="146" t="s">
        <v>82</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288</v>
      </c>
      <c r="BM153" s="146" t="s">
        <v>345</v>
      </c>
    </row>
    <row r="154" spans="2:65" s="1" customFormat="1" ht="78">
      <c r="B154" s="28"/>
      <c r="D154" s="148" t="s">
        <v>290</v>
      </c>
      <c r="F154" s="149" t="s">
        <v>346</v>
      </c>
      <c r="I154" s="150"/>
      <c r="L154" s="28"/>
      <c r="M154" s="151"/>
      <c r="T154" s="52"/>
      <c r="AT154" s="13" t="s">
        <v>290</v>
      </c>
      <c r="AU154" s="13" t="s">
        <v>82</v>
      </c>
    </row>
    <row r="155" spans="2:65" s="1" customFormat="1" ht="16.5" customHeight="1">
      <c r="B155" s="133"/>
      <c r="C155" s="134" t="s">
        <v>347</v>
      </c>
      <c r="D155" s="134" t="s">
        <v>284</v>
      </c>
      <c r="E155" s="135" t="s">
        <v>348</v>
      </c>
      <c r="F155" s="136" t="s">
        <v>349</v>
      </c>
      <c r="G155" s="137" t="s">
        <v>287</v>
      </c>
      <c r="H155" s="138"/>
      <c r="I155" s="139"/>
      <c r="J155" s="140">
        <f>ROUND(I155*H155,2)</f>
        <v>0</v>
      </c>
      <c r="K155" s="141"/>
      <c r="L155" s="28"/>
      <c r="M155" s="142" t="s">
        <v>1</v>
      </c>
      <c r="N155" s="143" t="s">
        <v>38</v>
      </c>
      <c r="P155" s="144">
        <f>O155*H155</f>
        <v>0</v>
      </c>
      <c r="Q155" s="144">
        <v>0</v>
      </c>
      <c r="R155" s="144">
        <f>Q155*H155</f>
        <v>0</v>
      </c>
      <c r="S155" s="144">
        <v>0</v>
      </c>
      <c r="T155" s="145">
        <f>S155*H155</f>
        <v>0</v>
      </c>
      <c r="AR155" s="146" t="s">
        <v>288</v>
      </c>
      <c r="AT155" s="146" t="s">
        <v>284</v>
      </c>
      <c r="AU155" s="146" t="s">
        <v>82</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288</v>
      </c>
      <c r="BM155" s="146" t="s">
        <v>350</v>
      </c>
    </row>
    <row r="156" spans="2:65" s="1" customFormat="1" ht="409.5">
      <c r="B156" s="28"/>
      <c r="D156" s="148" t="s">
        <v>290</v>
      </c>
      <c r="F156" s="149" t="s">
        <v>351</v>
      </c>
      <c r="I156" s="150"/>
      <c r="L156" s="28"/>
      <c r="M156" s="151"/>
      <c r="T156" s="52"/>
      <c r="AT156" s="13" t="s">
        <v>290</v>
      </c>
      <c r="AU156" s="13" t="s">
        <v>82</v>
      </c>
    </row>
    <row r="157" spans="2:65" s="1" customFormat="1" ht="16.5" customHeight="1">
      <c r="B157" s="133"/>
      <c r="C157" s="134" t="s">
        <v>352</v>
      </c>
      <c r="D157" s="134" t="s">
        <v>284</v>
      </c>
      <c r="E157" s="135" t="s">
        <v>353</v>
      </c>
      <c r="F157" s="136" t="s">
        <v>354</v>
      </c>
      <c r="G157" s="137" t="s">
        <v>287</v>
      </c>
      <c r="H157" s="138"/>
      <c r="I157" s="139"/>
      <c r="J157" s="140">
        <f>ROUND(I157*H157,2)</f>
        <v>0</v>
      </c>
      <c r="K157" s="141"/>
      <c r="L157" s="28"/>
      <c r="M157" s="142" t="s">
        <v>1</v>
      </c>
      <c r="N157" s="143" t="s">
        <v>38</v>
      </c>
      <c r="P157" s="144">
        <f>O157*H157</f>
        <v>0</v>
      </c>
      <c r="Q157" s="144">
        <v>0</v>
      </c>
      <c r="R157" s="144">
        <f>Q157*H157</f>
        <v>0</v>
      </c>
      <c r="S157" s="144">
        <v>0</v>
      </c>
      <c r="T157" s="145">
        <f>S157*H157</f>
        <v>0</v>
      </c>
      <c r="AR157" s="146" t="s">
        <v>288</v>
      </c>
      <c r="AT157" s="146" t="s">
        <v>284</v>
      </c>
      <c r="AU157" s="146" t="s">
        <v>82</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288</v>
      </c>
      <c r="BM157" s="146" t="s">
        <v>355</v>
      </c>
    </row>
    <row r="158" spans="2:65" s="1" customFormat="1" ht="214.5">
      <c r="B158" s="28"/>
      <c r="D158" s="148" t="s">
        <v>290</v>
      </c>
      <c r="F158" s="149" t="s">
        <v>356</v>
      </c>
      <c r="I158" s="150"/>
      <c r="L158" s="28"/>
      <c r="M158" s="151"/>
      <c r="T158" s="52"/>
      <c r="AT158" s="13" t="s">
        <v>290</v>
      </c>
      <c r="AU158" s="13" t="s">
        <v>82</v>
      </c>
    </row>
    <row r="159" spans="2:65" s="11" customFormat="1" ht="22.9" customHeight="1">
      <c r="B159" s="121"/>
      <c r="D159" s="122" t="s">
        <v>72</v>
      </c>
      <c r="E159" s="131" t="s">
        <v>357</v>
      </c>
      <c r="F159" s="131" t="s">
        <v>358</v>
      </c>
      <c r="I159" s="124"/>
      <c r="J159" s="132">
        <f>BK159</f>
        <v>0</v>
      </c>
      <c r="L159" s="121"/>
      <c r="M159" s="126"/>
      <c r="P159" s="127">
        <f>SUM(P160:P161)</f>
        <v>0</v>
      </c>
      <c r="R159" s="127">
        <f>SUM(R160:R161)</f>
        <v>0</v>
      </c>
      <c r="T159" s="128">
        <f>SUM(T160:T161)</f>
        <v>0</v>
      </c>
      <c r="AR159" s="122" t="s">
        <v>280</v>
      </c>
      <c r="AT159" s="129" t="s">
        <v>72</v>
      </c>
      <c r="AU159" s="129" t="s">
        <v>80</v>
      </c>
      <c r="AY159" s="122" t="s">
        <v>281</v>
      </c>
      <c r="BK159" s="130">
        <f>SUM(BK160:BK161)</f>
        <v>0</v>
      </c>
    </row>
    <row r="160" spans="2:65" s="1" customFormat="1" ht="16.5" customHeight="1">
      <c r="B160" s="133"/>
      <c r="C160" s="134" t="s">
        <v>359</v>
      </c>
      <c r="D160" s="134" t="s">
        <v>284</v>
      </c>
      <c r="E160" s="135" t="s">
        <v>360</v>
      </c>
      <c r="F160" s="136" t="s">
        <v>361</v>
      </c>
      <c r="G160" s="137" t="s">
        <v>287</v>
      </c>
      <c r="H160" s="138"/>
      <c r="I160" s="139"/>
      <c r="J160" s="140">
        <f>ROUND(I160*H160,2)</f>
        <v>0</v>
      </c>
      <c r="K160" s="141"/>
      <c r="L160" s="28"/>
      <c r="M160" s="142" t="s">
        <v>1</v>
      </c>
      <c r="N160" s="143" t="s">
        <v>38</v>
      </c>
      <c r="P160" s="144">
        <f>O160*H160</f>
        <v>0</v>
      </c>
      <c r="Q160" s="144">
        <v>0</v>
      </c>
      <c r="R160" s="144">
        <f>Q160*H160</f>
        <v>0</v>
      </c>
      <c r="S160" s="144">
        <v>0</v>
      </c>
      <c r="T160" s="145">
        <f>S160*H160</f>
        <v>0</v>
      </c>
      <c r="AR160" s="146" t="s">
        <v>288</v>
      </c>
      <c r="AT160" s="146" t="s">
        <v>284</v>
      </c>
      <c r="AU160" s="146" t="s">
        <v>82</v>
      </c>
      <c r="AY160" s="13" t="s">
        <v>281</v>
      </c>
      <c r="BE160" s="147">
        <f>IF(N160="základní",J160,0)</f>
        <v>0</v>
      </c>
      <c r="BF160" s="147">
        <f>IF(N160="snížená",J160,0)</f>
        <v>0</v>
      </c>
      <c r="BG160" s="147">
        <f>IF(N160="zákl. přenesená",J160,0)</f>
        <v>0</v>
      </c>
      <c r="BH160" s="147">
        <f>IF(N160="sníž. přenesená",J160,0)</f>
        <v>0</v>
      </c>
      <c r="BI160" s="147">
        <f>IF(N160="nulová",J160,0)</f>
        <v>0</v>
      </c>
      <c r="BJ160" s="13" t="s">
        <v>80</v>
      </c>
      <c r="BK160" s="147">
        <f>ROUND(I160*H160,2)</f>
        <v>0</v>
      </c>
      <c r="BL160" s="13" t="s">
        <v>288</v>
      </c>
      <c r="BM160" s="146" t="s">
        <v>362</v>
      </c>
    </row>
    <row r="161" spans="2:65" s="1" customFormat="1" ht="380.25">
      <c r="B161" s="28"/>
      <c r="D161" s="148" t="s">
        <v>290</v>
      </c>
      <c r="F161" s="149" t="s">
        <v>363</v>
      </c>
      <c r="I161" s="150"/>
      <c r="L161" s="28"/>
      <c r="M161" s="151"/>
      <c r="T161" s="52"/>
      <c r="AT161" s="13" t="s">
        <v>290</v>
      </c>
      <c r="AU161" s="13" t="s">
        <v>82</v>
      </c>
    </row>
    <row r="162" spans="2:65" s="11" customFormat="1" ht="22.9" customHeight="1">
      <c r="B162" s="121"/>
      <c r="D162" s="122" t="s">
        <v>72</v>
      </c>
      <c r="E162" s="131" t="s">
        <v>364</v>
      </c>
      <c r="F162" s="131" t="s">
        <v>365</v>
      </c>
      <c r="I162" s="124"/>
      <c r="J162" s="132">
        <f>BK162</f>
        <v>0</v>
      </c>
      <c r="L162" s="121"/>
      <c r="M162" s="126"/>
      <c r="P162" s="127">
        <f>SUM(P163:P173)</f>
        <v>0</v>
      </c>
      <c r="R162" s="127">
        <f>SUM(R163:R173)</f>
        <v>0</v>
      </c>
      <c r="T162" s="128">
        <f>SUM(T163:T173)</f>
        <v>0</v>
      </c>
      <c r="AR162" s="122" t="s">
        <v>280</v>
      </c>
      <c r="AT162" s="129" t="s">
        <v>72</v>
      </c>
      <c r="AU162" s="129" t="s">
        <v>80</v>
      </c>
      <c r="AY162" s="122" t="s">
        <v>281</v>
      </c>
      <c r="BK162" s="130">
        <f>SUM(BK163:BK173)</f>
        <v>0</v>
      </c>
    </row>
    <row r="163" spans="2:65" s="1" customFormat="1" ht="16.5" customHeight="1">
      <c r="B163" s="133"/>
      <c r="C163" s="134" t="s">
        <v>366</v>
      </c>
      <c r="D163" s="134" t="s">
        <v>284</v>
      </c>
      <c r="E163" s="135" t="s">
        <v>367</v>
      </c>
      <c r="F163" s="136" t="s">
        <v>368</v>
      </c>
      <c r="G163" s="137" t="s">
        <v>287</v>
      </c>
      <c r="H163" s="138"/>
      <c r="I163" s="139"/>
      <c r="J163" s="140">
        <f>ROUND(I163*H163,2)</f>
        <v>0</v>
      </c>
      <c r="K163" s="141"/>
      <c r="L163" s="28"/>
      <c r="M163" s="142" t="s">
        <v>1</v>
      </c>
      <c r="N163" s="143" t="s">
        <v>38</v>
      </c>
      <c r="P163" s="144">
        <f>O163*H163</f>
        <v>0</v>
      </c>
      <c r="Q163" s="144">
        <v>0</v>
      </c>
      <c r="R163" s="144">
        <f>Q163*H163</f>
        <v>0</v>
      </c>
      <c r="S163" s="144">
        <v>0</v>
      </c>
      <c r="T163" s="145">
        <f>S163*H163</f>
        <v>0</v>
      </c>
      <c r="AR163" s="146" t="s">
        <v>288</v>
      </c>
      <c r="AT163" s="146" t="s">
        <v>284</v>
      </c>
      <c r="AU163" s="146" t="s">
        <v>82</v>
      </c>
      <c r="AY163" s="13" t="s">
        <v>281</v>
      </c>
      <c r="BE163" s="147">
        <f>IF(N163="základní",J163,0)</f>
        <v>0</v>
      </c>
      <c r="BF163" s="147">
        <f>IF(N163="snížená",J163,0)</f>
        <v>0</v>
      </c>
      <c r="BG163" s="147">
        <f>IF(N163="zákl. přenesená",J163,0)</f>
        <v>0</v>
      </c>
      <c r="BH163" s="147">
        <f>IF(N163="sníž. přenesená",J163,0)</f>
        <v>0</v>
      </c>
      <c r="BI163" s="147">
        <f>IF(N163="nulová",J163,0)</f>
        <v>0</v>
      </c>
      <c r="BJ163" s="13" t="s">
        <v>80</v>
      </c>
      <c r="BK163" s="147">
        <f>ROUND(I163*H163,2)</f>
        <v>0</v>
      </c>
      <c r="BL163" s="13" t="s">
        <v>288</v>
      </c>
      <c r="BM163" s="146" t="s">
        <v>369</v>
      </c>
    </row>
    <row r="164" spans="2:65" s="1" customFormat="1" ht="146.25">
      <c r="B164" s="28"/>
      <c r="D164" s="148" t="s">
        <v>290</v>
      </c>
      <c r="F164" s="149" t="s">
        <v>370</v>
      </c>
      <c r="I164" s="150"/>
      <c r="L164" s="28"/>
      <c r="M164" s="151"/>
      <c r="T164" s="52"/>
      <c r="AT164" s="13" t="s">
        <v>290</v>
      </c>
      <c r="AU164" s="13" t="s">
        <v>82</v>
      </c>
    </row>
    <row r="165" spans="2:65" s="1" customFormat="1" ht="16.5" customHeight="1">
      <c r="B165" s="133"/>
      <c r="C165" s="134" t="s">
        <v>371</v>
      </c>
      <c r="D165" s="134" t="s">
        <v>284</v>
      </c>
      <c r="E165" s="135" t="s">
        <v>372</v>
      </c>
      <c r="F165" s="136" t="s">
        <v>373</v>
      </c>
      <c r="G165" s="137" t="s">
        <v>287</v>
      </c>
      <c r="H165" s="138"/>
      <c r="I165" s="139"/>
      <c r="J165" s="140">
        <f>ROUND(I165*H165,2)</f>
        <v>0</v>
      </c>
      <c r="K165" s="141"/>
      <c r="L165" s="28"/>
      <c r="M165" s="142" t="s">
        <v>1</v>
      </c>
      <c r="N165" s="143" t="s">
        <v>38</v>
      </c>
      <c r="P165" s="144">
        <f>O165*H165</f>
        <v>0</v>
      </c>
      <c r="Q165" s="144">
        <v>0</v>
      </c>
      <c r="R165" s="144">
        <f>Q165*H165</f>
        <v>0</v>
      </c>
      <c r="S165" s="144">
        <v>0</v>
      </c>
      <c r="T165" s="145">
        <f>S165*H165</f>
        <v>0</v>
      </c>
      <c r="AR165" s="146" t="s">
        <v>288</v>
      </c>
      <c r="AT165" s="146" t="s">
        <v>284</v>
      </c>
      <c r="AU165" s="146" t="s">
        <v>82</v>
      </c>
      <c r="AY165" s="13" t="s">
        <v>281</v>
      </c>
      <c r="BE165" s="147">
        <f>IF(N165="základní",J165,0)</f>
        <v>0</v>
      </c>
      <c r="BF165" s="147">
        <f>IF(N165="snížená",J165,0)</f>
        <v>0</v>
      </c>
      <c r="BG165" s="147">
        <f>IF(N165="zákl. přenesená",J165,0)</f>
        <v>0</v>
      </c>
      <c r="BH165" s="147">
        <f>IF(N165="sníž. přenesená",J165,0)</f>
        <v>0</v>
      </c>
      <c r="BI165" s="147">
        <f>IF(N165="nulová",J165,0)</f>
        <v>0</v>
      </c>
      <c r="BJ165" s="13" t="s">
        <v>80</v>
      </c>
      <c r="BK165" s="147">
        <f>ROUND(I165*H165,2)</f>
        <v>0</v>
      </c>
      <c r="BL165" s="13" t="s">
        <v>288</v>
      </c>
      <c r="BM165" s="146" t="s">
        <v>374</v>
      </c>
    </row>
    <row r="166" spans="2:65" s="1" customFormat="1" ht="107.25">
      <c r="B166" s="28"/>
      <c r="D166" s="148" t="s">
        <v>290</v>
      </c>
      <c r="F166" s="149" t="s">
        <v>375</v>
      </c>
      <c r="I166" s="150"/>
      <c r="L166" s="28"/>
      <c r="M166" s="151"/>
      <c r="T166" s="52"/>
      <c r="AT166" s="13" t="s">
        <v>290</v>
      </c>
      <c r="AU166" s="13" t="s">
        <v>82</v>
      </c>
    </row>
    <row r="167" spans="2:65" s="1" customFormat="1" ht="16.5" customHeight="1">
      <c r="B167" s="133"/>
      <c r="C167" s="134" t="s">
        <v>7</v>
      </c>
      <c r="D167" s="134" t="s">
        <v>284</v>
      </c>
      <c r="E167" s="135" t="s">
        <v>376</v>
      </c>
      <c r="F167" s="136" t="s">
        <v>377</v>
      </c>
      <c r="G167" s="137" t="s">
        <v>287</v>
      </c>
      <c r="H167" s="138"/>
      <c r="I167" s="139"/>
      <c r="J167" s="140">
        <f>ROUND(I167*H167,2)</f>
        <v>0</v>
      </c>
      <c r="K167" s="141"/>
      <c r="L167" s="28"/>
      <c r="M167" s="142" t="s">
        <v>1</v>
      </c>
      <c r="N167" s="143" t="s">
        <v>38</v>
      </c>
      <c r="P167" s="144">
        <f>O167*H167</f>
        <v>0</v>
      </c>
      <c r="Q167" s="144">
        <v>0</v>
      </c>
      <c r="R167" s="144">
        <f>Q167*H167</f>
        <v>0</v>
      </c>
      <c r="S167" s="144">
        <v>0</v>
      </c>
      <c r="T167" s="145">
        <f>S167*H167</f>
        <v>0</v>
      </c>
      <c r="AR167" s="146" t="s">
        <v>288</v>
      </c>
      <c r="AT167" s="146" t="s">
        <v>284</v>
      </c>
      <c r="AU167" s="146" t="s">
        <v>82</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288</v>
      </c>
      <c r="BM167" s="146" t="s">
        <v>378</v>
      </c>
    </row>
    <row r="168" spans="2:65" s="1" customFormat="1" ht="16.5" customHeight="1">
      <c r="B168" s="133"/>
      <c r="C168" s="134" t="s">
        <v>379</v>
      </c>
      <c r="D168" s="134" t="s">
        <v>284</v>
      </c>
      <c r="E168" s="135" t="s">
        <v>380</v>
      </c>
      <c r="F168" s="136" t="s">
        <v>381</v>
      </c>
      <c r="G168" s="137" t="s">
        <v>287</v>
      </c>
      <c r="H168" s="138"/>
      <c r="I168" s="139"/>
      <c r="J168" s="140">
        <f>ROUND(I168*H168,2)</f>
        <v>0</v>
      </c>
      <c r="K168" s="141"/>
      <c r="L168" s="28"/>
      <c r="M168" s="142" t="s">
        <v>1</v>
      </c>
      <c r="N168" s="143" t="s">
        <v>38</v>
      </c>
      <c r="P168" s="144">
        <f>O168*H168</f>
        <v>0</v>
      </c>
      <c r="Q168" s="144">
        <v>0</v>
      </c>
      <c r="R168" s="144">
        <f>Q168*H168</f>
        <v>0</v>
      </c>
      <c r="S168" s="144">
        <v>0</v>
      </c>
      <c r="T168" s="145">
        <f>S168*H168</f>
        <v>0</v>
      </c>
      <c r="AR168" s="146" t="s">
        <v>288</v>
      </c>
      <c r="AT168" s="146" t="s">
        <v>284</v>
      </c>
      <c r="AU168" s="146" t="s">
        <v>82</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288</v>
      </c>
      <c r="BM168" s="146" t="s">
        <v>382</v>
      </c>
    </row>
    <row r="169" spans="2:65" s="1" customFormat="1" ht="136.5">
      <c r="B169" s="28"/>
      <c r="D169" s="148" t="s">
        <v>290</v>
      </c>
      <c r="F169" s="149" t="s">
        <v>383</v>
      </c>
      <c r="I169" s="150"/>
      <c r="L169" s="28"/>
      <c r="M169" s="151"/>
      <c r="T169" s="52"/>
      <c r="AT169" s="13" t="s">
        <v>290</v>
      </c>
      <c r="AU169" s="13" t="s">
        <v>82</v>
      </c>
    </row>
    <row r="170" spans="2:65" s="1" customFormat="1" ht="16.5" customHeight="1">
      <c r="B170" s="133"/>
      <c r="C170" s="134" t="s">
        <v>384</v>
      </c>
      <c r="D170" s="134" t="s">
        <v>284</v>
      </c>
      <c r="E170" s="135" t="s">
        <v>385</v>
      </c>
      <c r="F170" s="136" t="s">
        <v>386</v>
      </c>
      <c r="G170" s="137" t="s">
        <v>287</v>
      </c>
      <c r="H170" s="138"/>
      <c r="I170" s="139"/>
      <c r="J170" s="140">
        <f>ROUND(I170*H170,2)</f>
        <v>0</v>
      </c>
      <c r="K170" s="141"/>
      <c r="L170" s="28"/>
      <c r="M170" s="142" t="s">
        <v>1</v>
      </c>
      <c r="N170" s="143" t="s">
        <v>38</v>
      </c>
      <c r="P170" s="144">
        <f>O170*H170</f>
        <v>0</v>
      </c>
      <c r="Q170" s="144">
        <v>0</v>
      </c>
      <c r="R170" s="144">
        <f>Q170*H170</f>
        <v>0</v>
      </c>
      <c r="S170" s="144">
        <v>0</v>
      </c>
      <c r="T170" s="145">
        <f>S170*H170</f>
        <v>0</v>
      </c>
      <c r="AR170" s="146" t="s">
        <v>288</v>
      </c>
      <c r="AT170" s="146" t="s">
        <v>284</v>
      </c>
      <c r="AU170" s="146" t="s">
        <v>82</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288</v>
      </c>
      <c r="BM170" s="146" t="s">
        <v>387</v>
      </c>
    </row>
    <row r="171" spans="2:65" s="1" customFormat="1" ht="39">
      <c r="B171" s="28"/>
      <c r="D171" s="148" t="s">
        <v>290</v>
      </c>
      <c r="F171" s="149" t="s">
        <v>388</v>
      </c>
      <c r="I171" s="150"/>
      <c r="L171" s="28"/>
      <c r="M171" s="151"/>
      <c r="T171" s="52"/>
      <c r="AT171" s="13" t="s">
        <v>290</v>
      </c>
      <c r="AU171" s="13" t="s">
        <v>82</v>
      </c>
    </row>
    <row r="172" spans="2:65" s="1" customFormat="1" ht="16.5" customHeight="1">
      <c r="B172" s="133"/>
      <c r="C172" s="134" t="s">
        <v>389</v>
      </c>
      <c r="D172" s="134" t="s">
        <v>284</v>
      </c>
      <c r="E172" s="135" t="s">
        <v>390</v>
      </c>
      <c r="F172" s="136" t="s">
        <v>391</v>
      </c>
      <c r="G172" s="137" t="s">
        <v>287</v>
      </c>
      <c r="H172" s="138"/>
      <c r="I172" s="139"/>
      <c r="J172" s="140">
        <f>ROUND(I172*H172,2)</f>
        <v>0</v>
      </c>
      <c r="K172" s="141"/>
      <c r="L172" s="28"/>
      <c r="M172" s="142" t="s">
        <v>1</v>
      </c>
      <c r="N172" s="143" t="s">
        <v>38</v>
      </c>
      <c r="P172" s="144">
        <f>O172*H172</f>
        <v>0</v>
      </c>
      <c r="Q172" s="144">
        <v>0</v>
      </c>
      <c r="R172" s="144">
        <f>Q172*H172</f>
        <v>0</v>
      </c>
      <c r="S172" s="144">
        <v>0</v>
      </c>
      <c r="T172" s="145">
        <f>S172*H172</f>
        <v>0</v>
      </c>
      <c r="AR172" s="146" t="s">
        <v>288</v>
      </c>
      <c r="AT172" s="146" t="s">
        <v>284</v>
      </c>
      <c r="AU172" s="146" t="s">
        <v>82</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288</v>
      </c>
      <c r="BM172" s="146" t="s">
        <v>392</v>
      </c>
    </row>
    <row r="173" spans="2:65" s="1" customFormat="1" ht="409.5">
      <c r="B173" s="28"/>
      <c r="D173" s="148" t="s">
        <v>290</v>
      </c>
      <c r="F173" s="152" t="s">
        <v>393</v>
      </c>
      <c r="I173" s="150"/>
      <c r="L173" s="28"/>
      <c r="M173" s="153"/>
      <c r="N173" s="154"/>
      <c r="O173" s="154"/>
      <c r="P173" s="154"/>
      <c r="Q173" s="154"/>
      <c r="R173" s="154"/>
      <c r="S173" s="154"/>
      <c r="T173" s="155"/>
      <c r="AT173" s="13" t="s">
        <v>290</v>
      </c>
      <c r="AU173" s="13" t="s">
        <v>82</v>
      </c>
    </row>
    <row r="174" spans="2:65" s="1" customFormat="1" ht="6.95" customHeight="1">
      <c r="B174" s="40"/>
      <c r="C174" s="41"/>
      <c r="D174" s="41"/>
      <c r="E174" s="41"/>
      <c r="F174" s="41"/>
      <c r="G174" s="41"/>
      <c r="H174" s="41"/>
      <c r="I174" s="41"/>
      <c r="J174" s="41"/>
      <c r="K174" s="41"/>
      <c r="L174" s="28"/>
    </row>
  </sheetData>
  <autoFilter ref="C125:K173" xr:uid="{00000000-0009-0000-0000-00002A000000}"/>
  <mergeCells count="12">
    <mergeCell ref="E118:H118"/>
    <mergeCell ref="L2:V2"/>
    <mergeCell ref="E85:H85"/>
    <mergeCell ref="E87:H87"/>
    <mergeCell ref="E89:H89"/>
    <mergeCell ref="E114:H114"/>
    <mergeCell ref="E116:H11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2:BM13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247</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 customHeight="1">
      <c r="B8" s="16"/>
      <c r="D8" s="23" t="s">
        <v>249</v>
      </c>
      <c r="L8" s="16"/>
    </row>
    <row r="9" spans="2:46" s="1" customFormat="1" ht="16.5" customHeight="1">
      <c r="B9" s="28"/>
      <c r="E9" s="223" t="s">
        <v>4167</v>
      </c>
      <c r="F9" s="225"/>
      <c r="G9" s="225"/>
      <c r="H9" s="225"/>
      <c r="L9" s="28"/>
    </row>
    <row r="10" spans="2:46" s="1" customFormat="1" ht="12" customHeight="1">
      <c r="B10" s="28"/>
      <c r="D10" s="23" t="s">
        <v>251</v>
      </c>
      <c r="L10" s="28"/>
    </row>
    <row r="11" spans="2:46" s="1" customFormat="1" ht="16.5" customHeight="1">
      <c r="B11" s="28"/>
      <c r="E11" s="205" t="s">
        <v>4169</v>
      </c>
      <c r="F11" s="225"/>
      <c r="G11" s="225"/>
      <c r="H11" s="225"/>
      <c r="L11" s="28"/>
    </row>
    <row r="12" spans="2:46" s="1" customFormat="1" ht="11.25">
      <c r="B12" s="28"/>
      <c r="L12" s="28"/>
    </row>
    <row r="13" spans="2:46" s="1" customFormat="1" ht="12" customHeight="1">
      <c r="B13" s="28"/>
      <c r="D13" s="23" t="s">
        <v>18</v>
      </c>
      <c r="F13" s="21" t="s">
        <v>1</v>
      </c>
      <c r="I13" s="23" t="s">
        <v>19</v>
      </c>
      <c r="J13" s="21" t="s">
        <v>1</v>
      </c>
      <c r="L13" s="28"/>
    </row>
    <row r="14" spans="2:46" s="1" customFormat="1" ht="12" customHeight="1">
      <c r="B14" s="28"/>
      <c r="D14" s="23" t="s">
        <v>20</v>
      </c>
      <c r="F14" s="21" t="s">
        <v>21</v>
      </c>
      <c r="I14" s="23" t="s">
        <v>22</v>
      </c>
      <c r="J14" s="48" t="str">
        <f>'Rekapitulace stavby'!AN8</f>
        <v>5. 12. 2024</v>
      </c>
      <c r="L14" s="28"/>
    </row>
    <row r="15" spans="2:46" s="1" customFormat="1" ht="10.9" customHeight="1">
      <c r="B15" s="28"/>
      <c r="L15" s="28"/>
    </row>
    <row r="16" spans="2:46" s="1" customFormat="1" ht="12" customHeight="1">
      <c r="B16" s="28"/>
      <c r="D16" s="23" t="s">
        <v>24</v>
      </c>
      <c r="I16" s="23" t="s">
        <v>25</v>
      </c>
      <c r="J16" s="21" t="str">
        <f>IF('Rekapitulace stavby'!AN10="","",'Rekapitulace stavby'!AN10)</f>
        <v/>
      </c>
      <c r="L16" s="28"/>
    </row>
    <row r="17" spans="2:12" s="1" customFormat="1" ht="18" customHeight="1">
      <c r="B17" s="28"/>
      <c r="E17" s="21" t="str">
        <f>IF('Rekapitulace stavby'!E11="","",'Rekapitulace stavby'!E11)</f>
        <v xml:space="preserve"> </v>
      </c>
      <c r="I17" s="23" t="s">
        <v>26</v>
      </c>
      <c r="J17" s="21" t="str">
        <f>IF('Rekapitulace stavby'!AN11="","",'Rekapitulace stavby'!AN11)</f>
        <v/>
      </c>
      <c r="L17" s="28"/>
    </row>
    <row r="18" spans="2:12" s="1" customFormat="1" ht="6.95" customHeight="1">
      <c r="B18" s="28"/>
      <c r="L18" s="28"/>
    </row>
    <row r="19" spans="2:12" s="1" customFormat="1" ht="12" customHeight="1">
      <c r="B19" s="28"/>
      <c r="D19" s="23" t="s">
        <v>27</v>
      </c>
      <c r="I19" s="23" t="s">
        <v>25</v>
      </c>
      <c r="J19" s="24" t="str">
        <f>'Rekapitulace stavby'!AN13</f>
        <v>Vyplň údaj</v>
      </c>
      <c r="L19" s="28"/>
    </row>
    <row r="20" spans="2:12" s="1" customFormat="1" ht="18" customHeight="1">
      <c r="B20" s="28"/>
      <c r="E20" s="226" t="str">
        <f>'Rekapitulace stavby'!E14</f>
        <v>Vyplň údaj</v>
      </c>
      <c r="F20" s="182"/>
      <c r="G20" s="182"/>
      <c r="H20" s="182"/>
      <c r="I20" s="23" t="s">
        <v>26</v>
      </c>
      <c r="J20" s="24" t="str">
        <f>'Rekapitulace stavby'!AN14</f>
        <v>Vyplň údaj</v>
      </c>
      <c r="L20" s="28"/>
    </row>
    <row r="21" spans="2:12" s="1" customFormat="1" ht="6.95" customHeight="1">
      <c r="B21" s="28"/>
      <c r="L21" s="28"/>
    </row>
    <row r="22" spans="2:12" s="1" customFormat="1" ht="12" customHeight="1">
      <c r="B22" s="28"/>
      <c r="D22" s="23" t="s">
        <v>29</v>
      </c>
      <c r="I22" s="23" t="s">
        <v>25</v>
      </c>
      <c r="J22" s="21" t="str">
        <f>IF('Rekapitulace stavby'!AN16="","",'Rekapitulace stavby'!AN16)</f>
        <v/>
      </c>
      <c r="L22" s="28"/>
    </row>
    <row r="23" spans="2:12" s="1" customFormat="1" ht="18" customHeight="1">
      <c r="B23" s="28"/>
      <c r="E23" s="21" t="str">
        <f>IF('Rekapitulace stavby'!E17="","",'Rekapitulace stavby'!E17)</f>
        <v xml:space="preserve"> </v>
      </c>
      <c r="I23" s="23" t="s">
        <v>26</v>
      </c>
      <c r="J23" s="21" t="str">
        <f>IF('Rekapitulace stavby'!AN17="","",'Rekapitulace stavby'!AN17)</f>
        <v/>
      </c>
      <c r="L23" s="28"/>
    </row>
    <row r="24" spans="2:12" s="1" customFormat="1" ht="6.95" customHeight="1">
      <c r="B24" s="28"/>
      <c r="L24" s="28"/>
    </row>
    <row r="25" spans="2:12" s="1" customFormat="1" ht="12" customHeight="1">
      <c r="B25" s="28"/>
      <c r="D25" s="23" t="s">
        <v>31</v>
      </c>
      <c r="I25" s="23" t="s">
        <v>25</v>
      </c>
      <c r="J25" s="21" t="str">
        <f>IF('Rekapitulace stavby'!AN19="","",'Rekapitulace stavby'!AN19)</f>
        <v/>
      </c>
      <c r="L25" s="28"/>
    </row>
    <row r="26" spans="2:12" s="1" customFormat="1" ht="18" customHeight="1">
      <c r="B26" s="28"/>
      <c r="E26" s="21" t="str">
        <f>IF('Rekapitulace stavby'!E20="","",'Rekapitulace stavby'!E20)</f>
        <v xml:space="preserve"> </v>
      </c>
      <c r="I26" s="23" t="s">
        <v>26</v>
      </c>
      <c r="J26" s="21" t="str">
        <f>IF('Rekapitulace stavby'!AN20="","",'Rekapitulace stavby'!AN20)</f>
        <v/>
      </c>
      <c r="L26" s="28"/>
    </row>
    <row r="27" spans="2:12" s="1" customFormat="1" ht="6.95" customHeight="1">
      <c r="B27" s="28"/>
      <c r="L27" s="28"/>
    </row>
    <row r="28" spans="2:12" s="1" customFormat="1" ht="12" customHeight="1">
      <c r="B28" s="28"/>
      <c r="D28" s="23" t="s">
        <v>32</v>
      </c>
      <c r="L28" s="28"/>
    </row>
    <row r="29" spans="2:12" s="7" customFormat="1" ht="16.5" customHeight="1">
      <c r="B29" s="90"/>
      <c r="E29" s="187" t="s">
        <v>1</v>
      </c>
      <c r="F29" s="187"/>
      <c r="G29" s="187"/>
      <c r="H29" s="187"/>
      <c r="L29" s="90"/>
    </row>
    <row r="30" spans="2:12" s="1" customFormat="1" ht="6.95" customHeight="1">
      <c r="B30" s="28"/>
      <c r="L30" s="28"/>
    </row>
    <row r="31" spans="2:12" s="1" customFormat="1" ht="6.95" customHeight="1">
      <c r="B31" s="28"/>
      <c r="D31" s="49"/>
      <c r="E31" s="49"/>
      <c r="F31" s="49"/>
      <c r="G31" s="49"/>
      <c r="H31" s="49"/>
      <c r="I31" s="49"/>
      <c r="J31" s="49"/>
      <c r="K31" s="49"/>
      <c r="L31" s="28"/>
    </row>
    <row r="32" spans="2:12" s="1" customFormat="1" ht="25.35" customHeight="1">
      <c r="B32" s="28"/>
      <c r="D32" s="91" t="s">
        <v>33</v>
      </c>
      <c r="J32" s="62">
        <f>ROUND(J121,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3" t="s">
        <v>38</v>
      </c>
      <c r="F35" s="81">
        <f>ROUND((SUM(BE121:BE132)),  2)</f>
        <v>0</v>
      </c>
      <c r="I35" s="92">
        <v>0.21</v>
      </c>
      <c r="J35" s="81">
        <f>ROUND(((SUM(BE121:BE132))*I35),  2)</f>
        <v>0</v>
      </c>
      <c r="L35" s="28"/>
    </row>
    <row r="36" spans="2:12" s="1" customFormat="1" ht="14.45" customHeight="1">
      <c r="B36" s="28"/>
      <c r="E36" s="23" t="s">
        <v>39</v>
      </c>
      <c r="F36" s="81">
        <f>ROUND((SUM(BF121:BF132)),  2)</f>
        <v>0</v>
      </c>
      <c r="I36" s="92">
        <v>0.12</v>
      </c>
      <c r="J36" s="81">
        <f>ROUND(((SUM(BF121:BF132))*I36),  2)</f>
        <v>0</v>
      </c>
      <c r="L36" s="28"/>
    </row>
    <row r="37" spans="2:12" s="1" customFormat="1" ht="14.45" hidden="1" customHeight="1">
      <c r="B37" s="28"/>
      <c r="E37" s="23" t="s">
        <v>40</v>
      </c>
      <c r="F37" s="81">
        <f>ROUND((SUM(BG121:BG132)),  2)</f>
        <v>0</v>
      </c>
      <c r="I37" s="92">
        <v>0.21</v>
      </c>
      <c r="J37" s="81">
        <f>0</f>
        <v>0</v>
      </c>
      <c r="L37" s="28"/>
    </row>
    <row r="38" spans="2:12" s="1" customFormat="1" ht="14.45" hidden="1" customHeight="1">
      <c r="B38" s="28"/>
      <c r="E38" s="23" t="s">
        <v>41</v>
      </c>
      <c r="F38" s="81">
        <f>ROUND((SUM(BH121:BH132)),  2)</f>
        <v>0</v>
      </c>
      <c r="I38" s="92">
        <v>0.12</v>
      </c>
      <c r="J38" s="81">
        <f>0</f>
        <v>0</v>
      </c>
      <c r="L38" s="28"/>
    </row>
    <row r="39" spans="2:12" s="1" customFormat="1" ht="14.45" hidden="1" customHeight="1">
      <c r="B39" s="28"/>
      <c r="E39" s="23" t="s">
        <v>42</v>
      </c>
      <c r="F39" s="81">
        <f>ROUND((SUM(BI121:BI132)),  2)</f>
        <v>0</v>
      </c>
      <c r="I39" s="92">
        <v>0</v>
      </c>
      <c r="J39" s="81">
        <f>0</f>
        <v>0</v>
      </c>
      <c r="L39" s="28"/>
    </row>
    <row r="40" spans="2:12" s="1" customFormat="1" ht="6.95" customHeight="1">
      <c r="B40" s="28"/>
      <c r="L40" s="28"/>
    </row>
    <row r="41" spans="2:12" s="1" customFormat="1" ht="25.35" customHeight="1">
      <c r="B41" s="28"/>
      <c r="C41" s="93"/>
      <c r="D41" s="94" t="s">
        <v>43</v>
      </c>
      <c r="E41" s="53"/>
      <c r="F41" s="53"/>
      <c r="G41" s="95" t="s">
        <v>44</v>
      </c>
      <c r="H41" s="96" t="s">
        <v>45</v>
      </c>
      <c r="I41" s="53"/>
      <c r="J41" s="97">
        <f>SUM(J32:J39)</f>
        <v>0</v>
      </c>
      <c r="K41" s="98"/>
      <c r="L41" s="28"/>
    </row>
    <row r="42" spans="2:12" s="1" customFormat="1" ht="14.45" customHeight="1">
      <c r="B42" s="28"/>
      <c r="L42" s="28"/>
    </row>
    <row r="43" spans="2:12" ht="14.45" customHeight="1">
      <c r="B43" s="16"/>
      <c r="L43" s="16"/>
    </row>
    <row r="44" spans="2:12" ht="14.45" customHeight="1">
      <c r="B44" s="16"/>
      <c r="L44" s="16"/>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s="1" customFormat="1" ht="16.5" customHeight="1">
      <c r="B87" s="28"/>
      <c r="E87" s="223" t="s">
        <v>4167</v>
      </c>
      <c r="F87" s="225"/>
      <c r="G87" s="225"/>
      <c r="H87" s="225"/>
      <c r="L87" s="28"/>
    </row>
    <row r="88" spans="2:12" s="1" customFormat="1" ht="12" customHeight="1">
      <c r="B88" s="28"/>
      <c r="C88" s="23" t="s">
        <v>251</v>
      </c>
      <c r="L88" s="28"/>
    </row>
    <row r="89" spans="2:12" s="1" customFormat="1" ht="16.5" customHeight="1">
      <c r="B89" s="28"/>
      <c r="E89" s="205" t="str">
        <f>E11</f>
        <v>D.7.3.1. - Dětské hřiště ...</v>
      </c>
      <c r="F89" s="225"/>
      <c r="G89" s="225"/>
      <c r="H89" s="225"/>
      <c r="L89" s="28"/>
    </row>
    <row r="90" spans="2:12" s="1" customFormat="1" ht="6.95" customHeight="1">
      <c r="B90" s="28"/>
      <c r="L90" s="28"/>
    </row>
    <row r="91" spans="2:12" s="1" customFormat="1" ht="12" customHeight="1">
      <c r="B91" s="28"/>
      <c r="C91" s="23" t="s">
        <v>20</v>
      </c>
      <c r="F91" s="21" t="str">
        <f>F14</f>
        <v xml:space="preserve"> </v>
      </c>
      <c r="I91" s="23" t="s">
        <v>22</v>
      </c>
      <c r="J91" s="48" t="str">
        <f>IF(J14="","",J14)</f>
        <v>5. 12. 2024</v>
      </c>
      <c r="L91" s="28"/>
    </row>
    <row r="92" spans="2:12" s="1" customFormat="1" ht="6.95" customHeight="1">
      <c r="B92" s="28"/>
      <c r="L92" s="28"/>
    </row>
    <row r="93" spans="2:12" s="1" customFormat="1" ht="15.2" customHeight="1">
      <c r="B93" s="28"/>
      <c r="C93" s="23" t="s">
        <v>24</v>
      </c>
      <c r="F93" s="21" t="str">
        <f>E17</f>
        <v xml:space="preserve"> </v>
      </c>
      <c r="I93" s="23" t="s">
        <v>29</v>
      </c>
      <c r="J93" s="26" t="str">
        <f>E23</f>
        <v xml:space="preserve"> </v>
      </c>
      <c r="L93" s="28"/>
    </row>
    <row r="94" spans="2:12" s="1" customFormat="1" ht="15.2" customHeight="1">
      <c r="B94" s="28"/>
      <c r="C94" s="23" t="s">
        <v>27</v>
      </c>
      <c r="F94" s="21" t="str">
        <f>IF(E20="","",E20)</f>
        <v>Vyplň údaj</v>
      </c>
      <c r="I94" s="23" t="s">
        <v>31</v>
      </c>
      <c r="J94" s="26" t="str">
        <f>E26</f>
        <v xml:space="preserve"> </v>
      </c>
      <c r="L94" s="28"/>
    </row>
    <row r="95" spans="2:12" s="1" customFormat="1" ht="10.35" customHeight="1">
      <c r="B95" s="28"/>
      <c r="L95" s="28"/>
    </row>
    <row r="96" spans="2:12" s="1" customFormat="1" ht="29.25" customHeight="1">
      <c r="B96" s="28"/>
      <c r="C96" s="101" t="s">
        <v>256</v>
      </c>
      <c r="D96" s="93"/>
      <c r="E96" s="93"/>
      <c r="F96" s="93"/>
      <c r="G96" s="93"/>
      <c r="H96" s="93"/>
      <c r="I96" s="93"/>
      <c r="J96" s="102" t="s">
        <v>257</v>
      </c>
      <c r="K96" s="93"/>
      <c r="L96" s="28"/>
    </row>
    <row r="97" spans="2:47" s="1" customFormat="1" ht="10.35" customHeight="1">
      <c r="B97" s="28"/>
      <c r="L97" s="28"/>
    </row>
    <row r="98" spans="2:47" s="1" customFormat="1" ht="22.9" customHeight="1">
      <c r="B98" s="28"/>
      <c r="C98" s="103" t="s">
        <v>258</v>
      </c>
      <c r="J98" s="62">
        <f>J121</f>
        <v>0</v>
      </c>
      <c r="L98" s="28"/>
      <c r="AU98" s="13" t="s">
        <v>259</v>
      </c>
    </row>
    <row r="99" spans="2:47" s="8" customFormat="1" ht="24.95" customHeight="1">
      <c r="B99" s="104"/>
      <c r="D99" s="105" t="s">
        <v>4170</v>
      </c>
      <c r="E99" s="106"/>
      <c r="F99" s="106"/>
      <c r="G99" s="106"/>
      <c r="H99" s="106"/>
      <c r="I99" s="106"/>
      <c r="J99" s="107">
        <f>J122</f>
        <v>0</v>
      </c>
      <c r="L99" s="104"/>
    </row>
    <row r="100" spans="2:47" s="1" customFormat="1" ht="21.75" customHeight="1">
      <c r="B100" s="28"/>
      <c r="L100" s="28"/>
    </row>
    <row r="101" spans="2:47" s="1" customFormat="1" ht="6.95" customHeight="1">
      <c r="B101" s="40"/>
      <c r="C101" s="41"/>
      <c r="D101" s="41"/>
      <c r="E101" s="41"/>
      <c r="F101" s="41"/>
      <c r="G101" s="41"/>
      <c r="H101" s="41"/>
      <c r="I101" s="41"/>
      <c r="J101" s="41"/>
      <c r="K101" s="41"/>
      <c r="L101" s="28"/>
    </row>
    <row r="105" spans="2:47" s="1" customFormat="1" ht="6.95" customHeight="1">
      <c r="B105" s="42"/>
      <c r="C105" s="43"/>
      <c r="D105" s="43"/>
      <c r="E105" s="43"/>
      <c r="F105" s="43"/>
      <c r="G105" s="43"/>
      <c r="H105" s="43"/>
      <c r="I105" s="43"/>
      <c r="J105" s="43"/>
      <c r="K105" s="43"/>
      <c r="L105" s="28"/>
    </row>
    <row r="106" spans="2:47" s="1" customFormat="1" ht="24.95" customHeight="1">
      <c r="B106" s="28"/>
      <c r="C106" s="17" t="s">
        <v>266</v>
      </c>
      <c r="L106" s="28"/>
    </row>
    <row r="107" spans="2:47" s="1" customFormat="1" ht="6.95" customHeight="1">
      <c r="B107" s="28"/>
      <c r="L107" s="28"/>
    </row>
    <row r="108" spans="2:47" s="1" customFormat="1" ht="12" customHeight="1">
      <c r="B108" s="28"/>
      <c r="C108" s="23" t="s">
        <v>16</v>
      </c>
      <c r="L108" s="28"/>
    </row>
    <row r="109" spans="2:47" s="1" customFormat="1" ht="16.5" customHeight="1">
      <c r="B109" s="28"/>
      <c r="E109" s="223" t="str">
        <f>E7</f>
        <v>Městský park -Děkanská zahrada Pelhřimov - kompletní provedení</v>
      </c>
      <c r="F109" s="224"/>
      <c r="G109" s="224"/>
      <c r="H109" s="224"/>
      <c r="L109" s="28"/>
    </row>
    <row r="110" spans="2:47" ht="12" customHeight="1">
      <c r="B110" s="16"/>
      <c r="C110" s="23" t="s">
        <v>249</v>
      </c>
      <c r="L110" s="16"/>
    </row>
    <row r="111" spans="2:47" s="1" customFormat="1" ht="16.5" customHeight="1">
      <c r="B111" s="28"/>
      <c r="E111" s="223" t="s">
        <v>4167</v>
      </c>
      <c r="F111" s="225"/>
      <c r="G111" s="225"/>
      <c r="H111" s="225"/>
      <c r="L111" s="28"/>
    </row>
    <row r="112" spans="2:47" s="1" customFormat="1" ht="12" customHeight="1">
      <c r="B112" s="28"/>
      <c r="C112" s="23" t="s">
        <v>251</v>
      </c>
      <c r="L112" s="28"/>
    </row>
    <row r="113" spans="2:65" s="1" customFormat="1" ht="16.5" customHeight="1">
      <c r="B113" s="28"/>
      <c r="E113" s="205" t="str">
        <f>E11</f>
        <v>D.7.3.1. - Dětské hřiště ...</v>
      </c>
      <c r="F113" s="225"/>
      <c r="G113" s="225"/>
      <c r="H113" s="225"/>
      <c r="L113" s="28"/>
    </row>
    <row r="114" spans="2:65" s="1" customFormat="1" ht="6.95" customHeight="1">
      <c r="B114" s="28"/>
      <c r="L114" s="28"/>
    </row>
    <row r="115" spans="2:65" s="1" customFormat="1" ht="12" customHeight="1">
      <c r="B115" s="28"/>
      <c r="C115" s="23" t="s">
        <v>20</v>
      </c>
      <c r="F115" s="21" t="str">
        <f>F14</f>
        <v xml:space="preserve"> </v>
      </c>
      <c r="I115" s="23" t="s">
        <v>22</v>
      </c>
      <c r="J115" s="48" t="str">
        <f>IF(J14="","",J14)</f>
        <v>5. 12. 2024</v>
      </c>
      <c r="L115" s="28"/>
    </row>
    <row r="116" spans="2:65" s="1" customFormat="1" ht="6.95" customHeight="1">
      <c r="B116" s="28"/>
      <c r="L116" s="28"/>
    </row>
    <row r="117" spans="2:65" s="1" customFormat="1" ht="15.2" customHeight="1">
      <c r="B117" s="28"/>
      <c r="C117" s="23" t="s">
        <v>24</v>
      </c>
      <c r="F117" s="21" t="str">
        <f>E17</f>
        <v xml:space="preserve"> </v>
      </c>
      <c r="I117" s="23" t="s">
        <v>29</v>
      </c>
      <c r="J117" s="26" t="str">
        <f>E23</f>
        <v xml:space="preserve"> </v>
      </c>
      <c r="L117" s="28"/>
    </row>
    <row r="118" spans="2:65" s="1" customFormat="1" ht="15.2" customHeight="1">
      <c r="B118" s="28"/>
      <c r="C118" s="23" t="s">
        <v>27</v>
      </c>
      <c r="F118" s="21" t="str">
        <f>IF(E20="","",E20)</f>
        <v>Vyplň údaj</v>
      </c>
      <c r="I118" s="23" t="s">
        <v>31</v>
      </c>
      <c r="J118" s="26" t="str">
        <f>E26</f>
        <v xml:space="preserve"> </v>
      </c>
      <c r="L118" s="28"/>
    </row>
    <row r="119" spans="2:65" s="1" customFormat="1" ht="10.35" customHeight="1">
      <c r="B119" s="28"/>
      <c r="L119" s="28"/>
    </row>
    <row r="120" spans="2:65" s="10" customFormat="1" ht="29.25" customHeight="1">
      <c r="B120" s="112"/>
      <c r="C120" s="113" t="s">
        <v>267</v>
      </c>
      <c r="D120" s="114" t="s">
        <v>58</v>
      </c>
      <c r="E120" s="114" t="s">
        <v>54</v>
      </c>
      <c r="F120" s="114" t="s">
        <v>55</v>
      </c>
      <c r="G120" s="114" t="s">
        <v>268</v>
      </c>
      <c r="H120" s="114" t="s">
        <v>269</v>
      </c>
      <c r="I120" s="114" t="s">
        <v>270</v>
      </c>
      <c r="J120" s="115" t="s">
        <v>257</v>
      </c>
      <c r="K120" s="116" t="s">
        <v>271</v>
      </c>
      <c r="L120" s="112"/>
      <c r="M120" s="55" t="s">
        <v>1</v>
      </c>
      <c r="N120" s="56" t="s">
        <v>37</v>
      </c>
      <c r="O120" s="56" t="s">
        <v>272</v>
      </c>
      <c r="P120" s="56" t="s">
        <v>273</v>
      </c>
      <c r="Q120" s="56" t="s">
        <v>274</v>
      </c>
      <c r="R120" s="56" t="s">
        <v>275</v>
      </c>
      <c r="S120" s="56" t="s">
        <v>276</v>
      </c>
      <c r="T120" s="57" t="s">
        <v>277</v>
      </c>
    </row>
    <row r="121" spans="2:65" s="1" customFormat="1" ht="22.9" customHeight="1">
      <c r="B121" s="28"/>
      <c r="C121" s="60" t="s">
        <v>278</v>
      </c>
      <c r="J121" s="117">
        <f>BK121</f>
        <v>0</v>
      </c>
      <c r="L121" s="28"/>
      <c r="M121" s="58"/>
      <c r="N121" s="49"/>
      <c r="O121" s="49"/>
      <c r="P121" s="118">
        <f>P122</f>
        <v>0</v>
      </c>
      <c r="Q121" s="49"/>
      <c r="R121" s="118">
        <f>R122</f>
        <v>0</v>
      </c>
      <c r="S121" s="49"/>
      <c r="T121" s="119">
        <f>T122</f>
        <v>0</v>
      </c>
      <c r="AT121" s="13" t="s">
        <v>72</v>
      </c>
      <c r="AU121" s="13" t="s">
        <v>259</v>
      </c>
      <c r="BK121" s="120">
        <f>BK122</f>
        <v>0</v>
      </c>
    </row>
    <row r="122" spans="2:65" s="11" customFormat="1" ht="25.9" customHeight="1">
      <c r="B122" s="121"/>
      <c r="D122" s="122" t="s">
        <v>72</v>
      </c>
      <c r="E122" s="123" t="s">
        <v>2468</v>
      </c>
      <c r="F122" s="123" t="s">
        <v>815</v>
      </c>
      <c r="I122" s="124"/>
      <c r="J122" s="125">
        <f>BK122</f>
        <v>0</v>
      </c>
      <c r="L122" s="121"/>
      <c r="M122" s="126"/>
      <c r="P122" s="127">
        <f>SUM(P123:P132)</f>
        <v>0</v>
      </c>
      <c r="R122" s="127">
        <f>SUM(R123:R132)</f>
        <v>0</v>
      </c>
      <c r="T122" s="128">
        <f>SUM(T123:T132)</f>
        <v>0</v>
      </c>
      <c r="AR122" s="122" t="s">
        <v>80</v>
      </c>
      <c r="AT122" s="129" t="s">
        <v>72</v>
      </c>
      <c r="AU122" s="129" t="s">
        <v>73</v>
      </c>
      <c r="AY122" s="122" t="s">
        <v>281</v>
      </c>
      <c r="BK122" s="130">
        <f>SUM(BK123:BK132)</f>
        <v>0</v>
      </c>
    </row>
    <row r="123" spans="2:65" s="1" customFormat="1" ht="24.2" customHeight="1">
      <c r="B123" s="133"/>
      <c r="C123" s="134" t="s">
        <v>816</v>
      </c>
      <c r="D123" s="134" t="s">
        <v>284</v>
      </c>
      <c r="E123" s="135" t="s">
        <v>2195</v>
      </c>
      <c r="F123" s="136" t="s">
        <v>4171</v>
      </c>
      <c r="G123" s="137" t="s">
        <v>506</v>
      </c>
      <c r="H123" s="156">
        <v>1.2</v>
      </c>
      <c r="I123" s="139"/>
      <c r="J123" s="140">
        <f t="shared" ref="J123:J132" si="0">ROUND(I123*H123,2)</f>
        <v>0</v>
      </c>
      <c r="K123" s="141"/>
      <c r="L123" s="28"/>
      <c r="M123" s="142" t="s">
        <v>1</v>
      </c>
      <c r="N123" s="143" t="s">
        <v>38</v>
      </c>
      <c r="P123" s="144">
        <f t="shared" ref="P123:P132" si="1">O123*H123</f>
        <v>0</v>
      </c>
      <c r="Q123" s="144">
        <v>0</v>
      </c>
      <c r="R123" s="144">
        <f t="shared" ref="R123:R132" si="2">Q123*H123</f>
        <v>0</v>
      </c>
      <c r="S123" s="144">
        <v>0</v>
      </c>
      <c r="T123" s="145">
        <f t="shared" ref="T123:T132" si="3">S123*H123</f>
        <v>0</v>
      </c>
      <c r="AR123" s="146" t="s">
        <v>97</v>
      </c>
      <c r="AT123" s="146" t="s">
        <v>284</v>
      </c>
      <c r="AU123" s="146" t="s">
        <v>80</v>
      </c>
      <c r="AY123" s="13" t="s">
        <v>281</v>
      </c>
      <c r="BE123" s="147">
        <f t="shared" ref="BE123:BE132" si="4">IF(N123="základní",J123,0)</f>
        <v>0</v>
      </c>
      <c r="BF123" s="147">
        <f t="shared" ref="BF123:BF132" si="5">IF(N123="snížená",J123,0)</f>
        <v>0</v>
      </c>
      <c r="BG123" s="147">
        <f t="shared" ref="BG123:BG132" si="6">IF(N123="zákl. přenesená",J123,0)</f>
        <v>0</v>
      </c>
      <c r="BH123" s="147">
        <f t="shared" ref="BH123:BH132" si="7">IF(N123="sníž. přenesená",J123,0)</f>
        <v>0</v>
      </c>
      <c r="BI123" s="147">
        <f t="shared" ref="BI123:BI132" si="8">IF(N123="nulová",J123,0)</f>
        <v>0</v>
      </c>
      <c r="BJ123" s="13" t="s">
        <v>80</v>
      </c>
      <c r="BK123" s="147">
        <f t="shared" ref="BK123:BK132" si="9">ROUND(I123*H123,2)</f>
        <v>0</v>
      </c>
      <c r="BL123" s="13" t="s">
        <v>97</v>
      </c>
      <c r="BM123" s="146" t="s">
        <v>82</v>
      </c>
    </row>
    <row r="124" spans="2:65" s="1" customFormat="1" ht="16.5" customHeight="1">
      <c r="B124" s="133"/>
      <c r="C124" s="134" t="s">
        <v>820</v>
      </c>
      <c r="D124" s="134" t="s">
        <v>284</v>
      </c>
      <c r="E124" s="135" t="s">
        <v>2343</v>
      </c>
      <c r="F124" s="136" t="s">
        <v>4172</v>
      </c>
      <c r="G124" s="137" t="s">
        <v>2197</v>
      </c>
      <c r="H124" s="156">
        <v>1</v>
      </c>
      <c r="I124" s="139"/>
      <c r="J124" s="140">
        <f t="shared" si="0"/>
        <v>0</v>
      </c>
      <c r="K124" s="141"/>
      <c r="L124" s="28"/>
      <c r="M124" s="142" t="s">
        <v>1</v>
      </c>
      <c r="N124" s="143" t="s">
        <v>38</v>
      </c>
      <c r="P124" s="144">
        <f t="shared" si="1"/>
        <v>0</v>
      </c>
      <c r="Q124" s="144">
        <v>0</v>
      </c>
      <c r="R124" s="144">
        <f t="shared" si="2"/>
        <v>0</v>
      </c>
      <c r="S124" s="144">
        <v>0</v>
      </c>
      <c r="T124" s="145">
        <f t="shared" si="3"/>
        <v>0</v>
      </c>
      <c r="AR124" s="146" t="s">
        <v>97</v>
      </c>
      <c r="AT124" s="146" t="s">
        <v>284</v>
      </c>
      <c r="AU124" s="146" t="s">
        <v>80</v>
      </c>
      <c r="AY124" s="13" t="s">
        <v>281</v>
      </c>
      <c r="BE124" s="147">
        <f t="shared" si="4"/>
        <v>0</v>
      </c>
      <c r="BF124" s="147">
        <f t="shared" si="5"/>
        <v>0</v>
      </c>
      <c r="BG124" s="147">
        <f t="shared" si="6"/>
        <v>0</v>
      </c>
      <c r="BH124" s="147">
        <f t="shared" si="7"/>
        <v>0</v>
      </c>
      <c r="BI124" s="147">
        <f t="shared" si="8"/>
        <v>0</v>
      </c>
      <c r="BJ124" s="13" t="s">
        <v>80</v>
      </c>
      <c r="BK124" s="147">
        <f t="shared" si="9"/>
        <v>0</v>
      </c>
      <c r="BL124" s="13" t="s">
        <v>97</v>
      </c>
      <c r="BM124" s="146" t="s">
        <v>97</v>
      </c>
    </row>
    <row r="125" spans="2:65" s="1" customFormat="1" ht="16.5" customHeight="1">
      <c r="B125" s="133"/>
      <c r="C125" s="134" t="s">
        <v>824</v>
      </c>
      <c r="D125" s="134" t="s">
        <v>284</v>
      </c>
      <c r="E125" s="135" t="s">
        <v>2364</v>
      </c>
      <c r="F125" s="136" t="s">
        <v>4173</v>
      </c>
      <c r="G125" s="137" t="s">
        <v>506</v>
      </c>
      <c r="H125" s="156">
        <v>6.75</v>
      </c>
      <c r="I125" s="139"/>
      <c r="J125" s="140">
        <f t="shared" si="0"/>
        <v>0</v>
      </c>
      <c r="K125" s="141"/>
      <c r="L125" s="28"/>
      <c r="M125" s="142" t="s">
        <v>1</v>
      </c>
      <c r="N125" s="143" t="s">
        <v>38</v>
      </c>
      <c r="P125" s="144">
        <f t="shared" si="1"/>
        <v>0</v>
      </c>
      <c r="Q125" s="144">
        <v>0</v>
      </c>
      <c r="R125" s="144">
        <f t="shared" si="2"/>
        <v>0</v>
      </c>
      <c r="S125" s="144">
        <v>0</v>
      </c>
      <c r="T125" s="145">
        <f t="shared" si="3"/>
        <v>0</v>
      </c>
      <c r="AR125" s="146" t="s">
        <v>97</v>
      </c>
      <c r="AT125" s="146" t="s">
        <v>284</v>
      </c>
      <c r="AU125" s="146" t="s">
        <v>80</v>
      </c>
      <c r="AY125" s="13" t="s">
        <v>281</v>
      </c>
      <c r="BE125" s="147">
        <f t="shared" si="4"/>
        <v>0</v>
      </c>
      <c r="BF125" s="147">
        <f t="shared" si="5"/>
        <v>0</v>
      </c>
      <c r="BG125" s="147">
        <f t="shared" si="6"/>
        <v>0</v>
      </c>
      <c r="BH125" s="147">
        <f t="shared" si="7"/>
        <v>0</v>
      </c>
      <c r="BI125" s="147">
        <f t="shared" si="8"/>
        <v>0</v>
      </c>
      <c r="BJ125" s="13" t="s">
        <v>80</v>
      </c>
      <c r="BK125" s="147">
        <f t="shared" si="9"/>
        <v>0</v>
      </c>
      <c r="BL125" s="13" t="s">
        <v>97</v>
      </c>
      <c r="BM125" s="146" t="s">
        <v>306</v>
      </c>
    </row>
    <row r="126" spans="2:65" s="1" customFormat="1" ht="16.5" customHeight="1">
      <c r="B126" s="133"/>
      <c r="C126" s="134" t="s">
        <v>829</v>
      </c>
      <c r="D126" s="134" t="s">
        <v>284</v>
      </c>
      <c r="E126" s="135" t="s">
        <v>4174</v>
      </c>
      <c r="F126" s="136" t="s">
        <v>821</v>
      </c>
      <c r="G126" s="137" t="s">
        <v>409</v>
      </c>
      <c r="H126" s="156">
        <v>18</v>
      </c>
      <c r="I126" s="139"/>
      <c r="J126" s="140">
        <f t="shared" si="0"/>
        <v>0</v>
      </c>
      <c r="K126" s="141"/>
      <c r="L126" s="28"/>
      <c r="M126" s="142" t="s">
        <v>1</v>
      </c>
      <c r="N126" s="143" t="s">
        <v>38</v>
      </c>
      <c r="P126" s="144">
        <f t="shared" si="1"/>
        <v>0</v>
      </c>
      <c r="Q126" s="144">
        <v>0</v>
      </c>
      <c r="R126" s="144">
        <f t="shared" si="2"/>
        <v>0</v>
      </c>
      <c r="S126" s="144">
        <v>0</v>
      </c>
      <c r="T126" s="145">
        <f t="shared" si="3"/>
        <v>0</v>
      </c>
      <c r="AR126" s="146" t="s">
        <v>97</v>
      </c>
      <c r="AT126" s="146" t="s">
        <v>284</v>
      </c>
      <c r="AU126" s="146" t="s">
        <v>80</v>
      </c>
      <c r="AY126" s="13" t="s">
        <v>281</v>
      </c>
      <c r="BE126" s="147">
        <f t="shared" si="4"/>
        <v>0</v>
      </c>
      <c r="BF126" s="147">
        <f t="shared" si="5"/>
        <v>0</v>
      </c>
      <c r="BG126" s="147">
        <f t="shared" si="6"/>
        <v>0</v>
      </c>
      <c r="BH126" s="147">
        <f t="shared" si="7"/>
        <v>0</v>
      </c>
      <c r="BI126" s="147">
        <f t="shared" si="8"/>
        <v>0</v>
      </c>
      <c r="BJ126" s="13" t="s">
        <v>80</v>
      </c>
      <c r="BK126" s="147">
        <f t="shared" si="9"/>
        <v>0</v>
      </c>
      <c r="BL126" s="13" t="s">
        <v>97</v>
      </c>
      <c r="BM126" s="146" t="s">
        <v>316</v>
      </c>
    </row>
    <row r="127" spans="2:65" s="1" customFormat="1" ht="16.5" customHeight="1">
      <c r="B127" s="133"/>
      <c r="C127" s="134" t="s">
        <v>4175</v>
      </c>
      <c r="D127" s="134" t="s">
        <v>284</v>
      </c>
      <c r="E127" s="135" t="s">
        <v>4176</v>
      </c>
      <c r="F127" s="136" t="s">
        <v>825</v>
      </c>
      <c r="G127" s="137" t="s">
        <v>409</v>
      </c>
      <c r="H127" s="156">
        <v>15</v>
      </c>
      <c r="I127" s="139"/>
      <c r="J127" s="140">
        <f t="shared" si="0"/>
        <v>0</v>
      </c>
      <c r="K127" s="141"/>
      <c r="L127" s="28"/>
      <c r="M127" s="142" t="s">
        <v>1</v>
      </c>
      <c r="N127" s="143" t="s">
        <v>38</v>
      </c>
      <c r="P127" s="144">
        <f t="shared" si="1"/>
        <v>0</v>
      </c>
      <c r="Q127" s="144">
        <v>0</v>
      </c>
      <c r="R127" s="144">
        <f t="shared" si="2"/>
        <v>0</v>
      </c>
      <c r="S127" s="144">
        <v>0</v>
      </c>
      <c r="T127" s="145">
        <f t="shared" si="3"/>
        <v>0</v>
      </c>
      <c r="AR127" s="146" t="s">
        <v>97</v>
      </c>
      <c r="AT127" s="146" t="s">
        <v>284</v>
      </c>
      <c r="AU127" s="146" t="s">
        <v>80</v>
      </c>
      <c r="AY127" s="13" t="s">
        <v>281</v>
      </c>
      <c r="BE127" s="147">
        <f t="shared" si="4"/>
        <v>0</v>
      </c>
      <c r="BF127" s="147">
        <f t="shared" si="5"/>
        <v>0</v>
      </c>
      <c r="BG127" s="147">
        <f t="shared" si="6"/>
        <v>0</v>
      </c>
      <c r="BH127" s="147">
        <f t="shared" si="7"/>
        <v>0</v>
      </c>
      <c r="BI127" s="147">
        <f t="shared" si="8"/>
        <v>0</v>
      </c>
      <c r="BJ127" s="13" t="s">
        <v>80</v>
      </c>
      <c r="BK127" s="147">
        <f t="shared" si="9"/>
        <v>0</v>
      </c>
      <c r="BL127" s="13" t="s">
        <v>97</v>
      </c>
      <c r="BM127" s="146" t="s">
        <v>326</v>
      </c>
    </row>
    <row r="128" spans="2:65" s="1" customFormat="1" ht="16.5" customHeight="1">
      <c r="B128" s="133"/>
      <c r="C128" s="134" t="s">
        <v>4177</v>
      </c>
      <c r="D128" s="134" t="s">
        <v>284</v>
      </c>
      <c r="E128" s="135" t="s">
        <v>4178</v>
      </c>
      <c r="F128" s="136" t="s">
        <v>4179</v>
      </c>
      <c r="G128" s="137" t="s">
        <v>402</v>
      </c>
      <c r="H128" s="156">
        <v>248.06</v>
      </c>
      <c r="I128" s="139"/>
      <c r="J128" s="140">
        <f t="shared" si="0"/>
        <v>0</v>
      </c>
      <c r="K128" s="141"/>
      <c r="L128" s="28"/>
      <c r="M128" s="142" t="s">
        <v>1</v>
      </c>
      <c r="N128" s="143" t="s">
        <v>38</v>
      </c>
      <c r="P128" s="144">
        <f t="shared" si="1"/>
        <v>0</v>
      </c>
      <c r="Q128" s="144">
        <v>0</v>
      </c>
      <c r="R128" s="144">
        <f t="shared" si="2"/>
        <v>0</v>
      </c>
      <c r="S128" s="144">
        <v>0</v>
      </c>
      <c r="T128" s="145">
        <f t="shared" si="3"/>
        <v>0</v>
      </c>
      <c r="AR128" s="146" t="s">
        <v>97</v>
      </c>
      <c r="AT128" s="146" t="s">
        <v>284</v>
      </c>
      <c r="AU128" s="146" t="s">
        <v>80</v>
      </c>
      <c r="AY128" s="13" t="s">
        <v>281</v>
      </c>
      <c r="BE128" s="147">
        <f t="shared" si="4"/>
        <v>0</v>
      </c>
      <c r="BF128" s="147">
        <f t="shared" si="5"/>
        <v>0</v>
      </c>
      <c r="BG128" s="147">
        <f t="shared" si="6"/>
        <v>0</v>
      </c>
      <c r="BH128" s="147">
        <f t="shared" si="7"/>
        <v>0</v>
      </c>
      <c r="BI128" s="147">
        <f t="shared" si="8"/>
        <v>0</v>
      </c>
      <c r="BJ128" s="13" t="s">
        <v>80</v>
      </c>
      <c r="BK128" s="147">
        <f t="shared" si="9"/>
        <v>0</v>
      </c>
      <c r="BL128" s="13" t="s">
        <v>97</v>
      </c>
      <c r="BM128" s="146" t="s">
        <v>8</v>
      </c>
    </row>
    <row r="129" spans="2:65" s="1" customFormat="1" ht="21.75" customHeight="1">
      <c r="B129" s="133"/>
      <c r="C129" s="134" t="s">
        <v>4180</v>
      </c>
      <c r="D129" s="134" t="s">
        <v>284</v>
      </c>
      <c r="E129" s="135" t="s">
        <v>4181</v>
      </c>
      <c r="F129" s="136" t="s">
        <v>4182</v>
      </c>
      <c r="G129" s="137" t="s">
        <v>402</v>
      </c>
      <c r="H129" s="156">
        <v>58.08</v>
      </c>
      <c r="I129" s="139"/>
      <c r="J129" s="140">
        <f t="shared" si="0"/>
        <v>0</v>
      </c>
      <c r="K129" s="141"/>
      <c r="L129" s="28"/>
      <c r="M129" s="142" t="s">
        <v>1</v>
      </c>
      <c r="N129" s="143" t="s">
        <v>38</v>
      </c>
      <c r="P129" s="144">
        <f t="shared" si="1"/>
        <v>0</v>
      </c>
      <c r="Q129" s="144">
        <v>0</v>
      </c>
      <c r="R129" s="144">
        <f t="shared" si="2"/>
        <v>0</v>
      </c>
      <c r="S129" s="144">
        <v>0</v>
      </c>
      <c r="T129" s="145">
        <f t="shared" si="3"/>
        <v>0</v>
      </c>
      <c r="AR129" s="146" t="s">
        <v>97</v>
      </c>
      <c r="AT129" s="146" t="s">
        <v>284</v>
      </c>
      <c r="AU129" s="146" t="s">
        <v>80</v>
      </c>
      <c r="AY129" s="13" t="s">
        <v>281</v>
      </c>
      <c r="BE129" s="147">
        <f t="shared" si="4"/>
        <v>0</v>
      </c>
      <c r="BF129" s="147">
        <f t="shared" si="5"/>
        <v>0</v>
      </c>
      <c r="BG129" s="147">
        <f t="shared" si="6"/>
        <v>0</v>
      </c>
      <c r="BH129" s="147">
        <f t="shared" si="7"/>
        <v>0</v>
      </c>
      <c r="BI129" s="147">
        <f t="shared" si="8"/>
        <v>0</v>
      </c>
      <c r="BJ129" s="13" t="s">
        <v>80</v>
      </c>
      <c r="BK129" s="147">
        <f t="shared" si="9"/>
        <v>0</v>
      </c>
      <c r="BL129" s="13" t="s">
        <v>97</v>
      </c>
      <c r="BM129" s="146" t="s">
        <v>342</v>
      </c>
    </row>
    <row r="130" spans="2:65" s="1" customFormat="1" ht="16.5" customHeight="1">
      <c r="B130" s="133"/>
      <c r="C130" s="134" t="s">
        <v>4183</v>
      </c>
      <c r="D130" s="134" t="s">
        <v>284</v>
      </c>
      <c r="E130" s="135" t="s">
        <v>4184</v>
      </c>
      <c r="F130" s="136" t="s">
        <v>4185</v>
      </c>
      <c r="G130" s="137" t="s">
        <v>2261</v>
      </c>
      <c r="H130" s="156">
        <v>33.590000000000003</v>
      </c>
      <c r="I130" s="139"/>
      <c r="J130" s="140">
        <f t="shared" si="0"/>
        <v>0</v>
      </c>
      <c r="K130" s="141"/>
      <c r="L130" s="28"/>
      <c r="M130" s="142" t="s">
        <v>1</v>
      </c>
      <c r="N130" s="143" t="s">
        <v>38</v>
      </c>
      <c r="P130" s="144">
        <f t="shared" si="1"/>
        <v>0</v>
      </c>
      <c r="Q130" s="144">
        <v>0</v>
      </c>
      <c r="R130" s="144">
        <f t="shared" si="2"/>
        <v>0</v>
      </c>
      <c r="S130" s="144">
        <v>0</v>
      </c>
      <c r="T130" s="145">
        <f t="shared" si="3"/>
        <v>0</v>
      </c>
      <c r="AR130" s="146" t="s">
        <v>97</v>
      </c>
      <c r="AT130" s="146" t="s">
        <v>284</v>
      </c>
      <c r="AU130" s="146" t="s">
        <v>80</v>
      </c>
      <c r="AY130" s="13" t="s">
        <v>281</v>
      </c>
      <c r="BE130" s="147">
        <f t="shared" si="4"/>
        <v>0</v>
      </c>
      <c r="BF130" s="147">
        <f t="shared" si="5"/>
        <v>0</v>
      </c>
      <c r="BG130" s="147">
        <f t="shared" si="6"/>
        <v>0</v>
      </c>
      <c r="BH130" s="147">
        <f t="shared" si="7"/>
        <v>0</v>
      </c>
      <c r="BI130" s="147">
        <f t="shared" si="8"/>
        <v>0</v>
      </c>
      <c r="BJ130" s="13" t="s">
        <v>80</v>
      </c>
      <c r="BK130" s="147">
        <f t="shared" si="9"/>
        <v>0</v>
      </c>
      <c r="BL130" s="13" t="s">
        <v>97</v>
      </c>
      <c r="BM130" s="146" t="s">
        <v>352</v>
      </c>
    </row>
    <row r="131" spans="2:65" s="1" customFormat="1" ht="16.5" customHeight="1">
      <c r="B131" s="133"/>
      <c r="C131" s="134" t="s">
        <v>4186</v>
      </c>
      <c r="D131" s="134" t="s">
        <v>284</v>
      </c>
      <c r="E131" s="135" t="s">
        <v>4187</v>
      </c>
      <c r="F131" s="136" t="s">
        <v>4188</v>
      </c>
      <c r="G131" s="137" t="s">
        <v>402</v>
      </c>
      <c r="H131" s="156">
        <v>98</v>
      </c>
      <c r="I131" s="139"/>
      <c r="J131" s="140">
        <f t="shared" si="0"/>
        <v>0</v>
      </c>
      <c r="K131" s="141"/>
      <c r="L131" s="28"/>
      <c r="M131" s="142" t="s">
        <v>1</v>
      </c>
      <c r="N131" s="143" t="s">
        <v>38</v>
      </c>
      <c r="P131" s="144">
        <f t="shared" si="1"/>
        <v>0</v>
      </c>
      <c r="Q131" s="144">
        <v>0</v>
      </c>
      <c r="R131" s="144">
        <f t="shared" si="2"/>
        <v>0</v>
      </c>
      <c r="S131" s="144">
        <v>0</v>
      </c>
      <c r="T131" s="145">
        <f t="shared" si="3"/>
        <v>0</v>
      </c>
      <c r="AR131" s="146" t="s">
        <v>97</v>
      </c>
      <c r="AT131" s="146" t="s">
        <v>284</v>
      </c>
      <c r="AU131" s="146" t="s">
        <v>80</v>
      </c>
      <c r="AY131" s="13" t="s">
        <v>281</v>
      </c>
      <c r="BE131" s="147">
        <f t="shared" si="4"/>
        <v>0</v>
      </c>
      <c r="BF131" s="147">
        <f t="shared" si="5"/>
        <v>0</v>
      </c>
      <c r="BG131" s="147">
        <f t="shared" si="6"/>
        <v>0</v>
      </c>
      <c r="BH131" s="147">
        <f t="shared" si="7"/>
        <v>0</v>
      </c>
      <c r="BI131" s="147">
        <f t="shared" si="8"/>
        <v>0</v>
      </c>
      <c r="BJ131" s="13" t="s">
        <v>80</v>
      </c>
      <c r="BK131" s="147">
        <f t="shared" si="9"/>
        <v>0</v>
      </c>
      <c r="BL131" s="13" t="s">
        <v>97</v>
      </c>
      <c r="BM131" s="146" t="s">
        <v>454</v>
      </c>
    </row>
    <row r="132" spans="2:65" s="1" customFormat="1" ht="16.5" customHeight="1">
      <c r="B132" s="133"/>
      <c r="C132" s="134" t="s">
        <v>4189</v>
      </c>
      <c r="D132" s="134" t="s">
        <v>284</v>
      </c>
      <c r="E132" s="135" t="s">
        <v>4190</v>
      </c>
      <c r="F132" s="136" t="s">
        <v>4191</v>
      </c>
      <c r="G132" s="137" t="s">
        <v>402</v>
      </c>
      <c r="H132" s="156">
        <v>73</v>
      </c>
      <c r="I132" s="139"/>
      <c r="J132" s="140">
        <f t="shared" si="0"/>
        <v>0</v>
      </c>
      <c r="K132" s="141"/>
      <c r="L132" s="28"/>
      <c r="M132" s="157" t="s">
        <v>1</v>
      </c>
      <c r="N132" s="158" t="s">
        <v>38</v>
      </c>
      <c r="O132" s="154"/>
      <c r="P132" s="159">
        <f t="shared" si="1"/>
        <v>0</v>
      </c>
      <c r="Q132" s="159">
        <v>0</v>
      </c>
      <c r="R132" s="159">
        <f t="shared" si="2"/>
        <v>0</v>
      </c>
      <c r="S132" s="159">
        <v>0</v>
      </c>
      <c r="T132" s="160">
        <f t="shared" si="3"/>
        <v>0</v>
      </c>
      <c r="AR132" s="146" t="s">
        <v>97</v>
      </c>
      <c r="AT132" s="146" t="s">
        <v>284</v>
      </c>
      <c r="AU132" s="146" t="s">
        <v>80</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371</v>
      </c>
    </row>
    <row r="133" spans="2:65" s="1" customFormat="1" ht="6.95" customHeight="1">
      <c r="B133" s="40"/>
      <c r="C133" s="41"/>
      <c r="D133" s="41"/>
      <c r="E133" s="41"/>
      <c r="F133" s="41"/>
      <c r="G133" s="41"/>
      <c r="H133" s="41"/>
      <c r="I133" s="41"/>
      <c r="J133" s="41"/>
      <c r="K133" s="41"/>
      <c r="L133" s="28"/>
    </row>
  </sheetData>
  <autoFilter ref="C120:K132" xr:uid="{00000000-0009-0000-0000-00002B000000}"/>
  <mergeCells count="12">
    <mergeCell ref="E113:H113"/>
    <mergeCell ref="L2:V2"/>
    <mergeCell ref="E85:H85"/>
    <mergeCell ref="E87:H87"/>
    <mergeCell ref="E89:H89"/>
    <mergeCell ref="E109:H109"/>
    <mergeCell ref="E111:H111"/>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49"/>
  <sheetViews>
    <sheetView showGridLines="0" topLeftCell="A133" workbookViewId="0">
      <selection activeCell="H143" sqref="H143"/>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107</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592</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ROUND(J128,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ROUND((SUM(BE128:BE148)),  2)</f>
        <v>0</v>
      </c>
      <c r="I37" s="92">
        <v>0.21</v>
      </c>
      <c r="J37" s="81">
        <f>ROUND(((SUM(BE128:BE148))*I37),  2)</f>
        <v>0</v>
      </c>
      <c r="L37" s="28"/>
    </row>
    <row r="38" spans="2:12" s="1" customFormat="1" ht="14.45" customHeight="1">
      <c r="B38" s="28"/>
      <c r="E38" s="23" t="s">
        <v>39</v>
      </c>
      <c r="F38" s="81">
        <f>ROUND((SUM(BF128:BF148)),  2)</f>
        <v>0</v>
      </c>
      <c r="I38" s="92">
        <v>0.12</v>
      </c>
      <c r="J38" s="81">
        <f>ROUND(((SUM(BF128:BF148))*I38),  2)</f>
        <v>0</v>
      </c>
      <c r="L38" s="28"/>
    </row>
    <row r="39" spans="2:12" s="1" customFormat="1" ht="14.45" hidden="1" customHeight="1">
      <c r="B39" s="28"/>
      <c r="E39" s="23" t="s">
        <v>40</v>
      </c>
      <c r="F39" s="81">
        <f>ROUND((SUM(BG128:BG148)),  2)</f>
        <v>0</v>
      </c>
      <c r="I39" s="92">
        <v>0.21</v>
      </c>
      <c r="J39" s="81">
        <f>0</f>
        <v>0</v>
      </c>
      <c r="L39" s="28"/>
    </row>
    <row r="40" spans="2:12" s="1" customFormat="1" ht="14.45" hidden="1" customHeight="1">
      <c r="B40" s="28"/>
      <c r="E40" s="23" t="s">
        <v>41</v>
      </c>
      <c r="F40" s="81">
        <f>ROUND((SUM(BH128:BH148)),  2)</f>
        <v>0</v>
      </c>
      <c r="I40" s="92">
        <v>0.12</v>
      </c>
      <c r="J40" s="81">
        <f>0</f>
        <v>0</v>
      </c>
      <c r="L40" s="28"/>
    </row>
    <row r="41" spans="2:12" s="1" customFormat="1" ht="14.45" hidden="1" customHeight="1">
      <c r="B41" s="28"/>
      <c r="E41" s="23" t="s">
        <v>42</v>
      </c>
      <c r="F41" s="81">
        <f>ROUND((SUM(BI128:BI148)),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Objekt4 - Zpevněné plochy</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J128</f>
        <v>0</v>
      </c>
      <c r="L100" s="28"/>
      <c r="AU100" s="13" t="s">
        <v>259</v>
      </c>
    </row>
    <row r="101" spans="2:47" s="8" customFormat="1" ht="24.95" customHeight="1">
      <c r="B101" s="104"/>
      <c r="D101" s="105" t="s">
        <v>396</v>
      </c>
      <c r="E101" s="106"/>
      <c r="F101" s="106"/>
      <c r="G101" s="106"/>
      <c r="H101" s="106"/>
      <c r="I101" s="106"/>
      <c r="J101" s="107">
        <f>J129</f>
        <v>0</v>
      </c>
      <c r="L101" s="104"/>
    </row>
    <row r="102" spans="2:47" s="8" customFormat="1" ht="24.95" customHeight="1">
      <c r="B102" s="104"/>
      <c r="D102" s="105" t="s">
        <v>593</v>
      </c>
      <c r="E102" s="106"/>
      <c r="F102" s="106"/>
      <c r="G102" s="106"/>
      <c r="H102" s="106"/>
      <c r="I102" s="106"/>
      <c r="J102" s="107">
        <f>J138</f>
        <v>0</v>
      </c>
      <c r="L102" s="104"/>
    </row>
    <row r="103" spans="2:47" s="8" customFormat="1" ht="24.95" customHeight="1">
      <c r="B103" s="104"/>
      <c r="D103" s="105" t="s">
        <v>594</v>
      </c>
      <c r="E103" s="106"/>
      <c r="F103" s="106"/>
      <c r="G103" s="106"/>
      <c r="H103" s="106"/>
      <c r="I103" s="106"/>
      <c r="J103" s="107">
        <f>J144</f>
        <v>0</v>
      </c>
      <c r="L103" s="104"/>
    </row>
    <row r="104" spans="2:47" s="8" customFormat="1" ht="24.95" customHeight="1">
      <c r="B104" s="104"/>
      <c r="D104" s="105" t="s">
        <v>595</v>
      </c>
      <c r="E104" s="106"/>
      <c r="F104" s="106"/>
      <c r="G104" s="106"/>
      <c r="H104" s="106"/>
      <c r="I104" s="106"/>
      <c r="J104" s="107">
        <f>J147</f>
        <v>0</v>
      </c>
      <c r="L104" s="104"/>
    </row>
    <row r="105" spans="2:47" s="1" customFormat="1" ht="21.75" customHeight="1">
      <c r="B105" s="28"/>
      <c r="L105" s="28"/>
    </row>
    <row r="106" spans="2:47" s="1" customFormat="1" ht="6.95" customHeight="1">
      <c r="B106" s="40"/>
      <c r="C106" s="41"/>
      <c r="D106" s="41"/>
      <c r="E106" s="41"/>
      <c r="F106" s="41"/>
      <c r="G106" s="41"/>
      <c r="H106" s="41"/>
      <c r="I106" s="41"/>
      <c r="J106" s="41"/>
      <c r="K106" s="41"/>
      <c r="L106" s="28"/>
    </row>
    <row r="110" spans="2:47" s="1" customFormat="1" ht="6.95" customHeight="1">
      <c r="B110" s="42"/>
      <c r="C110" s="43"/>
      <c r="D110" s="43"/>
      <c r="E110" s="43"/>
      <c r="F110" s="43"/>
      <c r="G110" s="43"/>
      <c r="H110" s="43"/>
      <c r="I110" s="43"/>
      <c r="J110" s="43"/>
      <c r="K110" s="43"/>
      <c r="L110" s="28"/>
    </row>
    <row r="111" spans="2:47" s="1" customFormat="1" ht="24.95" customHeight="1">
      <c r="B111" s="28"/>
      <c r="C111" s="17" t="s">
        <v>266</v>
      </c>
      <c r="L111" s="28"/>
    </row>
    <row r="112" spans="2:47" s="1" customFormat="1" ht="6.95" customHeight="1">
      <c r="B112" s="28"/>
      <c r="L112" s="28"/>
    </row>
    <row r="113" spans="2:63" s="1" customFormat="1" ht="12" customHeight="1">
      <c r="B113" s="28"/>
      <c r="C113" s="23" t="s">
        <v>16</v>
      </c>
      <c r="L113" s="28"/>
    </row>
    <row r="114" spans="2:63" s="1" customFormat="1" ht="16.5" customHeight="1">
      <c r="B114" s="28"/>
      <c r="E114" s="223" t="str">
        <f>E7</f>
        <v>Městský park -Děkanská zahrada Pelhřimov - kompletní provedení</v>
      </c>
      <c r="F114" s="224"/>
      <c r="G114" s="224"/>
      <c r="H114" s="224"/>
      <c r="L114" s="28"/>
    </row>
    <row r="115" spans="2:63" ht="12" customHeight="1">
      <c r="B115" s="16"/>
      <c r="C115" s="23" t="s">
        <v>249</v>
      </c>
      <c r="L115" s="16"/>
    </row>
    <row r="116" spans="2:63" ht="16.5" customHeight="1">
      <c r="B116" s="16"/>
      <c r="E116" s="223" t="s">
        <v>250</v>
      </c>
      <c r="F116" s="183"/>
      <c r="G116" s="183"/>
      <c r="H116" s="183"/>
      <c r="L116" s="16"/>
    </row>
    <row r="117" spans="2:63" ht="12" customHeight="1">
      <c r="B117" s="16"/>
      <c r="C117" s="23" t="s">
        <v>251</v>
      </c>
      <c r="L117" s="16"/>
    </row>
    <row r="118" spans="2:63" s="1" customFormat="1" ht="16.5" customHeight="1">
      <c r="B118" s="28"/>
      <c r="E118" s="218" t="s">
        <v>252</v>
      </c>
      <c r="F118" s="225"/>
      <c r="G118" s="225"/>
      <c r="H118" s="225"/>
      <c r="L118" s="28"/>
    </row>
    <row r="119" spans="2:63" s="1" customFormat="1" ht="12" customHeight="1">
      <c r="B119" s="28"/>
      <c r="C119" s="23" t="s">
        <v>394</v>
      </c>
      <c r="L119" s="28"/>
    </row>
    <row r="120" spans="2:63" s="1" customFormat="1" ht="16.5" customHeight="1">
      <c r="B120" s="28"/>
      <c r="E120" s="205" t="str">
        <f>E13</f>
        <v>Objekt4 - Zpevněné plochy</v>
      </c>
      <c r="F120" s="225"/>
      <c r="G120" s="225"/>
      <c r="H120" s="225"/>
      <c r="L120" s="28"/>
    </row>
    <row r="121" spans="2:63" s="1" customFormat="1" ht="6.95" customHeight="1">
      <c r="B121" s="28"/>
      <c r="L121" s="28"/>
    </row>
    <row r="122" spans="2:63" s="1" customFormat="1" ht="12" customHeight="1">
      <c r="B122" s="28"/>
      <c r="C122" s="23" t="s">
        <v>20</v>
      </c>
      <c r="F122" s="21" t="str">
        <f>F16</f>
        <v xml:space="preserve"> </v>
      </c>
      <c r="I122" s="23" t="s">
        <v>22</v>
      </c>
      <c r="J122" s="48" t="str">
        <f>IF(J16="","",J16)</f>
        <v>5. 12. 2024</v>
      </c>
      <c r="L122" s="28"/>
    </row>
    <row r="123" spans="2:63" s="1" customFormat="1" ht="6.95" customHeight="1">
      <c r="B123" s="28"/>
      <c r="L123" s="28"/>
    </row>
    <row r="124" spans="2:63" s="1" customFormat="1" ht="15.2" customHeight="1">
      <c r="B124" s="28"/>
      <c r="C124" s="23" t="s">
        <v>24</v>
      </c>
      <c r="F124" s="21" t="str">
        <f>E19</f>
        <v xml:space="preserve"> </v>
      </c>
      <c r="I124" s="23" t="s">
        <v>29</v>
      </c>
      <c r="J124" s="26" t="str">
        <f>E25</f>
        <v xml:space="preserve"> </v>
      </c>
      <c r="L124" s="28"/>
    </row>
    <row r="125" spans="2:63" s="1" customFormat="1" ht="15.2" customHeight="1">
      <c r="B125" s="28"/>
      <c r="C125" s="23" t="s">
        <v>27</v>
      </c>
      <c r="F125" s="21" t="str">
        <f>IF(E22="","",E22)</f>
        <v>Vyplň údaj</v>
      </c>
      <c r="I125" s="23" t="s">
        <v>31</v>
      </c>
      <c r="J125" s="26" t="str">
        <f>E28</f>
        <v xml:space="preserve"> </v>
      </c>
      <c r="L125" s="28"/>
    </row>
    <row r="126" spans="2:63" s="1" customFormat="1" ht="10.35" customHeight="1">
      <c r="B126" s="28"/>
      <c r="L126" s="28"/>
    </row>
    <row r="127" spans="2:63" s="10" customFormat="1" ht="29.25" customHeight="1">
      <c r="B127" s="112"/>
      <c r="C127" s="113" t="s">
        <v>267</v>
      </c>
      <c r="D127" s="114" t="s">
        <v>58</v>
      </c>
      <c r="E127" s="114" t="s">
        <v>54</v>
      </c>
      <c r="F127" s="114" t="s">
        <v>55</v>
      </c>
      <c r="G127" s="114" t="s">
        <v>268</v>
      </c>
      <c r="H127" s="114" t="s">
        <v>269</v>
      </c>
      <c r="I127" s="114" t="s">
        <v>270</v>
      </c>
      <c r="J127" s="115" t="s">
        <v>257</v>
      </c>
      <c r="K127" s="116" t="s">
        <v>271</v>
      </c>
      <c r="L127" s="112"/>
      <c r="M127" s="55" t="s">
        <v>1</v>
      </c>
      <c r="N127" s="56" t="s">
        <v>37</v>
      </c>
      <c r="O127" s="56" t="s">
        <v>272</v>
      </c>
      <c r="P127" s="56" t="s">
        <v>273</v>
      </c>
      <c r="Q127" s="56" t="s">
        <v>274</v>
      </c>
      <c r="R127" s="56" t="s">
        <v>275</v>
      </c>
      <c r="S127" s="56" t="s">
        <v>276</v>
      </c>
      <c r="T127" s="57" t="s">
        <v>277</v>
      </c>
    </row>
    <row r="128" spans="2:63" s="1" customFormat="1" ht="22.9" customHeight="1">
      <c r="B128" s="28"/>
      <c r="C128" s="60" t="s">
        <v>278</v>
      </c>
      <c r="J128" s="117">
        <f>BK128</f>
        <v>0</v>
      </c>
      <c r="L128" s="28"/>
      <c r="M128" s="58"/>
      <c r="N128" s="49"/>
      <c r="O128" s="49"/>
      <c r="P128" s="118">
        <f>P129+P138+P144+P147</f>
        <v>0</v>
      </c>
      <c r="Q128" s="49"/>
      <c r="R128" s="118">
        <f>R129+R138+R144+R147</f>
        <v>0</v>
      </c>
      <c r="S128" s="49"/>
      <c r="T128" s="119">
        <f>T129+T138+T144+T147</f>
        <v>0</v>
      </c>
      <c r="AT128" s="13" t="s">
        <v>72</v>
      </c>
      <c r="AU128" s="13" t="s">
        <v>259</v>
      </c>
      <c r="BK128" s="120">
        <f>BK129+BK138+BK144+BK147</f>
        <v>0</v>
      </c>
    </row>
    <row r="129" spans="2:65" s="11" customFormat="1" ht="25.9" customHeight="1">
      <c r="B129" s="121"/>
      <c r="D129" s="122" t="s">
        <v>72</v>
      </c>
      <c r="E129" s="123" t="s">
        <v>80</v>
      </c>
      <c r="F129" s="123" t="s">
        <v>399</v>
      </c>
      <c r="I129" s="124"/>
      <c r="J129" s="125">
        <f>BK129</f>
        <v>0</v>
      </c>
      <c r="L129" s="121"/>
      <c r="M129" s="126"/>
      <c r="P129" s="127">
        <f>SUM(P130:P137)</f>
        <v>0</v>
      </c>
      <c r="R129" s="127">
        <f>SUM(R130:R137)</f>
        <v>0</v>
      </c>
      <c r="T129" s="128">
        <f>SUM(T130:T137)</f>
        <v>0</v>
      </c>
      <c r="AR129" s="122" t="s">
        <v>80</v>
      </c>
      <c r="AT129" s="129" t="s">
        <v>72</v>
      </c>
      <c r="AU129" s="129" t="s">
        <v>73</v>
      </c>
      <c r="AY129" s="122" t="s">
        <v>281</v>
      </c>
      <c r="BK129" s="130">
        <f>SUM(BK130:BK137)</f>
        <v>0</v>
      </c>
    </row>
    <row r="130" spans="2:65" s="1" customFormat="1" ht="16.5" customHeight="1">
      <c r="B130" s="133"/>
      <c r="C130" s="134" t="s">
        <v>80</v>
      </c>
      <c r="D130" s="134" t="s">
        <v>284</v>
      </c>
      <c r="E130" s="135" t="s">
        <v>596</v>
      </c>
      <c r="F130" s="136" t="s">
        <v>597</v>
      </c>
      <c r="G130" s="137" t="s">
        <v>506</v>
      </c>
      <c r="H130" s="156">
        <v>444.34</v>
      </c>
      <c r="I130" s="139"/>
      <c r="J130" s="140">
        <f t="shared" ref="J130:J137" si="0">ROUND(I130*H130,2)</f>
        <v>0</v>
      </c>
      <c r="K130" s="141"/>
      <c r="L130" s="28"/>
      <c r="M130" s="142" t="s">
        <v>1</v>
      </c>
      <c r="N130" s="143" t="s">
        <v>38</v>
      </c>
      <c r="P130" s="144">
        <f t="shared" ref="P130:P137" si="1">O130*H130</f>
        <v>0</v>
      </c>
      <c r="Q130" s="144">
        <v>0</v>
      </c>
      <c r="R130" s="144">
        <f t="shared" ref="R130:R137" si="2">Q130*H130</f>
        <v>0</v>
      </c>
      <c r="S130" s="144">
        <v>0</v>
      </c>
      <c r="T130" s="145">
        <f t="shared" ref="T130:T137" si="3">S130*H130</f>
        <v>0</v>
      </c>
      <c r="AR130" s="146" t="s">
        <v>97</v>
      </c>
      <c r="AT130" s="146" t="s">
        <v>284</v>
      </c>
      <c r="AU130" s="146" t="s">
        <v>80</v>
      </c>
      <c r="AY130" s="13" t="s">
        <v>281</v>
      </c>
      <c r="BE130" s="147">
        <f t="shared" ref="BE130:BE137" si="4">IF(N130="základní",J130,0)</f>
        <v>0</v>
      </c>
      <c r="BF130" s="147">
        <f t="shared" ref="BF130:BF137" si="5">IF(N130="snížená",J130,0)</f>
        <v>0</v>
      </c>
      <c r="BG130" s="147">
        <f t="shared" ref="BG130:BG137" si="6">IF(N130="zákl. přenesená",J130,0)</f>
        <v>0</v>
      </c>
      <c r="BH130" s="147">
        <f t="shared" ref="BH130:BH137" si="7">IF(N130="sníž. přenesená",J130,0)</f>
        <v>0</v>
      </c>
      <c r="BI130" s="147">
        <f t="shared" ref="BI130:BI137" si="8">IF(N130="nulová",J130,0)</f>
        <v>0</v>
      </c>
      <c r="BJ130" s="13" t="s">
        <v>80</v>
      </c>
      <c r="BK130" s="147">
        <f t="shared" ref="BK130:BK137" si="9">ROUND(I130*H130,2)</f>
        <v>0</v>
      </c>
      <c r="BL130" s="13" t="s">
        <v>97</v>
      </c>
      <c r="BM130" s="146" t="s">
        <v>598</v>
      </c>
    </row>
    <row r="131" spans="2:65" s="1" customFormat="1" ht="16.5" customHeight="1">
      <c r="B131" s="133"/>
      <c r="C131" s="134" t="s">
        <v>82</v>
      </c>
      <c r="D131" s="134" t="s">
        <v>284</v>
      </c>
      <c r="E131" s="135" t="s">
        <v>552</v>
      </c>
      <c r="F131" s="136" t="s">
        <v>599</v>
      </c>
      <c r="G131" s="137" t="s">
        <v>506</v>
      </c>
      <c r="H131" s="156">
        <v>222.16</v>
      </c>
      <c r="I131" s="139"/>
      <c r="J131" s="140">
        <f t="shared" si="0"/>
        <v>0</v>
      </c>
      <c r="K131" s="141"/>
      <c r="L131" s="28"/>
      <c r="M131" s="142" t="s">
        <v>1</v>
      </c>
      <c r="N131" s="143" t="s">
        <v>38</v>
      </c>
      <c r="P131" s="144">
        <f t="shared" si="1"/>
        <v>0</v>
      </c>
      <c r="Q131" s="144">
        <v>0</v>
      </c>
      <c r="R131" s="144">
        <f t="shared" si="2"/>
        <v>0</v>
      </c>
      <c r="S131" s="144">
        <v>0</v>
      </c>
      <c r="T131" s="145">
        <f t="shared" si="3"/>
        <v>0</v>
      </c>
      <c r="AR131" s="146" t="s">
        <v>97</v>
      </c>
      <c r="AT131" s="146" t="s">
        <v>284</v>
      </c>
      <c r="AU131" s="146" t="s">
        <v>80</v>
      </c>
      <c r="AY131" s="13" t="s">
        <v>281</v>
      </c>
      <c r="BE131" s="147">
        <f t="shared" si="4"/>
        <v>0</v>
      </c>
      <c r="BF131" s="147">
        <f t="shared" si="5"/>
        <v>0</v>
      </c>
      <c r="BG131" s="147">
        <f t="shared" si="6"/>
        <v>0</v>
      </c>
      <c r="BH131" s="147">
        <f t="shared" si="7"/>
        <v>0</v>
      </c>
      <c r="BI131" s="147">
        <f t="shared" si="8"/>
        <v>0</v>
      </c>
      <c r="BJ131" s="13" t="s">
        <v>80</v>
      </c>
      <c r="BK131" s="147">
        <f t="shared" si="9"/>
        <v>0</v>
      </c>
      <c r="BL131" s="13" t="s">
        <v>97</v>
      </c>
      <c r="BM131" s="146" t="s">
        <v>600</v>
      </c>
    </row>
    <row r="132" spans="2:65" s="1" customFormat="1" ht="16.5" customHeight="1">
      <c r="B132" s="133"/>
      <c r="C132" s="134" t="s">
        <v>90</v>
      </c>
      <c r="D132" s="134" t="s">
        <v>284</v>
      </c>
      <c r="E132" s="135" t="s">
        <v>601</v>
      </c>
      <c r="F132" s="136" t="s">
        <v>602</v>
      </c>
      <c r="G132" s="137" t="s">
        <v>506</v>
      </c>
      <c r="H132" s="156">
        <v>0.16600000000000001</v>
      </c>
      <c r="I132" s="139"/>
      <c r="J132" s="140">
        <f t="shared" si="0"/>
        <v>0</v>
      </c>
      <c r="K132" s="141"/>
      <c r="L132" s="28"/>
      <c r="M132" s="142" t="s">
        <v>1</v>
      </c>
      <c r="N132" s="143" t="s">
        <v>38</v>
      </c>
      <c r="P132" s="144">
        <f t="shared" si="1"/>
        <v>0</v>
      </c>
      <c r="Q132" s="144">
        <v>0</v>
      </c>
      <c r="R132" s="144">
        <f t="shared" si="2"/>
        <v>0</v>
      </c>
      <c r="S132" s="144">
        <v>0</v>
      </c>
      <c r="T132" s="145">
        <f t="shared" si="3"/>
        <v>0</v>
      </c>
      <c r="AR132" s="146" t="s">
        <v>97</v>
      </c>
      <c r="AT132" s="146" t="s">
        <v>284</v>
      </c>
      <c r="AU132" s="146" t="s">
        <v>80</v>
      </c>
      <c r="AY132" s="13" t="s">
        <v>281</v>
      </c>
      <c r="BE132" s="147">
        <f t="shared" si="4"/>
        <v>0</v>
      </c>
      <c r="BF132" s="147">
        <f t="shared" si="5"/>
        <v>0</v>
      </c>
      <c r="BG132" s="147">
        <f t="shared" si="6"/>
        <v>0</v>
      </c>
      <c r="BH132" s="147">
        <f t="shared" si="7"/>
        <v>0</v>
      </c>
      <c r="BI132" s="147">
        <f t="shared" si="8"/>
        <v>0</v>
      </c>
      <c r="BJ132" s="13" t="s">
        <v>80</v>
      </c>
      <c r="BK132" s="147">
        <f t="shared" si="9"/>
        <v>0</v>
      </c>
      <c r="BL132" s="13" t="s">
        <v>97</v>
      </c>
      <c r="BM132" s="146" t="s">
        <v>603</v>
      </c>
    </row>
    <row r="133" spans="2:65" s="1" customFormat="1" ht="21.75" customHeight="1">
      <c r="B133" s="133"/>
      <c r="C133" s="134" t="s">
        <v>97</v>
      </c>
      <c r="D133" s="134" t="s">
        <v>284</v>
      </c>
      <c r="E133" s="135" t="s">
        <v>604</v>
      </c>
      <c r="F133" s="136" t="s">
        <v>605</v>
      </c>
      <c r="G133" s="137" t="s">
        <v>506</v>
      </c>
      <c r="H133" s="156">
        <v>444.488</v>
      </c>
      <c r="I133" s="139"/>
      <c r="J133" s="140">
        <f t="shared" si="0"/>
        <v>0</v>
      </c>
      <c r="K133" s="141"/>
      <c r="L133" s="28"/>
      <c r="M133" s="142" t="s">
        <v>1</v>
      </c>
      <c r="N133" s="143" t="s">
        <v>38</v>
      </c>
      <c r="P133" s="144">
        <f t="shared" si="1"/>
        <v>0</v>
      </c>
      <c r="Q133" s="144">
        <v>0</v>
      </c>
      <c r="R133" s="144">
        <f t="shared" si="2"/>
        <v>0</v>
      </c>
      <c r="S133" s="144">
        <v>0</v>
      </c>
      <c r="T133" s="145">
        <f t="shared" si="3"/>
        <v>0</v>
      </c>
      <c r="AR133" s="146" t="s">
        <v>97</v>
      </c>
      <c r="AT133" s="146" t="s">
        <v>284</v>
      </c>
      <c r="AU133" s="146" t="s">
        <v>80</v>
      </c>
      <c r="AY133" s="13" t="s">
        <v>281</v>
      </c>
      <c r="BE133" s="147">
        <f t="shared" si="4"/>
        <v>0</v>
      </c>
      <c r="BF133" s="147">
        <f t="shared" si="5"/>
        <v>0</v>
      </c>
      <c r="BG133" s="147">
        <f t="shared" si="6"/>
        <v>0</v>
      </c>
      <c r="BH133" s="147">
        <f t="shared" si="7"/>
        <v>0</v>
      </c>
      <c r="BI133" s="147">
        <f t="shared" si="8"/>
        <v>0</v>
      </c>
      <c r="BJ133" s="13" t="s">
        <v>80</v>
      </c>
      <c r="BK133" s="147">
        <f t="shared" si="9"/>
        <v>0</v>
      </c>
      <c r="BL133" s="13" t="s">
        <v>97</v>
      </c>
      <c r="BM133" s="146" t="s">
        <v>606</v>
      </c>
    </row>
    <row r="134" spans="2:65" s="1" customFormat="1" ht="21.75" customHeight="1">
      <c r="B134" s="133"/>
      <c r="C134" s="134" t="s">
        <v>280</v>
      </c>
      <c r="D134" s="134" t="s">
        <v>284</v>
      </c>
      <c r="E134" s="135" t="s">
        <v>607</v>
      </c>
      <c r="F134" s="136" t="s">
        <v>608</v>
      </c>
      <c r="G134" s="137" t="s">
        <v>402</v>
      </c>
      <c r="H134" s="156">
        <v>1369.92</v>
      </c>
      <c r="I134" s="139"/>
      <c r="J134" s="140">
        <f t="shared" si="0"/>
        <v>0</v>
      </c>
      <c r="K134" s="141"/>
      <c r="L134" s="28"/>
      <c r="M134" s="142" t="s">
        <v>1</v>
      </c>
      <c r="N134" s="143" t="s">
        <v>38</v>
      </c>
      <c r="P134" s="144">
        <f t="shared" si="1"/>
        <v>0</v>
      </c>
      <c r="Q134" s="144">
        <v>0</v>
      </c>
      <c r="R134" s="144">
        <f t="shared" si="2"/>
        <v>0</v>
      </c>
      <c r="S134" s="144">
        <v>0</v>
      </c>
      <c r="T134" s="145">
        <f t="shared" si="3"/>
        <v>0</v>
      </c>
      <c r="AR134" s="146" t="s">
        <v>97</v>
      </c>
      <c r="AT134" s="146" t="s">
        <v>284</v>
      </c>
      <c r="AU134" s="146" t="s">
        <v>80</v>
      </c>
      <c r="AY134" s="13" t="s">
        <v>281</v>
      </c>
      <c r="BE134" s="147">
        <f t="shared" si="4"/>
        <v>0</v>
      </c>
      <c r="BF134" s="147">
        <f t="shared" si="5"/>
        <v>0</v>
      </c>
      <c r="BG134" s="147">
        <f t="shared" si="6"/>
        <v>0</v>
      </c>
      <c r="BH134" s="147">
        <f t="shared" si="7"/>
        <v>0</v>
      </c>
      <c r="BI134" s="147">
        <f t="shared" si="8"/>
        <v>0</v>
      </c>
      <c r="BJ134" s="13" t="s">
        <v>80</v>
      </c>
      <c r="BK134" s="147">
        <f t="shared" si="9"/>
        <v>0</v>
      </c>
      <c r="BL134" s="13" t="s">
        <v>97</v>
      </c>
      <c r="BM134" s="146" t="s">
        <v>609</v>
      </c>
    </row>
    <row r="135" spans="2:65" s="1" customFormat="1" ht="16.5" customHeight="1">
      <c r="B135" s="133"/>
      <c r="C135" s="134" t="s">
        <v>306</v>
      </c>
      <c r="D135" s="134" t="s">
        <v>284</v>
      </c>
      <c r="E135" s="135" t="s">
        <v>610</v>
      </c>
      <c r="F135" s="136" t="s">
        <v>611</v>
      </c>
      <c r="G135" s="137" t="s">
        <v>402</v>
      </c>
      <c r="H135" s="156">
        <v>0.83199999999999996</v>
      </c>
      <c r="I135" s="139"/>
      <c r="J135" s="140">
        <f t="shared" si="0"/>
        <v>0</v>
      </c>
      <c r="K135" s="141"/>
      <c r="L135" s="28"/>
      <c r="M135" s="142" t="s">
        <v>1</v>
      </c>
      <c r="N135" s="143" t="s">
        <v>38</v>
      </c>
      <c r="P135" s="144">
        <f t="shared" si="1"/>
        <v>0</v>
      </c>
      <c r="Q135" s="144">
        <v>0</v>
      </c>
      <c r="R135" s="144">
        <f t="shared" si="2"/>
        <v>0</v>
      </c>
      <c r="S135" s="144">
        <v>0</v>
      </c>
      <c r="T135" s="145">
        <f t="shared" si="3"/>
        <v>0</v>
      </c>
      <c r="AR135" s="146" t="s">
        <v>97</v>
      </c>
      <c r="AT135" s="146" t="s">
        <v>284</v>
      </c>
      <c r="AU135" s="146" t="s">
        <v>80</v>
      </c>
      <c r="AY135" s="13" t="s">
        <v>281</v>
      </c>
      <c r="BE135" s="147">
        <f t="shared" si="4"/>
        <v>0</v>
      </c>
      <c r="BF135" s="147">
        <f t="shared" si="5"/>
        <v>0</v>
      </c>
      <c r="BG135" s="147">
        <f t="shared" si="6"/>
        <v>0</v>
      </c>
      <c r="BH135" s="147">
        <f t="shared" si="7"/>
        <v>0</v>
      </c>
      <c r="BI135" s="147">
        <f t="shared" si="8"/>
        <v>0</v>
      </c>
      <c r="BJ135" s="13" t="s">
        <v>80</v>
      </c>
      <c r="BK135" s="147">
        <f t="shared" si="9"/>
        <v>0</v>
      </c>
      <c r="BL135" s="13" t="s">
        <v>97</v>
      </c>
      <c r="BM135" s="146" t="s">
        <v>612</v>
      </c>
    </row>
    <row r="136" spans="2:65" s="1" customFormat="1" ht="16.5" customHeight="1">
      <c r="B136" s="133"/>
      <c r="C136" s="134" t="s">
        <v>311</v>
      </c>
      <c r="D136" s="134" t="s">
        <v>284</v>
      </c>
      <c r="E136" s="135" t="s">
        <v>613</v>
      </c>
      <c r="F136" s="136" t="s">
        <v>614</v>
      </c>
      <c r="G136" s="137" t="s">
        <v>506</v>
      </c>
      <c r="H136" s="156">
        <v>444.4</v>
      </c>
      <c r="I136" s="139"/>
      <c r="J136" s="140">
        <f t="shared" si="0"/>
        <v>0</v>
      </c>
      <c r="K136" s="141"/>
      <c r="L136" s="28"/>
      <c r="M136" s="142" t="s">
        <v>1</v>
      </c>
      <c r="N136" s="143" t="s">
        <v>38</v>
      </c>
      <c r="P136" s="144">
        <f t="shared" si="1"/>
        <v>0</v>
      </c>
      <c r="Q136" s="144">
        <v>0</v>
      </c>
      <c r="R136" s="144">
        <f t="shared" si="2"/>
        <v>0</v>
      </c>
      <c r="S136" s="144">
        <v>0</v>
      </c>
      <c r="T136" s="145">
        <f t="shared" si="3"/>
        <v>0</v>
      </c>
      <c r="AR136" s="146" t="s">
        <v>97</v>
      </c>
      <c r="AT136" s="146" t="s">
        <v>284</v>
      </c>
      <c r="AU136" s="146" t="s">
        <v>80</v>
      </c>
      <c r="AY136" s="13" t="s">
        <v>281</v>
      </c>
      <c r="BE136" s="147">
        <f t="shared" si="4"/>
        <v>0</v>
      </c>
      <c r="BF136" s="147">
        <f t="shared" si="5"/>
        <v>0</v>
      </c>
      <c r="BG136" s="147">
        <f t="shared" si="6"/>
        <v>0</v>
      </c>
      <c r="BH136" s="147">
        <f t="shared" si="7"/>
        <v>0</v>
      </c>
      <c r="BI136" s="147">
        <f t="shared" si="8"/>
        <v>0</v>
      </c>
      <c r="BJ136" s="13" t="s">
        <v>80</v>
      </c>
      <c r="BK136" s="147">
        <f t="shared" si="9"/>
        <v>0</v>
      </c>
      <c r="BL136" s="13" t="s">
        <v>97</v>
      </c>
      <c r="BM136" s="146" t="s">
        <v>615</v>
      </c>
    </row>
    <row r="137" spans="2:65" s="1" customFormat="1" ht="16.5" customHeight="1">
      <c r="B137" s="133"/>
      <c r="C137" s="134" t="s">
        <v>316</v>
      </c>
      <c r="D137" s="134" t="s">
        <v>284</v>
      </c>
      <c r="E137" s="135" t="s">
        <v>616</v>
      </c>
      <c r="F137" s="136" t="s">
        <v>617</v>
      </c>
      <c r="G137" s="137" t="s">
        <v>618</v>
      </c>
      <c r="H137" s="156">
        <v>80</v>
      </c>
      <c r="I137" s="139"/>
      <c r="J137" s="140">
        <f t="shared" si="0"/>
        <v>0</v>
      </c>
      <c r="K137" s="141"/>
      <c r="L137" s="28"/>
      <c r="M137" s="142" t="s">
        <v>1</v>
      </c>
      <c r="N137" s="143" t="s">
        <v>38</v>
      </c>
      <c r="P137" s="144">
        <f t="shared" si="1"/>
        <v>0</v>
      </c>
      <c r="Q137" s="144">
        <v>0</v>
      </c>
      <c r="R137" s="144">
        <f t="shared" si="2"/>
        <v>0</v>
      </c>
      <c r="S137" s="144">
        <v>0</v>
      </c>
      <c r="T137" s="145">
        <f t="shared" si="3"/>
        <v>0</v>
      </c>
      <c r="AR137" s="146" t="s">
        <v>97</v>
      </c>
      <c r="AT137" s="146" t="s">
        <v>284</v>
      </c>
      <c r="AU137" s="146" t="s">
        <v>80</v>
      </c>
      <c r="AY137" s="13" t="s">
        <v>281</v>
      </c>
      <c r="BE137" s="147">
        <f t="shared" si="4"/>
        <v>0</v>
      </c>
      <c r="BF137" s="147">
        <f t="shared" si="5"/>
        <v>0</v>
      </c>
      <c r="BG137" s="147">
        <f t="shared" si="6"/>
        <v>0</v>
      </c>
      <c r="BH137" s="147">
        <f t="shared" si="7"/>
        <v>0</v>
      </c>
      <c r="BI137" s="147">
        <f t="shared" si="8"/>
        <v>0</v>
      </c>
      <c r="BJ137" s="13" t="s">
        <v>80</v>
      </c>
      <c r="BK137" s="147">
        <f t="shared" si="9"/>
        <v>0</v>
      </c>
      <c r="BL137" s="13" t="s">
        <v>97</v>
      </c>
      <c r="BM137" s="146" t="s">
        <v>619</v>
      </c>
    </row>
    <row r="138" spans="2:65" s="11" customFormat="1" ht="25.9" customHeight="1">
      <c r="B138" s="121"/>
      <c r="D138" s="122" t="s">
        <v>72</v>
      </c>
      <c r="E138" s="123" t="s">
        <v>539</v>
      </c>
      <c r="F138" s="123" t="s">
        <v>105</v>
      </c>
      <c r="I138" s="124"/>
      <c r="J138" s="125">
        <f>BK138</f>
        <v>0</v>
      </c>
      <c r="L138" s="121"/>
      <c r="M138" s="126"/>
      <c r="P138" s="127">
        <f>SUM(P139:P143)</f>
        <v>0</v>
      </c>
      <c r="R138" s="127">
        <f>SUM(R139:R143)</f>
        <v>0</v>
      </c>
      <c r="T138" s="128">
        <f>SUM(T139:T143)</f>
        <v>0</v>
      </c>
      <c r="AR138" s="122" t="s">
        <v>80</v>
      </c>
      <c r="AT138" s="129" t="s">
        <v>72</v>
      </c>
      <c r="AU138" s="129" t="s">
        <v>73</v>
      </c>
      <c r="AY138" s="122" t="s">
        <v>281</v>
      </c>
      <c r="BK138" s="130">
        <f>SUM(BK139:BK143)</f>
        <v>0</v>
      </c>
    </row>
    <row r="139" spans="2:65" s="1" customFormat="1" ht="24.2" customHeight="1">
      <c r="B139" s="133"/>
      <c r="C139" s="134" t="s">
        <v>321</v>
      </c>
      <c r="D139" s="134" t="s">
        <v>284</v>
      </c>
      <c r="E139" s="135" t="s">
        <v>620</v>
      </c>
      <c r="F139" s="136" t="s">
        <v>621</v>
      </c>
      <c r="G139" s="137" t="s">
        <v>402</v>
      </c>
      <c r="H139" s="156">
        <v>1369.92</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622</v>
      </c>
    </row>
    <row r="140" spans="2:65" s="1" customFormat="1" ht="24.2" customHeight="1">
      <c r="B140" s="133"/>
      <c r="C140" s="134" t="s">
        <v>326</v>
      </c>
      <c r="D140" s="134" t="s">
        <v>284</v>
      </c>
      <c r="E140" s="135" t="s">
        <v>623</v>
      </c>
      <c r="F140" s="136" t="s">
        <v>624</v>
      </c>
      <c r="G140" s="137" t="s">
        <v>402</v>
      </c>
      <c r="H140" s="156">
        <v>130.66999999999999</v>
      </c>
      <c r="I140" s="139"/>
      <c r="J140" s="140">
        <f>ROUND(I140*H140,2)</f>
        <v>0</v>
      </c>
      <c r="K140" s="141"/>
      <c r="L140" s="28"/>
      <c r="M140" s="142" t="s">
        <v>1</v>
      </c>
      <c r="N140" s="143" t="s">
        <v>38</v>
      </c>
      <c r="P140" s="144">
        <f>O140*H140</f>
        <v>0</v>
      </c>
      <c r="Q140" s="144">
        <v>0</v>
      </c>
      <c r="R140" s="144">
        <f>Q140*H140</f>
        <v>0</v>
      </c>
      <c r="S140" s="144">
        <v>0</v>
      </c>
      <c r="T140" s="145">
        <f>S140*H140</f>
        <v>0</v>
      </c>
      <c r="AR140" s="146" t="s">
        <v>97</v>
      </c>
      <c r="AT140" s="146" t="s">
        <v>284</v>
      </c>
      <c r="AU140" s="146" t="s">
        <v>80</v>
      </c>
      <c r="AY140" s="13" t="s">
        <v>281</v>
      </c>
      <c r="BE140" s="147">
        <f>IF(N140="základní",J140,0)</f>
        <v>0</v>
      </c>
      <c r="BF140" s="147">
        <f>IF(N140="snížená",J140,0)</f>
        <v>0</v>
      </c>
      <c r="BG140" s="147">
        <f>IF(N140="zákl. přenesená",J140,0)</f>
        <v>0</v>
      </c>
      <c r="BH140" s="147">
        <f>IF(N140="sníž. přenesená",J140,0)</f>
        <v>0</v>
      </c>
      <c r="BI140" s="147">
        <f>IF(N140="nulová",J140,0)</f>
        <v>0</v>
      </c>
      <c r="BJ140" s="13" t="s">
        <v>80</v>
      </c>
      <c r="BK140" s="147">
        <f>ROUND(I140*H140,2)</f>
        <v>0</v>
      </c>
      <c r="BL140" s="13" t="s">
        <v>97</v>
      </c>
      <c r="BM140" s="146" t="s">
        <v>625</v>
      </c>
    </row>
    <row r="141" spans="2:65" s="1" customFormat="1" ht="24.2" customHeight="1">
      <c r="B141" s="133"/>
      <c r="C141" s="134" t="s">
        <v>331</v>
      </c>
      <c r="D141" s="134" t="s">
        <v>284</v>
      </c>
      <c r="E141" s="135" t="s">
        <v>626</v>
      </c>
      <c r="F141" s="136" t="s">
        <v>627</v>
      </c>
      <c r="G141" s="137" t="s">
        <v>402</v>
      </c>
      <c r="H141" s="156">
        <v>588.70000000000005</v>
      </c>
      <c r="I141" s="139"/>
      <c r="J141" s="140">
        <f>ROUND(I141*H141,2)</f>
        <v>0</v>
      </c>
      <c r="K141" s="141"/>
      <c r="L141" s="28"/>
      <c r="M141" s="142" t="s">
        <v>1</v>
      </c>
      <c r="N141" s="143" t="s">
        <v>38</v>
      </c>
      <c r="P141" s="144">
        <f>O141*H141</f>
        <v>0</v>
      </c>
      <c r="Q141" s="144">
        <v>0</v>
      </c>
      <c r="R141" s="144">
        <f>Q141*H141</f>
        <v>0</v>
      </c>
      <c r="S141" s="144">
        <v>0</v>
      </c>
      <c r="T141" s="145">
        <f>S141*H141</f>
        <v>0</v>
      </c>
      <c r="AR141" s="146" t="s">
        <v>97</v>
      </c>
      <c r="AT141" s="146" t="s">
        <v>284</v>
      </c>
      <c r="AU141" s="146" t="s">
        <v>80</v>
      </c>
      <c r="AY141" s="13" t="s">
        <v>281</v>
      </c>
      <c r="BE141" s="147">
        <f>IF(N141="základní",J141,0)</f>
        <v>0</v>
      </c>
      <c r="BF141" s="147">
        <f>IF(N141="snížená",J141,0)</f>
        <v>0</v>
      </c>
      <c r="BG141" s="147">
        <f>IF(N141="zákl. přenesená",J141,0)</f>
        <v>0</v>
      </c>
      <c r="BH141" s="147">
        <f>IF(N141="sníž. přenesená",J141,0)</f>
        <v>0</v>
      </c>
      <c r="BI141" s="147">
        <f>IF(N141="nulová",J141,0)</f>
        <v>0</v>
      </c>
      <c r="BJ141" s="13" t="s">
        <v>80</v>
      </c>
      <c r="BK141" s="147">
        <f>ROUND(I141*H141,2)</f>
        <v>0</v>
      </c>
      <c r="BL141" s="13" t="s">
        <v>97</v>
      </c>
      <c r="BM141" s="146" t="s">
        <v>628</v>
      </c>
    </row>
    <row r="142" spans="2:65" s="1" customFormat="1" ht="21.75" customHeight="1">
      <c r="B142" s="133"/>
      <c r="C142" s="134" t="s">
        <v>438</v>
      </c>
      <c r="D142" s="134" t="s">
        <v>284</v>
      </c>
      <c r="E142" s="135" t="s">
        <v>629</v>
      </c>
      <c r="F142" s="136" t="s">
        <v>630</v>
      </c>
      <c r="G142" s="137" t="s">
        <v>402</v>
      </c>
      <c r="H142" s="156">
        <v>758.49</v>
      </c>
      <c r="I142" s="139"/>
      <c r="J142" s="140">
        <f>ROUND(I142*H142,2)</f>
        <v>0</v>
      </c>
      <c r="K142" s="141"/>
      <c r="L142" s="28"/>
      <c r="M142" s="142" t="s">
        <v>1</v>
      </c>
      <c r="N142" s="143" t="s">
        <v>38</v>
      </c>
      <c r="P142" s="144">
        <f>O142*H142</f>
        <v>0</v>
      </c>
      <c r="Q142" s="144">
        <v>0</v>
      </c>
      <c r="R142" s="144">
        <f>Q142*H142</f>
        <v>0</v>
      </c>
      <c r="S142" s="144">
        <v>0</v>
      </c>
      <c r="T142" s="145">
        <f>S142*H142</f>
        <v>0</v>
      </c>
      <c r="AR142" s="146" t="s">
        <v>97</v>
      </c>
      <c r="AT142" s="146" t="s">
        <v>284</v>
      </c>
      <c r="AU142" s="146" t="s">
        <v>80</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97</v>
      </c>
      <c r="BM142" s="146" t="s">
        <v>631</v>
      </c>
    </row>
    <row r="143" spans="2:65" s="1" customFormat="1" ht="21.75" customHeight="1">
      <c r="B143" s="133"/>
      <c r="C143" s="134" t="s">
        <v>347</v>
      </c>
      <c r="D143" s="134" t="s">
        <v>284</v>
      </c>
      <c r="E143" s="135" t="s">
        <v>632</v>
      </c>
      <c r="F143" s="136" t="s">
        <v>633</v>
      </c>
      <c r="G143" s="137" t="s">
        <v>511</v>
      </c>
      <c r="H143" s="156">
        <v>174.2</v>
      </c>
      <c r="I143" s="139"/>
      <c r="J143" s="140">
        <f>ROUND(I143*H143,2)</f>
        <v>0</v>
      </c>
      <c r="K143" s="141"/>
      <c r="L143" s="28"/>
      <c r="M143" s="142" t="s">
        <v>1</v>
      </c>
      <c r="N143" s="143" t="s">
        <v>38</v>
      </c>
      <c r="P143" s="144">
        <f>O143*H143</f>
        <v>0</v>
      </c>
      <c r="Q143" s="144">
        <v>0</v>
      </c>
      <c r="R143" s="144">
        <f>Q143*H143</f>
        <v>0</v>
      </c>
      <c r="S143" s="144">
        <v>0</v>
      </c>
      <c r="T143" s="145">
        <f>S143*H143</f>
        <v>0</v>
      </c>
      <c r="AR143" s="146" t="s">
        <v>97</v>
      </c>
      <c r="AT143" s="146" t="s">
        <v>284</v>
      </c>
      <c r="AU143" s="146" t="s">
        <v>80</v>
      </c>
      <c r="AY143" s="13" t="s">
        <v>281</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97</v>
      </c>
      <c r="BM143" s="146" t="s">
        <v>634</v>
      </c>
    </row>
    <row r="144" spans="2:65" s="11" customFormat="1" ht="25.9" customHeight="1">
      <c r="B144" s="121"/>
      <c r="D144" s="122" t="s">
        <v>72</v>
      </c>
      <c r="E144" s="123" t="s">
        <v>635</v>
      </c>
      <c r="F144" s="123" t="s">
        <v>636</v>
      </c>
      <c r="I144" s="124"/>
      <c r="J144" s="125">
        <f>BK144</f>
        <v>0</v>
      </c>
      <c r="L144" s="121"/>
      <c r="M144" s="126"/>
      <c r="P144" s="127">
        <f>SUM(P145:P146)</f>
        <v>0</v>
      </c>
      <c r="R144" s="127">
        <f>SUM(R145:R146)</f>
        <v>0</v>
      </c>
      <c r="T144" s="128">
        <f>SUM(T145:T146)</f>
        <v>0</v>
      </c>
      <c r="AR144" s="122" t="s">
        <v>80</v>
      </c>
      <c r="AT144" s="129" t="s">
        <v>72</v>
      </c>
      <c r="AU144" s="129" t="s">
        <v>73</v>
      </c>
      <c r="AY144" s="122" t="s">
        <v>281</v>
      </c>
      <c r="BK144" s="130">
        <f>SUM(BK145:BK146)</f>
        <v>0</v>
      </c>
    </row>
    <row r="145" spans="2:65" s="1" customFormat="1" ht="21.75" customHeight="1">
      <c r="B145" s="133"/>
      <c r="C145" s="134" t="s">
        <v>454</v>
      </c>
      <c r="D145" s="134" t="s">
        <v>284</v>
      </c>
      <c r="E145" s="135" t="s">
        <v>637</v>
      </c>
      <c r="F145" s="136" t="s">
        <v>638</v>
      </c>
      <c r="G145" s="137" t="s">
        <v>501</v>
      </c>
      <c r="H145" s="156">
        <v>728.8</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639</v>
      </c>
    </row>
    <row r="146" spans="2:65" s="1" customFormat="1" ht="21.75" customHeight="1">
      <c r="B146" s="133"/>
      <c r="C146" s="134" t="s">
        <v>366</v>
      </c>
      <c r="D146" s="134" t="s">
        <v>284</v>
      </c>
      <c r="E146" s="135" t="s">
        <v>640</v>
      </c>
      <c r="F146" s="136" t="s">
        <v>641</v>
      </c>
      <c r="G146" s="137" t="s">
        <v>506</v>
      </c>
      <c r="H146" s="156">
        <v>27.33</v>
      </c>
      <c r="I146" s="139"/>
      <c r="J146" s="140">
        <f>ROUND(I146*H146,2)</f>
        <v>0</v>
      </c>
      <c r="K146" s="141"/>
      <c r="L146" s="28"/>
      <c r="M146" s="142" t="s">
        <v>1</v>
      </c>
      <c r="N146" s="143" t="s">
        <v>38</v>
      </c>
      <c r="P146" s="144">
        <f>O146*H146</f>
        <v>0</v>
      </c>
      <c r="Q146" s="144">
        <v>0</v>
      </c>
      <c r="R146" s="144">
        <f>Q146*H146</f>
        <v>0</v>
      </c>
      <c r="S146" s="144">
        <v>0</v>
      </c>
      <c r="T146" s="145">
        <f>S146*H146</f>
        <v>0</v>
      </c>
      <c r="AR146" s="146" t="s">
        <v>97</v>
      </c>
      <c r="AT146" s="146" t="s">
        <v>284</v>
      </c>
      <c r="AU146" s="146" t="s">
        <v>80</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97</v>
      </c>
      <c r="BM146" s="146" t="s">
        <v>642</v>
      </c>
    </row>
    <row r="147" spans="2:65" s="11" customFormat="1" ht="25.9" customHeight="1">
      <c r="B147" s="121"/>
      <c r="D147" s="122" t="s">
        <v>72</v>
      </c>
      <c r="E147" s="123" t="s">
        <v>643</v>
      </c>
      <c r="F147" s="123" t="s">
        <v>644</v>
      </c>
      <c r="I147" s="124"/>
      <c r="J147" s="125">
        <f>BK147</f>
        <v>0</v>
      </c>
      <c r="L147" s="121"/>
      <c r="M147" s="126"/>
      <c r="P147" s="127">
        <f>P148</f>
        <v>0</v>
      </c>
      <c r="R147" s="127">
        <f>R148</f>
        <v>0</v>
      </c>
      <c r="T147" s="128">
        <f>T148</f>
        <v>0</v>
      </c>
      <c r="AR147" s="122" t="s">
        <v>80</v>
      </c>
      <c r="AT147" s="129" t="s">
        <v>72</v>
      </c>
      <c r="AU147" s="129" t="s">
        <v>73</v>
      </c>
      <c r="AY147" s="122" t="s">
        <v>281</v>
      </c>
      <c r="BK147" s="130">
        <f>BK148</f>
        <v>0</v>
      </c>
    </row>
    <row r="148" spans="2:65" s="1" customFormat="1" ht="16.5" customHeight="1">
      <c r="B148" s="133"/>
      <c r="C148" s="134" t="s">
        <v>371</v>
      </c>
      <c r="D148" s="134" t="s">
        <v>284</v>
      </c>
      <c r="E148" s="135" t="s">
        <v>645</v>
      </c>
      <c r="F148" s="136" t="s">
        <v>646</v>
      </c>
      <c r="G148" s="137" t="s">
        <v>511</v>
      </c>
      <c r="H148" s="156">
        <v>970</v>
      </c>
      <c r="I148" s="139"/>
      <c r="J148" s="140">
        <f>ROUND(I148*H148,2)</f>
        <v>0</v>
      </c>
      <c r="K148" s="141"/>
      <c r="L148" s="28"/>
      <c r="M148" s="157" t="s">
        <v>1</v>
      </c>
      <c r="N148" s="158" t="s">
        <v>38</v>
      </c>
      <c r="O148" s="154"/>
      <c r="P148" s="159">
        <f>O148*H148</f>
        <v>0</v>
      </c>
      <c r="Q148" s="159">
        <v>0</v>
      </c>
      <c r="R148" s="159">
        <f>Q148*H148</f>
        <v>0</v>
      </c>
      <c r="S148" s="159">
        <v>0</v>
      </c>
      <c r="T148" s="160">
        <f>S148*H148</f>
        <v>0</v>
      </c>
      <c r="AR148" s="146" t="s">
        <v>97</v>
      </c>
      <c r="AT148" s="146" t="s">
        <v>284</v>
      </c>
      <c r="AU148" s="146" t="s">
        <v>80</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97</v>
      </c>
      <c r="BM148" s="146" t="s">
        <v>647</v>
      </c>
    </row>
    <row r="149" spans="2:65" s="1" customFormat="1" ht="6.95" customHeight="1">
      <c r="B149" s="40"/>
      <c r="C149" s="41"/>
      <c r="D149" s="41"/>
      <c r="E149" s="41"/>
      <c r="F149" s="41"/>
      <c r="G149" s="41"/>
      <c r="H149" s="41"/>
      <c r="I149" s="41"/>
      <c r="J149" s="41"/>
      <c r="K149" s="41"/>
      <c r="L149" s="28"/>
    </row>
  </sheetData>
  <autoFilter ref="C127:K148" xr:uid="{00000000-0009-0000-0000-000004000000}"/>
  <mergeCells count="15">
    <mergeCell ref="E114:H114"/>
    <mergeCell ref="E118:H118"/>
    <mergeCell ref="E116:H116"/>
    <mergeCell ref="E120:H120"/>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257"/>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111</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648</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ROUND(J136,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ROUND((SUM(BE136:BE256)),  2)</f>
        <v>0</v>
      </c>
      <c r="I37" s="92">
        <v>0.21</v>
      </c>
      <c r="J37" s="81">
        <f>ROUND(((SUM(BE136:BE256))*I37),  2)</f>
        <v>0</v>
      </c>
      <c r="L37" s="28"/>
    </row>
    <row r="38" spans="2:12" s="1" customFormat="1" ht="14.45" customHeight="1">
      <c r="B38" s="28"/>
      <c r="E38" s="23" t="s">
        <v>39</v>
      </c>
      <c r="F38" s="81">
        <f>ROUND((SUM(BF136:BF256)),  2)</f>
        <v>0</v>
      </c>
      <c r="I38" s="92">
        <v>0.12</v>
      </c>
      <c r="J38" s="81">
        <f>ROUND(((SUM(BF136:BF256))*I38),  2)</f>
        <v>0</v>
      </c>
      <c r="L38" s="28"/>
    </row>
    <row r="39" spans="2:12" s="1" customFormat="1" ht="14.45" hidden="1" customHeight="1">
      <c r="B39" s="28"/>
      <c r="E39" s="23" t="s">
        <v>40</v>
      </c>
      <c r="F39" s="81">
        <f>ROUND((SUM(BG136:BG256)),  2)</f>
        <v>0</v>
      </c>
      <c r="I39" s="92">
        <v>0.21</v>
      </c>
      <c r="J39" s="81">
        <f>0</f>
        <v>0</v>
      </c>
      <c r="L39" s="28"/>
    </row>
    <row r="40" spans="2:12" s="1" customFormat="1" ht="14.45" hidden="1" customHeight="1">
      <c r="B40" s="28"/>
      <c r="E40" s="23" t="s">
        <v>41</v>
      </c>
      <c r="F40" s="81">
        <f>ROUND((SUM(BH136:BH256)),  2)</f>
        <v>0</v>
      </c>
      <c r="I40" s="92">
        <v>0.12</v>
      </c>
      <c r="J40" s="81">
        <f>0</f>
        <v>0</v>
      </c>
      <c r="L40" s="28"/>
    </row>
    <row r="41" spans="2:12" s="1" customFormat="1" ht="14.45" hidden="1" customHeight="1">
      <c r="B41" s="28"/>
      <c r="E41" s="23" t="s">
        <v>42</v>
      </c>
      <c r="F41" s="81">
        <f>ROUND((SUM(BI136:BI256)),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Objekt4 - Oválná kašna a kaskády</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J136</f>
        <v>0</v>
      </c>
      <c r="L100" s="28"/>
      <c r="AU100" s="13" t="s">
        <v>259</v>
      </c>
    </row>
    <row r="101" spans="2:47" s="8" customFormat="1" ht="24.95" customHeight="1">
      <c r="B101" s="104"/>
      <c r="D101" s="105" t="s">
        <v>396</v>
      </c>
      <c r="E101" s="106"/>
      <c r="F101" s="106"/>
      <c r="G101" s="106"/>
      <c r="H101" s="106"/>
      <c r="I101" s="106"/>
      <c r="J101" s="107">
        <f>J137</f>
        <v>0</v>
      </c>
      <c r="L101" s="104"/>
    </row>
    <row r="102" spans="2:47" s="8" customFormat="1" ht="24.95" customHeight="1">
      <c r="B102" s="104"/>
      <c r="D102" s="105" t="s">
        <v>649</v>
      </c>
      <c r="E102" s="106"/>
      <c r="F102" s="106"/>
      <c r="G102" s="106"/>
      <c r="H102" s="106"/>
      <c r="I102" s="106"/>
      <c r="J102" s="107">
        <f>J168</f>
        <v>0</v>
      </c>
      <c r="L102" s="104"/>
    </row>
    <row r="103" spans="2:47" s="8" customFormat="1" ht="24.95" customHeight="1">
      <c r="B103" s="104"/>
      <c r="D103" s="105" t="s">
        <v>650</v>
      </c>
      <c r="E103" s="106"/>
      <c r="F103" s="106"/>
      <c r="G103" s="106"/>
      <c r="H103" s="106"/>
      <c r="I103" s="106"/>
      <c r="J103" s="107">
        <f>J190</f>
        <v>0</v>
      </c>
      <c r="L103" s="104"/>
    </row>
    <row r="104" spans="2:47" s="8" customFormat="1" ht="24.95" customHeight="1">
      <c r="B104" s="104"/>
      <c r="D104" s="105" t="s">
        <v>651</v>
      </c>
      <c r="E104" s="106"/>
      <c r="F104" s="106"/>
      <c r="G104" s="106"/>
      <c r="H104" s="106"/>
      <c r="I104" s="106"/>
      <c r="J104" s="107">
        <f>J205</f>
        <v>0</v>
      </c>
      <c r="L104" s="104"/>
    </row>
    <row r="105" spans="2:47" s="8" customFormat="1" ht="24.95" customHeight="1">
      <c r="B105" s="104"/>
      <c r="D105" s="105" t="s">
        <v>652</v>
      </c>
      <c r="E105" s="106"/>
      <c r="F105" s="106"/>
      <c r="G105" s="106"/>
      <c r="H105" s="106"/>
      <c r="I105" s="106"/>
      <c r="J105" s="107">
        <f>J208</f>
        <v>0</v>
      </c>
      <c r="L105" s="104"/>
    </row>
    <row r="106" spans="2:47" s="8" customFormat="1" ht="24.95" customHeight="1">
      <c r="B106" s="104"/>
      <c r="D106" s="105" t="s">
        <v>653</v>
      </c>
      <c r="E106" s="106"/>
      <c r="F106" s="106"/>
      <c r="G106" s="106"/>
      <c r="H106" s="106"/>
      <c r="I106" s="106"/>
      <c r="J106" s="107">
        <f>J212</f>
        <v>0</v>
      </c>
      <c r="L106" s="104"/>
    </row>
    <row r="107" spans="2:47" s="8" customFormat="1" ht="24.95" customHeight="1">
      <c r="B107" s="104"/>
      <c r="D107" s="105" t="s">
        <v>654</v>
      </c>
      <c r="E107" s="106"/>
      <c r="F107" s="106"/>
      <c r="G107" s="106"/>
      <c r="H107" s="106"/>
      <c r="I107" s="106"/>
      <c r="J107" s="107">
        <f>J217</f>
        <v>0</v>
      </c>
      <c r="L107" s="104"/>
    </row>
    <row r="108" spans="2:47" s="8" customFormat="1" ht="24.95" customHeight="1">
      <c r="B108" s="104"/>
      <c r="D108" s="105" t="s">
        <v>595</v>
      </c>
      <c r="E108" s="106"/>
      <c r="F108" s="106"/>
      <c r="G108" s="106"/>
      <c r="H108" s="106"/>
      <c r="I108" s="106"/>
      <c r="J108" s="107">
        <f>J226</f>
        <v>0</v>
      </c>
      <c r="L108" s="104"/>
    </row>
    <row r="109" spans="2:47" s="8" customFormat="1" ht="24.95" customHeight="1">
      <c r="B109" s="104"/>
      <c r="D109" s="105" t="s">
        <v>655</v>
      </c>
      <c r="E109" s="106"/>
      <c r="F109" s="106"/>
      <c r="G109" s="106"/>
      <c r="H109" s="106"/>
      <c r="I109" s="106"/>
      <c r="J109" s="107">
        <f>J229</f>
        <v>0</v>
      </c>
      <c r="L109" s="104"/>
    </row>
    <row r="110" spans="2:47" s="8" customFormat="1" ht="24.95" customHeight="1">
      <c r="B110" s="104"/>
      <c r="D110" s="105" t="s">
        <v>656</v>
      </c>
      <c r="E110" s="106"/>
      <c r="F110" s="106"/>
      <c r="G110" s="106"/>
      <c r="H110" s="106"/>
      <c r="I110" s="106"/>
      <c r="J110" s="107">
        <f>J240</f>
        <v>0</v>
      </c>
      <c r="L110" s="104"/>
    </row>
    <row r="111" spans="2:47" s="8" customFormat="1" ht="24.95" customHeight="1">
      <c r="B111" s="104"/>
      <c r="D111" s="105" t="s">
        <v>657</v>
      </c>
      <c r="E111" s="106"/>
      <c r="F111" s="106"/>
      <c r="G111" s="106"/>
      <c r="H111" s="106"/>
      <c r="I111" s="106"/>
      <c r="J111" s="107">
        <f>J247</f>
        <v>0</v>
      </c>
      <c r="L111" s="104"/>
    </row>
    <row r="112" spans="2:47" s="8" customFormat="1" ht="24.95" customHeight="1">
      <c r="B112" s="104"/>
      <c r="D112" s="105" t="s">
        <v>658</v>
      </c>
      <c r="E112" s="106"/>
      <c r="F112" s="106"/>
      <c r="G112" s="106"/>
      <c r="H112" s="106"/>
      <c r="I112" s="106"/>
      <c r="J112" s="107">
        <f>J256</f>
        <v>0</v>
      </c>
      <c r="L112" s="104"/>
    </row>
    <row r="113" spans="2:12" s="1" customFormat="1" ht="21.75" customHeight="1">
      <c r="B113" s="28"/>
      <c r="L113" s="28"/>
    </row>
    <row r="114" spans="2:12" s="1" customFormat="1" ht="6.95" customHeight="1">
      <c r="B114" s="40"/>
      <c r="C114" s="41"/>
      <c r="D114" s="41"/>
      <c r="E114" s="41"/>
      <c r="F114" s="41"/>
      <c r="G114" s="41"/>
      <c r="H114" s="41"/>
      <c r="I114" s="41"/>
      <c r="J114" s="41"/>
      <c r="K114" s="41"/>
      <c r="L114" s="28"/>
    </row>
    <row r="118" spans="2:12" s="1" customFormat="1" ht="6.95" customHeight="1">
      <c r="B118" s="42"/>
      <c r="C118" s="43"/>
      <c r="D118" s="43"/>
      <c r="E118" s="43"/>
      <c r="F118" s="43"/>
      <c r="G118" s="43"/>
      <c r="H118" s="43"/>
      <c r="I118" s="43"/>
      <c r="J118" s="43"/>
      <c r="K118" s="43"/>
      <c r="L118" s="28"/>
    </row>
    <row r="119" spans="2:12" s="1" customFormat="1" ht="24.95" customHeight="1">
      <c r="B119" s="28"/>
      <c r="C119" s="17" t="s">
        <v>266</v>
      </c>
      <c r="L119" s="28"/>
    </row>
    <row r="120" spans="2:12" s="1" customFormat="1" ht="6.95" customHeight="1">
      <c r="B120" s="28"/>
      <c r="L120" s="28"/>
    </row>
    <row r="121" spans="2:12" s="1" customFormat="1" ht="12" customHeight="1">
      <c r="B121" s="28"/>
      <c r="C121" s="23" t="s">
        <v>16</v>
      </c>
      <c r="L121" s="28"/>
    </row>
    <row r="122" spans="2:12" s="1" customFormat="1" ht="16.5" customHeight="1">
      <c r="B122" s="28"/>
      <c r="E122" s="223" t="str">
        <f>E7</f>
        <v>Městský park -Děkanská zahrada Pelhřimov - kompletní provedení</v>
      </c>
      <c r="F122" s="224"/>
      <c r="G122" s="224"/>
      <c r="H122" s="224"/>
      <c r="L122" s="28"/>
    </row>
    <row r="123" spans="2:12" ht="12" customHeight="1">
      <c r="B123" s="16"/>
      <c r="C123" s="23" t="s">
        <v>249</v>
      </c>
      <c r="L123" s="16"/>
    </row>
    <row r="124" spans="2:12" ht="16.5" customHeight="1">
      <c r="B124" s="16"/>
      <c r="E124" s="223" t="s">
        <v>250</v>
      </c>
      <c r="F124" s="183"/>
      <c r="G124" s="183"/>
      <c r="H124" s="183"/>
      <c r="L124" s="16"/>
    </row>
    <row r="125" spans="2:12" ht="12" customHeight="1">
      <c r="B125" s="16"/>
      <c r="C125" s="23" t="s">
        <v>251</v>
      </c>
      <c r="L125" s="16"/>
    </row>
    <row r="126" spans="2:12" s="1" customFormat="1" ht="16.5" customHeight="1">
      <c r="B126" s="28"/>
      <c r="E126" s="218" t="s">
        <v>252</v>
      </c>
      <c r="F126" s="225"/>
      <c r="G126" s="225"/>
      <c r="H126" s="225"/>
      <c r="L126" s="28"/>
    </row>
    <row r="127" spans="2:12" s="1" customFormat="1" ht="12" customHeight="1">
      <c r="B127" s="28"/>
      <c r="C127" s="23" t="s">
        <v>394</v>
      </c>
      <c r="L127" s="28"/>
    </row>
    <row r="128" spans="2:12" s="1" customFormat="1" ht="16.5" customHeight="1">
      <c r="B128" s="28"/>
      <c r="E128" s="205" t="str">
        <f>E13</f>
        <v>Objekt4 - Oválná kašna a kaskády</v>
      </c>
      <c r="F128" s="225"/>
      <c r="G128" s="225"/>
      <c r="H128" s="225"/>
      <c r="L128" s="28"/>
    </row>
    <row r="129" spans="2:65" s="1" customFormat="1" ht="6.95" customHeight="1">
      <c r="B129" s="28"/>
      <c r="L129" s="28"/>
    </row>
    <row r="130" spans="2:65" s="1" customFormat="1" ht="12" customHeight="1">
      <c r="B130" s="28"/>
      <c r="C130" s="23" t="s">
        <v>20</v>
      </c>
      <c r="F130" s="21" t="str">
        <f>F16</f>
        <v xml:space="preserve"> </v>
      </c>
      <c r="I130" s="23" t="s">
        <v>22</v>
      </c>
      <c r="J130" s="48" t="str">
        <f>IF(J16="","",J16)</f>
        <v>5. 12. 2024</v>
      </c>
      <c r="L130" s="28"/>
    </row>
    <row r="131" spans="2:65" s="1" customFormat="1" ht="6.95" customHeight="1">
      <c r="B131" s="28"/>
      <c r="L131" s="28"/>
    </row>
    <row r="132" spans="2:65" s="1" customFormat="1" ht="15.2" customHeight="1">
      <c r="B132" s="28"/>
      <c r="C132" s="23" t="s">
        <v>24</v>
      </c>
      <c r="F132" s="21" t="str">
        <f>E19</f>
        <v xml:space="preserve"> </v>
      </c>
      <c r="I132" s="23" t="s">
        <v>29</v>
      </c>
      <c r="J132" s="26" t="str">
        <f>E25</f>
        <v xml:space="preserve"> </v>
      </c>
      <c r="L132" s="28"/>
    </row>
    <row r="133" spans="2:65" s="1" customFormat="1" ht="15.2" customHeight="1">
      <c r="B133" s="28"/>
      <c r="C133" s="23" t="s">
        <v>27</v>
      </c>
      <c r="F133" s="21" t="str">
        <f>IF(E22="","",E22)</f>
        <v>Vyplň údaj</v>
      </c>
      <c r="I133" s="23" t="s">
        <v>31</v>
      </c>
      <c r="J133" s="26" t="str">
        <f>E28</f>
        <v xml:space="preserve"> </v>
      </c>
      <c r="L133" s="28"/>
    </row>
    <row r="134" spans="2:65" s="1" customFormat="1" ht="10.35" customHeight="1">
      <c r="B134" s="28"/>
      <c r="L134" s="28"/>
    </row>
    <row r="135" spans="2:65" s="10" customFormat="1" ht="29.25" customHeight="1">
      <c r="B135" s="112"/>
      <c r="C135" s="113" t="s">
        <v>267</v>
      </c>
      <c r="D135" s="114" t="s">
        <v>58</v>
      </c>
      <c r="E135" s="114" t="s">
        <v>54</v>
      </c>
      <c r="F135" s="114" t="s">
        <v>55</v>
      </c>
      <c r="G135" s="114" t="s">
        <v>268</v>
      </c>
      <c r="H135" s="114" t="s">
        <v>269</v>
      </c>
      <c r="I135" s="114" t="s">
        <v>270</v>
      </c>
      <c r="J135" s="115" t="s">
        <v>257</v>
      </c>
      <c r="K135" s="116" t="s">
        <v>271</v>
      </c>
      <c r="L135" s="112"/>
      <c r="M135" s="55" t="s">
        <v>1</v>
      </c>
      <c r="N135" s="56" t="s">
        <v>37</v>
      </c>
      <c r="O135" s="56" t="s">
        <v>272</v>
      </c>
      <c r="P135" s="56" t="s">
        <v>273</v>
      </c>
      <c r="Q135" s="56" t="s">
        <v>274</v>
      </c>
      <c r="R135" s="56" t="s">
        <v>275</v>
      </c>
      <c r="S135" s="56" t="s">
        <v>276</v>
      </c>
      <c r="T135" s="57" t="s">
        <v>277</v>
      </c>
    </row>
    <row r="136" spans="2:65" s="1" customFormat="1" ht="22.9" customHeight="1">
      <c r="B136" s="28"/>
      <c r="C136" s="60" t="s">
        <v>278</v>
      </c>
      <c r="J136" s="117">
        <f>BK136</f>
        <v>0</v>
      </c>
      <c r="L136" s="28"/>
      <c r="M136" s="58"/>
      <c r="N136" s="49"/>
      <c r="O136" s="49"/>
      <c r="P136" s="118">
        <f>P137+P168+P190+P205+P208+P212+P217+P226+P229+P240+P247+P256</f>
        <v>0</v>
      </c>
      <c r="Q136" s="49"/>
      <c r="R136" s="118">
        <f>R137+R168+R190+R205+R208+R212+R217+R226+R229+R240+R247+R256</f>
        <v>0</v>
      </c>
      <c r="S136" s="49"/>
      <c r="T136" s="119">
        <f>T137+T168+T190+T205+T208+T212+T217+T226+T229+T240+T247+T256</f>
        <v>0</v>
      </c>
      <c r="AT136" s="13" t="s">
        <v>72</v>
      </c>
      <c r="AU136" s="13" t="s">
        <v>259</v>
      </c>
      <c r="BK136" s="120">
        <f>BK137+BK168+BK190+BK205+BK208+BK212+BK217+BK226+BK229+BK240+BK247+BK256</f>
        <v>0</v>
      </c>
    </row>
    <row r="137" spans="2:65" s="11" customFormat="1" ht="25.9" customHeight="1">
      <c r="B137" s="121"/>
      <c r="D137" s="122" t="s">
        <v>72</v>
      </c>
      <c r="E137" s="123" t="s">
        <v>80</v>
      </c>
      <c r="F137" s="123" t="s">
        <v>399</v>
      </c>
      <c r="I137" s="124"/>
      <c r="J137" s="125">
        <f>BK137</f>
        <v>0</v>
      </c>
      <c r="L137" s="121"/>
      <c r="M137" s="126"/>
      <c r="P137" s="127">
        <f>SUM(P138:P167)</f>
        <v>0</v>
      </c>
      <c r="R137" s="127">
        <f>SUM(R138:R167)</f>
        <v>0</v>
      </c>
      <c r="T137" s="128">
        <f>SUM(T138:T167)</f>
        <v>0</v>
      </c>
      <c r="AR137" s="122" t="s">
        <v>80</v>
      </c>
      <c r="AT137" s="129" t="s">
        <v>72</v>
      </c>
      <c r="AU137" s="129" t="s">
        <v>73</v>
      </c>
      <c r="AY137" s="122" t="s">
        <v>281</v>
      </c>
      <c r="BK137" s="130">
        <f>SUM(BK138:BK167)</f>
        <v>0</v>
      </c>
    </row>
    <row r="138" spans="2:65" s="1" customFormat="1" ht="24.2" customHeight="1">
      <c r="B138" s="133"/>
      <c r="C138" s="134" t="s">
        <v>80</v>
      </c>
      <c r="D138" s="134" t="s">
        <v>284</v>
      </c>
      <c r="E138" s="135" t="s">
        <v>659</v>
      </c>
      <c r="F138" s="136" t="s">
        <v>660</v>
      </c>
      <c r="G138" s="137" t="s">
        <v>506</v>
      </c>
      <c r="H138" s="156">
        <v>24.823</v>
      </c>
      <c r="I138" s="139"/>
      <c r="J138" s="140">
        <f>ROUND(I138*H138,2)</f>
        <v>0</v>
      </c>
      <c r="K138" s="141"/>
      <c r="L138" s="28"/>
      <c r="M138" s="142" t="s">
        <v>1</v>
      </c>
      <c r="N138" s="143" t="s">
        <v>38</v>
      </c>
      <c r="P138" s="144">
        <f>O138*H138</f>
        <v>0</v>
      </c>
      <c r="Q138" s="144">
        <v>0</v>
      </c>
      <c r="R138" s="144">
        <f>Q138*H138</f>
        <v>0</v>
      </c>
      <c r="S138" s="144">
        <v>0</v>
      </c>
      <c r="T138" s="145">
        <f>S138*H138</f>
        <v>0</v>
      </c>
      <c r="AR138" s="146" t="s">
        <v>97</v>
      </c>
      <c r="AT138" s="146" t="s">
        <v>284</v>
      </c>
      <c r="AU138" s="146" t="s">
        <v>80</v>
      </c>
      <c r="AY138" s="13" t="s">
        <v>281</v>
      </c>
      <c r="BE138" s="147">
        <f>IF(N138="základní",J138,0)</f>
        <v>0</v>
      </c>
      <c r="BF138" s="147">
        <f>IF(N138="snížená",J138,0)</f>
        <v>0</v>
      </c>
      <c r="BG138" s="147">
        <f>IF(N138="zákl. přenesená",J138,0)</f>
        <v>0</v>
      </c>
      <c r="BH138" s="147">
        <f>IF(N138="sníž. přenesená",J138,0)</f>
        <v>0</v>
      </c>
      <c r="BI138" s="147">
        <f>IF(N138="nulová",J138,0)</f>
        <v>0</v>
      </c>
      <c r="BJ138" s="13" t="s">
        <v>80</v>
      </c>
      <c r="BK138" s="147">
        <f>ROUND(I138*H138,2)</f>
        <v>0</v>
      </c>
      <c r="BL138" s="13" t="s">
        <v>97</v>
      </c>
      <c r="BM138" s="146" t="s">
        <v>661</v>
      </c>
    </row>
    <row r="139" spans="2:65" s="1" customFormat="1" ht="78">
      <c r="B139" s="28"/>
      <c r="D139" s="148" t="s">
        <v>290</v>
      </c>
      <c r="F139" s="149" t="s">
        <v>662</v>
      </c>
      <c r="I139" s="150"/>
      <c r="L139" s="28"/>
      <c r="M139" s="151"/>
      <c r="T139" s="52"/>
      <c r="AT139" s="13" t="s">
        <v>290</v>
      </c>
      <c r="AU139" s="13" t="s">
        <v>80</v>
      </c>
    </row>
    <row r="140" spans="2:65" s="1" customFormat="1" ht="24.2" customHeight="1">
      <c r="B140" s="133"/>
      <c r="C140" s="134" t="s">
        <v>82</v>
      </c>
      <c r="D140" s="134" t="s">
        <v>284</v>
      </c>
      <c r="E140" s="135" t="s">
        <v>663</v>
      </c>
      <c r="F140" s="136" t="s">
        <v>664</v>
      </c>
      <c r="G140" s="137" t="s">
        <v>506</v>
      </c>
      <c r="H140" s="156">
        <v>12.411</v>
      </c>
      <c r="I140" s="139"/>
      <c r="J140" s="140">
        <f>ROUND(I140*H140,2)</f>
        <v>0</v>
      </c>
      <c r="K140" s="141"/>
      <c r="L140" s="28"/>
      <c r="M140" s="142" t="s">
        <v>1</v>
      </c>
      <c r="N140" s="143" t="s">
        <v>38</v>
      </c>
      <c r="P140" s="144">
        <f>O140*H140</f>
        <v>0</v>
      </c>
      <c r="Q140" s="144">
        <v>0</v>
      </c>
      <c r="R140" s="144">
        <f>Q140*H140</f>
        <v>0</v>
      </c>
      <c r="S140" s="144">
        <v>0</v>
      </c>
      <c r="T140" s="145">
        <f>S140*H140</f>
        <v>0</v>
      </c>
      <c r="AR140" s="146" t="s">
        <v>97</v>
      </c>
      <c r="AT140" s="146" t="s">
        <v>284</v>
      </c>
      <c r="AU140" s="146" t="s">
        <v>80</v>
      </c>
      <c r="AY140" s="13" t="s">
        <v>281</v>
      </c>
      <c r="BE140" s="147">
        <f>IF(N140="základní",J140,0)</f>
        <v>0</v>
      </c>
      <c r="BF140" s="147">
        <f>IF(N140="snížená",J140,0)</f>
        <v>0</v>
      </c>
      <c r="BG140" s="147">
        <f>IF(N140="zákl. přenesená",J140,0)</f>
        <v>0</v>
      </c>
      <c r="BH140" s="147">
        <f>IF(N140="sníž. přenesená",J140,0)</f>
        <v>0</v>
      </c>
      <c r="BI140" s="147">
        <f>IF(N140="nulová",J140,0)</f>
        <v>0</v>
      </c>
      <c r="BJ140" s="13" t="s">
        <v>80</v>
      </c>
      <c r="BK140" s="147">
        <f>ROUND(I140*H140,2)</f>
        <v>0</v>
      </c>
      <c r="BL140" s="13" t="s">
        <v>97</v>
      </c>
      <c r="BM140" s="146" t="s">
        <v>665</v>
      </c>
    </row>
    <row r="141" spans="2:65" s="1" customFormat="1" ht="107.25">
      <c r="B141" s="28"/>
      <c r="D141" s="148" t="s">
        <v>290</v>
      </c>
      <c r="F141" s="149" t="s">
        <v>666</v>
      </c>
      <c r="I141" s="150"/>
      <c r="L141" s="28"/>
      <c r="M141" s="151"/>
      <c r="T141" s="52"/>
      <c r="AT141" s="13" t="s">
        <v>290</v>
      </c>
      <c r="AU141" s="13" t="s">
        <v>80</v>
      </c>
    </row>
    <row r="142" spans="2:65" s="1" customFormat="1" ht="24.2" customHeight="1">
      <c r="B142" s="133"/>
      <c r="C142" s="134" t="s">
        <v>90</v>
      </c>
      <c r="D142" s="134" t="s">
        <v>284</v>
      </c>
      <c r="E142" s="135" t="s">
        <v>667</v>
      </c>
      <c r="F142" s="136" t="s">
        <v>668</v>
      </c>
      <c r="G142" s="137" t="s">
        <v>506</v>
      </c>
      <c r="H142" s="156">
        <v>4.4039999999999999</v>
      </c>
      <c r="I142" s="139"/>
      <c r="J142" s="140">
        <f>ROUND(I142*H142,2)</f>
        <v>0</v>
      </c>
      <c r="K142" s="141"/>
      <c r="L142" s="28"/>
      <c r="M142" s="142" t="s">
        <v>1</v>
      </c>
      <c r="N142" s="143" t="s">
        <v>38</v>
      </c>
      <c r="P142" s="144">
        <f>O142*H142</f>
        <v>0</v>
      </c>
      <c r="Q142" s="144">
        <v>0</v>
      </c>
      <c r="R142" s="144">
        <f>Q142*H142</f>
        <v>0</v>
      </c>
      <c r="S142" s="144">
        <v>0</v>
      </c>
      <c r="T142" s="145">
        <f>S142*H142</f>
        <v>0</v>
      </c>
      <c r="AR142" s="146" t="s">
        <v>97</v>
      </c>
      <c r="AT142" s="146" t="s">
        <v>284</v>
      </c>
      <c r="AU142" s="146" t="s">
        <v>80</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97</v>
      </c>
      <c r="BM142" s="146" t="s">
        <v>669</v>
      </c>
    </row>
    <row r="143" spans="2:65" s="1" customFormat="1" ht="68.25">
      <c r="B143" s="28"/>
      <c r="D143" s="148" t="s">
        <v>290</v>
      </c>
      <c r="F143" s="149" t="s">
        <v>670</v>
      </c>
      <c r="I143" s="150"/>
      <c r="L143" s="28"/>
      <c r="M143" s="151"/>
      <c r="T143" s="52"/>
      <c r="AT143" s="13" t="s">
        <v>290</v>
      </c>
      <c r="AU143" s="13" t="s">
        <v>80</v>
      </c>
    </row>
    <row r="144" spans="2:65" s="1" customFormat="1" ht="24.2" customHeight="1">
      <c r="B144" s="133"/>
      <c r="C144" s="134" t="s">
        <v>97</v>
      </c>
      <c r="D144" s="134" t="s">
        <v>284</v>
      </c>
      <c r="E144" s="135" t="s">
        <v>671</v>
      </c>
      <c r="F144" s="136" t="s">
        <v>672</v>
      </c>
      <c r="G144" s="137" t="s">
        <v>506</v>
      </c>
      <c r="H144" s="156">
        <v>2.202</v>
      </c>
      <c r="I144" s="139"/>
      <c r="J144" s="140">
        <f>ROUND(I144*H144,2)</f>
        <v>0</v>
      </c>
      <c r="K144" s="141"/>
      <c r="L144" s="28"/>
      <c r="M144" s="142" t="s">
        <v>1</v>
      </c>
      <c r="N144" s="143" t="s">
        <v>38</v>
      </c>
      <c r="P144" s="144">
        <f>O144*H144</f>
        <v>0</v>
      </c>
      <c r="Q144" s="144">
        <v>0</v>
      </c>
      <c r="R144" s="144">
        <f>Q144*H144</f>
        <v>0</v>
      </c>
      <c r="S144" s="144">
        <v>0</v>
      </c>
      <c r="T144" s="145">
        <f>S144*H144</f>
        <v>0</v>
      </c>
      <c r="AR144" s="146" t="s">
        <v>97</v>
      </c>
      <c r="AT144" s="146" t="s">
        <v>284</v>
      </c>
      <c r="AU144" s="146" t="s">
        <v>80</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97</v>
      </c>
      <c r="BM144" s="146" t="s">
        <v>673</v>
      </c>
    </row>
    <row r="145" spans="2:65" s="1" customFormat="1" ht="58.5">
      <c r="B145" s="28"/>
      <c r="D145" s="148" t="s">
        <v>290</v>
      </c>
      <c r="F145" s="149" t="s">
        <v>674</v>
      </c>
      <c r="I145" s="150"/>
      <c r="L145" s="28"/>
      <c r="M145" s="151"/>
      <c r="T145" s="52"/>
      <c r="AT145" s="13" t="s">
        <v>290</v>
      </c>
      <c r="AU145" s="13" t="s">
        <v>80</v>
      </c>
    </row>
    <row r="146" spans="2:65" s="1" customFormat="1" ht="24.2" customHeight="1">
      <c r="B146" s="133"/>
      <c r="C146" s="134" t="s">
        <v>280</v>
      </c>
      <c r="D146" s="134" t="s">
        <v>284</v>
      </c>
      <c r="E146" s="135" t="s">
        <v>675</v>
      </c>
      <c r="F146" s="136" t="s">
        <v>676</v>
      </c>
      <c r="G146" s="137" t="s">
        <v>506</v>
      </c>
      <c r="H146" s="156">
        <v>5.28</v>
      </c>
      <c r="I146" s="139"/>
      <c r="J146" s="140">
        <f>ROUND(I146*H146,2)</f>
        <v>0</v>
      </c>
      <c r="K146" s="141"/>
      <c r="L146" s="28"/>
      <c r="M146" s="142" t="s">
        <v>1</v>
      </c>
      <c r="N146" s="143" t="s">
        <v>38</v>
      </c>
      <c r="P146" s="144">
        <f>O146*H146</f>
        <v>0</v>
      </c>
      <c r="Q146" s="144">
        <v>0</v>
      </c>
      <c r="R146" s="144">
        <f>Q146*H146</f>
        <v>0</v>
      </c>
      <c r="S146" s="144">
        <v>0</v>
      </c>
      <c r="T146" s="145">
        <f>S146*H146</f>
        <v>0</v>
      </c>
      <c r="AR146" s="146" t="s">
        <v>97</v>
      </c>
      <c r="AT146" s="146" t="s">
        <v>284</v>
      </c>
      <c r="AU146" s="146" t="s">
        <v>80</v>
      </c>
      <c r="AY146" s="13" t="s">
        <v>281</v>
      </c>
      <c r="BE146" s="147">
        <f>IF(N146="základní",J146,0)</f>
        <v>0</v>
      </c>
      <c r="BF146" s="147">
        <f>IF(N146="snížená",J146,0)</f>
        <v>0</v>
      </c>
      <c r="BG146" s="147">
        <f>IF(N146="zákl. přenesená",J146,0)</f>
        <v>0</v>
      </c>
      <c r="BH146" s="147">
        <f>IF(N146="sníž. přenesená",J146,0)</f>
        <v>0</v>
      </c>
      <c r="BI146" s="147">
        <f>IF(N146="nulová",J146,0)</f>
        <v>0</v>
      </c>
      <c r="BJ146" s="13" t="s">
        <v>80</v>
      </c>
      <c r="BK146" s="147">
        <f>ROUND(I146*H146,2)</f>
        <v>0</v>
      </c>
      <c r="BL146" s="13" t="s">
        <v>97</v>
      </c>
      <c r="BM146" s="146" t="s">
        <v>677</v>
      </c>
    </row>
    <row r="147" spans="2:65" s="1" customFormat="1" ht="39">
      <c r="B147" s="28"/>
      <c r="D147" s="148" t="s">
        <v>290</v>
      </c>
      <c r="F147" s="149" t="s">
        <v>678</v>
      </c>
      <c r="I147" s="150"/>
      <c r="L147" s="28"/>
      <c r="M147" s="151"/>
      <c r="T147" s="52"/>
      <c r="AT147" s="13" t="s">
        <v>290</v>
      </c>
      <c r="AU147" s="13" t="s">
        <v>80</v>
      </c>
    </row>
    <row r="148" spans="2:65" s="1" customFormat="1" ht="24.2" customHeight="1">
      <c r="B148" s="133"/>
      <c r="C148" s="134" t="s">
        <v>306</v>
      </c>
      <c r="D148" s="134" t="s">
        <v>284</v>
      </c>
      <c r="E148" s="135" t="s">
        <v>604</v>
      </c>
      <c r="F148" s="136" t="s">
        <v>679</v>
      </c>
      <c r="G148" s="137" t="s">
        <v>506</v>
      </c>
      <c r="H148" s="156">
        <v>26.587</v>
      </c>
      <c r="I148" s="139"/>
      <c r="J148" s="140">
        <f>ROUND(I148*H148,2)</f>
        <v>0</v>
      </c>
      <c r="K148" s="141"/>
      <c r="L148" s="28"/>
      <c r="M148" s="142" t="s">
        <v>1</v>
      </c>
      <c r="N148" s="143" t="s">
        <v>38</v>
      </c>
      <c r="P148" s="144">
        <f>O148*H148</f>
        <v>0</v>
      </c>
      <c r="Q148" s="144">
        <v>0</v>
      </c>
      <c r="R148" s="144">
        <f>Q148*H148</f>
        <v>0</v>
      </c>
      <c r="S148" s="144">
        <v>0</v>
      </c>
      <c r="T148" s="145">
        <f>S148*H148</f>
        <v>0</v>
      </c>
      <c r="AR148" s="146" t="s">
        <v>97</v>
      </c>
      <c r="AT148" s="146" t="s">
        <v>284</v>
      </c>
      <c r="AU148" s="146" t="s">
        <v>80</v>
      </c>
      <c r="AY148" s="13" t="s">
        <v>281</v>
      </c>
      <c r="BE148" s="147">
        <f>IF(N148="základní",J148,0)</f>
        <v>0</v>
      </c>
      <c r="BF148" s="147">
        <f>IF(N148="snížená",J148,0)</f>
        <v>0</v>
      </c>
      <c r="BG148" s="147">
        <f>IF(N148="zákl. přenesená",J148,0)</f>
        <v>0</v>
      </c>
      <c r="BH148" s="147">
        <f>IF(N148="sníž. přenesená",J148,0)</f>
        <v>0</v>
      </c>
      <c r="BI148" s="147">
        <f>IF(N148="nulová",J148,0)</f>
        <v>0</v>
      </c>
      <c r="BJ148" s="13" t="s">
        <v>80</v>
      </c>
      <c r="BK148" s="147">
        <f>ROUND(I148*H148,2)</f>
        <v>0</v>
      </c>
      <c r="BL148" s="13" t="s">
        <v>97</v>
      </c>
      <c r="BM148" s="146" t="s">
        <v>680</v>
      </c>
    </row>
    <row r="149" spans="2:65" s="1" customFormat="1" ht="78">
      <c r="B149" s="28"/>
      <c r="D149" s="148" t="s">
        <v>290</v>
      </c>
      <c r="F149" s="149" t="s">
        <v>681</v>
      </c>
      <c r="I149" s="150"/>
      <c r="L149" s="28"/>
      <c r="M149" s="151"/>
      <c r="T149" s="52"/>
      <c r="AT149" s="13" t="s">
        <v>290</v>
      </c>
      <c r="AU149" s="13" t="s">
        <v>80</v>
      </c>
    </row>
    <row r="150" spans="2:65" s="1" customFormat="1" ht="33" customHeight="1">
      <c r="B150" s="133"/>
      <c r="C150" s="134" t="s">
        <v>311</v>
      </c>
      <c r="D150" s="134" t="s">
        <v>284</v>
      </c>
      <c r="E150" s="135" t="s">
        <v>682</v>
      </c>
      <c r="F150" s="136" t="s">
        <v>683</v>
      </c>
      <c r="G150" s="137" t="s">
        <v>506</v>
      </c>
      <c r="H150" s="156">
        <v>2.64</v>
      </c>
      <c r="I150" s="139"/>
      <c r="J150" s="140">
        <f>ROUND(I150*H150,2)</f>
        <v>0</v>
      </c>
      <c r="K150" s="141"/>
      <c r="L150" s="28"/>
      <c r="M150" s="142" t="s">
        <v>1</v>
      </c>
      <c r="N150" s="143" t="s">
        <v>38</v>
      </c>
      <c r="P150" s="144">
        <f>O150*H150</f>
        <v>0</v>
      </c>
      <c r="Q150" s="144">
        <v>0</v>
      </c>
      <c r="R150" s="144">
        <f>Q150*H150</f>
        <v>0</v>
      </c>
      <c r="S150" s="144">
        <v>0</v>
      </c>
      <c r="T150" s="145">
        <f>S150*H150</f>
        <v>0</v>
      </c>
      <c r="AR150" s="146" t="s">
        <v>97</v>
      </c>
      <c r="AT150" s="146" t="s">
        <v>284</v>
      </c>
      <c r="AU150" s="146" t="s">
        <v>80</v>
      </c>
      <c r="AY150" s="13" t="s">
        <v>281</v>
      </c>
      <c r="BE150" s="147">
        <f>IF(N150="základní",J150,0)</f>
        <v>0</v>
      </c>
      <c r="BF150" s="147">
        <f>IF(N150="snížená",J150,0)</f>
        <v>0</v>
      </c>
      <c r="BG150" s="147">
        <f>IF(N150="zákl. přenesená",J150,0)</f>
        <v>0</v>
      </c>
      <c r="BH150" s="147">
        <f>IF(N150="sníž. přenesená",J150,0)</f>
        <v>0</v>
      </c>
      <c r="BI150" s="147">
        <f>IF(N150="nulová",J150,0)</f>
        <v>0</v>
      </c>
      <c r="BJ150" s="13" t="s">
        <v>80</v>
      </c>
      <c r="BK150" s="147">
        <f>ROUND(I150*H150,2)</f>
        <v>0</v>
      </c>
      <c r="BL150" s="13" t="s">
        <v>97</v>
      </c>
      <c r="BM150" s="146" t="s">
        <v>684</v>
      </c>
    </row>
    <row r="151" spans="2:65" s="1" customFormat="1" ht="19.5">
      <c r="B151" s="28"/>
      <c r="D151" s="148" t="s">
        <v>290</v>
      </c>
      <c r="F151" s="149" t="s">
        <v>685</v>
      </c>
      <c r="I151" s="150"/>
      <c r="L151" s="28"/>
      <c r="M151" s="151"/>
      <c r="T151" s="52"/>
      <c r="AT151" s="13" t="s">
        <v>290</v>
      </c>
      <c r="AU151" s="13" t="s">
        <v>80</v>
      </c>
    </row>
    <row r="152" spans="2:65" s="1" customFormat="1" ht="24.2" customHeight="1">
      <c r="B152" s="133"/>
      <c r="C152" s="134" t="s">
        <v>316</v>
      </c>
      <c r="D152" s="134" t="s">
        <v>284</v>
      </c>
      <c r="E152" s="135" t="s">
        <v>686</v>
      </c>
      <c r="F152" s="136" t="s">
        <v>687</v>
      </c>
      <c r="G152" s="137" t="s">
        <v>506</v>
      </c>
      <c r="H152" s="156">
        <v>0.65</v>
      </c>
      <c r="I152" s="139"/>
      <c r="J152" s="140">
        <f>ROUND(I152*H152,2)</f>
        <v>0</v>
      </c>
      <c r="K152" s="141"/>
      <c r="L152" s="28"/>
      <c r="M152" s="142" t="s">
        <v>1</v>
      </c>
      <c r="N152" s="143" t="s">
        <v>38</v>
      </c>
      <c r="P152" s="144">
        <f>O152*H152</f>
        <v>0</v>
      </c>
      <c r="Q152" s="144">
        <v>0</v>
      </c>
      <c r="R152" s="144">
        <f>Q152*H152</f>
        <v>0</v>
      </c>
      <c r="S152" s="144">
        <v>0</v>
      </c>
      <c r="T152" s="145">
        <f>S152*H152</f>
        <v>0</v>
      </c>
      <c r="AR152" s="146" t="s">
        <v>97</v>
      </c>
      <c r="AT152" s="146" t="s">
        <v>284</v>
      </c>
      <c r="AU152" s="146" t="s">
        <v>80</v>
      </c>
      <c r="AY152" s="13" t="s">
        <v>281</v>
      </c>
      <c r="BE152" s="147">
        <f>IF(N152="základní",J152,0)</f>
        <v>0</v>
      </c>
      <c r="BF152" s="147">
        <f>IF(N152="snížená",J152,0)</f>
        <v>0</v>
      </c>
      <c r="BG152" s="147">
        <f>IF(N152="zákl. přenesená",J152,0)</f>
        <v>0</v>
      </c>
      <c r="BH152" s="147">
        <f>IF(N152="sníž. přenesená",J152,0)</f>
        <v>0</v>
      </c>
      <c r="BI152" s="147">
        <f>IF(N152="nulová",J152,0)</f>
        <v>0</v>
      </c>
      <c r="BJ152" s="13" t="s">
        <v>80</v>
      </c>
      <c r="BK152" s="147">
        <f>ROUND(I152*H152,2)</f>
        <v>0</v>
      </c>
      <c r="BL152" s="13" t="s">
        <v>97</v>
      </c>
      <c r="BM152" s="146" t="s">
        <v>688</v>
      </c>
    </row>
    <row r="153" spans="2:65" s="1" customFormat="1" ht="48.75">
      <c r="B153" s="28"/>
      <c r="D153" s="148" t="s">
        <v>290</v>
      </c>
      <c r="F153" s="149" t="s">
        <v>689</v>
      </c>
      <c r="I153" s="150"/>
      <c r="L153" s="28"/>
      <c r="M153" s="151"/>
      <c r="T153" s="52"/>
      <c r="AT153" s="13" t="s">
        <v>290</v>
      </c>
      <c r="AU153" s="13" t="s">
        <v>80</v>
      </c>
    </row>
    <row r="154" spans="2:65" s="1" customFormat="1" ht="24.2" customHeight="1">
      <c r="B154" s="133"/>
      <c r="C154" s="134" t="s">
        <v>321</v>
      </c>
      <c r="D154" s="134" t="s">
        <v>284</v>
      </c>
      <c r="E154" s="135" t="s">
        <v>690</v>
      </c>
      <c r="F154" s="136" t="s">
        <v>691</v>
      </c>
      <c r="G154" s="137" t="s">
        <v>506</v>
      </c>
      <c r="H154" s="156">
        <v>1.044</v>
      </c>
      <c r="I154" s="139"/>
      <c r="J154" s="140">
        <f>ROUND(I154*H154,2)</f>
        <v>0</v>
      </c>
      <c r="K154" s="141"/>
      <c r="L154" s="28"/>
      <c r="M154" s="142" t="s">
        <v>1</v>
      </c>
      <c r="N154" s="143" t="s">
        <v>38</v>
      </c>
      <c r="P154" s="144">
        <f>O154*H154</f>
        <v>0</v>
      </c>
      <c r="Q154" s="144">
        <v>0</v>
      </c>
      <c r="R154" s="144">
        <f>Q154*H154</f>
        <v>0</v>
      </c>
      <c r="S154" s="144">
        <v>0</v>
      </c>
      <c r="T154" s="145">
        <f>S154*H154</f>
        <v>0</v>
      </c>
      <c r="AR154" s="146" t="s">
        <v>97</v>
      </c>
      <c r="AT154" s="146" t="s">
        <v>284</v>
      </c>
      <c r="AU154" s="146" t="s">
        <v>80</v>
      </c>
      <c r="AY154" s="13" t="s">
        <v>281</v>
      </c>
      <c r="BE154" s="147">
        <f>IF(N154="základní",J154,0)</f>
        <v>0</v>
      </c>
      <c r="BF154" s="147">
        <f>IF(N154="snížená",J154,0)</f>
        <v>0</v>
      </c>
      <c r="BG154" s="147">
        <f>IF(N154="zákl. přenesená",J154,0)</f>
        <v>0</v>
      </c>
      <c r="BH154" s="147">
        <f>IF(N154="sníž. přenesená",J154,0)</f>
        <v>0</v>
      </c>
      <c r="BI154" s="147">
        <f>IF(N154="nulová",J154,0)</f>
        <v>0</v>
      </c>
      <c r="BJ154" s="13" t="s">
        <v>80</v>
      </c>
      <c r="BK154" s="147">
        <f>ROUND(I154*H154,2)</f>
        <v>0</v>
      </c>
      <c r="BL154" s="13" t="s">
        <v>97</v>
      </c>
      <c r="BM154" s="146" t="s">
        <v>692</v>
      </c>
    </row>
    <row r="155" spans="2:65" s="1" customFormat="1" ht="48.75">
      <c r="B155" s="28"/>
      <c r="D155" s="148" t="s">
        <v>290</v>
      </c>
      <c r="F155" s="149" t="s">
        <v>693</v>
      </c>
      <c r="I155" s="150"/>
      <c r="L155" s="28"/>
      <c r="M155" s="151"/>
      <c r="T155" s="52"/>
      <c r="AT155" s="13" t="s">
        <v>290</v>
      </c>
      <c r="AU155" s="13" t="s">
        <v>80</v>
      </c>
    </row>
    <row r="156" spans="2:65" s="1" customFormat="1" ht="16.5" customHeight="1">
      <c r="B156" s="133"/>
      <c r="C156" s="134" t="s">
        <v>326</v>
      </c>
      <c r="D156" s="134" t="s">
        <v>284</v>
      </c>
      <c r="E156" s="135" t="s">
        <v>694</v>
      </c>
      <c r="F156" s="136" t="s">
        <v>695</v>
      </c>
      <c r="G156" s="137" t="s">
        <v>506</v>
      </c>
      <c r="H156" s="156">
        <v>2.64</v>
      </c>
      <c r="I156" s="139"/>
      <c r="J156" s="140">
        <f>ROUND(I156*H156,2)</f>
        <v>0</v>
      </c>
      <c r="K156" s="141"/>
      <c r="L156" s="28"/>
      <c r="M156" s="142" t="s">
        <v>1</v>
      </c>
      <c r="N156" s="143" t="s">
        <v>38</v>
      </c>
      <c r="P156" s="144">
        <f>O156*H156</f>
        <v>0</v>
      </c>
      <c r="Q156" s="144">
        <v>0</v>
      </c>
      <c r="R156" s="144">
        <f>Q156*H156</f>
        <v>0</v>
      </c>
      <c r="S156" s="144">
        <v>0</v>
      </c>
      <c r="T156" s="145">
        <f>S156*H156</f>
        <v>0</v>
      </c>
      <c r="AR156" s="146" t="s">
        <v>97</v>
      </c>
      <c r="AT156" s="146" t="s">
        <v>284</v>
      </c>
      <c r="AU156" s="146" t="s">
        <v>80</v>
      </c>
      <c r="AY156" s="13" t="s">
        <v>281</v>
      </c>
      <c r="BE156" s="147">
        <f>IF(N156="základní",J156,0)</f>
        <v>0</v>
      </c>
      <c r="BF156" s="147">
        <f>IF(N156="snížená",J156,0)</f>
        <v>0</v>
      </c>
      <c r="BG156" s="147">
        <f>IF(N156="zákl. přenesená",J156,0)</f>
        <v>0</v>
      </c>
      <c r="BH156" s="147">
        <f>IF(N156="sníž. přenesená",J156,0)</f>
        <v>0</v>
      </c>
      <c r="BI156" s="147">
        <f>IF(N156="nulová",J156,0)</f>
        <v>0</v>
      </c>
      <c r="BJ156" s="13" t="s">
        <v>80</v>
      </c>
      <c r="BK156" s="147">
        <f>ROUND(I156*H156,2)</f>
        <v>0</v>
      </c>
      <c r="BL156" s="13" t="s">
        <v>97</v>
      </c>
      <c r="BM156" s="146" t="s">
        <v>696</v>
      </c>
    </row>
    <row r="157" spans="2:65" s="1" customFormat="1" ht="48.75">
      <c r="B157" s="28"/>
      <c r="D157" s="148" t="s">
        <v>290</v>
      </c>
      <c r="F157" s="149" t="s">
        <v>697</v>
      </c>
      <c r="I157" s="150"/>
      <c r="L157" s="28"/>
      <c r="M157" s="151"/>
      <c r="T157" s="52"/>
      <c r="AT157" s="13" t="s">
        <v>290</v>
      </c>
      <c r="AU157" s="13" t="s">
        <v>80</v>
      </c>
    </row>
    <row r="158" spans="2:65" s="1" customFormat="1" ht="16.5" customHeight="1">
      <c r="B158" s="133"/>
      <c r="C158" s="134" t="s">
        <v>331</v>
      </c>
      <c r="D158" s="134" t="s">
        <v>284</v>
      </c>
      <c r="E158" s="135" t="s">
        <v>698</v>
      </c>
      <c r="F158" s="136" t="s">
        <v>699</v>
      </c>
      <c r="G158" s="137" t="s">
        <v>506</v>
      </c>
      <c r="H158" s="156">
        <v>2.64</v>
      </c>
      <c r="I158" s="139"/>
      <c r="J158" s="140">
        <f>ROUND(I158*H158,2)</f>
        <v>0</v>
      </c>
      <c r="K158" s="141"/>
      <c r="L158" s="28"/>
      <c r="M158" s="142" t="s">
        <v>1</v>
      </c>
      <c r="N158" s="143" t="s">
        <v>38</v>
      </c>
      <c r="P158" s="144">
        <f>O158*H158</f>
        <v>0</v>
      </c>
      <c r="Q158" s="144">
        <v>0</v>
      </c>
      <c r="R158" s="144">
        <f>Q158*H158</f>
        <v>0</v>
      </c>
      <c r="S158" s="144">
        <v>0</v>
      </c>
      <c r="T158" s="145">
        <f>S158*H158</f>
        <v>0</v>
      </c>
      <c r="AR158" s="146" t="s">
        <v>97</v>
      </c>
      <c r="AT158" s="146" t="s">
        <v>284</v>
      </c>
      <c r="AU158" s="146" t="s">
        <v>80</v>
      </c>
      <c r="AY158" s="13" t="s">
        <v>281</v>
      </c>
      <c r="BE158" s="147">
        <f>IF(N158="základní",J158,0)</f>
        <v>0</v>
      </c>
      <c r="BF158" s="147">
        <f>IF(N158="snížená",J158,0)</f>
        <v>0</v>
      </c>
      <c r="BG158" s="147">
        <f>IF(N158="zákl. přenesená",J158,0)</f>
        <v>0</v>
      </c>
      <c r="BH158" s="147">
        <f>IF(N158="sníž. přenesená",J158,0)</f>
        <v>0</v>
      </c>
      <c r="BI158" s="147">
        <f>IF(N158="nulová",J158,0)</f>
        <v>0</v>
      </c>
      <c r="BJ158" s="13" t="s">
        <v>80</v>
      </c>
      <c r="BK158" s="147">
        <f>ROUND(I158*H158,2)</f>
        <v>0</v>
      </c>
      <c r="BL158" s="13" t="s">
        <v>97</v>
      </c>
      <c r="BM158" s="146" t="s">
        <v>700</v>
      </c>
    </row>
    <row r="159" spans="2:65" s="1" customFormat="1" ht="39">
      <c r="B159" s="28"/>
      <c r="D159" s="148" t="s">
        <v>290</v>
      </c>
      <c r="F159" s="149" t="s">
        <v>701</v>
      </c>
      <c r="I159" s="150"/>
      <c r="L159" s="28"/>
      <c r="M159" s="151"/>
      <c r="T159" s="52"/>
      <c r="AT159" s="13" t="s">
        <v>290</v>
      </c>
      <c r="AU159" s="13" t="s">
        <v>80</v>
      </c>
    </row>
    <row r="160" spans="2:65" s="1" customFormat="1" ht="21.75" customHeight="1">
      <c r="B160" s="133"/>
      <c r="C160" s="134" t="s">
        <v>8</v>
      </c>
      <c r="D160" s="134" t="s">
        <v>284</v>
      </c>
      <c r="E160" s="135" t="s">
        <v>607</v>
      </c>
      <c r="F160" s="136" t="s">
        <v>702</v>
      </c>
      <c r="G160" s="137" t="s">
        <v>402</v>
      </c>
      <c r="H160" s="156">
        <v>37.131999999999998</v>
      </c>
      <c r="I160" s="139"/>
      <c r="J160" s="140">
        <f>ROUND(I160*H160,2)</f>
        <v>0</v>
      </c>
      <c r="K160" s="141"/>
      <c r="L160" s="28"/>
      <c r="M160" s="142" t="s">
        <v>1</v>
      </c>
      <c r="N160" s="143" t="s">
        <v>38</v>
      </c>
      <c r="P160" s="144">
        <f>O160*H160</f>
        <v>0</v>
      </c>
      <c r="Q160" s="144">
        <v>0</v>
      </c>
      <c r="R160" s="144">
        <f>Q160*H160</f>
        <v>0</v>
      </c>
      <c r="S160" s="144">
        <v>0</v>
      </c>
      <c r="T160" s="145">
        <f>S160*H160</f>
        <v>0</v>
      </c>
      <c r="AR160" s="146" t="s">
        <v>97</v>
      </c>
      <c r="AT160" s="146" t="s">
        <v>284</v>
      </c>
      <c r="AU160" s="146" t="s">
        <v>80</v>
      </c>
      <c r="AY160" s="13" t="s">
        <v>281</v>
      </c>
      <c r="BE160" s="147">
        <f>IF(N160="základní",J160,0)</f>
        <v>0</v>
      </c>
      <c r="BF160" s="147">
        <f>IF(N160="snížená",J160,0)</f>
        <v>0</v>
      </c>
      <c r="BG160" s="147">
        <f>IF(N160="zákl. přenesená",J160,0)</f>
        <v>0</v>
      </c>
      <c r="BH160" s="147">
        <f>IF(N160="sníž. přenesená",J160,0)</f>
        <v>0</v>
      </c>
      <c r="BI160" s="147">
        <f>IF(N160="nulová",J160,0)</f>
        <v>0</v>
      </c>
      <c r="BJ160" s="13" t="s">
        <v>80</v>
      </c>
      <c r="BK160" s="147">
        <f>ROUND(I160*H160,2)</f>
        <v>0</v>
      </c>
      <c r="BL160" s="13" t="s">
        <v>97</v>
      </c>
      <c r="BM160" s="146" t="s">
        <v>703</v>
      </c>
    </row>
    <row r="161" spans="2:65" s="1" customFormat="1" ht="48.75">
      <c r="B161" s="28"/>
      <c r="D161" s="148" t="s">
        <v>290</v>
      </c>
      <c r="F161" s="149" t="s">
        <v>704</v>
      </c>
      <c r="I161" s="150"/>
      <c r="L161" s="28"/>
      <c r="M161" s="151"/>
      <c r="T161" s="52"/>
      <c r="AT161" s="13" t="s">
        <v>290</v>
      </c>
      <c r="AU161" s="13" t="s">
        <v>80</v>
      </c>
    </row>
    <row r="162" spans="2:65" s="1" customFormat="1" ht="24.2" customHeight="1">
      <c r="B162" s="133"/>
      <c r="C162" s="134" t="s">
        <v>438</v>
      </c>
      <c r="D162" s="134" t="s">
        <v>284</v>
      </c>
      <c r="E162" s="135" t="s">
        <v>613</v>
      </c>
      <c r="F162" s="136" t="s">
        <v>705</v>
      </c>
      <c r="G162" s="137" t="s">
        <v>506</v>
      </c>
      <c r="H162" s="156">
        <v>26.587</v>
      </c>
      <c r="I162" s="139"/>
      <c r="J162" s="140">
        <f>ROUND(I162*H162,2)</f>
        <v>0</v>
      </c>
      <c r="K162" s="141"/>
      <c r="L162" s="28"/>
      <c r="M162" s="142" t="s">
        <v>1</v>
      </c>
      <c r="N162" s="143" t="s">
        <v>38</v>
      </c>
      <c r="P162" s="144">
        <f>O162*H162</f>
        <v>0</v>
      </c>
      <c r="Q162" s="144">
        <v>0</v>
      </c>
      <c r="R162" s="144">
        <f>Q162*H162</f>
        <v>0</v>
      </c>
      <c r="S162" s="144">
        <v>0</v>
      </c>
      <c r="T162" s="145">
        <f>S162*H162</f>
        <v>0</v>
      </c>
      <c r="AR162" s="146" t="s">
        <v>97</v>
      </c>
      <c r="AT162" s="146" t="s">
        <v>284</v>
      </c>
      <c r="AU162" s="146" t="s">
        <v>80</v>
      </c>
      <c r="AY162" s="13" t="s">
        <v>281</v>
      </c>
      <c r="BE162" s="147">
        <f>IF(N162="základní",J162,0)</f>
        <v>0</v>
      </c>
      <c r="BF162" s="147">
        <f>IF(N162="snížená",J162,0)</f>
        <v>0</v>
      </c>
      <c r="BG162" s="147">
        <f>IF(N162="zákl. přenesená",J162,0)</f>
        <v>0</v>
      </c>
      <c r="BH162" s="147">
        <f>IF(N162="sníž. přenesená",J162,0)</f>
        <v>0</v>
      </c>
      <c r="BI162" s="147">
        <f>IF(N162="nulová",J162,0)</f>
        <v>0</v>
      </c>
      <c r="BJ162" s="13" t="s">
        <v>80</v>
      </c>
      <c r="BK162" s="147">
        <f>ROUND(I162*H162,2)</f>
        <v>0</v>
      </c>
      <c r="BL162" s="13" t="s">
        <v>97</v>
      </c>
      <c r="BM162" s="146" t="s">
        <v>706</v>
      </c>
    </row>
    <row r="163" spans="2:65" s="1" customFormat="1" ht="58.5">
      <c r="B163" s="28"/>
      <c r="D163" s="148" t="s">
        <v>290</v>
      </c>
      <c r="F163" s="149" t="s">
        <v>707</v>
      </c>
      <c r="I163" s="150"/>
      <c r="L163" s="28"/>
      <c r="M163" s="151"/>
      <c r="T163" s="52"/>
      <c r="AT163" s="13" t="s">
        <v>290</v>
      </c>
      <c r="AU163" s="13" t="s">
        <v>80</v>
      </c>
    </row>
    <row r="164" spans="2:65" s="1" customFormat="1" ht="16.5" customHeight="1">
      <c r="B164" s="133"/>
      <c r="C164" s="134" t="s">
        <v>342</v>
      </c>
      <c r="D164" s="134" t="s">
        <v>284</v>
      </c>
      <c r="E164" s="135" t="s">
        <v>616</v>
      </c>
      <c r="F164" s="136" t="s">
        <v>617</v>
      </c>
      <c r="G164" s="137" t="s">
        <v>618</v>
      </c>
      <c r="H164" s="156">
        <v>50</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708</v>
      </c>
    </row>
    <row r="165" spans="2:65" s="1" customFormat="1" ht="19.5">
      <c r="B165" s="28"/>
      <c r="D165" s="148" t="s">
        <v>290</v>
      </c>
      <c r="F165" s="149" t="s">
        <v>709</v>
      </c>
      <c r="I165" s="150"/>
      <c r="L165" s="28"/>
      <c r="M165" s="151"/>
      <c r="T165" s="52"/>
      <c r="AT165" s="13" t="s">
        <v>290</v>
      </c>
      <c r="AU165" s="13" t="s">
        <v>80</v>
      </c>
    </row>
    <row r="166" spans="2:65" s="1" customFormat="1" ht="16.5" customHeight="1">
      <c r="B166" s="133"/>
      <c r="C166" s="134" t="s">
        <v>347</v>
      </c>
      <c r="D166" s="134" t="s">
        <v>284</v>
      </c>
      <c r="E166" s="135" t="s">
        <v>710</v>
      </c>
      <c r="F166" s="136" t="s">
        <v>711</v>
      </c>
      <c r="G166" s="137" t="s">
        <v>506</v>
      </c>
      <c r="H166" s="156">
        <v>0.65</v>
      </c>
      <c r="I166" s="139"/>
      <c r="J166" s="140">
        <f>ROUND(I166*H166,2)</f>
        <v>0</v>
      </c>
      <c r="K166" s="141"/>
      <c r="L166" s="28"/>
      <c r="M166" s="142" t="s">
        <v>1</v>
      </c>
      <c r="N166" s="143" t="s">
        <v>38</v>
      </c>
      <c r="P166" s="144">
        <f>O166*H166</f>
        <v>0</v>
      </c>
      <c r="Q166" s="144">
        <v>0</v>
      </c>
      <c r="R166" s="144">
        <f>Q166*H166</f>
        <v>0</v>
      </c>
      <c r="S166" s="144">
        <v>0</v>
      </c>
      <c r="T166" s="145">
        <f>S166*H166</f>
        <v>0</v>
      </c>
      <c r="AR166" s="146" t="s">
        <v>97</v>
      </c>
      <c r="AT166" s="146" t="s">
        <v>284</v>
      </c>
      <c r="AU166" s="146" t="s">
        <v>80</v>
      </c>
      <c r="AY166" s="13" t="s">
        <v>281</v>
      </c>
      <c r="BE166" s="147">
        <f>IF(N166="základní",J166,0)</f>
        <v>0</v>
      </c>
      <c r="BF166" s="147">
        <f>IF(N166="snížená",J166,0)</f>
        <v>0</v>
      </c>
      <c r="BG166" s="147">
        <f>IF(N166="zákl. přenesená",J166,0)</f>
        <v>0</v>
      </c>
      <c r="BH166" s="147">
        <f>IF(N166="sníž. přenesená",J166,0)</f>
        <v>0</v>
      </c>
      <c r="BI166" s="147">
        <f>IF(N166="nulová",J166,0)</f>
        <v>0</v>
      </c>
      <c r="BJ166" s="13" t="s">
        <v>80</v>
      </c>
      <c r="BK166" s="147">
        <f>ROUND(I166*H166,2)</f>
        <v>0</v>
      </c>
      <c r="BL166" s="13" t="s">
        <v>97</v>
      </c>
      <c r="BM166" s="146" t="s">
        <v>712</v>
      </c>
    </row>
    <row r="167" spans="2:65" s="1" customFormat="1" ht="19.5">
      <c r="B167" s="28"/>
      <c r="D167" s="148" t="s">
        <v>290</v>
      </c>
      <c r="F167" s="149" t="s">
        <v>713</v>
      </c>
      <c r="I167" s="150"/>
      <c r="L167" s="28"/>
      <c r="M167" s="151"/>
      <c r="T167" s="52"/>
      <c r="AT167" s="13" t="s">
        <v>290</v>
      </c>
      <c r="AU167" s="13" t="s">
        <v>80</v>
      </c>
    </row>
    <row r="168" spans="2:65" s="11" customFormat="1" ht="25.9" customHeight="1">
      <c r="B168" s="121"/>
      <c r="D168" s="122" t="s">
        <v>72</v>
      </c>
      <c r="E168" s="123" t="s">
        <v>82</v>
      </c>
      <c r="F168" s="123" t="s">
        <v>714</v>
      </c>
      <c r="I168" s="124"/>
      <c r="J168" s="125">
        <f>BK168</f>
        <v>0</v>
      </c>
      <c r="L168" s="121"/>
      <c r="M168" s="126"/>
      <c r="P168" s="127">
        <f>SUM(P169:P189)</f>
        <v>0</v>
      </c>
      <c r="R168" s="127">
        <f>SUM(R169:R189)</f>
        <v>0</v>
      </c>
      <c r="T168" s="128">
        <f>SUM(T169:T189)</f>
        <v>0</v>
      </c>
      <c r="AR168" s="122" t="s">
        <v>80</v>
      </c>
      <c r="AT168" s="129" t="s">
        <v>72</v>
      </c>
      <c r="AU168" s="129" t="s">
        <v>73</v>
      </c>
      <c r="AY168" s="122" t="s">
        <v>281</v>
      </c>
      <c r="BK168" s="130">
        <f>SUM(BK169:BK189)</f>
        <v>0</v>
      </c>
    </row>
    <row r="169" spans="2:65" s="1" customFormat="1" ht="37.9" customHeight="1">
      <c r="B169" s="133"/>
      <c r="C169" s="134" t="s">
        <v>352</v>
      </c>
      <c r="D169" s="134" t="s">
        <v>284</v>
      </c>
      <c r="E169" s="135" t="s">
        <v>715</v>
      </c>
      <c r="F169" s="136" t="s">
        <v>716</v>
      </c>
      <c r="G169" s="137" t="s">
        <v>506</v>
      </c>
      <c r="H169" s="156">
        <v>5.18</v>
      </c>
      <c r="I169" s="139"/>
      <c r="J169" s="140">
        <f>ROUND(I169*H169,2)</f>
        <v>0</v>
      </c>
      <c r="K169" s="141"/>
      <c r="L169" s="28"/>
      <c r="M169" s="142" t="s">
        <v>1</v>
      </c>
      <c r="N169" s="143" t="s">
        <v>38</v>
      </c>
      <c r="P169" s="144">
        <f>O169*H169</f>
        <v>0</v>
      </c>
      <c r="Q169" s="144">
        <v>0</v>
      </c>
      <c r="R169" s="144">
        <f>Q169*H169</f>
        <v>0</v>
      </c>
      <c r="S169" s="144">
        <v>0</v>
      </c>
      <c r="T169" s="145">
        <f>S169*H169</f>
        <v>0</v>
      </c>
      <c r="AR169" s="146" t="s">
        <v>97</v>
      </c>
      <c r="AT169" s="146" t="s">
        <v>284</v>
      </c>
      <c r="AU169" s="146" t="s">
        <v>80</v>
      </c>
      <c r="AY169" s="13" t="s">
        <v>281</v>
      </c>
      <c r="BE169" s="147">
        <f>IF(N169="základní",J169,0)</f>
        <v>0</v>
      </c>
      <c r="BF169" s="147">
        <f>IF(N169="snížená",J169,0)</f>
        <v>0</v>
      </c>
      <c r="BG169" s="147">
        <f>IF(N169="zákl. přenesená",J169,0)</f>
        <v>0</v>
      </c>
      <c r="BH169" s="147">
        <f>IF(N169="sníž. přenesená",J169,0)</f>
        <v>0</v>
      </c>
      <c r="BI169" s="147">
        <f>IF(N169="nulová",J169,0)</f>
        <v>0</v>
      </c>
      <c r="BJ169" s="13" t="s">
        <v>80</v>
      </c>
      <c r="BK169" s="147">
        <f>ROUND(I169*H169,2)</f>
        <v>0</v>
      </c>
      <c r="BL169" s="13" t="s">
        <v>97</v>
      </c>
      <c r="BM169" s="146" t="s">
        <v>717</v>
      </c>
    </row>
    <row r="170" spans="2:65" s="1" customFormat="1" ht="29.25">
      <c r="B170" s="28"/>
      <c r="D170" s="148" t="s">
        <v>290</v>
      </c>
      <c r="F170" s="149" t="s">
        <v>718</v>
      </c>
      <c r="I170" s="150"/>
      <c r="L170" s="28"/>
      <c r="M170" s="151"/>
      <c r="T170" s="52"/>
      <c r="AT170" s="13" t="s">
        <v>290</v>
      </c>
      <c r="AU170" s="13" t="s">
        <v>80</v>
      </c>
    </row>
    <row r="171" spans="2:65" s="1" customFormat="1" ht="16.5" customHeight="1">
      <c r="B171" s="133"/>
      <c r="C171" s="134" t="s">
        <v>359</v>
      </c>
      <c r="D171" s="134" t="s">
        <v>284</v>
      </c>
      <c r="E171" s="135" t="s">
        <v>719</v>
      </c>
      <c r="F171" s="136" t="s">
        <v>720</v>
      </c>
      <c r="G171" s="137" t="s">
        <v>402</v>
      </c>
      <c r="H171" s="156">
        <v>3.2850000000000001</v>
      </c>
      <c r="I171" s="139"/>
      <c r="J171" s="140">
        <f>ROUND(I171*H171,2)</f>
        <v>0</v>
      </c>
      <c r="K171" s="141"/>
      <c r="L171" s="28"/>
      <c r="M171" s="142" t="s">
        <v>1</v>
      </c>
      <c r="N171" s="143" t="s">
        <v>38</v>
      </c>
      <c r="P171" s="144">
        <f>O171*H171</f>
        <v>0</v>
      </c>
      <c r="Q171" s="144">
        <v>0</v>
      </c>
      <c r="R171" s="144">
        <f>Q171*H171</f>
        <v>0</v>
      </c>
      <c r="S171" s="144">
        <v>0</v>
      </c>
      <c r="T171" s="145">
        <f>S171*H171</f>
        <v>0</v>
      </c>
      <c r="AR171" s="146" t="s">
        <v>97</v>
      </c>
      <c r="AT171" s="146" t="s">
        <v>284</v>
      </c>
      <c r="AU171" s="146" t="s">
        <v>80</v>
      </c>
      <c r="AY171" s="13" t="s">
        <v>281</v>
      </c>
      <c r="BE171" s="147">
        <f>IF(N171="základní",J171,0)</f>
        <v>0</v>
      </c>
      <c r="BF171" s="147">
        <f>IF(N171="snížená",J171,0)</f>
        <v>0</v>
      </c>
      <c r="BG171" s="147">
        <f>IF(N171="zákl. přenesená",J171,0)</f>
        <v>0</v>
      </c>
      <c r="BH171" s="147">
        <f>IF(N171="sníž. přenesená",J171,0)</f>
        <v>0</v>
      </c>
      <c r="BI171" s="147">
        <f>IF(N171="nulová",J171,0)</f>
        <v>0</v>
      </c>
      <c r="BJ171" s="13" t="s">
        <v>80</v>
      </c>
      <c r="BK171" s="147">
        <f>ROUND(I171*H171,2)</f>
        <v>0</v>
      </c>
      <c r="BL171" s="13" t="s">
        <v>97</v>
      </c>
      <c r="BM171" s="146" t="s">
        <v>721</v>
      </c>
    </row>
    <row r="172" spans="2:65" s="1" customFormat="1" ht="48.75">
      <c r="B172" s="28"/>
      <c r="D172" s="148" t="s">
        <v>290</v>
      </c>
      <c r="F172" s="149" t="s">
        <v>722</v>
      </c>
      <c r="I172" s="150"/>
      <c r="L172" s="28"/>
      <c r="M172" s="151"/>
      <c r="T172" s="52"/>
      <c r="AT172" s="13" t="s">
        <v>290</v>
      </c>
      <c r="AU172" s="13" t="s">
        <v>80</v>
      </c>
    </row>
    <row r="173" spans="2:65" s="1" customFormat="1" ht="16.5" customHeight="1">
      <c r="B173" s="133"/>
      <c r="C173" s="134" t="s">
        <v>454</v>
      </c>
      <c r="D173" s="134" t="s">
        <v>284</v>
      </c>
      <c r="E173" s="135" t="s">
        <v>723</v>
      </c>
      <c r="F173" s="136" t="s">
        <v>724</v>
      </c>
      <c r="G173" s="137" t="s">
        <v>402</v>
      </c>
      <c r="H173" s="156">
        <v>3.2850000000000001</v>
      </c>
      <c r="I173" s="139"/>
      <c r="J173" s="140">
        <f>ROUND(I173*H173,2)</f>
        <v>0</v>
      </c>
      <c r="K173" s="141"/>
      <c r="L173" s="28"/>
      <c r="M173" s="142" t="s">
        <v>1</v>
      </c>
      <c r="N173" s="143" t="s">
        <v>38</v>
      </c>
      <c r="P173" s="144">
        <f>O173*H173</f>
        <v>0</v>
      </c>
      <c r="Q173" s="144">
        <v>0</v>
      </c>
      <c r="R173" s="144">
        <f>Q173*H173</f>
        <v>0</v>
      </c>
      <c r="S173" s="144">
        <v>0</v>
      </c>
      <c r="T173" s="145">
        <f>S173*H173</f>
        <v>0</v>
      </c>
      <c r="AR173" s="146" t="s">
        <v>97</v>
      </c>
      <c r="AT173" s="146" t="s">
        <v>284</v>
      </c>
      <c r="AU173" s="146" t="s">
        <v>80</v>
      </c>
      <c r="AY173" s="13" t="s">
        <v>281</v>
      </c>
      <c r="BE173" s="147">
        <f>IF(N173="základní",J173,0)</f>
        <v>0</v>
      </c>
      <c r="BF173" s="147">
        <f>IF(N173="snížená",J173,0)</f>
        <v>0</v>
      </c>
      <c r="BG173" s="147">
        <f>IF(N173="zákl. přenesená",J173,0)</f>
        <v>0</v>
      </c>
      <c r="BH173" s="147">
        <f>IF(N173="sníž. přenesená",J173,0)</f>
        <v>0</v>
      </c>
      <c r="BI173" s="147">
        <f>IF(N173="nulová",J173,0)</f>
        <v>0</v>
      </c>
      <c r="BJ173" s="13" t="s">
        <v>80</v>
      </c>
      <c r="BK173" s="147">
        <f>ROUND(I173*H173,2)</f>
        <v>0</v>
      </c>
      <c r="BL173" s="13" t="s">
        <v>97</v>
      </c>
      <c r="BM173" s="146" t="s">
        <v>725</v>
      </c>
    </row>
    <row r="174" spans="2:65" s="1" customFormat="1" ht="48.75">
      <c r="B174" s="28"/>
      <c r="D174" s="148" t="s">
        <v>290</v>
      </c>
      <c r="F174" s="149" t="s">
        <v>726</v>
      </c>
      <c r="I174" s="150"/>
      <c r="L174" s="28"/>
      <c r="M174" s="151"/>
      <c r="T174" s="52"/>
      <c r="AT174" s="13" t="s">
        <v>290</v>
      </c>
      <c r="AU174" s="13" t="s">
        <v>80</v>
      </c>
    </row>
    <row r="175" spans="2:65" s="1" customFormat="1" ht="24.2" customHeight="1">
      <c r="B175" s="133"/>
      <c r="C175" s="134" t="s">
        <v>366</v>
      </c>
      <c r="D175" s="134" t="s">
        <v>284</v>
      </c>
      <c r="E175" s="135" t="s">
        <v>727</v>
      </c>
      <c r="F175" s="136" t="s">
        <v>728</v>
      </c>
      <c r="G175" s="137" t="s">
        <v>511</v>
      </c>
      <c r="H175" s="156">
        <v>6.3460000000000001</v>
      </c>
      <c r="I175" s="139"/>
      <c r="J175" s="140">
        <f>ROUND(I175*H175,2)</f>
        <v>0</v>
      </c>
      <c r="K175" s="141"/>
      <c r="L175" s="28"/>
      <c r="M175" s="142" t="s">
        <v>1</v>
      </c>
      <c r="N175" s="143" t="s">
        <v>38</v>
      </c>
      <c r="P175" s="144">
        <f>O175*H175</f>
        <v>0</v>
      </c>
      <c r="Q175" s="144">
        <v>0</v>
      </c>
      <c r="R175" s="144">
        <f>Q175*H175</f>
        <v>0</v>
      </c>
      <c r="S175" s="144">
        <v>0</v>
      </c>
      <c r="T175" s="145">
        <f>S175*H175</f>
        <v>0</v>
      </c>
      <c r="AR175" s="146" t="s">
        <v>97</v>
      </c>
      <c r="AT175" s="146" t="s">
        <v>284</v>
      </c>
      <c r="AU175" s="146" t="s">
        <v>80</v>
      </c>
      <c r="AY175" s="13" t="s">
        <v>281</v>
      </c>
      <c r="BE175" s="147">
        <f>IF(N175="základní",J175,0)</f>
        <v>0</v>
      </c>
      <c r="BF175" s="147">
        <f>IF(N175="snížená",J175,0)</f>
        <v>0</v>
      </c>
      <c r="BG175" s="147">
        <f>IF(N175="zákl. přenesená",J175,0)</f>
        <v>0</v>
      </c>
      <c r="BH175" s="147">
        <f>IF(N175="sníž. přenesená",J175,0)</f>
        <v>0</v>
      </c>
      <c r="BI175" s="147">
        <f>IF(N175="nulová",J175,0)</f>
        <v>0</v>
      </c>
      <c r="BJ175" s="13" t="s">
        <v>80</v>
      </c>
      <c r="BK175" s="147">
        <f>ROUND(I175*H175,2)</f>
        <v>0</v>
      </c>
      <c r="BL175" s="13" t="s">
        <v>97</v>
      </c>
      <c r="BM175" s="146" t="s">
        <v>729</v>
      </c>
    </row>
    <row r="176" spans="2:65" s="1" customFormat="1" ht="39">
      <c r="B176" s="28"/>
      <c r="D176" s="148" t="s">
        <v>290</v>
      </c>
      <c r="F176" s="149" t="s">
        <v>730</v>
      </c>
      <c r="I176" s="150"/>
      <c r="L176" s="28"/>
      <c r="M176" s="151"/>
      <c r="T176" s="52"/>
      <c r="AT176" s="13" t="s">
        <v>290</v>
      </c>
      <c r="AU176" s="13" t="s">
        <v>80</v>
      </c>
    </row>
    <row r="177" spans="2:65" s="1" customFormat="1" ht="37.9" customHeight="1">
      <c r="B177" s="133"/>
      <c r="C177" s="134" t="s">
        <v>371</v>
      </c>
      <c r="D177" s="134" t="s">
        <v>284</v>
      </c>
      <c r="E177" s="135" t="s">
        <v>731</v>
      </c>
      <c r="F177" s="136" t="s">
        <v>732</v>
      </c>
      <c r="G177" s="137" t="s">
        <v>506</v>
      </c>
      <c r="H177" s="156">
        <v>5.04</v>
      </c>
      <c r="I177" s="139"/>
      <c r="J177" s="140">
        <f>ROUND(I177*H177,2)</f>
        <v>0</v>
      </c>
      <c r="K177" s="141"/>
      <c r="L177" s="28"/>
      <c r="M177" s="142" t="s">
        <v>1</v>
      </c>
      <c r="N177" s="143" t="s">
        <v>38</v>
      </c>
      <c r="P177" s="144">
        <f>O177*H177</f>
        <v>0</v>
      </c>
      <c r="Q177" s="144">
        <v>0</v>
      </c>
      <c r="R177" s="144">
        <f>Q177*H177</f>
        <v>0</v>
      </c>
      <c r="S177" s="144">
        <v>0</v>
      </c>
      <c r="T177" s="145">
        <f>S177*H177</f>
        <v>0</v>
      </c>
      <c r="AR177" s="146" t="s">
        <v>97</v>
      </c>
      <c r="AT177" s="146" t="s">
        <v>284</v>
      </c>
      <c r="AU177" s="146" t="s">
        <v>80</v>
      </c>
      <c r="AY177" s="13" t="s">
        <v>281</v>
      </c>
      <c r="BE177" s="147">
        <f>IF(N177="základní",J177,0)</f>
        <v>0</v>
      </c>
      <c r="BF177" s="147">
        <f>IF(N177="snížená",J177,0)</f>
        <v>0</v>
      </c>
      <c r="BG177" s="147">
        <f>IF(N177="zákl. přenesená",J177,0)</f>
        <v>0</v>
      </c>
      <c r="BH177" s="147">
        <f>IF(N177="sníž. přenesená",J177,0)</f>
        <v>0</v>
      </c>
      <c r="BI177" s="147">
        <f>IF(N177="nulová",J177,0)</f>
        <v>0</v>
      </c>
      <c r="BJ177" s="13" t="s">
        <v>80</v>
      </c>
      <c r="BK177" s="147">
        <f>ROUND(I177*H177,2)</f>
        <v>0</v>
      </c>
      <c r="BL177" s="13" t="s">
        <v>97</v>
      </c>
      <c r="BM177" s="146" t="s">
        <v>733</v>
      </c>
    </row>
    <row r="178" spans="2:65" s="1" customFormat="1" ht="29.25">
      <c r="B178" s="28"/>
      <c r="D178" s="148" t="s">
        <v>290</v>
      </c>
      <c r="F178" s="149" t="s">
        <v>734</v>
      </c>
      <c r="I178" s="150"/>
      <c r="L178" s="28"/>
      <c r="M178" s="151"/>
      <c r="T178" s="52"/>
      <c r="AT178" s="13" t="s">
        <v>290</v>
      </c>
      <c r="AU178" s="13" t="s">
        <v>80</v>
      </c>
    </row>
    <row r="179" spans="2:65" s="1" customFormat="1" ht="16.5" customHeight="1">
      <c r="B179" s="133"/>
      <c r="C179" s="134" t="s">
        <v>7</v>
      </c>
      <c r="D179" s="134" t="s">
        <v>284</v>
      </c>
      <c r="E179" s="135" t="s">
        <v>735</v>
      </c>
      <c r="F179" s="136" t="s">
        <v>736</v>
      </c>
      <c r="G179" s="137" t="s">
        <v>402</v>
      </c>
      <c r="H179" s="156">
        <v>8.2799999999999994</v>
      </c>
      <c r="I179" s="139"/>
      <c r="J179" s="140">
        <f>ROUND(I179*H179,2)</f>
        <v>0</v>
      </c>
      <c r="K179" s="141"/>
      <c r="L179" s="28"/>
      <c r="M179" s="142" t="s">
        <v>1</v>
      </c>
      <c r="N179" s="143" t="s">
        <v>38</v>
      </c>
      <c r="P179" s="144">
        <f>O179*H179</f>
        <v>0</v>
      </c>
      <c r="Q179" s="144">
        <v>0</v>
      </c>
      <c r="R179" s="144">
        <f>Q179*H179</f>
        <v>0</v>
      </c>
      <c r="S179" s="144">
        <v>0</v>
      </c>
      <c r="T179" s="145">
        <f>S179*H179</f>
        <v>0</v>
      </c>
      <c r="AR179" s="146" t="s">
        <v>97</v>
      </c>
      <c r="AT179" s="146" t="s">
        <v>284</v>
      </c>
      <c r="AU179" s="146" t="s">
        <v>80</v>
      </c>
      <c r="AY179" s="13" t="s">
        <v>281</v>
      </c>
      <c r="BE179" s="147">
        <f>IF(N179="základní",J179,0)</f>
        <v>0</v>
      </c>
      <c r="BF179" s="147">
        <f>IF(N179="snížená",J179,0)</f>
        <v>0</v>
      </c>
      <c r="BG179" s="147">
        <f>IF(N179="zákl. přenesená",J179,0)</f>
        <v>0</v>
      </c>
      <c r="BH179" s="147">
        <f>IF(N179="sníž. přenesená",J179,0)</f>
        <v>0</v>
      </c>
      <c r="BI179" s="147">
        <f>IF(N179="nulová",J179,0)</f>
        <v>0</v>
      </c>
      <c r="BJ179" s="13" t="s">
        <v>80</v>
      </c>
      <c r="BK179" s="147">
        <f>ROUND(I179*H179,2)</f>
        <v>0</v>
      </c>
      <c r="BL179" s="13" t="s">
        <v>97</v>
      </c>
      <c r="BM179" s="146" t="s">
        <v>737</v>
      </c>
    </row>
    <row r="180" spans="2:65" s="1" customFormat="1" ht="48.75">
      <c r="B180" s="28"/>
      <c r="D180" s="148" t="s">
        <v>290</v>
      </c>
      <c r="F180" s="149" t="s">
        <v>738</v>
      </c>
      <c r="I180" s="150"/>
      <c r="L180" s="28"/>
      <c r="M180" s="151"/>
      <c r="T180" s="52"/>
      <c r="AT180" s="13" t="s">
        <v>290</v>
      </c>
      <c r="AU180" s="13" t="s">
        <v>80</v>
      </c>
    </row>
    <row r="181" spans="2:65" s="1" customFormat="1" ht="16.5" customHeight="1">
      <c r="B181" s="133"/>
      <c r="C181" s="134" t="s">
        <v>379</v>
      </c>
      <c r="D181" s="134" t="s">
        <v>284</v>
      </c>
      <c r="E181" s="135" t="s">
        <v>739</v>
      </c>
      <c r="F181" s="136" t="s">
        <v>740</v>
      </c>
      <c r="G181" s="137" t="s">
        <v>402</v>
      </c>
      <c r="H181" s="156">
        <v>8.2799999999999994</v>
      </c>
      <c r="I181" s="139"/>
      <c r="J181" s="140">
        <f>ROUND(I181*H181,2)</f>
        <v>0</v>
      </c>
      <c r="K181" s="141"/>
      <c r="L181" s="28"/>
      <c r="M181" s="142" t="s">
        <v>1</v>
      </c>
      <c r="N181" s="143" t="s">
        <v>38</v>
      </c>
      <c r="P181" s="144">
        <f>O181*H181</f>
        <v>0</v>
      </c>
      <c r="Q181" s="144">
        <v>0</v>
      </c>
      <c r="R181" s="144">
        <f>Q181*H181</f>
        <v>0</v>
      </c>
      <c r="S181" s="144">
        <v>0</v>
      </c>
      <c r="T181" s="145">
        <f>S181*H181</f>
        <v>0</v>
      </c>
      <c r="AR181" s="146" t="s">
        <v>97</v>
      </c>
      <c r="AT181" s="146" t="s">
        <v>284</v>
      </c>
      <c r="AU181" s="146" t="s">
        <v>80</v>
      </c>
      <c r="AY181" s="13" t="s">
        <v>281</v>
      </c>
      <c r="BE181" s="147">
        <f>IF(N181="základní",J181,0)</f>
        <v>0</v>
      </c>
      <c r="BF181" s="147">
        <f>IF(N181="snížená",J181,0)</f>
        <v>0</v>
      </c>
      <c r="BG181" s="147">
        <f>IF(N181="zákl. přenesená",J181,0)</f>
        <v>0</v>
      </c>
      <c r="BH181" s="147">
        <f>IF(N181="sníž. přenesená",J181,0)</f>
        <v>0</v>
      </c>
      <c r="BI181" s="147">
        <f>IF(N181="nulová",J181,0)</f>
        <v>0</v>
      </c>
      <c r="BJ181" s="13" t="s">
        <v>80</v>
      </c>
      <c r="BK181" s="147">
        <f>ROUND(I181*H181,2)</f>
        <v>0</v>
      </c>
      <c r="BL181" s="13" t="s">
        <v>97</v>
      </c>
      <c r="BM181" s="146" t="s">
        <v>741</v>
      </c>
    </row>
    <row r="182" spans="2:65" s="1" customFormat="1" ht="58.5">
      <c r="B182" s="28"/>
      <c r="D182" s="148" t="s">
        <v>290</v>
      </c>
      <c r="F182" s="149" t="s">
        <v>742</v>
      </c>
      <c r="I182" s="150"/>
      <c r="L182" s="28"/>
      <c r="M182" s="151"/>
      <c r="T182" s="52"/>
      <c r="AT182" s="13" t="s">
        <v>290</v>
      </c>
      <c r="AU182" s="13" t="s">
        <v>80</v>
      </c>
    </row>
    <row r="183" spans="2:65" s="1" customFormat="1" ht="21.75" customHeight="1">
      <c r="B183" s="133"/>
      <c r="C183" s="134" t="s">
        <v>384</v>
      </c>
      <c r="D183" s="134" t="s">
        <v>284</v>
      </c>
      <c r="E183" s="135" t="s">
        <v>743</v>
      </c>
      <c r="F183" s="136" t="s">
        <v>744</v>
      </c>
      <c r="G183" s="137" t="s">
        <v>511</v>
      </c>
      <c r="H183" s="156">
        <v>0.252</v>
      </c>
      <c r="I183" s="139"/>
      <c r="J183" s="140">
        <f>ROUND(I183*H183,2)</f>
        <v>0</v>
      </c>
      <c r="K183" s="141"/>
      <c r="L183" s="28"/>
      <c r="M183" s="142" t="s">
        <v>1</v>
      </c>
      <c r="N183" s="143" t="s">
        <v>38</v>
      </c>
      <c r="P183" s="144">
        <f>O183*H183</f>
        <v>0</v>
      </c>
      <c r="Q183" s="144">
        <v>0</v>
      </c>
      <c r="R183" s="144">
        <f>Q183*H183</f>
        <v>0</v>
      </c>
      <c r="S183" s="144">
        <v>0</v>
      </c>
      <c r="T183" s="145">
        <f>S183*H183</f>
        <v>0</v>
      </c>
      <c r="AR183" s="146" t="s">
        <v>97</v>
      </c>
      <c r="AT183" s="146" t="s">
        <v>284</v>
      </c>
      <c r="AU183" s="146" t="s">
        <v>80</v>
      </c>
      <c r="AY183" s="13" t="s">
        <v>281</v>
      </c>
      <c r="BE183" s="147">
        <f>IF(N183="základní",J183,0)</f>
        <v>0</v>
      </c>
      <c r="BF183" s="147">
        <f>IF(N183="snížená",J183,0)</f>
        <v>0</v>
      </c>
      <c r="BG183" s="147">
        <f>IF(N183="zákl. přenesená",J183,0)</f>
        <v>0</v>
      </c>
      <c r="BH183" s="147">
        <f>IF(N183="sníž. přenesená",J183,0)</f>
        <v>0</v>
      </c>
      <c r="BI183" s="147">
        <f>IF(N183="nulová",J183,0)</f>
        <v>0</v>
      </c>
      <c r="BJ183" s="13" t="s">
        <v>80</v>
      </c>
      <c r="BK183" s="147">
        <f>ROUND(I183*H183,2)</f>
        <v>0</v>
      </c>
      <c r="BL183" s="13" t="s">
        <v>97</v>
      </c>
      <c r="BM183" s="146" t="s">
        <v>745</v>
      </c>
    </row>
    <row r="184" spans="2:65" s="1" customFormat="1" ht="29.25">
      <c r="B184" s="28"/>
      <c r="D184" s="148" t="s">
        <v>290</v>
      </c>
      <c r="F184" s="149" t="s">
        <v>746</v>
      </c>
      <c r="I184" s="150"/>
      <c r="L184" s="28"/>
      <c r="M184" s="151"/>
      <c r="T184" s="52"/>
      <c r="AT184" s="13" t="s">
        <v>290</v>
      </c>
      <c r="AU184" s="13" t="s">
        <v>80</v>
      </c>
    </row>
    <row r="185" spans="2:65" s="1" customFormat="1" ht="24.2" customHeight="1">
      <c r="B185" s="133"/>
      <c r="C185" s="134" t="s">
        <v>389</v>
      </c>
      <c r="D185" s="134" t="s">
        <v>284</v>
      </c>
      <c r="E185" s="135" t="s">
        <v>747</v>
      </c>
      <c r="F185" s="136" t="s">
        <v>748</v>
      </c>
      <c r="G185" s="137" t="s">
        <v>402</v>
      </c>
      <c r="H185" s="156">
        <v>3</v>
      </c>
      <c r="I185" s="139"/>
      <c r="J185" s="140">
        <f>ROUND(I185*H185,2)</f>
        <v>0</v>
      </c>
      <c r="K185" s="141"/>
      <c r="L185" s="28"/>
      <c r="M185" s="142" t="s">
        <v>1</v>
      </c>
      <c r="N185" s="143" t="s">
        <v>38</v>
      </c>
      <c r="P185" s="144">
        <f>O185*H185</f>
        <v>0</v>
      </c>
      <c r="Q185" s="144">
        <v>0</v>
      </c>
      <c r="R185" s="144">
        <f>Q185*H185</f>
        <v>0</v>
      </c>
      <c r="S185" s="144">
        <v>0</v>
      </c>
      <c r="T185" s="145">
        <f>S185*H185</f>
        <v>0</v>
      </c>
      <c r="AR185" s="146" t="s">
        <v>97</v>
      </c>
      <c r="AT185" s="146" t="s">
        <v>284</v>
      </c>
      <c r="AU185" s="146" t="s">
        <v>80</v>
      </c>
      <c r="AY185" s="13" t="s">
        <v>281</v>
      </c>
      <c r="BE185" s="147">
        <f>IF(N185="základní",J185,0)</f>
        <v>0</v>
      </c>
      <c r="BF185" s="147">
        <f>IF(N185="snížená",J185,0)</f>
        <v>0</v>
      </c>
      <c r="BG185" s="147">
        <f>IF(N185="zákl. přenesená",J185,0)</f>
        <v>0</v>
      </c>
      <c r="BH185" s="147">
        <f>IF(N185="sníž. přenesená",J185,0)</f>
        <v>0</v>
      </c>
      <c r="BI185" s="147">
        <f>IF(N185="nulová",J185,0)</f>
        <v>0</v>
      </c>
      <c r="BJ185" s="13" t="s">
        <v>80</v>
      </c>
      <c r="BK185" s="147">
        <f>ROUND(I185*H185,2)</f>
        <v>0</v>
      </c>
      <c r="BL185" s="13" t="s">
        <v>97</v>
      </c>
      <c r="BM185" s="146" t="s">
        <v>749</v>
      </c>
    </row>
    <row r="186" spans="2:65" s="1" customFormat="1" ht="19.5">
      <c r="B186" s="28"/>
      <c r="D186" s="148" t="s">
        <v>290</v>
      </c>
      <c r="F186" s="149" t="s">
        <v>750</v>
      </c>
      <c r="I186" s="150"/>
      <c r="L186" s="28"/>
      <c r="M186" s="151"/>
      <c r="T186" s="52"/>
      <c r="AT186" s="13" t="s">
        <v>290</v>
      </c>
      <c r="AU186" s="13" t="s">
        <v>80</v>
      </c>
    </row>
    <row r="187" spans="2:65" s="1" customFormat="1" ht="24.2" customHeight="1">
      <c r="B187" s="133"/>
      <c r="C187" s="134" t="s">
        <v>476</v>
      </c>
      <c r="D187" s="134" t="s">
        <v>284</v>
      </c>
      <c r="E187" s="135" t="s">
        <v>751</v>
      </c>
      <c r="F187" s="136" t="s">
        <v>752</v>
      </c>
      <c r="G187" s="137" t="s">
        <v>409</v>
      </c>
      <c r="H187" s="156">
        <v>2</v>
      </c>
      <c r="I187" s="139"/>
      <c r="J187" s="140">
        <f>ROUND(I187*H187,2)</f>
        <v>0</v>
      </c>
      <c r="K187" s="141"/>
      <c r="L187" s="28"/>
      <c r="M187" s="142" t="s">
        <v>1</v>
      </c>
      <c r="N187" s="143" t="s">
        <v>38</v>
      </c>
      <c r="P187" s="144">
        <f>O187*H187</f>
        <v>0</v>
      </c>
      <c r="Q187" s="144">
        <v>0</v>
      </c>
      <c r="R187" s="144">
        <f>Q187*H187</f>
        <v>0</v>
      </c>
      <c r="S187" s="144">
        <v>0</v>
      </c>
      <c r="T187" s="145">
        <f>S187*H187</f>
        <v>0</v>
      </c>
      <c r="AR187" s="146" t="s">
        <v>97</v>
      </c>
      <c r="AT187" s="146" t="s">
        <v>284</v>
      </c>
      <c r="AU187" s="146" t="s">
        <v>80</v>
      </c>
      <c r="AY187" s="13" t="s">
        <v>281</v>
      </c>
      <c r="BE187" s="147">
        <f>IF(N187="základní",J187,0)</f>
        <v>0</v>
      </c>
      <c r="BF187" s="147">
        <f>IF(N187="snížená",J187,0)</f>
        <v>0</v>
      </c>
      <c r="BG187" s="147">
        <f>IF(N187="zákl. přenesená",J187,0)</f>
        <v>0</v>
      </c>
      <c r="BH187" s="147">
        <f>IF(N187="sníž. přenesená",J187,0)</f>
        <v>0</v>
      </c>
      <c r="BI187" s="147">
        <f>IF(N187="nulová",J187,0)</f>
        <v>0</v>
      </c>
      <c r="BJ187" s="13" t="s">
        <v>80</v>
      </c>
      <c r="BK187" s="147">
        <f>ROUND(I187*H187,2)</f>
        <v>0</v>
      </c>
      <c r="BL187" s="13" t="s">
        <v>97</v>
      </c>
      <c r="BM187" s="146" t="s">
        <v>753</v>
      </c>
    </row>
    <row r="188" spans="2:65" s="1" customFormat="1" ht="24.2" customHeight="1">
      <c r="B188" s="133"/>
      <c r="C188" s="134" t="s">
        <v>754</v>
      </c>
      <c r="D188" s="134" t="s">
        <v>284</v>
      </c>
      <c r="E188" s="135" t="s">
        <v>755</v>
      </c>
      <c r="F188" s="136" t="s">
        <v>756</v>
      </c>
      <c r="G188" s="137" t="s">
        <v>409</v>
      </c>
      <c r="H188" s="156">
        <v>16</v>
      </c>
      <c r="I188" s="139"/>
      <c r="J188" s="140">
        <f>ROUND(I188*H188,2)</f>
        <v>0</v>
      </c>
      <c r="K188" s="141"/>
      <c r="L188" s="28"/>
      <c r="M188" s="142" t="s">
        <v>1</v>
      </c>
      <c r="N188" s="143" t="s">
        <v>38</v>
      </c>
      <c r="P188" s="144">
        <f>O188*H188</f>
        <v>0</v>
      </c>
      <c r="Q188" s="144">
        <v>0</v>
      </c>
      <c r="R188" s="144">
        <f>Q188*H188</f>
        <v>0</v>
      </c>
      <c r="S188" s="144">
        <v>0</v>
      </c>
      <c r="T188" s="145">
        <f>S188*H188</f>
        <v>0</v>
      </c>
      <c r="AR188" s="146" t="s">
        <v>97</v>
      </c>
      <c r="AT188" s="146" t="s">
        <v>284</v>
      </c>
      <c r="AU188" s="146" t="s">
        <v>80</v>
      </c>
      <c r="AY188" s="13" t="s">
        <v>281</v>
      </c>
      <c r="BE188" s="147">
        <f>IF(N188="základní",J188,0)</f>
        <v>0</v>
      </c>
      <c r="BF188" s="147">
        <f>IF(N188="snížená",J188,0)</f>
        <v>0</v>
      </c>
      <c r="BG188" s="147">
        <f>IF(N188="zákl. přenesená",J188,0)</f>
        <v>0</v>
      </c>
      <c r="BH188" s="147">
        <f>IF(N188="sníž. přenesená",J188,0)</f>
        <v>0</v>
      </c>
      <c r="BI188" s="147">
        <f>IF(N188="nulová",J188,0)</f>
        <v>0</v>
      </c>
      <c r="BJ188" s="13" t="s">
        <v>80</v>
      </c>
      <c r="BK188" s="147">
        <f>ROUND(I188*H188,2)</f>
        <v>0</v>
      </c>
      <c r="BL188" s="13" t="s">
        <v>97</v>
      </c>
      <c r="BM188" s="146" t="s">
        <v>757</v>
      </c>
    </row>
    <row r="189" spans="2:65" s="1" customFormat="1" ht="19.5">
      <c r="B189" s="28"/>
      <c r="D189" s="148" t="s">
        <v>290</v>
      </c>
      <c r="F189" s="149" t="s">
        <v>758</v>
      </c>
      <c r="I189" s="150"/>
      <c r="L189" s="28"/>
      <c r="M189" s="151"/>
      <c r="T189" s="52"/>
      <c r="AT189" s="13" t="s">
        <v>290</v>
      </c>
      <c r="AU189" s="13" t="s">
        <v>80</v>
      </c>
    </row>
    <row r="190" spans="2:65" s="11" customFormat="1" ht="25.9" customHeight="1">
      <c r="B190" s="121"/>
      <c r="D190" s="122" t="s">
        <v>72</v>
      </c>
      <c r="E190" s="123" t="s">
        <v>90</v>
      </c>
      <c r="F190" s="123" t="s">
        <v>759</v>
      </c>
      <c r="I190" s="124"/>
      <c r="J190" s="125">
        <f>BK190</f>
        <v>0</v>
      </c>
      <c r="L190" s="121"/>
      <c r="M190" s="126"/>
      <c r="P190" s="127">
        <f>SUM(P191:P204)</f>
        <v>0</v>
      </c>
      <c r="R190" s="127">
        <f>SUM(R191:R204)</f>
        <v>0</v>
      </c>
      <c r="T190" s="128">
        <f>SUM(T191:T204)</f>
        <v>0</v>
      </c>
      <c r="AR190" s="122" t="s">
        <v>80</v>
      </c>
      <c r="AT190" s="129" t="s">
        <v>72</v>
      </c>
      <c r="AU190" s="129" t="s">
        <v>73</v>
      </c>
      <c r="AY190" s="122" t="s">
        <v>281</v>
      </c>
      <c r="BK190" s="130">
        <f>SUM(BK191:BK204)</f>
        <v>0</v>
      </c>
    </row>
    <row r="191" spans="2:65" s="1" customFormat="1" ht="37.9" customHeight="1">
      <c r="B191" s="133"/>
      <c r="C191" s="134" t="s">
        <v>760</v>
      </c>
      <c r="D191" s="134" t="s">
        <v>284</v>
      </c>
      <c r="E191" s="135" t="s">
        <v>761</v>
      </c>
      <c r="F191" s="136" t="s">
        <v>762</v>
      </c>
      <c r="G191" s="137" t="s">
        <v>506</v>
      </c>
      <c r="H191" s="156">
        <v>9.3460000000000001</v>
      </c>
      <c r="I191" s="139"/>
      <c r="J191" s="140">
        <f>ROUND(I191*H191,2)</f>
        <v>0</v>
      </c>
      <c r="K191" s="141"/>
      <c r="L191" s="28"/>
      <c r="M191" s="142" t="s">
        <v>1</v>
      </c>
      <c r="N191" s="143" t="s">
        <v>38</v>
      </c>
      <c r="P191" s="144">
        <f>O191*H191</f>
        <v>0</v>
      </c>
      <c r="Q191" s="144">
        <v>0</v>
      </c>
      <c r="R191" s="144">
        <f>Q191*H191</f>
        <v>0</v>
      </c>
      <c r="S191" s="144">
        <v>0</v>
      </c>
      <c r="T191" s="145">
        <f>S191*H191</f>
        <v>0</v>
      </c>
      <c r="AR191" s="146" t="s">
        <v>97</v>
      </c>
      <c r="AT191" s="146" t="s">
        <v>284</v>
      </c>
      <c r="AU191" s="146" t="s">
        <v>80</v>
      </c>
      <c r="AY191" s="13" t="s">
        <v>281</v>
      </c>
      <c r="BE191" s="147">
        <f>IF(N191="základní",J191,0)</f>
        <v>0</v>
      </c>
      <c r="BF191" s="147">
        <f>IF(N191="snížená",J191,0)</f>
        <v>0</v>
      </c>
      <c r="BG191" s="147">
        <f>IF(N191="zákl. přenesená",J191,0)</f>
        <v>0</v>
      </c>
      <c r="BH191" s="147">
        <f>IF(N191="sníž. přenesená",J191,0)</f>
        <v>0</v>
      </c>
      <c r="BI191" s="147">
        <f>IF(N191="nulová",J191,0)</f>
        <v>0</v>
      </c>
      <c r="BJ191" s="13" t="s">
        <v>80</v>
      </c>
      <c r="BK191" s="147">
        <f>ROUND(I191*H191,2)</f>
        <v>0</v>
      </c>
      <c r="BL191" s="13" t="s">
        <v>97</v>
      </c>
      <c r="BM191" s="146" t="s">
        <v>763</v>
      </c>
    </row>
    <row r="192" spans="2:65" s="1" customFormat="1" ht="68.25">
      <c r="B192" s="28"/>
      <c r="D192" s="148" t="s">
        <v>290</v>
      </c>
      <c r="F192" s="149" t="s">
        <v>764</v>
      </c>
      <c r="I192" s="150"/>
      <c r="L192" s="28"/>
      <c r="M192" s="151"/>
      <c r="T192" s="52"/>
      <c r="AT192" s="13" t="s">
        <v>290</v>
      </c>
      <c r="AU192" s="13" t="s">
        <v>80</v>
      </c>
    </row>
    <row r="193" spans="2:65" s="1" customFormat="1" ht="37.9" customHeight="1">
      <c r="B193" s="133"/>
      <c r="C193" s="134" t="s">
        <v>482</v>
      </c>
      <c r="D193" s="134" t="s">
        <v>284</v>
      </c>
      <c r="E193" s="135" t="s">
        <v>765</v>
      </c>
      <c r="F193" s="136" t="s">
        <v>766</v>
      </c>
      <c r="G193" s="137" t="s">
        <v>402</v>
      </c>
      <c r="H193" s="156">
        <v>28.5</v>
      </c>
      <c r="I193" s="139"/>
      <c r="J193" s="140">
        <f>ROUND(I193*H193,2)</f>
        <v>0</v>
      </c>
      <c r="K193" s="141"/>
      <c r="L193" s="28"/>
      <c r="M193" s="142" t="s">
        <v>1</v>
      </c>
      <c r="N193" s="143" t="s">
        <v>38</v>
      </c>
      <c r="P193" s="144">
        <f>O193*H193</f>
        <v>0</v>
      </c>
      <c r="Q193" s="144">
        <v>0</v>
      </c>
      <c r="R193" s="144">
        <f>Q193*H193</f>
        <v>0</v>
      </c>
      <c r="S193" s="144">
        <v>0</v>
      </c>
      <c r="T193" s="145">
        <f>S193*H193</f>
        <v>0</v>
      </c>
      <c r="AR193" s="146" t="s">
        <v>97</v>
      </c>
      <c r="AT193" s="146" t="s">
        <v>284</v>
      </c>
      <c r="AU193" s="146" t="s">
        <v>80</v>
      </c>
      <c r="AY193" s="13" t="s">
        <v>281</v>
      </c>
      <c r="BE193" s="147">
        <f>IF(N193="základní",J193,0)</f>
        <v>0</v>
      </c>
      <c r="BF193" s="147">
        <f>IF(N193="snížená",J193,0)</f>
        <v>0</v>
      </c>
      <c r="BG193" s="147">
        <f>IF(N193="zákl. přenesená",J193,0)</f>
        <v>0</v>
      </c>
      <c r="BH193" s="147">
        <f>IF(N193="sníž. přenesená",J193,0)</f>
        <v>0</v>
      </c>
      <c r="BI193" s="147">
        <f>IF(N193="nulová",J193,0)</f>
        <v>0</v>
      </c>
      <c r="BJ193" s="13" t="s">
        <v>80</v>
      </c>
      <c r="BK193" s="147">
        <f>ROUND(I193*H193,2)</f>
        <v>0</v>
      </c>
      <c r="BL193" s="13" t="s">
        <v>97</v>
      </c>
      <c r="BM193" s="146" t="s">
        <v>767</v>
      </c>
    </row>
    <row r="194" spans="2:65" s="1" customFormat="1" ht="58.5">
      <c r="B194" s="28"/>
      <c r="D194" s="148" t="s">
        <v>290</v>
      </c>
      <c r="F194" s="149" t="s">
        <v>768</v>
      </c>
      <c r="I194" s="150"/>
      <c r="L194" s="28"/>
      <c r="M194" s="151"/>
      <c r="T194" s="52"/>
      <c r="AT194" s="13" t="s">
        <v>290</v>
      </c>
      <c r="AU194" s="13" t="s">
        <v>80</v>
      </c>
    </row>
    <row r="195" spans="2:65" s="1" customFormat="1" ht="37.9" customHeight="1">
      <c r="B195" s="133"/>
      <c r="C195" s="134" t="s">
        <v>486</v>
      </c>
      <c r="D195" s="134" t="s">
        <v>284</v>
      </c>
      <c r="E195" s="135" t="s">
        <v>769</v>
      </c>
      <c r="F195" s="136" t="s">
        <v>770</v>
      </c>
      <c r="G195" s="137" t="s">
        <v>402</v>
      </c>
      <c r="H195" s="156">
        <v>28.5</v>
      </c>
      <c r="I195" s="139"/>
      <c r="J195" s="140">
        <f>ROUND(I195*H195,2)</f>
        <v>0</v>
      </c>
      <c r="K195" s="141"/>
      <c r="L195" s="28"/>
      <c r="M195" s="142" t="s">
        <v>1</v>
      </c>
      <c r="N195" s="143" t="s">
        <v>38</v>
      </c>
      <c r="P195" s="144">
        <f>O195*H195</f>
        <v>0</v>
      </c>
      <c r="Q195" s="144">
        <v>0</v>
      </c>
      <c r="R195" s="144">
        <f>Q195*H195</f>
        <v>0</v>
      </c>
      <c r="S195" s="144">
        <v>0</v>
      </c>
      <c r="T195" s="145">
        <f>S195*H195</f>
        <v>0</v>
      </c>
      <c r="AR195" s="146" t="s">
        <v>97</v>
      </c>
      <c r="AT195" s="146" t="s">
        <v>284</v>
      </c>
      <c r="AU195" s="146" t="s">
        <v>80</v>
      </c>
      <c r="AY195" s="13" t="s">
        <v>281</v>
      </c>
      <c r="BE195" s="147">
        <f>IF(N195="základní",J195,0)</f>
        <v>0</v>
      </c>
      <c r="BF195" s="147">
        <f>IF(N195="snížená",J195,0)</f>
        <v>0</v>
      </c>
      <c r="BG195" s="147">
        <f>IF(N195="zákl. přenesená",J195,0)</f>
        <v>0</v>
      </c>
      <c r="BH195" s="147">
        <f>IF(N195="sníž. přenesená",J195,0)</f>
        <v>0</v>
      </c>
      <c r="BI195" s="147">
        <f>IF(N195="nulová",J195,0)</f>
        <v>0</v>
      </c>
      <c r="BJ195" s="13" t="s">
        <v>80</v>
      </c>
      <c r="BK195" s="147">
        <f>ROUND(I195*H195,2)</f>
        <v>0</v>
      </c>
      <c r="BL195" s="13" t="s">
        <v>97</v>
      </c>
      <c r="BM195" s="146" t="s">
        <v>771</v>
      </c>
    </row>
    <row r="196" spans="2:65" s="1" customFormat="1" ht="58.5">
      <c r="B196" s="28"/>
      <c r="D196" s="148" t="s">
        <v>290</v>
      </c>
      <c r="F196" s="149" t="s">
        <v>768</v>
      </c>
      <c r="I196" s="150"/>
      <c r="L196" s="28"/>
      <c r="M196" s="151"/>
      <c r="T196" s="52"/>
      <c r="AT196" s="13" t="s">
        <v>290</v>
      </c>
      <c r="AU196" s="13" t="s">
        <v>80</v>
      </c>
    </row>
    <row r="197" spans="2:65" s="1" customFormat="1" ht="21.75" customHeight="1">
      <c r="B197" s="133"/>
      <c r="C197" s="134" t="s">
        <v>490</v>
      </c>
      <c r="D197" s="134" t="s">
        <v>284</v>
      </c>
      <c r="E197" s="135" t="s">
        <v>772</v>
      </c>
      <c r="F197" s="136" t="s">
        <v>773</v>
      </c>
      <c r="G197" s="137" t="s">
        <v>511</v>
      </c>
      <c r="H197" s="156">
        <v>1.4019999999999999</v>
      </c>
      <c r="I197" s="139"/>
      <c r="J197" s="140">
        <f>ROUND(I197*H197,2)</f>
        <v>0</v>
      </c>
      <c r="K197" s="141"/>
      <c r="L197" s="28"/>
      <c r="M197" s="142" t="s">
        <v>1</v>
      </c>
      <c r="N197" s="143" t="s">
        <v>38</v>
      </c>
      <c r="P197" s="144">
        <f>O197*H197</f>
        <v>0</v>
      </c>
      <c r="Q197" s="144">
        <v>0</v>
      </c>
      <c r="R197" s="144">
        <f>Q197*H197</f>
        <v>0</v>
      </c>
      <c r="S197" s="144">
        <v>0</v>
      </c>
      <c r="T197" s="145">
        <f>S197*H197</f>
        <v>0</v>
      </c>
      <c r="AR197" s="146" t="s">
        <v>97</v>
      </c>
      <c r="AT197" s="146" t="s">
        <v>284</v>
      </c>
      <c r="AU197" s="146" t="s">
        <v>80</v>
      </c>
      <c r="AY197" s="13" t="s">
        <v>281</v>
      </c>
      <c r="BE197" s="147">
        <f>IF(N197="základní",J197,0)</f>
        <v>0</v>
      </c>
      <c r="BF197" s="147">
        <f>IF(N197="snížená",J197,0)</f>
        <v>0</v>
      </c>
      <c r="BG197" s="147">
        <f>IF(N197="zákl. přenesená",J197,0)</f>
        <v>0</v>
      </c>
      <c r="BH197" s="147">
        <f>IF(N197="sníž. přenesená",J197,0)</f>
        <v>0</v>
      </c>
      <c r="BI197" s="147">
        <f>IF(N197="nulová",J197,0)</f>
        <v>0</v>
      </c>
      <c r="BJ197" s="13" t="s">
        <v>80</v>
      </c>
      <c r="BK197" s="147">
        <f>ROUND(I197*H197,2)</f>
        <v>0</v>
      </c>
      <c r="BL197" s="13" t="s">
        <v>97</v>
      </c>
      <c r="BM197" s="146" t="s">
        <v>774</v>
      </c>
    </row>
    <row r="198" spans="2:65" s="1" customFormat="1" ht="97.5">
      <c r="B198" s="28"/>
      <c r="D198" s="148" t="s">
        <v>290</v>
      </c>
      <c r="F198" s="149" t="s">
        <v>775</v>
      </c>
      <c r="I198" s="150"/>
      <c r="L198" s="28"/>
      <c r="M198" s="151"/>
      <c r="T198" s="52"/>
      <c r="AT198" s="13" t="s">
        <v>290</v>
      </c>
      <c r="AU198" s="13" t="s">
        <v>80</v>
      </c>
    </row>
    <row r="199" spans="2:65" s="1" customFormat="1" ht="16.5" customHeight="1">
      <c r="B199" s="133"/>
      <c r="C199" s="134" t="s">
        <v>494</v>
      </c>
      <c r="D199" s="134" t="s">
        <v>284</v>
      </c>
      <c r="E199" s="135" t="s">
        <v>776</v>
      </c>
      <c r="F199" s="136" t="s">
        <v>777</v>
      </c>
      <c r="G199" s="137" t="s">
        <v>409</v>
      </c>
      <c r="H199" s="156">
        <v>5</v>
      </c>
      <c r="I199" s="139"/>
      <c r="J199" s="140">
        <f>ROUND(I199*H199,2)</f>
        <v>0</v>
      </c>
      <c r="K199" s="141"/>
      <c r="L199" s="28"/>
      <c r="M199" s="142" t="s">
        <v>1</v>
      </c>
      <c r="N199" s="143" t="s">
        <v>38</v>
      </c>
      <c r="P199" s="144">
        <f>O199*H199</f>
        <v>0</v>
      </c>
      <c r="Q199" s="144">
        <v>0</v>
      </c>
      <c r="R199" s="144">
        <f>Q199*H199</f>
        <v>0</v>
      </c>
      <c r="S199" s="144">
        <v>0</v>
      </c>
      <c r="T199" s="145">
        <f>S199*H199</f>
        <v>0</v>
      </c>
      <c r="AR199" s="146" t="s">
        <v>97</v>
      </c>
      <c r="AT199" s="146" t="s">
        <v>284</v>
      </c>
      <c r="AU199" s="146" t="s">
        <v>80</v>
      </c>
      <c r="AY199" s="13" t="s">
        <v>281</v>
      </c>
      <c r="BE199" s="147">
        <f>IF(N199="základní",J199,0)</f>
        <v>0</v>
      </c>
      <c r="BF199" s="147">
        <f>IF(N199="snížená",J199,0)</f>
        <v>0</v>
      </c>
      <c r="BG199" s="147">
        <f>IF(N199="zákl. přenesená",J199,0)</f>
        <v>0</v>
      </c>
      <c r="BH199" s="147">
        <f>IF(N199="sníž. přenesená",J199,0)</f>
        <v>0</v>
      </c>
      <c r="BI199" s="147">
        <f>IF(N199="nulová",J199,0)</f>
        <v>0</v>
      </c>
      <c r="BJ199" s="13" t="s">
        <v>80</v>
      </c>
      <c r="BK199" s="147">
        <f>ROUND(I199*H199,2)</f>
        <v>0</v>
      </c>
      <c r="BL199" s="13" t="s">
        <v>97</v>
      </c>
      <c r="BM199" s="146" t="s">
        <v>778</v>
      </c>
    </row>
    <row r="200" spans="2:65" s="1" customFormat="1" ht="19.5">
      <c r="B200" s="28"/>
      <c r="D200" s="148" t="s">
        <v>290</v>
      </c>
      <c r="F200" s="149" t="s">
        <v>779</v>
      </c>
      <c r="I200" s="150"/>
      <c r="L200" s="28"/>
      <c r="M200" s="151"/>
      <c r="T200" s="52"/>
      <c r="AT200" s="13" t="s">
        <v>290</v>
      </c>
      <c r="AU200" s="13" t="s">
        <v>80</v>
      </c>
    </row>
    <row r="201" spans="2:65" s="1" customFormat="1" ht="16.5" customHeight="1">
      <c r="B201" s="133"/>
      <c r="C201" s="134" t="s">
        <v>498</v>
      </c>
      <c r="D201" s="134" t="s">
        <v>284</v>
      </c>
      <c r="E201" s="135" t="s">
        <v>780</v>
      </c>
      <c r="F201" s="136" t="s">
        <v>781</v>
      </c>
      <c r="G201" s="137" t="s">
        <v>402</v>
      </c>
      <c r="H201" s="156">
        <v>26.507000000000001</v>
      </c>
      <c r="I201" s="139"/>
      <c r="J201" s="140">
        <f>ROUND(I201*H201,2)</f>
        <v>0</v>
      </c>
      <c r="K201" s="141"/>
      <c r="L201" s="28"/>
      <c r="M201" s="142" t="s">
        <v>1</v>
      </c>
      <c r="N201" s="143" t="s">
        <v>38</v>
      </c>
      <c r="P201" s="144">
        <f>O201*H201</f>
        <v>0</v>
      </c>
      <c r="Q201" s="144">
        <v>0</v>
      </c>
      <c r="R201" s="144">
        <f>Q201*H201</f>
        <v>0</v>
      </c>
      <c r="S201" s="144">
        <v>0</v>
      </c>
      <c r="T201" s="145">
        <f>S201*H201</f>
        <v>0</v>
      </c>
      <c r="AR201" s="146" t="s">
        <v>97</v>
      </c>
      <c r="AT201" s="146" t="s">
        <v>284</v>
      </c>
      <c r="AU201" s="146" t="s">
        <v>80</v>
      </c>
      <c r="AY201" s="13" t="s">
        <v>281</v>
      </c>
      <c r="BE201" s="147">
        <f>IF(N201="základní",J201,0)</f>
        <v>0</v>
      </c>
      <c r="BF201" s="147">
        <f>IF(N201="snížená",J201,0)</f>
        <v>0</v>
      </c>
      <c r="BG201" s="147">
        <f>IF(N201="zákl. přenesená",J201,0)</f>
        <v>0</v>
      </c>
      <c r="BH201" s="147">
        <f>IF(N201="sníž. přenesená",J201,0)</f>
        <v>0</v>
      </c>
      <c r="BI201" s="147">
        <f>IF(N201="nulová",J201,0)</f>
        <v>0</v>
      </c>
      <c r="BJ201" s="13" t="s">
        <v>80</v>
      </c>
      <c r="BK201" s="147">
        <f>ROUND(I201*H201,2)</f>
        <v>0</v>
      </c>
      <c r="BL201" s="13" t="s">
        <v>97</v>
      </c>
      <c r="BM201" s="146" t="s">
        <v>782</v>
      </c>
    </row>
    <row r="202" spans="2:65" s="1" customFormat="1" ht="29.25">
      <c r="B202" s="28"/>
      <c r="D202" s="148" t="s">
        <v>290</v>
      </c>
      <c r="F202" s="149" t="s">
        <v>783</v>
      </c>
      <c r="I202" s="150"/>
      <c r="L202" s="28"/>
      <c r="M202" s="151"/>
      <c r="T202" s="52"/>
      <c r="AT202" s="13" t="s">
        <v>290</v>
      </c>
      <c r="AU202" s="13" t="s">
        <v>80</v>
      </c>
    </row>
    <row r="203" spans="2:65" s="1" customFormat="1" ht="16.5" customHeight="1">
      <c r="B203" s="133"/>
      <c r="C203" s="134" t="s">
        <v>503</v>
      </c>
      <c r="D203" s="134" t="s">
        <v>284</v>
      </c>
      <c r="E203" s="135" t="s">
        <v>784</v>
      </c>
      <c r="F203" s="136" t="s">
        <v>785</v>
      </c>
      <c r="G203" s="137" t="s">
        <v>402</v>
      </c>
      <c r="H203" s="156">
        <v>28.5</v>
      </c>
      <c r="I203" s="139"/>
      <c r="J203" s="140">
        <f>ROUND(I203*H203,2)</f>
        <v>0</v>
      </c>
      <c r="K203" s="141"/>
      <c r="L203" s="28"/>
      <c r="M203" s="142" t="s">
        <v>1</v>
      </c>
      <c r="N203" s="143" t="s">
        <v>38</v>
      </c>
      <c r="P203" s="144">
        <f>O203*H203</f>
        <v>0</v>
      </c>
      <c r="Q203" s="144">
        <v>0</v>
      </c>
      <c r="R203" s="144">
        <f>Q203*H203</f>
        <v>0</v>
      </c>
      <c r="S203" s="144">
        <v>0</v>
      </c>
      <c r="T203" s="145">
        <f>S203*H203</f>
        <v>0</v>
      </c>
      <c r="AR203" s="146" t="s">
        <v>97</v>
      </c>
      <c r="AT203" s="146" t="s">
        <v>284</v>
      </c>
      <c r="AU203" s="146" t="s">
        <v>80</v>
      </c>
      <c r="AY203" s="13" t="s">
        <v>281</v>
      </c>
      <c r="BE203" s="147">
        <f>IF(N203="základní",J203,0)</f>
        <v>0</v>
      </c>
      <c r="BF203" s="147">
        <f>IF(N203="snížená",J203,0)</f>
        <v>0</v>
      </c>
      <c r="BG203" s="147">
        <f>IF(N203="zákl. přenesená",J203,0)</f>
        <v>0</v>
      </c>
      <c r="BH203" s="147">
        <f>IF(N203="sníž. přenesená",J203,0)</f>
        <v>0</v>
      </c>
      <c r="BI203" s="147">
        <f>IF(N203="nulová",J203,0)</f>
        <v>0</v>
      </c>
      <c r="BJ203" s="13" t="s">
        <v>80</v>
      </c>
      <c r="BK203" s="147">
        <f>ROUND(I203*H203,2)</f>
        <v>0</v>
      </c>
      <c r="BL203" s="13" t="s">
        <v>97</v>
      </c>
      <c r="BM203" s="146" t="s">
        <v>786</v>
      </c>
    </row>
    <row r="204" spans="2:65" s="1" customFormat="1" ht="19.5">
      <c r="B204" s="28"/>
      <c r="D204" s="148" t="s">
        <v>290</v>
      </c>
      <c r="F204" s="149" t="s">
        <v>787</v>
      </c>
      <c r="I204" s="150"/>
      <c r="L204" s="28"/>
      <c r="M204" s="151"/>
      <c r="T204" s="52"/>
      <c r="AT204" s="13" t="s">
        <v>290</v>
      </c>
      <c r="AU204" s="13" t="s">
        <v>80</v>
      </c>
    </row>
    <row r="205" spans="2:65" s="11" customFormat="1" ht="25.9" customHeight="1">
      <c r="B205" s="121"/>
      <c r="D205" s="122" t="s">
        <v>72</v>
      </c>
      <c r="E205" s="123" t="s">
        <v>535</v>
      </c>
      <c r="F205" s="123" t="s">
        <v>788</v>
      </c>
      <c r="I205" s="124"/>
      <c r="J205" s="125">
        <f>BK205</f>
        <v>0</v>
      </c>
      <c r="L205" s="121"/>
      <c r="M205" s="126"/>
      <c r="P205" s="127">
        <f>SUM(P206:P207)</f>
        <v>0</v>
      </c>
      <c r="R205" s="127">
        <f>SUM(R206:R207)</f>
        <v>0</v>
      </c>
      <c r="T205" s="128">
        <f>SUM(T206:T207)</f>
        <v>0</v>
      </c>
      <c r="AR205" s="122" t="s">
        <v>80</v>
      </c>
      <c r="AT205" s="129" t="s">
        <v>72</v>
      </c>
      <c r="AU205" s="129" t="s">
        <v>73</v>
      </c>
      <c r="AY205" s="122" t="s">
        <v>281</v>
      </c>
      <c r="BK205" s="130">
        <f>SUM(BK206:BK207)</f>
        <v>0</v>
      </c>
    </row>
    <row r="206" spans="2:65" s="1" customFormat="1" ht="37.9" customHeight="1">
      <c r="B206" s="133"/>
      <c r="C206" s="134" t="s">
        <v>789</v>
      </c>
      <c r="D206" s="134" t="s">
        <v>284</v>
      </c>
      <c r="E206" s="135" t="s">
        <v>623</v>
      </c>
      <c r="F206" s="136" t="s">
        <v>790</v>
      </c>
      <c r="G206" s="137" t="s">
        <v>402</v>
      </c>
      <c r="H206" s="156">
        <v>26.507000000000001</v>
      </c>
      <c r="I206" s="139"/>
      <c r="J206" s="140">
        <f>ROUND(I206*H206,2)</f>
        <v>0</v>
      </c>
      <c r="K206" s="141"/>
      <c r="L206" s="28"/>
      <c r="M206" s="142" t="s">
        <v>1</v>
      </c>
      <c r="N206" s="143" t="s">
        <v>38</v>
      </c>
      <c r="P206" s="144">
        <f>O206*H206</f>
        <v>0</v>
      </c>
      <c r="Q206" s="144">
        <v>0</v>
      </c>
      <c r="R206" s="144">
        <f>Q206*H206</f>
        <v>0</v>
      </c>
      <c r="S206" s="144">
        <v>0</v>
      </c>
      <c r="T206" s="145">
        <f>S206*H206</f>
        <v>0</v>
      </c>
      <c r="AR206" s="146" t="s">
        <v>97</v>
      </c>
      <c r="AT206" s="146" t="s">
        <v>284</v>
      </c>
      <c r="AU206" s="146" t="s">
        <v>80</v>
      </c>
      <c r="AY206" s="13" t="s">
        <v>281</v>
      </c>
      <c r="BE206" s="147">
        <f>IF(N206="základní",J206,0)</f>
        <v>0</v>
      </c>
      <c r="BF206" s="147">
        <f>IF(N206="snížená",J206,0)</f>
        <v>0</v>
      </c>
      <c r="BG206" s="147">
        <f>IF(N206="zákl. přenesená",J206,0)</f>
        <v>0</v>
      </c>
      <c r="BH206" s="147">
        <f>IF(N206="sníž. přenesená",J206,0)</f>
        <v>0</v>
      </c>
      <c r="BI206" s="147">
        <f>IF(N206="nulová",J206,0)</f>
        <v>0</v>
      </c>
      <c r="BJ206" s="13" t="s">
        <v>80</v>
      </c>
      <c r="BK206" s="147">
        <f>ROUND(I206*H206,2)</f>
        <v>0</v>
      </c>
      <c r="BL206" s="13" t="s">
        <v>97</v>
      </c>
      <c r="BM206" s="146" t="s">
        <v>791</v>
      </c>
    </row>
    <row r="207" spans="2:65" s="1" customFormat="1" ht="19.5">
      <c r="B207" s="28"/>
      <c r="D207" s="148" t="s">
        <v>290</v>
      </c>
      <c r="F207" s="149" t="s">
        <v>792</v>
      </c>
      <c r="I207" s="150"/>
      <c r="L207" s="28"/>
      <c r="M207" s="151"/>
      <c r="T207" s="52"/>
      <c r="AT207" s="13" t="s">
        <v>290</v>
      </c>
      <c r="AU207" s="13" t="s">
        <v>80</v>
      </c>
    </row>
    <row r="208" spans="2:65" s="11" customFormat="1" ht="25.9" customHeight="1">
      <c r="B208" s="121"/>
      <c r="D208" s="122" t="s">
        <v>72</v>
      </c>
      <c r="E208" s="123" t="s">
        <v>316</v>
      </c>
      <c r="F208" s="123" t="s">
        <v>793</v>
      </c>
      <c r="I208" s="124"/>
      <c r="J208" s="125">
        <f>BK208</f>
        <v>0</v>
      </c>
      <c r="L208" s="121"/>
      <c r="M208" s="126"/>
      <c r="P208" s="127">
        <f>SUM(P209:P211)</f>
        <v>0</v>
      </c>
      <c r="R208" s="127">
        <f>SUM(R209:R211)</f>
        <v>0</v>
      </c>
      <c r="T208" s="128">
        <f>SUM(T209:T211)</f>
        <v>0</v>
      </c>
      <c r="AR208" s="122" t="s">
        <v>80</v>
      </c>
      <c r="AT208" s="129" t="s">
        <v>72</v>
      </c>
      <c r="AU208" s="129" t="s">
        <v>73</v>
      </c>
      <c r="AY208" s="122" t="s">
        <v>281</v>
      </c>
      <c r="BK208" s="130">
        <f>SUM(BK209:BK211)</f>
        <v>0</v>
      </c>
    </row>
    <row r="209" spans="2:65" s="1" customFormat="1" ht="33" customHeight="1">
      <c r="B209" s="133"/>
      <c r="C209" s="134" t="s">
        <v>794</v>
      </c>
      <c r="D209" s="134" t="s">
        <v>284</v>
      </c>
      <c r="E209" s="135" t="s">
        <v>795</v>
      </c>
      <c r="F209" s="136" t="s">
        <v>796</v>
      </c>
      <c r="G209" s="137" t="s">
        <v>501</v>
      </c>
      <c r="H209" s="156">
        <v>5.8</v>
      </c>
      <c r="I209" s="139"/>
      <c r="J209" s="140">
        <f>ROUND(I209*H209,2)</f>
        <v>0</v>
      </c>
      <c r="K209" s="141"/>
      <c r="L209" s="28"/>
      <c r="M209" s="142" t="s">
        <v>1</v>
      </c>
      <c r="N209" s="143" t="s">
        <v>38</v>
      </c>
      <c r="P209" s="144">
        <f>O209*H209</f>
        <v>0</v>
      </c>
      <c r="Q209" s="144">
        <v>0</v>
      </c>
      <c r="R209" s="144">
        <f>Q209*H209</f>
        <v>0</v>
      </c>
      <c r="S209" s="144">
        <v>0</v>
      </c>
      <c r="T209" s="145">
        <f>S209*H209</f>
        <v>0</v>
      </c>
      <c r="AR209" s="146" t="s">
        <v>97</v>
      </c>
      <c r="AT209" s="146" t="s">
        <v>284</v>
      </c>
      <c r="AU209" s="146" t="s">
        <v>80</v>
      </c>
      <c r="AY209" s="13" t="s">
        <v>281</v>
      </c>
      <c r="BE209" s="147">
        <f>IF(N209="základní",J209,0)</f>
        <v>0</v>
      </c>
      <c r="BF209" s="147">
        <f>IF(N209="snížená",J209,0)</f>
        <v>0</v>
      </c>
      <c r="BG209" s="147">
        <f>IF(N209="zákl. přenesená",J209,0)</f>
        <v>0</v>
      </c>
      <c r="BH209" s="147">
        <f>IF(N209="sníž. přenesená",J209,0)</f>
        <v>0</v>
      </c>
      <c r="BI209" s="147">
        <f>IF(N209="nulová",J209,0)</f>
        <v>0</v>
      </c>
      <c r="BJ209" s="13" t="s">
        <v>80</v>
      </c>
      <c r="BK209" s="147">
        <f>ROUND(I209*H209,2)</f>
        <v>0</v>
      </c>
      <c r="BL209" s="13" t="s">
        <v>97</v>
      </c>
      <c r="BM209" s="146" t="s">
        <v>797</v>
      </c>
    </row>
    <row r="210" spans="2:65" s="1" customFormat="1" ht="39">
      <c r="B210" s="28"/>
      <c r="D210" s="148" t="s">
        <v>290</v>
      </c>
      <c r="F210" s="149" t="s">
        <v>798</v>
      </c>
      <c r="I210" s="150"/>
      <c r="L210" s="28"/>
      <c r="M210" s="151"/>
      <c r="T210" s="52"/>
      <c r="AT210" s="13" t="s">
        <v>290</v>
      </c>
      <c r="AU210" s="13" t="s">
        <v>80</v>
      </c>
    </row>
    <row r="211" spans="2:65" s="1" customFormat="1" ht="16.5" customHeight="1">
      <c r="B211" s="133"/>
      <c r="C211" s="134" t="s">
        <v>799</v>
      </c>
      <c r="D211" s="134" t="s">
        <v>284</v>
      </c>
      <c r="E211" s="135" t="s">
        <v>800</v>
      </c>
      <c r="F211" s="136" t="s">
        <v>801</v>
      </c>
      <c r="G211" s="137" t="s">
        <v>409</v>
      </c>
      <c r="H211" s="156">
        <v>1</v>
      </c>
      <c r="I211" s="139"/>
      <c r="J211" s="140">
        <f>ROUND(I211*H211,2)</f>
        <v>0</v>
      </c>
      <c r="K211" s="141"/>
      <c r="L211" s="28"/>
      <c r="M211" s="142" t="s">
        <v>1</v>
      </c>
      <c r="N211" s="143" t="s">
        <v>38</v>
      </c>
      <c r="P211" s="144">
        <f>O211*H211</f>
        <v>0</v>
      </c>
      <c r="Q211" s="144">
        <v>0</v>
      </c>
      <c r="R211" s="144">
        <f>Q211*H211</f>
        <v>0</v>
      </c>
      <c r="S211" s="144">
        <v>0</v>
      </c>
      <c r="T211" s="145">
        <f>S211*H211</f>
        <v>0</v>
      </c>
      <c r="AR211" s="146" t="s">
        <v>97</v>
      </c>
      <c r="AT211" s="146" t="s">
        <v>284</v>
      </c>
      <c r="AU211" s="146" t="s">
        <v>80</v>
      </c>
      <c r="AY211" s="13" t="s">
        <v>281</v>
      </c>
      <c r="BE211" s="147">
        <f>IF(N211="základní",J211,0)</f>
        <v>0</v>
      </c>
      <c r="BF211" s="147">
        <f>IF(N211="snížená",J211,0)</f>
        <v>0</v>
      </c>
      <c r="BG211" s="147">
        <f>IF(N211="zákl. přenesená",J211,0)</f>
        <v>0</v>
      </c>
      <c r="BH211" s="147">
        <f>IF(N211="sníž. přenesená",J211,0)</f>
        <v>0</v>
      </c>
      <c r="BI211" s="147">
        <f>IF(N211="nulová",J211,0)</f>
        <v>0</v>
      </c>
      <c r="BJ211" s="13" t="s">
        <v>80</v>
      </c>
      <c r="BK211" s="147">
        <f>ROUND(I211*H211,2)</f>
        <v>0</v>
      </c>
      <c r="BL211" s="13" t="s">
        <v>97</v>
      </c>
      <c r="BM211" s="146" t="s">
        <v>802</v>
      </c>
    </row>
    <row r="212" spans="2:65" s="11" customFormat="1" ht="25.9" customHeight="1">
      <c r="B212" s="121"/>
      <c r="D212" s="122" t="s">
        <v>72</v>
      </c>
      <c r="E212" s="123" t="s">
        <v>803</v>
      </c>
      <c r="F212" s="123" t="s">
        <v>804</v>
      </c>
      <c r="I212" s="124"/>
      <c r="J212" s="125">
        <f>BK212</f>
        <v>0</v>
      </c>
      <c r="L212" s="121"/>
      <c r="M212" s="126"/>
      <c r="P212" s="127">
        <f>SUM(P213:P216)</f>
        <v>0</v>
      </c>
      <c r="R212" s="127">
        <f>SUM(R213:R216)</f>
        <v>0</v>
      </c>
      <c r="T212" s="128">
        <f>SUM(T213:T216)</f>
        <v>0</v>
      </c>
      <c r="AR212" s="122" t="s">
        <v>80</v>
      </c>
      <c r="AT212" s="129" t="s">
        <v>72</v>
      </c>
      <c r="AU212" s="129" t="s">
        <v>73</v>
      </c>
      <c r="AY212" s="122" t="s">
        <v>281</v>
      </c>
      <c r="BK212" s="130">
        <f>SUM(BK213:BK216)</f>
        <v>0</v>
      </c>
    </row>
    <row r="213" spans="2:65" s="1" customFormat="1" ht="37.9" customHeight="1">
      <c r="B213" s="133"/>
      <c r="C213" s="134" t="s">
        <v>805</v>
      </c>
      <c r="D213" s="134" t="s">
        <v>284</v>
      </c>
      <c r="E213" s="135" t="s">
        <v>806</v>
      </c>
      <c r="F213" s="136" t="s">
        <v>807</v>
      </c>
      <c r="G213" s="137" t="s">
        <v>409</v>
      </c>
      <c r="H213" s="156">
        <v>1</v>
      </c>
      <c r="I213" s="139"/>
      <c r="J213" s="140">
        <f>ROUND(I213*H213,2)</f>
        <v>0</v>
      </c>
      <c r="K213" s="141"/>
      <c r="L213" s="28"/>
      <c r="M213" s="142" t="s">
        <v>1</v>
      </c>
      <c r="N213" s="143" t="s">
        <v>38</v>
      </c>
      <c r="P213" s="144">
        <f>O213*H213</f>
        <v>0</v>
      </c>
      <c r="Q213" s="144">
        <v>0</v>
      </c>
      <c r="R213" s="144">
        <f>Q213*H213</f>
        <v>0</v>
      </c>
      <c r="S213" s="144">
        <v>0</v>
      </c>
      <c r="T213" s="145">
        <f>S213*H213</f>
        <v>0</v>
      </c>
      <c r="AR213" s="146" t="s">
        <v>97</v>
      </c>
      <c r="AT213" s="146" t="s">
        <v>284</v>
      </c>
      <c r="AU213" s="146" t="s">
        <v>80</v>
      </c>
      <c r="AY213" s="13" t="s">
        <v>281</v>
      </c>
      <c r="BE213" s="147">
        <f>IF(N213="základní",J213,0)</f>
        <v>0</v>
      </c>
      <c r="BF213" s="147">
        <f>IF(N213="snížená",J213,0)</f>
        <v>0</v>
      </c>
      <c r="BG213" s="147">
        <f>IF(N213="zákl. přenesená",J213,0)</f>
        <v>0</v>
      </c>
      <c r="BH213" s="147">
        <f>IF(N213="sníž. přenesená",J213,0)</f>
        <v>0</v>
      </c>
      <c r="BI213" s="147">
        <f>IF(N213="nulová",J213,0)</f>
        <v>0</v>
      </c>
      <c r="BJ213" s="13" t="s">
        <v>80</v>
      </c>
      <c r="BK213" s="147">
        <f>ROUND(I213*H213,2)</f>
        <v>0</v>
      </c>
      <c r="BL213" s="13" t="s">
        <v>97</v>
      </c>
      <c r="BM213" s="146" t="s">
        <v>808</v>
      </c>
    </row>
    <row r="214" spans="2:65" s="1" customFormat="1" ht="19.5">
      <c r="B214" s="28"/>
      <c r="D214" s="148" t="s">
        <v>290</v>
      </c>
      <c r="F214" s="149" t="s">
        <v>809</v>
      </c>
      <c r="I214" s="150"/>
      <c r="L214" s="28"/>
      <c r="M214" s="151"/>
      <c r="T214" s="52"/>
      <c r="AT214" s="13" t="s">
        <v>290</v>
      </c>
      <c r="AU214" s="13" t="s">
        <v>80</v>
      </c>
    </row>
    <row r="215" spans="2:65" s="1" customFormat="1" ht="21.75" customHeight="1">
      <c r="B215" s="133"/>
      <c r="C215" s="134" t="s">
        <v>508</v>
      </c>
      <c r="D215" s="134" t="s">
        <v>284</v>
      </c>
      <c r="E215" s="135" t="s">
        <v>810</v>
      </c>
      <c r="F215" s="136" t="s">
        <v>811</v>
      </c>
      <c r="G215" s="137" t="s">
        <v>409</v>
      </c>
      <c r="H215" s="156">
        <v>1</v>
      </c>
      <c r="I215" s="139"/>
      <c r="J215" s="140">
        <f>ROUND(I215*H215,2)</f>
        <v>0</v>
      </c>
      <c r="K215" s="141"/>
      <c r="L215" s="28"/>
      <c r="M215" s="142" t="s">
        <v>1</v>
      </c>
      <c r="N215" s="143" t="s">
        <v>38</v>
      </c>
      <c r="P215" s="144">
        <f>O215*H215</f>
        <v>0</v>
      </c>
      <c r="Q215" s="144">
        <v>0</v>
      </c>
      <c r="R215" s="144">
        <f>Q215*H215</f>
        <v>0</v>
      </c>
      <c r="S215" s="144">
        <v>0</v>
      </c>
      <c r="T215" s="145">
        <f>S215*H215</f>
        <v>0</v>
      </c>
      <c r="AR215" s="146" t="s">
        <v>97</v>
      </c>
      <c r="AT215" s="146" t="s">
        <v>284</v>
      </c>
      <c r="AU215" s="146" t="s">
        <v>80</v>
      </c>
      <c r="AY215" s="13" t="s">
        <v>281</v>
      </c>
      <c r="BE215" s="147">
        <f>IF(N215="základní",J215,0)</f>
        <v>0</v>
      </c>
      <c r="BF215" s="147">
        <f>IF(N215="snížená",J215,0)</f>
        <v>0</v>
      </c>
      <c r="BG215" s="147">
        <f>IF(N215="zákl. přenesená",J215,0)</f>
        <v>0</v>
      </c>
      <c r="BH215" s="147">
        <f>IF(N215="sníž. přenesená",J215,0)</f>
        <v>0</v>
      </c>
      <c r="BI215" s="147">
        <f>IF(N215="nulová",J215,0)</f>
        <v>0</v>
      </c>
      <c r="BJ215" s="13" t="s">
        <v>80</v>
      </c>
      <c r="BK215" s="147">
        <f>ROUND(I215*H215,2)</f>
        <v>0</v>
      </c>
      <c r="BL215" s="13" t="s">
        <v>97</v>
      </c>
      <c r="BM215" s="146" t="s">
        <v>812</v>
      </c>
    </row>
    <row r="216" spans="2:65" s="1" customFormat="1" ht="19.5">
      <c r="B216" s="28"/>
      <c r="D216" s="148" t="s">
        <v>290</v>
      </c>
      <c r="F216" s="149" t="s">
        <v>813</v>
      </c>
      <c r="I216" s="150"/>
      <c r="L216" s="28"/>
      <c r="M216" s="151"/>
      <c r="T216" s="52"/>
      <c r="AT216" s="13" t="s">
        <v>290</v>
      </c>
      <c r="AU216" s="13" t="s">
        <v>80</v>
      </c>
    </row>
    <row r="217" spans="2:65" s="11" customFormat="1" ht="25.9" customHeight="1">
      <c r="B217" s="121"/>
      <c r="D217" s="122" t="s">
        <v>72</v>
      </c>
      <c r="E217" s="123" t="s">
        <v>814</v>
      </c>
      <c r="F217" s="123" t="s">
        <v>815</v>
      </c>
      <c r="I217" s="124"/>
      <c r="J217" s="125">
        <f>BK217</f>
        <v>0</v>
      </c>
      <c r="L217" s="121"/>
      <c r="M217" s="126"/>
      <c r="P217" s="127">
        <f>SUM(P218:P225)</f>
        <v>0</v>
      </c>
      <c r="R217" s="127">
        <f>SUM(R218:R225)</f>
        <v>0</v>
      </c>
      <c r="T217" s="128">
        <f>SUM(T218:T225)</f>
        <v>0</v>
      </c>
      <c r="AR217" s="122" t="s">
        <v>80</v>
      </c>
      <c r="AT217" s="129" t="s">
        <v>72</v>
      </c>
      <c r="AU217" s="129" t="s">
        <v>73</v>
      </c>
      <c r="AY217" s="122" t="s">
        <v>281</v>
      </c>
      <c r="BK217" s="130">
        <f>SUM(BK218:BK225)</f>
        <v>0</v>
      </c>
    </row>
    <row r="218" spans="2:65" s="1" customFormat="1" ht="16.5" customHeight="1">
      <c r="B218" s="133"/>
      <c r="C218" s="134" t="s">
        <v>513</v>
      </c>
      <c r="D218" s="134" t="s">
        <v>284</v>
      </c>
      <c r="E218" s="135" t="s">
        <v>816</v>
      </c>
      <c r="F218" s="136" t="s">
        <v>817</v>
      </c>
      <c r="G218" s="137" t="s">
        <v>618</v>
      </c>
      <c r="H218" s="156">
        <v>10</v>
      </c>
      <c r="I218" s="139"/>
      <c r="J218" s="140">
        <f>ROUND(I218*H218,2)</f>
        <v>0</v>
      </c>
      <c r="K218" s="141"/>
      <c r="L218" s="28"/>
      <c r="M218" s="142" t="s">
        <v>1</v>
      </c>
      <c r="N218" s="143" t="s">
        <v>38</v>
      </c>
      <c r="P218" s="144">
        <f>O218*H218</f>
        <v>0</v>
      </c>
      <c r="Q218" s="144">
        <v>0</v>
      </c>
      <c r="R218" s="144">
        <f>Q218*H218</f>
        <v>0</v>
      </c>
      <c r="S218" s="144">
        <v>0</v>
      </c>
      <c r="T218" s="145">
        <f>S218*H218</f>
        <v>0</v>
      </c>
      <c r="AR218" s="146" t="s">
        <v>97</v>
      </c>
      <c r="AT218" s="146" t="s">
        <v>284</v>
      </c>
      <c r="AU218" s="146" t="s">
        <v>80</v>
      </c>
      <c r="AY218" s="13" t="s">
        <v>281</v>
      </c>
      <c r="BE218" s="147">
        <f>IF(N218="základní",J218,0)</f>
        <v>0</v>
      </c>
      <c r="BF218" s="147">
        <f>IF(N218="snížená",J218,0)</f>
        <v>0</v>
      </c>
      <c r="BG218" s="147">
        <f>IF(N218="zákl. přenesená",J218,0)</f>
        <v>0</v>
      </c>
      <c r="BH218" s="147">
        <f>IF(N218="sníž. přenesená",J218,0)</f>
        <v>0</v>
      </c>
      <c r="BI218" s="147">
        <f>IF(N218="nulová",J218,0)</f>
        <v>0</v>
      </c>
      <c r="BJ218" s="13" t="s">
        <v>80</v>
      </c>
      <c r="BK218" s="147">
        <f>ROUND(I218*H218,2)</f>
        <v>0</v>
      </c>
      <c r="BL218" s="13" t="s">
        <v>97</v>
      </c>
      <c r="BM218" s="146" t="s">
        <v>818</v>
      </c>
    </row>
    <row r="219" spans="2:65" s="1" customFormat="1" ht="19.5">
      <c r="B219" s="28"/>
      <c r="D219" s="148" t="s">
        <v>290</v>
      </c>
      <c r="F219" s="149" t="s">
        <v>819</v>
      </c>
      <c r="I219" s="150"/>
      <c r="L219" s="28"/>
      <c r="M219" s="151"/>
      <c r="T219" s="52"/>
      <c r="AT219" s="13" t="s">
        <v>290</v>
      </c>
      <c r="AU219" s="13" t="s">
        <v>80</v>
      </c>
    </row>
    <row r="220" spans="2:65" s="1" customFormat="1" ht="16.5" customHeight="1">
      <c r="B220" s="133"/>
      <c r="C220" s="134" t="s">
        <v>517</v>
      </c>
      <c r="D220" s="134" t="s">
        <v>284</v>
      </c>
      <c r="E220" s="135" t="s">
        <v>820</v>
      </c>
      <c r="F220" s="136" t="s">
        <v>821</v>
      </c>
      <c r="G220" s="137" t="s">
        <v>409</v>
      </c>
      <c r="H220" s="156">
        <v>7</v>
      </c>
      <c r="I220" s="139"/>
      <c r="J220" s="140">
        <f>ROUND(I220*H220,2)</f>
        <v>0</v>
      </c>
      <c r="K220" s="141"/>
      <c r="L220" s="28"/>
      <c r="M220" s="142" t="s">
        <v>1</v>
      </c>
      <c r="N220" s="143" t="s">
        <v>38</v>
      </c>
      <c r="P220" s="144">
        <f>O220*H220</f>
        <v>0</v>
      </c>
      <c r="Q220" s="144">
        <v>0</v>
      </c>
      <c r="R220" s="144">
        <f>Q220*H220</f>
        <v>0</v>
      </c>
      <c r="S220" s="144">
        <v>0</v>
      </c>
      <c r="T220" s="145">
        <f>S220*H220</f>
        <v>0</v>
      </c>
      <c r="AR220" s="146" t="s">
        <v>97</v>
      </c>
      <c r="AT220" s="146" t="s">
        <v>284</v>
      </c>
      <c r="AU220" s="146" t="s">
        <v>80</v>
      </c>
      <c r="AY220" s="13" t="s">
        <v>281</v>
      </c>
      <c r="BE220" s="147">
        <f>IF(N220="základní",J220,0)</f>
        <v>0</v>
      </c>
      <c r="BF220" s="147">
        <f>IF(N220="snížená",J220,0)</f>
        <v>0</v>
      </c>
      <c r="BG220" s="147">
        <f>IF(N220="zákl. přenesená",J220,0)</f>
        <v>0</v>
      </c>
      <c r="BH220" s="147">
        <f>IF(N220="sníž. přenesená",J220,0)</f>
        <v>0</v>
      </c>
      <c r="BI220" s="147">
        <f>IF(N220="nulová",J220,0)</f>
        <v>0</v>
      </c>
      <c r="BJ220" s="13" t="s">
        <v>80</v>
      </c>
      <c r="BK220" s="147">
        <f>ROUND(I220*H220,2)</f>
        <v>0</v>
      </c>
      <c r="BL220" s="13" t="s">
        <v>97</v>
      </c>
      <c r="BM220" s="146" t="s">
        <v>822</v>
      </c>
    </row>
    <row r="221" spans="2:65" s="1" customFormat="1" ht="19.5">
      <c r="B221" s="28"/>
      <c r="D221" s="148" t="s">
        <v>290</v>
      </c>
      <c r="F221" s="149" t="s">
        <v>823</v>
      </c>
      <c r="I221" s="150"/>
      <c r="L221" s="28"/>
      <c r="M221" s="151"/>
      <c r="T221" s="52"/>
      <c r="AT221" s="13" t="s">
        <v>290</v>
      </c>
      <c r="AU221" s="13" t="s">
        <v>80</v>
      </c>
    </row>
    <row r="222" spans="2:65" s="1" customFormat="1" ht="16.5" customHeight="1">
      <c r="B222" s="133"/>
      <c r="C222" s="134" t="s">
        <v>521</v>
      </c>
      <c r="D222" s="134" t="s">
        <v>284</v>
      </c>
      <c r="E222" s="135" t="s">
        <v>824</v>
      </c>
      <c r="F222" s="136" t="s">
        <v>825</v>
      </c>
      <c r="G222" s="137" t="s">
        <v>409</v>
      </c>
      <c r="H222" s="156">
        <v>10</v>
      </c>
      <c r="I222" s="139"/>
      <c r="J222" s="140">
        <f>ROUND(I222*H222,2)</f>
        <v>0</v>
      </c>
      <c r="K222" s="141"/>
      <c r="L222" s="28"/>
      <c r="M222" s="142" t="s">
        <v>1</v>
      </c>
      <c r="N222" s="143" t="s">
        <v>38</v>
      </c>
      <c r="P222" s="144">
        <f>O222*H222</f>
        <v>0</v>
      </c>
      <c r="Q222" s="144">
        <v>0</v>
      </c>
      <c r="R222" s="144">
        <f>Q222*H222</f>
        <v>0</v>
      </c>
      <c r="S222" s="144">
        <v>0</v>
      </c>
      <c r="T222" s="145">
        <f>S222*H222</f>
        <v>0</v>
      </c>
      <c r="AR222" s="146" t="s">
        <v>97</v>
      </c>
      <c r="AT222" s="146" t="s">
        <v>284</v>
      </c>
      <c r="AU222" s="146" t="s">
        <v>80</v>
      </c>
      <c r="AY222" s="13" t="s">
        <v>281</v>
      </c>
      <c r="BE222" s="147">
        <f>IF(N222="základní",J222,0)</f>
        <v>0</v>
      </c>
      <c r="BF222" s="147">
        <f>IF(N222="snížená",J222,0)</f>
        <v>0</v>
      </c>
      <c r="BG222" s="147">
        <f>IF(N222="zákl. přenesená",J222,0)</f>
        <v>0</v>
      </c>
      <c r="BH222" s="147">
        <f>IF(N222="sníž. přenesená",J222,0)</f>
        <v>0</v>
      </c>
      <c r="BI222" s="147">
        <f>IF(N222="nulová",J222,0)</f>
        <v>0</v>
      </c>
      <c r="BJ222" s="13" t="s">
        <v>80</v>
      </c>
      <c r="BK222" s="147">
        <f>ROUND(I222*H222,2)</f>
        <v>0</v>
      </c>
      <c r="BL222" s="13" t="s">
        <v>97</v>
      </c>
      <c r="BM222" s="146" t="s">
        <v>826</v>
      </c>
    </row>
    <row r="223" spans="2:65" s="1" customFormat="1" ht="19.5">
      <c r="B223" s="28"/>
      <c r="D223" s="148" t="s">
        <v>290</v>
      </c>
      <c r="F223" s="149" t="s">
        <v>827</v>
      </c>
      <c r="I223" s="150"/>
      <c r="L223" s="28"/>
      <c r="M223" s="151"/>
      <c r="T223" s="52"/>
      <c r="AT223" s="13" t="s">
        <v>290</v>
      </c>
      <c r="AU223" s="13" t="s">
        <v>80</v>
      </c>
    </row>
    <row r="224" spans="2:65" s="1" customFormat="1" ht="16.5" customHeight="1">
      <c r="B224" s="133"/>
      <c r="C224" s="134" t="s">
        <v>828</v>
      </c>
      <c r="D224" s="134" t="s">
        <v>284</v>
      </c>
      <c r="E224" s="135" t="s">
        <v>829</v>
      </c>
      <c r="F224" s="136" t="s">
        <v>830</v>
      </c>
      <c r="G224" s="137" t="s">
        <v>409</v>
      </c>
      <c r="H224" s="156">
        <v>15</v>
      </c>
      <c r="I224" s="139"/>
      <c r="J224" s="140">
        <f>ROUND(I224*H224,2)</f>
        <v>0</v>
      </c>
      <c r="K224" s="141"/>
      <c r="L224" s="28"/>
      <c r="M224" s="142" t="s">
        <v>1</v>
      </c>
      <c r="N224" s="143" t="s">
        <v>38</v>
      </c>
      <c r="P224" s="144">
        <f>O224*H224</f>
        <v>0</v>
      </c>
      <c r="Q224" s="144">
        <v>0</v>
      </c>
      <c r="R224" s="144">
        <f>Q224*H224</f>
        <v>0</v>
      </c>
      <c r="S224" s="144">
        <v>0</v>
      </c>
      <c r="T224" s="145">
        <f>S224*H224</f>
        <v>0</v>
      </c>
      <c r="AR224" s="146" t="s">
        <v>97</v>
      </c>
      <c r="AT224" s="146" t="s">
        <v>284</v>
      </c>
      <c r="AU224" s="146" t="s">
        <v>80</v>
      </c>
      <c r="AY224" s="13" t="s">
        <v>281</v>
      </c>
      <c r="BE224" s="147">
        <f>IF(N224="základní",J224,0)</f>
        <v>0</v>
      </c>
      <c r="BF224" s="147">
        <f>IF(N224="snížená",J224,0)</f>
        <v>0</v>
      </c>
      <c r="BG224" s="147">
        <f>IF(N224="zákl. přenesená",J224,0)</f>
        <v>0</v>
      </c>
      <c r="BH224" s="147">
        <f>IF(N224="sníž. přenesená",J224,0)</f>
        <v>0</v>
      </c>
      <c r="BI224" s="147">
        <f>IF(N224="nulová",J224,0)</f>
        <v>0</v>
      </c>
      <c r="BJ224" s="13" t="s">
        <v>80</v>
      </c>
      <c r="BK224" s="147">
        <f>ROUND(I224*H224,2)</f>
        <v>0</v>
      </c>
      <c r="BL224" s="13" t="s">
        <v>97</v>
      </c>
      <c r="BM224" s="146" t="s">
        <v>831</v>
      </c>
    </row>
    <row r="225" spans="2:65" s="1" customFormat="1" ht="19.5">
      <c r="B225" s="28"/>
      <c r="D225" s="148" t="s">
        <v>290</v>
      </c>
      <c r="F225" s="149" t="s">
        <v>832</v>
      </c>
      <c r="I225" s="150"/>
      <c r="L225" s="28"/>
      <c r="M225" s="151"/>
      <c r="T225" s="52"/>
      <c r="AT225" s="13" t="s">
        <v>290</v>
      </c>
      <c r="AU225" s="13" t="s">
        <v>80</v>
      </c>
    </row>
    <row r="226" spans="2:65" s="11" customFormat="1" ht="25.9" customHeight="1">
      <c r="B226" s="121"/>
      <c r="D226" s="122" t="s">
        <v>72</v>
      </c>
      <c r="E226" s="123" t="s">
        <v>643</v>
      </c>
      <c r="F226" s="123" t="s">
        <v>644</v>
      </c>
      <c r="I226" s="124"/>
      <c r="J226" s="125">
        <f>BK226</f>
        <v>0</v>
      </c>
      <c r="L226" s="121"/>
      <c r="M226" s="126"/>
      <c r="P226" s="127">
        <f>SUM(P227:P228)</f>
        <v>0</v>
      </c>
      <c r="R226" s="127">
        <f>SUM(R227:R228)</f>
        <v>0</v>
      </c>
      <c r="T226" s="128">
        <f>SUM(T227:T228)</f>
        <v>0</v>
      </c>
      <c r="AR226" s="122" t="s">
        <v>80</v>
      </c>
      <c r="AT226" s="129" t="s">
        <v>72</v>
      </c>
      <c r="AU226" s="129" t="s">
        <v>73</v>
      </c>
      <c r="AY226" s="122" t="s">
        <v>281</v>
      </c>
      <c r="BK226" s="130">
        <f>SUM(BK227:BK228)</f>
        <v>0</v>
      </c>
    </row>
    <row r="227" spans="2:65" s="1" customFormat="1" ht="24.2" customHeight="1">
      <c r="B227" s="133"/>
      <c r="C227" s="134" t="s">
        <v>833</v>
      </c>
      <c r="D227" s="134" t="s">
        <v>284</v>
      </c>
      <c r="E227" s="135" t="s">
        <v>834</v>
      </c>
      <c r="F227" s="136" t="s">
        <v>835</v>
      </c>
      <c r="G227" s="137" t="s">
        <v>511</v>
      </c>
      <c r="H227" s="156">
        <v>80.397000000000006</v>
      </c>
      <c r="I227" s="139"/>
      <c r="J227" s="140">
        <f>ROUND(I227*H227,2)</f>
        <v>0</v>
      </c>
      <c r="K227" s="141"/>
      <c r="L227" s="28"/>
      <c r="M227" s="142" t="s">
        <v>1</v>
      </c>
      <c r="N227" s="143" t="s">
        <v>38</v>
      </c>
      <c r="P227" s="144">
        <f>O227*H227</f>
        <v>0</v>
      </c>
      <c r="Q227" s="144">
        <v>0</v>
      </c>
      <c r="R227" s="144">
        <f>Q227*H227</f>
        <v>0</v>
      </c>
      <c r="S227" s="144">
        <v>0</v>
      </c>
      <c r="T227" s="145">
        <f>S227*H227</f>
        <v>0</v>
      </c>
      <c r="AR227" s="146" t="s">
        <v>97</v>
      </c>
      <c r="AT227" s="146" t="s">
        <v>284</v>
      </c>
      <c r="AU227" s="146" t="s">
        <v>80</v>
      </c>
      <c r="AY227" s="13" t="s">
        <v>281</v>
      </c>
      <c r="BE227" s="147">
        <f>IF(N227="základní",J227,0)</f>
        <v>0</v>
      </c>
      <c r="BF227" s="147">
        <f>IF(N227="snížená",J227,0)</f>
        <v>0</v>
      </c>
      <c r="BG227" s="147">
        <f>IF(N227="zákl. přenesená",J227,0)</f>
        <v>0</v>
      </c>
      <c r="BH227" s="147">
        <f>IF(N227="sníž. přenesená",J227,0)</f>
        <v>0</v>
      </c>
      <c r="BI227" s="147">
        <f>IF(N227="nulová",J227,0)</f>
        <v>0</v>
      </c>
      <c r="BJ227" s="13" t="s">
        <v>80</v>
      </c>
      <c r="BK227" s="147">
        <f>ROUND(I227*H227,2)</f>
        <v>0</v>
      </c>
      <c r="BL227" s="13" t="s">
        <v>97</v>
      </c>
      <c r="BM227" s="146" t="s">
        <v>836</v>
      </c>
    </row>
    <row r="228" spans="2:65" s="1" customFormat="1" ht="39">
      <c r="B228" s="28"/>
      <c r="D228" s="148" t="s">
        <v>290</v>
      </c>
      <c r="F228" s="149" t="s">
        <v>837</v>
      </c>
      <c r="I228" s="150"/>
      <c r="L228" s="28"/>
      <c r="M228" s="151"/>
      <c r="T228" s="52"/>
      <c r="AT228" s="13" t="s">
        <v>290</v>
      </c>
      <c r="AU228" s="13" t="s">
        <v>80</v>
      </c>
    </row>
    <row r="229" spans="2:65" s="11" customFormat="1" ht="25.9" customHeight="1">
      <c r="B229" s="121"/>
      <c r="D229" s="122" t="s">
        <v>72</v>
      </c>
      <c r="E229" s="123" t="s">
        <v>838</v>
      </c>
      <c r="F229" s="123" t="s">
        <v>839</v>
      </c>
      <c r="I229" s="124"/>
      <c r="J229" s="125">
        <f>BK229</f>
        <v>0</v>
      </c>
      <c r="L229" s="121"/>
      <c r="M229" s="126"/>
      <c r="P229" s="127">
        <f>SUM(P230:P239)</f>
        <v>0</v>
      </c>
      <c r="R229" s="127">
        <f>SUM(R230:R239)</f>
        <v>0</v>
      </c>
      <c r="T229" s="128">
        <f>SUM(T230:T239)</f>
        <v>0</v>
      </c>
      <c r="AR229" s="122" t="s">
        <v>82</v>
      </c>
      <c r="AT229" s="129" t="s">
        <v>72</v>
      </c>
      <c r="AU229" s="129" t="s">
        <v>73</v>
      </c>
      <c r="AY229" s="122" t="s">
        <v>281</v>
      </c>
      <c r="BK229" s="130">
        <f>SUM(BK230:BK239)</f>
        <v>0</v>
      </c>
    </row>
    <row r="230" spans="2:65" s="1" customFormat="1" ht="66.75" customHeight="1">
      <c r="B230" s="133"/>
      <c r="C230" s="134" t="s">
        <v>531</v>
      </c>
      <c r="D230" s="134" t="s">
        <v>284</v>
      </c>
      <c r="E230" s="135" t="s">
        <v>840</v>
      </c>
      <c r="F230" s="136" t="s">
        <v>841</v>
      </c>
      <c r="G230" s="137" t="s">
        <v>402</v>
      </c>
      <c r="H230" s="156">
        <v>8.4</v>
      </c>
      <c r="I230" s="139"/>
      <c r="J230" s="140">
        <f>ROUND(I230*H230,2)</f>
        <v>0</v>
      </c>
      <c r="K230" s="141"/>
      <c r="L230" s="28"/>
      <c r="M230" s="142" t="s">
        <v>1</v>
      </c>
      <c r="N230" s="143" t="s">
        <v>38</v>
      </c>
      <c r="P230" s="144">
        <f>O230*H230</f>
        <v>0</v>
      </c>
      <c r="Q230" s="144">
        <v>0</v>
      </c>
      <c r="R230" s="144">
        <f>Q230*H230</f>
        <v>0</v>
      </c>
      <c r="S230" s="144">
        <v>0</v>
      </c>
      <c r="T230" s="145">
        <f>S230*H230</f>
        <v>0</v>
      </c>
      <c r="AR230" s="146" t="s">
        <v>352</v>
      </c>
      <c r="AT230" s="146" t="s">
        <v>284</v>
      </c>
      <c r="AU230" s="146" t="s">
        <v>80</v>
      </c>
      <c r="AY230" s="13" t="s">
        <v>281</v>
      </c>
      <c r="BE230" s="147">
        <f>IF(N230="základní",J230,0)</f>
        <v>0</v>
      </c>
      <c r="BF230" s="147">
        <f>IF(N230="snížená",J230,0)</f>
        <v>0</v>
      </c>
      <c r="BG230" s="147">
        <f>IF(N230="zákl. přenesená",J230,0)</f>
        <v>0</v>
      </c>
      <c r="BH230" s="147">
        <f>IF(N230="sníž. přenesená",J230,0)</f>
        <v>0</v>
      </c>
      <c r="BI230" s="147">
        <f>IF(N230="nulová",J230,0)</f>
        <v>0</v>
      </c>
      <c r="BJ230" s="13" t="s">
        <v>80</v>
      </c>
      <c r="BK230" s="147">
        <f>ROUND(I230*H230,2)</f>
        <v>0</v>
      </c>
      <c r="BL230" s="13" t="s">
        <v>352</v>
      </c>
      <c r="BM230" s="146" t="s">
        <v>842</v>
      </c>
    </row>
    <row r="231" spans="2:65" s="1" customFormat="1" ht="19.5">
      <c r="B231" s="28"/>
      <c r="D231" s="148" t="s">
        <v>290</v>
      </c>
      <c r="F231" s="149" t="s">
        <v>843</v>
      </c>
      <c r="I231" s="150"/>
      <c r="L231" s="28"/>
      <c r="M231" s="151"/>
      <c r="T231" s="52"/>
      <c r="AT231" s="13" t="s">
        <v>290</v>
      </c>
      <c r="AU231" s="13" t="s">
        <v>80</v>
      </c>
    </row>
    <row r="232" spans="2:65" s="1" customFormat="1" ht="66.75" customHeight="1">
      <c r="B232" s="133"/>
      <c r="C232" s="134" t="s">
        <v>535</v>
      </c>
      <c r="D232" s="134" t="s">
        <v>284</v>
      </c>
      <c r="E232" s="135" t="s">
        <v>844</v>
      </c>
      <c r="F232" s="136" t="s">
        <v>845</v>
      </c>
      <c r="G232" s="137" t="s">
        <v>402</v>
      </c>
      <c r="H232" s="156">
        <v>8.4</v>
      </c>
      <c r="I232" s="139"/>
      <c r="J232" s="140">
        <f>ROUND(I232*H232,2)</f>
        <v>0</v>
      </c>
      <c r="K232" s="141"/>
      <c r="L232" s="28"/>
      <c r="M232" s="142" t="s">
        <v>1</v>
      </c>
      <c r="N232" s="143" t="s">
        <v>38</v>
      </c>
      <c r="P232" s="144">
        <f>O232*H232</f>
        <v>0</v>
      </c>
      <c r="Q232" s="144">
        <v>0</v>
      </c>
      <c r="R232" s="144">
        <f>Q232*H232</f>
        <v>0</v>
      </c>
      <c r="S232" s="144">
        <v>0</v>
      </c>
      <c r="T232" s="145">
        <f>S232*H232</f>
        <v>0</v>
      </c>
      <c r="AR232" s="146" t="s">
        <v>352</v>
      </c>
      <c r="AT232" s="146" t="s">
        <v>284</v>
      </c>
      <c r="AU232" s="146" t="s">
        <v>80</v>
      </c>
      <c r="AY232" s="13" t="s">
        <v>281</v>
      </c>
      <c r="BE232" s="147">
        <f>IF(N232="základní",J232,0)</f>
        <v>0</v>
      </c>
      <c r="BF232" s="147">
        <f>IF(N232="snížená",J232,0)</f>
        <v>0</v>
      </c>
      <c r="BG232" s="147">
        <f>IF(N232="zákl. přenesená",J232,0)</f>
        <v>0</v>
      </c>
      <c r="BH232" s="147">
        <f>IF(N232="sníž. přenesená",J232,0)</f>
        <v>0</v>
      </c>
      <c r="BI232" s="147">
        <f>IF(N232="nulová",J232,0)</f>
        <v>0</v>
      </c>
      <c r="BJ232" s="13" t="s">
        <v>80</v>
      </c>
      <c r="BK232" s="147">
        <f>ROUND(I232*H232,2)</f>
        <v>0</v>
      </c>
      <c r="BL232" s="13" t="s">
        <v>352</v>
      </c>
      <c r="BM232" s="146" t="s">
        <v>846</v>
      </c>
    </row>
    <row r="233" spans="2:65" s="1" customFormat="1" ht="49.15" customHeight="1">
      <c r="B233" s="133"/>
      <c r="C233" s="134" t="s">
        <v>539</v>
      </c>
      <c r="D233" s="134" t="s">
        <v>284</v>
      </c>
      <c r="E233" s="135" t="s">
        <v>847</v>
      </c>
      <c r="F233" s="136" t="s">
        <v>848</v>
      </c>
      <c r="G233" s="137" t="s">
        <v>402</v>
      </c>
      <c r="H233" s="156">
        <v>3.2850000000000001</v>
      </c>
      <c r="I233" s="139"/>
      <c r="J233" s="140">
        <f>ROUND(I233*H233,2)</f>
        <v>0</v>
      </c>
      <c r="K233" s="141"/>
      <c r="L233" s="28"/>
      <c r="M233" s="142" t="s">
        <v>1</v>
      </c>
      <c r="N233" s="143" t="s">
        <v>38</v>
      </c>
      <c r="P233" s="144">
        <f>O233*H233</f>
        <v>0</v>
      </c>
      <c r="Q233" s="144">
        <v>0</v>
      </c>
      <c r="R233" s="144">
        <f>Q233*H233</f>
        <v>0</v>
      </c>
      <c r="S233" s="144">
        <v>0</v>
      </c>
      <c r="T233" s="145">
        <f>S233*H233</f>
        <v>0</v>
      </c>
      <c r="AR233" s="146" t="s">
        <v>352</v>
      </c>
      <c r="AT233" s="146" t="s">
        <v>284</v>
      </c>
      <c r="AU233" s="146" t="s">
        <v>80</v>
      </c>
      <c r="AY233" s="13" t="s">
        <v>281</v>
      </c>
      <c r="BE233" s="147">
        <f>IF(N233="základní",J233,0)</f>
        <v>0</v>
      </c>
      <c r="BF233" s="147">
        <f>IF(N233="snížená",J233,0)</f>
        <v>0</v>
      </c>
      <c r="BG233" s="147">
        <f>IF(N233="zákl. přenesená",J233,0)</f>
        <v>0</v>
      </c>
      <c r="BH233" s="147">
        <f>IF(N233="sníž. přenesená",J233,0)</f>
        <v>0</v>
      </c>
      <c r="BI233" s="147">
        <f>IF(N233="nulová",J233,0)</f>
        <v>0</v>
      </c>
      <c r="BJ233" s="13" t="s">
        <v>80</v>
      </c>
      <c r="BK233" s="147">
        <f>ROUND(I233*H233,2)</f>
        <v>0</v>
      </c>
      <c r="BL233" s="13" t="s">
        <v>352</v>
      </c>
      <c r="BM233" s="146" t="s">
        <v>849</v>
      </c>
    </row>
    <row r="234" spans="2:65" s="1" customFormat="1" ht="39">
      <c r="B234" s="28"/>
      <c r="D234" s="148" t="s">
        <v>290</v>
      </c>
      <c r="F234" s="149" t="s">
        <v>850</v>
      </c>
      <c r="I234" s="150"/>
      <c r="L234" s="28"/>
      <c r="M234" s="151"/>
      <c r="T234" s="52"/>
      <c r="AT234" s="13" t="s">
        <v>290</v>
      </c>
      <c r="AU234" s="13" t="s">
        <v>80</v>
      </c>
    </row>
    <row r="235" spans="2:65" s="1" customFormat="1" ht="49.15" customHeight="1">
      <c r="B235" s="133"/>
      <c r="C235" s="134" t="s">
        <v>851</v>
      </c>
      <c r="D235" s="134" t="s">
        <v>284</v>
      </c>
      <c r="E235" s="135" t="s">
        <v>852</v>
      </c>
      <c r="F235" s="136" t="s">
        <v>853</v>
      </c>
      <c r="G235" s="137" t="s">
        <v>402</v>
      </c>
      <c r="H235" s="156">
        <v>3.2850000000000001</v>
      </c>
      <c r="I235" s="139"/>
      <c r="J235" s="140">
        <f>ROUND(I235*H235,2)</f>
        <v>0</v>
      </c>
      <c r="K235" s="141"/>
      <c r="L235" s="28"/>
      <c r="M235" s="142" t="s">
        <v>1</v>
      </c>
      <c r="N235" s="143" t="s">
        <v>38</v>
      </c>
      <c r="P235" s="144">
        <f>O235*H235</f>
        <v>0</v>
      </c>
      <c r="Q235" s="144">
        <v>0</v>
      </c>
      <c r="R235" s="144">
        <f>Q235*H235</f>
        <v>0</v>
      </c>
      <c r="S235" s="144">
        <v>0</v>
      </c>
      <c r="T235" s="145">
        <f>S235*H235</f>
        <v>0</v>
      </c>
      <c r="AR235" s="146" t="s">
        <v>352</v>
      </c>
      <c r="AT235" s="146" t="s">
        <v>284</v>
      </c>
      <c r="AU235" s="146" t="s">
        <v>80</v>
      </c>
      <c r="AY235" s="13" t="s">
        <v>281</v>
      </c>
      <c r="BE235" s="147">
        <f>IF(N235="základní",J235,0)</f>
        <v>0</v>
      </c>
      <c r="BF235" s="147">
        <f>IF(N235="snížená",J235,0)</f>
        <v>0</v>
      </c>
      <c r="BG235" s="147">
        <f>IF(N235="zákl. přenesená",J235,0)</f>
        <v>0</v>
      </c>
      <c r="BH235" s="147">
        <f>IF(N235="sníž. přenesená",J235,0)</f>
        <v>0</v>
      </c>
      <c r="BI235" s="147">
        <f>IF(N235="nulová",J235,0)</f>
        <v>0</v>
      </c>
      <c r="BJ235" s="13" t="s">
        <v>80</v>
      </c>
      <c r="BK235" s="147">
        <f>ROUND(I235*H235,2)</f>
        <v>0</v>
      </c>
      <c r="BL235" s="13" t="s">
        <v>352</v>
      </c>
      <c r="BM235" s="146" t="s">
        <v>854</v>
      </c>
    </row>
    <row r="236" spans="2:65" s="1" customFormat="1" ht="24.2" customHeight="1">
      <c r="B236" s="133"/>
      <c r="C236" s="134" t="s">
        <v>855</v>
      </c>
      <c r="D236" s="134" t="s">
        <v>284</v>
      </c>
      <c r="E236" s="135" t="s">
        <v>856</v>
      </c>
      <c r="F236" s="136" t="s">
        <v>857</v>
      </c>
      <c r="G236" s="137" t="s">
        <v>402</v>
      </c>
      <c r="H236" s="156">
        <v>3</v>
      </c>
      <c r="I236" s="139"/>
      <c r="J236" s="140">
        <f>ROUND(I236*H236,2)</f>
        <v>0</v>
      </c>
      <c r="K236" s="141"/>
      <c r="L236" s="28"/>
      <c r="M236" s="142" t="s">
        <v>1</v>
      </c>
      <c r="N236" s="143" t="s">
        <v>38</v>
      </c>
      <c r="P236" s="144">
        <f>O236*H236</f>
        <v>0</v>
      </c>
      <c r="Q236" s="144">
        <v>0</v>
      </c>
      <c r="R236" s="144">
        <f>Q236*H236</f>
        <v>0</v>
      </c>
      <c r="S236" s="144">
        <v>0</v>
      </c>
      <c r="T236" s="145">
        <f>S236*H236</f>
        <v>0</v>
      </c>
      <c r="AR236" s="146" t="s">
        <v>352</v>
      </c>
      <c r="AT236" s="146" t="s">
        <v>284</v>
      </c>
      <c r="AU236" s="146" t="s">
        <v>80</v>
      </c>
      <c r="AY236" s="13" t="s">
        <v>281</v>
      </c>
      <c r="BE236" s="147">
        <f>IF(N236="základní",J236,0)</f>
        <v>0</v>
      </c>
      <c r="BF236" s="147">
        <f>IF(N236="snížená",J236,0)</f>
        <v>0</v>
      </c>
      <c r="BG236" s="147">
        <f>IF(N236="zákl. přenesená",J236,0)</f>
        <v>0</v>
      </c>
      <c r="BH236" s="147">
        <f>IF(N236="sníž. přenesená",J236,0)</f>
        <v>0</v>
      </c>
      <c r="BI236" s="147">
        <f>IF(N236="nulová",J236,0)</f>
        <v>0</v>
      </c>
      <c r="BJ236" s="13" t="s">
        <v>80</v>
      </c>
      <c r="BK236" s="147">
        <f>ROUND(I236*H236,2)</f>
        <v>0</v>
      </c>
      <c r="BL236" s="13" t="s">
        <v>352</v>
      </c>
      <c r="BM236" s="146" t="s">
        <v>858</v>
      </c>
    </row>
    <row r="237" spans="2:65" s="1" customFormat="1" ht="19.5">
      <c r="B237" s="28"/>
      <c r="D237" s="148" t="s">
        <v>290</v>
      </c>
      <c r="F237" s="149" t="s">
        <v>859</v>
      </c>
      <c r="I237" s="150"/>
      <c r="L237" s="28"/>
      <c r="M237" s="151"/>
      <c r="T237" s="52"/>
      <c r="AT237" s="13" t="s">
        <v>290</v>
      </c>
      <c r="AU237" s="13" t="s">
        <v>80</v>
      </c>
    </row>
    <row r="238" spans="2:65" s="1" customFormat="1" ht="21.75" customHeight="1">
      <c r="B238" s="133"/>
      <c r="C238" s="134" t="s">
        <v>860</v>
      </c>
      <c r="D238" s="134" t="s">
        <v>284</v>
      </c>
      <c r="E238" s="135" t="s">
        <v>861</v>
      </c>
      <c r="F238" s="136" t="s">
        <v>862</v>
      </c>
      <c r="G238" s="137" t="s">
        <v>287</v>
      </c>
      <c r="H238" s="138"/>
      <c r="I238" s="139"/>
      <c r="J238" s="140">
        <f>ROUND(I238*H238,2)</f>
        <v>0</v>
      </c>
      <c r="K238" s="141"/>
      <c r="L238" s="28"/>
      <c r="M238" s="142" t="s">
        <v>1</v>
      </c>
      <c r="N238" s="143" t="s">
        <v>38</v>
      </c>
      <c r="P238" s="144">
        <f>O238*H238</f>
        <v>0</v>
      </c>
      <c r="Q238" s="144">
        <v>0</v>
      </c>
      <c r="R238" s="144">
        <f>Q238*H238</f>
        <v>0</v>
      </c>
      <c r="S238" s="144">
        <v>0</v>
      </c>
      <c r="T238" s="145">
        <f>S238*H238</f>
        <v>0</v>
      </c>
      <c r="AR238" s="146" t="s">
        <v>352</v>
      </c>
      <c r="AT238" s="146" t="s">
        <v>284</v>
      </c>
      <c r="AU238" s="146" t="s">
        <v>80</v>
      </c>
      <c r="AY238" s="13" t="s">
        <v>281</v>
      </c>
      <c r="BE238" s="147">
        <f>IF(N238="základní",J238,0)</f>
        <v>0</v>
      </c>
      <c r="BF238" s="147">
        <f>IF(N238="snížená",J238,0)</f>
        <v>0</v>
      </c>
      <c r="BG238" s="147">
        <f>IF(N238="zákl. přenesená",J238,0)</f>
        <v>0</v>
      </c>
      <c r="BH238" s="147">
        <f>IF(N238="sníž. přenesená",J238,0)</f>
        <v>0</v>
      </c>
      <c r="BI238" s="147">
        <f>IF(N238="nulová",J238,0)</f>
        <v>0</v>
      </c>
      <c r="BJ238" s="13" t="s">
        <v>80</v>
      </c>
      <c r="BK238" s="147">
        <f>ROUND(I238*H238,2)</f>
        <v>0</v>
      </c>
      <c r="BL238" s="13" t="s">
        <v>352</v>
      </c>
      <c r="BM238" s="146" t="s">
        <v>863</v>
      </c>
    </row>
    <row r="239" spans="2:65" s="1" customFormat="1" ht="29.25">
      <c r="B239" s="28"/>
      <c r="D239" s="148" t="s">
        <v>290</v>
      </c>
      <c r="F239" s="149" t="s">
        <v>864</v>
      </c>
      <c r="I239" s="150"/>
      <c r="L239" s="28"/>
      <c r="M239" s="151"/>
      <c r="T239" s="52"/>
      <c r="AT239" s="13" t="s">
        <v>290</v>
      </c>
      <c r="AU239" s="13" t="s">
        <v>80</v>
      </c>
    </row>
    <row r="240" spans="2:65" s="11" customFormat="1" ht="25.9" customHeight="1">
      <c r="B240" s="121"/>
      <c r="D240" s="122" t="s">
        <v>72</v>
      </c>
      <c r="E240" s="123" t="s">
        <v>865</v>
      </c>
      <c r="F240" s="123" t="s">
        <v>866</v>
      </c>
      <c r="I240" s="124"/>
      <c r="J240" s="125">
        <f>BK240</f>
        <v>0</v>
      </c>
      <c r="L240" s="121"/>
      <c r="M240" s="126"/>
      <c r="P240" s="127">
        <f>SUM(P241:P246)</f>
        <v>0</v>
      </c>
      <c r="R240" s="127">
        <f>SUM(R241:R246)</f>
        <v>0</v>
      </c>
      <c r="T240" s="128">
        <f>SUM(T241:T246)</f>
        <v>0</v>
      </c>
      <c r="AR240" s="122" t="s">
        <v>82</v>
      </c>
      <c r="AT240" s="129" t="s">
        <v>72</v>
      </c>
      <c r="AU240" s="129" t="s">
        <v>73</v>
      </c>
      <c r="AY240" s="122" t="s">
        <v>281</v>
      </c>
      <c r="BK240" s="130">
        <f>SUM(BK241:BK246)</f>
        <v>0</v>
      </c>
    </row>
    <row r="241" spans="2:65" s="1" customFormat="1" ht="33" customHeight="1">
      <c r="B241" s="133"/>
      <c r="C241" s="134" t="s">
        <v>867</v>
      </c>
      <c r="D241" s="134" t="s">
        <v>284</v>
      </c>
      <c r="E241" s="135" t="s">
        <v>868</v>
      </c>
      <c r="F241" s="136" t="s">
        <v>869</v>
      </c>
      <c r="G241" s="137" t="s">
        <v>409</v>
      </c>
      <c r="H241" s="156">
        <v>85</v>
      </c>
      <c r="I241" s="139"/>
      <c r="J241" s="140">
        <f>ROUND(I241*H241,2)</f>
        <v>0</v>
      </c>
      <c r="K241" s="141"/>
      <c r="L241" s="28"/>
      <c r="M241" s="142" t="s">
        <v>1</v>
      </c>
      <c r="N241" s="143" t="s">
        <v>38</v>
      </c>
      <c r="P241" s="144">
        <f>O241*H241</f>
        <v>0</v>
      </c>
      <c r="Q241" s="144">
        <v>0</v>
      </c>
      <c r="R241" s="144">
        <f>Q241*H241</f>
        <v>0</v>
      </c>
      <c r="S241" s="144">
        <v>0</v>
      </c>
      <c r="T241" s="145">
        <f>S241*H241</f>
        <v>0</v>
      </c>
      <c r="AR241" s="146" t="s">
        <v>352</v>
      </c>
      <c r="AT241" s="146" t="s">
        <v>284</v>
      </c>
      <c r="AU241" s="146" t="s">
        <v>80</v>
      </c>
      <c r="AY241" s="13" t="s">
        <v>281</v>
      </c>
      <c r="BE241" s="147">
        <f>IF(N241="základní",J241,0)</f>
        <v>0</v>
      </c>
      <c r="BF241" s="147">
        <f>IF(N241="snížená",J241,0)</f>
        <v>0</v>
      </c>
      <c r="BG241" s="147">
        <f>IF(N241="zákl. přenesená",J241,0)</f>
        <v>0</v>
      </c>
      <c r="BH241" s="147">
        <f>IF(N241="sníž. přenesená",J241,0)</f>
        <v>0</v>
      </c>
      <c r="BI241" s="147">
        <f>IF(N241="nulová",J241,0)</f>
        <v>0</v>
      </c>
      <c r="BJ241" s="13" t="s">
        <v>80</v>
      </c>
      <c r="BK241" s="147">
        <f>ROUND(I241*H241,2)</f>
        <v>0</v>
      </c>
      <c r="BL241" s="13" t="s">
        <v>352</v>
      </c>
      <c r="BM241" s="146" t="s">
        <v>870</v>
      </c>
    </row>
    <row r="242" spans="2:65" s="1" customFormat="1" ht="19.5">
      <c r="B242" s="28"/>
      <c r="D242" s="148" t="s">
        <v>290</v>
      </c>
      <c r="F242" s="149" t="s">
        <v>871</v>
      </c>
      <c r="I242" s="150"/>
      <c r="L242" s="28"/>
      <c r="M242" s="151"/>
      <c r="T242" s="52"/>
      <c r="AT242" s="13" t="s">
        <v>290</v>
      </c>
      <c r="AU242" s="13" t="s">
        <v>80</v>
      </c>
    </row>
    <row r="243" spans="2:65" s="1" customFormat="1" ht="33" customHeight="1">
      <c r="B243" s="133"/>
      <c r="C243" s="134" t="s">
        <v>872</v>
      </c>
      <c r="D243" s="134" t="s">
        <v>284</v>
      </c>
      <c r="E243" s="135" t="s">
        <v>873</v>
      </c>
      <c r="F243" s="136" t="s">
        <v>874</v>
      </c>
      <c r="G243" s="137" t="s">
        <v>409</v>
      </c>
      <c r="H243" s="156">
        <v>80</v>
      </c>
      <c r="I243" s="139"/>
      <c r="J243" s="140">
        <f>ROUND(I243*H243,2)</f>
        <v>0</v>
      </c>
      <c r="K243" s="141"/>
      <c r="L243" s="28"/>
      <c r="M243" s="142" t="s">
        <v>1</v>
      </c>
      <c r="N243" s="143" t="s">
        <v>38</v>
      </c>
      <c r="P243" s="144">
        <f>O243*H243</f>
        <v>0</v>
      </c>
      <c r="Q243" s="144">
        <v>0</v>
      </c>
      <c r="R243" s="144">
        <f>Q243*H243</f>
        <v>0</v>
      </c>
      <c r="S243" s="144">
        <v>0</v>
      </c>
      <c r="T243" s="145">
        <f>S243*H243</f>
        <v>0</v>
      </c>
      <c r="AR243" s="146" t="s">
        <v>352</v>
      </c>
      <c r="AT243" s="146" t="s">
        <v>284</v>
      </c>
      <c r="AU243" s="146" t="s">
        <v>80</v>
      </c>
      <c r="AY243" s="13" t="s">
        <v>281</v>
      </c>
      <c r="BE243" s="147">
        <f>IF(N243="základní",J243,0)</f>
        <v>0</v>
      </c>
      <c r="BF243" s="147">
        <f>IF(N243="snížená",J243,0)</f>
        <v>0</v>
      </c>
      <c r="BG243" s="147">
        <f>IF(N243="zákl. přenesená",J243,0)</f>
        <v>0</v>
      </c>
      <c r="BH243" s="147">
        <f>IF(N243="sníž. přenesená",J243,0)</f>
        <v>0</v>
      </c>
      <c r="BI243" s="147">
        <f>IF(N243="nulová",J243,0)</f>
        <v>0</v>
      </c>
      <c r="BJ243" s="13" t="s">
        <v>80</v>
      </c>
      <c r="BK243" s="147">
        <f>ROUND(I243*H243,2)</f>
        <v>0</v>
      </c>
      <c r="BL243" s="13" t="s">
        <v>352</v>
      </c>
      <c r="BM243" s="146" t="s">
        <v>875</v>
      </c>
    </row>
    <row r="244" spans="2:65" s="1" customFormat="1" ht="19.5">
      <c r="B244" s="28"/>
      <c r="D244" s="148" t="s">
        <v>290</v>
      </c>
      <c r="F244" s="149" t="s">
        <v>876</v>
      </c>
      <c r="I244" s="150"/>
      <c r="L244" s="28"/>
      <c r="M244" s="151"/>
      <c r="T244" s="52"/>
      <c r="AT244" s="13" t="s">
        <v>290</v>
      </c>
      <c r="AU244" s="13" t="s">
        <v>80</v>
      </c>
    </row>
    <row r="245" spans="2:65" s="1" customFormat="1" ht="24.2" customHeight="1">
      <c r="B245" s="133"/>
      <c r="C245" s="134" t="s">
        <v>877</v>
      </c>
      <c r="D245" s="134" t="s">
        <v>284</v>
      </c>
      <c r="E245" s="135" t="s">
        <v>878</v>
      </c>
      <c r="F245" s="136" t="s">
        <v>879</v>
      </c>
      <c r="G245" s="137" t="s">
        <v>287</v>
      </c>
      <c r="H245" s="138"/>
      <c r="I245" s="139"/>
      <c r="J245" s="140">
        <f>ROUND(I245*H245,2)</f>
        <v>0</v>
      </c>
      <c r="K245" s="141"/>
      <c r="L245" s="28"/>
      <c r="M245" s="142" t="s">
        <v>1</v>
      </c>
      <c r="N245" s="143" t="s">
        <v>38</v>
      </c>
      <c r="P245" s="144">
        <f>O245*H245</f>
        <v>0</v>
      </c>
      <c r="Q245" s="144">
        <v>0</v>
      </c>
      <c r="R245" s="144">
        <f>Q245*H245</f>
        <v>0</v>
      </c>
      <c r="S245" s="144">
        <v>0</v>
      </c>
      <c r="T245" s="145">
        <f>S245*H245</f>
        <v>0</v>
      </c>
      <c r="AR245" s="146" t="s">
        <v>352</v>
      </c>
      <c r="AT245" s="146" t="s">
        <v>284</v>
      </c>
      <c r="AU245" s="146" t="s">
        <v>80</v>
      </c>
      <c r="AY245" s="13" t="s">
        <v>281</v>
      </c>
      <c r="BE245" s="147">
        <f>IF(N245="základní",J245,0)</f>
        <v>0</v>
      </c>
      <c r="BF245" s="147">
        <f>IF(N245="snížená",J245,0)</f>
        <v>0</v>
      </c>
      <c r="BG245" s="147">
        <f>IF(N245="zákl. přenesená",J245,0)</f>
        <v>0</v>
      </c>
      <c r="BH245" s="147">
        <f>IF(N245="sníž. přenesená",J245,0)</f>
        <v>0</v>
      </c>
      <c r="BI245" s="147">
        <f>IF(N245="nulová",J245,0)</f>
        <v>0</v>
      </c>
      <c r="BJ245" s="13" t="s">
        <v>80</v>
      </c>
      <c r="BK245" s="147">
        <f>ROUND(I245*H245,2)</f>
        <v>0</v>
      </c>
      <c r="BL245" s="13" t="s">
        <v>352</v>
      </c>
      <c r="BM245" s="146" t="s">
        <v>880</v>
      </c>
    </row>
    <row r="246" spans="2:65" s="1" customFormat="1" ht="19.5">
      <c r="B246" s="28"/>
      <c r="D246" s="148" t="s">
        <v>290</v>
      </c>
      <c r="F246" s="149" t="s">
        <v>881</v>
      </c>
      <c r="I246" s="150"/>
      <c r="L246" s="28"/>
      <c r="M246" s="151"/>
      <c r="T246" s="52"/>
      <c r="AT246" s="13" t="s">
        <v>290</v>
      </c>
      <c r="AU246" s="13" t="s">
        <v>80</v>
      </c>
    </row>
    <row r="247" spans="2:65" s="11" customFormat="1" ht="25.9" customHeight="1">
      <c r="B247" s="121"/>
      <c r="D247" s="122" t="s">
        <v>72</v>
      </c>
      <c r="E247" s="123" t="s">
        <v>882</v>
      </c>
      <c r="F247" s="123" t="s">
        <v>883</v>
      </c>
      <c r="I247" s="124"/>
      <c r="J247" s="125">
        <f>BK247</f>
        <v>0</v>
      </c>
      <c r="L247" s="121"/>
      <c r="M247" s="126"/>
      <c r="P247" s="127">
        <f>SUM(P248:P255)</f>
        <v>0</v>
      </c>
      <c r="R247" s="127">
        <f>SUM(R248:R255)</f>
        <v>0</v>
      </c>
      <c r="T247" s="128">
        <f>SUM(T248:T255)</f>
        <v>0</v>
      </c>
      <c r="AR247" s="122" t="s">
        <v>82</v>
      </c>
      <c r="AT247" s="129" t="s">
        <v>72</v>
      </c>
      <c r="AU247" s="129" t="s">
        <v>73</v>
      </c>
      <c r="AY247" s="122" t="s">
        <v>281</v>
      </c>
      <c r="BK247" s="130">
        <f>SUM(BK248:BK255)</f>
        <v>0</v>
      </c>
    </row>
    <row r="248" spans="2:65" s="1" customFormat="1" ht="24.2" customHeight="1">
      <c r="B248" s="133"/>
      <c r="C248" s="134" t="s">
        <v>884</v>
      </c>
      <c r="D248" s="134" t="s">
        <v>284</v>
      </c>
      <c r="E248" s="135" t="s">
        <v>885</v>
      </c>
      <c r="F248" s="136" t="s">
        <v>886</v>
      </c>
      <c r="G248" s="137" t="s">
        <v>402</v>
      </c>
      <c r="H248" s="156">
        <v>20.100000000000001</v>
      </c>
      <c r="I248" s="139"/>
      <c r="J248" s="140">
        <f>ROUND(I248*H248,2)</f>
        <v>0</v>
      </c>
      <c r="K248" s="141"/>
      <c r="L248" s="28"/>
      <c r="M248" s="142" t="s">
        <v>1</v>
      </c>
      <c r="N248" s="143" t="s">
        <v>38</v>
      </c>
      <c r="P248" s="144">
        <f>O248*H248</f>
        <v>0</v>
      </c>
      <c r="Q248" s="144">
        <v>0</v>
      </c>
      <c r="R248" s="144">
        <f>Q248*H248</f>
        <v>0</v>
      </c>
      <c r="S248" s="144">
        <v>0</v>
      </c>
      <c r="T248" s="145">
        <f>S248*H248</f>
        <v>0</v>
      </c>
      <c r="AR248" s="146" t="s">
        <v>352</v>
      </c>
      <c r="AT248" s="146" t="s">
        <v>284</v>
      </c>
      <c r="AU248" s="146" t="s">
        <v>80</v>
      </c>
      <c r="AY248" s="13" t="s">
        <v>281</v>
      </c>
      <c r="BE248" s="147">
        <f>IF(N248="základní",J248,0)</f>
        <v>0</v>
      </c>
      <c r="BF248" s="147">
        <f>IF(N248="snížená",J248,0)</f>
        <v>0</v>
      </c>
      <c r="BG248" s="147">
        <f>IF(N248="zákl. přenesená",J248,0)</f>
        <v>0</v>
      </c>
      <c r="BH248" s="147">
        <f>IF(N248="sníž. přenesená",J248,0)</f>
        <v>0</v>
      </c>
      <c r="BI248" s="147">
        <f>IF(N248="nulová",J248,0)</f>
        <v>0</v>
      </c>
      <c r="BJ248" s="13" t="s">
        <v>80</v>
      </c>
      <c r="BK248" s="147">
        <f>ROUND(I248*H248,2)</f>
        <v>0</v>
      </c>
      <c r="BL248" s="13" t="s">
        <v>352</v>
      </c>
      <c r="BM248" s="146" t="s">
        <v>887</v>
      </c>
    </row>
    <row r="249" spans="2:65" s="1" customFormat="1" ht="19.5">
      <c r="B249" s="28"/>
      <c r="D249" s="148" t="s">
        <v>290</v>
      </c>
      <c r="F249" s="149" t="s">
        <v>888</v>
      </c>
      <c r="I249" s="150"/>
      <c r="L249" s="28"/>
      <c r="M249" s="151"/>
      <c r="T249" s="52"/>
      <c r="AT249" s="13" t="s">
        <v>290</v>
      </c>
      <c r="AU249" s="13" t="s">
        <v>80</v>
      </c>
    </row>
    <row r="250" spans="2:65" s="1" customFormat="1" ht="24.2" customHeight="1">
      <c r="B250" s="133"/>
      <c r="C250" s="134" t="s">
        <v>889</v>
      </c>
      <c r="D250" s="134" t="s">
        <v>284</v>
      </c>
      <c r="E250" s="135" t="s">
        <v>890</v>
      </c>
      <c r="F250" s="136" t="s">
        <v>891</v>
      </c>
      <c r="G250" s="137" t="s">
        <v>892</v>
      </c>
      <c r="H250" s="156">
        <v>136.63800000000001</v>
      </c>
      <c r="I250" s="139"/>
      <c r="J250" s="140">
        <f>ROUND(I250*H250,2)</f>
        <v>0</v>
      </c>
      <c r="K250" s="141"/>
      <c r="L250" s="28"/>
      <c r="M250" s="142" t="s">
        <v>1</v>
      </c>
      <c r="N250" s="143" t="s">
        <v>38</v>
      </c>
      <c r="P250" s="144">
        <f>O250*H250</f>
        <v>0</v>
      </c>
      <c r="Q250" s="144">
        <v>0</v>
      </c>
      <c r="R250" s="144">
        <f>Q250*H250</f>
        <v>0</v>
      </c>
      <c r="S250" s="144">
        <v>0</v>
      </c>
      <c r="T250" s="145">
        <f>S250*H250</f>
        <v>0</v>
      </c>
      <c r="AR250" s="146" t="s">
        <v>352</v>
      </c>
      <c r="AT250" s="146" t="s">
        <v>284</v>
      </c>
      <c r="AU250" s="146" t="s">
        <v>80</v>
      </c>
      <c r="AY250" s="13" t="s">
        <v>281</v>
      </c>
      <c r="BE250" s="147">
        <f>IF(N250="základní",J250,0)</f>
        <v>0</v>
      </c>
      <c r="BF250" s="147">
        <f>IF(N250="snížená",J250,0)</f>
        <v>0</v>
      </c>
      <c r="BG250" s="147">
        <f>IF(N250="zákl. přenesená",J250,0)</f>
        <v>0</v>
      </c>
      <c r="BH250" s="147">
        <f>IF(N250="sníž. přenesená",J250,0)</f>
        <v>0</v>
      </c>
      <c r="BI250" s="147">
        <f>IF(N250="nulová",J250,0)</f>
        <v>0</v>
      </c>
      <c r="BJ250" s="13" t="s">
        <v>80</v>
      </c>
      <c r="BK250" s="147">
        <f>ROUND(I250*H250,2)</f>
        <v>0</v>
      </c>
      <c r="BL250" s="13" t="s">
        <v>352</v>
      </c>
      <c r="BM250" s="146" t="s">
        <v>893</v>
      </c>
    </row>
    <row r="251" spans="2:65" s="1" customFormat="1" ht="39">
      <c r="B251" s="28"/>
      <c r="D251" s="148" t="s">
        <v>290</v>
      </c>
      <c r="F251" s="149" t="s">
        <v>894</v>
      </c>
      <c r="I251" s="150"/>
      <c r="L251" s="28"/>
      <c r="M251" s="151"/>
      <c r="T251" s="52"/>
      <c r="AT251" s="13" t="s">
        <v>290</v>
      </c>
      <c r="AU251" s="13" t="s">
        <v>80</v>
      </c>
    </row>
    <row r="252" spans="2:65" s="1" customFormat="1" ht="21.75" customHeight="1">
      <c r="B252" s="133"/>
      <c r="C252" s="134" t="s">
        <v>895</v>
      </c>
      <c r="D252" s="134" t="s">
        <v>284</v>
      </c>
      <c r="E252" s="135" t="s">
        <v>896</v>
      </c>
      <c r="F252" s="136" t="s">
        <v>897</v>
      </c>
      <c r="G252" s="137" t="s">
        <v>501</v>
      </c>
      <c r="H252" s="156">
        <v>2.6</v>
      </c>
      <c r="I252" s="139"/>
      <c r="J252" s="140">
        <f>ROUND(I252*H252,2)</f>
        <v>0</v>
      </c>
      <c r="K252" s="141"/>
      <c r="L252" s="28"/>
      <c r="M252" s="142" t="s">
        <v>1</v>
      </c>
      <c r="N252" s="143" t="s">
        <v>38</v>
      </c>
      <c r="P252" s="144">
        <f>O252*H252</f>
        <v>0</v>
      </c>
      <c r="Q252" s="144">
        <v>0</v>
      </c>
      <c r="R252" s="144">
        <f>Q252*H252</f>
        <v>0</v>
      </c>
      <c r="S252" s="144">
        <v>0</v>
      </c>
      <c r="T252" s="145">
        <f>S252*H252</f>
        <v>0</v>
      </c>
      <c r="AR252" s="146" t="s">
        <v>352</v>
      </c>
      <c r="AT252" s="146" t="s">
        <v>284</v>
      </c>
      <c r="AU252" s="146" t="s">
        <v>80</v>
      </c>
      <c r="AY252" s="13" t="s">
        <v>281</v>
      </c>
      <c r="BE252" s="147">
        <f>IF(N252="základní",J252,0)</f>
        <v>0</v>
      </c>
      <c r="BF252" s="147">
        <f>IF(N252="snížená",J252,0)</f>
        <v>0</v>
      </c>
      <c r="BG252" s="147">
        <f>IF(N252="zákl. přenesená",J252,0)</f>
        <v>0</v>
      </c>
      <c r="BH252" s="147">
        <f>IF(N252="sníž. přenesená",J252,0)</f>
        <v>0</v>
      </c>
      <c r="BI252" s="147">
        <f>IF(N252="nulová",J252,0)</f>
        <v>0</v>
      </c>
      <c r="BJ252" s="13" t="s">
        <v>80</v>
      </c>
      <c r="BK252" s="147">
        <f>ROUND(I252*H252,2)</f>
        <v>0</v>
      </c>
      <c r="BL252" s="13" t="s">
        <v>352</v>
      </c>
      <c r="BM252" s="146" t="s">
        <v>898</v>
      </c>
    </row>
    <row r="253" spans="2:65" s="1" customFormat="1" ht="19.5">
      <c r="B253" s="28"/>
      <c r="D253" s="148" t="s">
        <v>290</v>
      </c>
      <c r="F253" s="149" t="s">
        <v>899</v>
      </c>
      <c r="I253" s="150"/>
      <c r="L253" s="28"/>
      <c r="M253" s="151"/>
      <c r="T253" s="52"/>
      <c r="AT253" s="13" t="s">
        <v>290</v>
      </c>
      <c r="AU253" s="13" t="s">
        <v>80</v>
      </c>
    </row>
    <row r="254" spans="2:65" s="1" customFormat="1" ht="24.2" customHeight="1">
      <c r="B254" s="133"/>
      <c r="C254" s="134" t="s">
        <v>900</v>
      </c>
      <c r="D254" s="134" t="s">
        <v>284</v>
      </c>
      <c r="E254" s="135" t="s">
        <v>901</v>
      </c>
      <c r="F254" s="136" t="s">
        <v>902</v>
      </c>
      <c r="G254" s="137" t="s">
        <v>287</v>
      </c>
      <c r="H254" s="138"/>
      <c r="I254" s="139"/>
      <c r="J254" s="140">
        <f>ROUND(I254*H254,2)</f>
        <v>0</v>
      </c>
      <c r="K254" s="141"/>
      <c r="L254" s="28"/>
      <c r="M254" s="142" t="s">
        <v>1</v>
      </c>
      <c r="N254" s="143" t="s">
        <v>38</v>
      </c>
      <c r="P254" s="144">
        <f>O254*H254</f>
        <v>0</v>
      </c>
      <c r="Q254" s="144">
        <v>0</v>
      </c>
      <c r="R254" s="144">
        <f>Q254*H254</f>
        <v>0</v>
      </c>
      <c r="S254" s="144">
        <v>0</v>
      </c>
      <c r="T254" s="145">
        <f>S254*H254</f>
        <v>0</v>
      </c>
      <c r="AR254" s="146" t="s">
        <v>352</v>
      </c>
      <c r="AT254" s="146" t="s">
        <v>284</v>
      </c>
      <c r="AU254" s="146" t="s">
        <v>80</v>
      </c>
      <c r="AY254" s="13" t="s">
        <v>281</v>
      </c>
      <c r="BE254" s="147">
        <f>IF(N254="základní",J254,0)</f>
        <v>0</v>
      </c>
      <c r="BF254" s="147">
        <f>IF(N254="snížená",J254,0)</f>
        <v>0</v>
      </c>
      <c r="BG254" s="147">
        <f>IF(N254="zákl. přenesená",J254,0)</f>
        <v>0</v>
      </c>
      <c r="BH254" s="147">
        <f>IF(N254="sníž. přenesená",J254,0)</f>
        <v>0</v>
      </c>
      <c r="BI254" s="147">
        <f>IF(N254="nulová",J254,0)</f>
        <v>0</v>
      </c>
      <c r="BJ254" s="13" t="s">
        <v>80</v>
      </c>
      <c r="BK254" s="147">
        <f>ROUND(I254*H254,2)</f>
        <v>0</v>
      </c>
      <c r="BL254" s="13" t="s">
        <v>352</v>
      </c>
      <c r="BM254" s="146" t="s">
        <v>903</v>
      </c>
    </row>
    <row r="255" spans="2:65" s="1" customFormat="1" ht="19.5">
      <c r="B255" s="28"/>
      <c r="D255" s="148" t="s">
        <v>290</v>
      </c>
      <c r="F255" s="149" t="s">
        <v>881</v>
      </c>
      <c r="I255" s="150"/>
      <c r="L255" s="28"/>
      <c r="M255" s="151"/>
      <c r="T255" s="52"/>
      <c r="AT255" s="13" t="s">
        <v>290</v>
      </c>
      <c r="AU255" s="13" t="s">
        <v>80</v>
      </c>
    </row>
    <row r="256" spans="2:65" s="11" customFormat="1" ht="25.9" customHeight="1">
      <c r="B256" s="121"/>
      <c r="D256" s="122" t="s">
        <v>72</v>
      </c>
      <c r="E256" s="123" t="s">
        <v>904</v>
      </c>
      <c r="F256" s="123" t="s">
        <v>904</v>
      </c>
      <c r="I256" s="124"/>
      <c r="J256" s="125">
        <f>BK256</f>
        <v>0</v>
      </c>
      <c r="L256" s="121"/>
      <c r="M256" s="161"/>
      <c r="N256" s="162"/>
      <c r="O256" s="162"/>
      <c r="P256" s="163">
        <v>0</v>
      </c>
      <c r="Q256" s="162"/>
      <c r="R256" s="163">
        <v>0</v>
      </c>
      <c r="S256" s="162"/>
      <c r="T256" s="164">
        <v>0</v>
      </c>
      <c r="AR256" s="122" t="s">
        <v>80</v>
      </c>
      <c r="AT256" s="129" t="s">
        <v>72</v>
      </c>
      <c r="AU256" s="129" t="s">
        <v>73</v>
      </c>
      <c r="AY256" s="122" t="s">
        <v>281</v>
      </c>
      <c r="BK256" s="130">
        <v>0</v>
      </c>
    </row>
    <row r="257" spans="2:12" s="1" customFormat="1" ht="6.95" customHeight="1">
      <c r="B257" s="40"/>
      <c r="C257" s="41"/>
      <c r="D257" s="41"/>
      <c r="E257" s="41"/>
      <c r="F257" s="41"/>
      <c r="G257" s="41"/>
      <c r="H257" s="41"/>
      <c r="I257" s="41"/>
      <c r="J257" s="41"/>
      <c r="K257" s="41"/>
      <c r="L257" s="28"/>
    </row>
  </sheetData>
  <autoFilter ref="C135:K256" xr:uid="{00000000-0009-0000-0000-000005000000}"/>
  <mergeCells count="15">
    <mergeCell ref="E122:H122"/>
    <mergeCell ref="E126:H126"/>
    <mergeCell ref="E124:H124"/>
    <mergeCell ref="E128:H128"/>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28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115</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905</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ROUND(J133,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ROUND((SUM(BE133:BE285)),  2)</f>
        <v>0</v>
      </c>
      <c r="I37" s="92">
        <v>0.21</v>
      </c>
      <c r="J37" s="81">
        <f>ROUND(((SUM(BE133:BE285))*I37),  2)</f>
        <v>0</v>
      </c>
      <c r="L37" s="28"/>
    </row>
    <row r="38" spans="2:12" s="1" customFormat="1" ht="14.45" customHeight="1">
      <c r="B38" s="28"/>
      <c r="E38" s="23" t="s">
        <v>39</v>
      </c>
      <c r="F38" s="81">
        <f>ROUND((SUM(BF133:BF285)),  2)</f>
        <v>0</v>
      </c>
      <c r="I38" s="92">
        <v>0.12</v>
      </c>
      <c r="J38" s="81">
        <f>ROUND(((SUM(BF133:BF285))*I38),  2)</f>
        <v>0</v>
      </c>
      <c r="L38" s="28"/>
    </row>
    <row r="39" spans="2:12" s="1" customFormat="1" ht="14.45" hidden="1" customHeight="1">
      <c r="B39" s="28"/>
      <c r="E39" s="23" t="s">
        <v>40</v>
      </c>
      <c r="F39" s="81">
        <f>ROUND((SUM(BG133:BG285)),  2)</f>
        <v>0</v>
      </c>
      <c r="I39" s="92">
        <v>0.21</v>
      </c>
      <c r="J39" s="81">
        <f>0</f>
        <v>0</v>
      </c>
      <c r="L39" s="28"/>
    </row>
    <row r="40" spans="2:12" s="1" customFormat="1" ht="14.45" hidden="1" customHeight="1">
      <c r="B40" s="28"/>
      <c r="E40" s="23" t="s">
        <v>41</v>
      </c>
      <c r="F40" s="81">
        <f>ROUND((SUM(BH133:BH285)),  2)</f>
        <v>0</v>
      </c>
      <c r="I40" s="92">
        <v>0.12</v>
      </c>
      <c r="J40" s="81">
        <f>0</f>
        <v>0</v>
      </c>
      <c r="L40" s="28"/>
    </row>
    <row r="41" spans="2:12" s="1" customFormat="1" ht="14.45" hidden="1" customHeight="1">
      <c r="B41" s="28"/>
      <c r="E41" s="23" t="s">
        <v>42</v>
      </c>
      <c r="F41" s="81">
        <f>ROUND((SUM(BI133:BI285)),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Objekt4 - Amfiteátr</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J133</f>
        <v>0</v>
      </c>
      <c r="L100" s="28"/>
      <c r="AU100" s="13" t="s">
        <v>259</v>
      </c>
    </row>
    <row r="101" spans="2:47" s="8" customFormat="1" ht="24.95" customHeight="1">
      <c r="B101" s="104"/>
      <c r="D101" s="105" t="s">
        <v>396</v>
      </c>
      <c r="E101" s="106"/>
      <c r="F101" s="106"/>
      <c r="G101" s="106"/>
      <c r="H101" s="106"/>
      <c r="I101" s="106"/>
      <c r="J101" s="107">
        <f>J134</f>
        <v>0</v>
      </c>
      <c r="L101" s="104"/>
    </row>
    <row r="102" spans="2:47" s="8" customFormat="1" ht="24.95" customHeight="1">
      <c r="B102" s="104"/>
      <c r="D102" s="105" t="s">
        <v>649</v>
      </c>
      <c r="E102" s="106"/>
      <c r="F102" s="106"/>
      <c r="G102" s="106"/>
      <c r="H102" s="106"/>
      <c r="I102" s="106"/>
      <c r="J102" s="107">
        <f>J166</f>
        <v>0</v>
      </c>
      <c r="L102" s="104"/>
    </row>
    <row r="103" spans="2:47" s="8" customFormat="1" ht="24.95" customHeight="1">
      <c r="B103" s="104"/>
      <c r="D103" s="105" t="s">
        <v>650</v>
      </c>
      <c r="E103" s="106"/>
      <c r="F103" s="106"/>
      <c r="G103" s="106"/>
      <c r="H103" s="106"/>
      <c r="I103" s="106"/>
      <c r="J103" s="107">
        <f>J181</f>
        <v>0</v>
      </c>
      <c r="L103" s="104"/>
    </row>
    <row r="104" spans="2:47" s="8" customFormat="1" ht="24.95" customHeight="1">
      <c r="B104" s="104"/>
      <c r="D104" s="105" t="s">
        <v>906</v>
      </c>
      <c r="E104" s="106"/>
      <c r="F104" s="106"/>
      <c r="G104" s="106"/>
      <c r="H104" s="106"/>
      <c r="I104" s="106"/>
      <c r="J104" s="107">
        <f>J246</f>
        <v>0</v>
      </c>
      <c r="L104" s="104"/>
    </row>
    <row r="105" spans="2:47" s="8" customFormat="1" ht="24.95" customHeight="1">
      <c r="B105" s="104"/>
      <c r="D105" s="105" t="s">
        <v>651</v>
      </c>
      <c r="E105" s="106"/>
      <c r="F105" s="106"/>
      <c r="G105" s="106"/>
      <c r="H105" s="106"/>
      <c r="I105" s="106"/>
      <c r="J105" s="107">
        <f>J260</f>
        <v>0</v>
      </c>
      <c r="L105" s="104"/>
    </row>
    <row r="106" spans="2:47" s="8" customFormat="1" ht="24.95" customHeight="1">
      <c r="B106" s="104"/>
      <c r="D106" s="105" t="s">
        <v>652</v>
      </c>
      <c r="E106" s="106"/>
      <c r="F106" s="106"/>
      <c r="G106" s="106"/>
      <c r="H106" s="106"/>
      <c r="I106" s="106"/>
      <c r="J106" s="107">
        <f>J265</f>
        <v>0</v>
      </c>
      <c r="L106" s="104"/>
    </row>
    <row r="107" spans="2:47" s="8" customFormat="1" ht="24.95" customHeight="1">
      <c r="B107" s="104"/>
      <c r="D107" s="105" t="s">
        <v>595</v>
      </c>
      <c r="E107" s="106"/>
      <c r="F107" s="106"/>
      <c r="G107" s="106"/>
      <c r="H107" s="106"/>
      <c r="I107" s="106"/>
      <c r="J107" s="107">
        <f>J271</f>
        <v>0</v>
      </c>
      <c r="L107" s="104"/>
    </row>
    <row r="108" spans="2:47" s="8" customFormat="1" ht="24.95" customHeight="1">
      <c r="B108" s="104"/>
      <c r="D108" s="105" t="s">
        <v>655</v>
      </c>
      <c r="E108" s="106"/>
      <c r="F108" s="106"/>
      <c r="G108" s="106"/>
      <c r="H108" s="106"/>
      <c r="I108" s="106"/>
      <c r="J108" s="107">
        <f>J274</f>
        <v>0</v>
      </c>
      <c r="L108" s="104"/>
    </row>
    <row r="109" spans="2:47" s="8" customFormat="1" ht="24.95" customHeight="1">
      <c r="B109" s="104"/>
      <c r="D109" s="105" t="s">
        <v>657</v>
      </c>
      <c r="E109" s="106"/>
      <c r="F109" s="106"/>
      <c r="G109" s="106"/>
      <c r="H109" s="106"/>
      <c r="I109" s="106"/>
      <c r="J109" s="107">
        <f>J281</f>
        <v>0</v>
      </c>
      <c r="L109" s="104"/>
    </row>
    <row r="110" spans="2:47" s="1" customFormat="1" ht="21.75" customHeight="1">
      <c r="B110" s="28"/>
      <c r="L110" s="28"/>
    </row>
    <row r="111" spans="2:47" s="1" customFormat="1" ht="6.95" customHeight="1">
      <c r="B111" s="40"/>
      <c r="C111" s="41"/>
      <c r="D111" s="41"/>
      <c r="E111" s="41"/>
      <c r="F111" s="41"/>
      <c r="G111" s="41"/>
      <c r="H111" s="41"/>
      <c r="I111" s="41"/>
      <c r="J111" s="41"/>
      <c r="K111" s="41"/>
      <c r="L111" s="28"/>
    </row>
    <row r="115" spans="2:12" s="1" customFormat="1" ht="6.95" customHeight="1">
      <c r="B115" s="42"/>
      <c r="C115" s="43"/>
      <c r="D115" s="43"/>
      <c r="E115" s="43"/>
      <c r="F115" s="43"/>
      <c r="G115" s="43"/>
      <c r="H115" s="43"/>
      <c r="I115" s="43"/>
      <c r="J115" s="43"/>
      <c r="K115" s="43"/>
      <c r="L115" s="28"/>
    </row>
    <row r="116" spans="2:12" s="1" customFormat="1" ht="24.95" customHeight="1">
      <c r="B116" s="28"/>
      <c r="C116" s="17" t="s">
        <v>266</v>
      </c>
      <c r="L116" s="28"/>
    </row>
    <row r="117" spans="2:12" s="1" customFormat="1" ht="6.95" customHeight="1">
      <c r="B117" s="28"/>
      <c r="L117" s="28"/>
    </row>
    <row r="118" spans="2:12" s="1" customFormat="1" ht="12" customHeight="1">
      <c r="B118" s="28"/>
      <c r="C118" s="23" t="s">
        <v>16</v>
      </c>
      <c r="L118" s="28"/>
    </row>
    <row r="119" spans="2:12" s="1" customFormat="1" ht="16.5" customHeight="1">
      <c r="B119" s="28"/>
      <c r="E119" s="223" t="str">
        <f>E7</f>
        <v>Městský park -Děkanská zahrada Pelhřimov - kompletní provedení</v>
      </c>
      <c r="F119" s="224"/>
      <c r="G119" s="224"/>
      <c r="H119" s="224"/>
      <c r="L119" s="28"/>
    </row>
    <row r="120" spans="2:12" ht="12" customHeight="1">
      <c r="B120" s="16"/>
      <c r="C120" s="23" t="s">
        <v>249</v>
      </c>
      <c r="L120" s="16"/>
    </row>
    <row r="121" spans="2:12" ht="16.5" customHeight="1">
      <c r="B121" s="16"/>
      <c r="E121" s="223" t="s">
        <v>250</v>
      </c>
      <c r="F121" s="183"/>
      <c r="G121" s="183"/>
      <c r="H121" s="183"/>
      <c r="L121" s="16"/>
    </row>
    <row r="122" spans="2:12" ht="12" customHeight="1">
      <c r="B122" s="16"/>
      <c r="C122" s="23" t="s">
        <v>251</v>
      </c>
      <c r="L122" s="16"/>
    </row>
    <row r="123" spans="2:12" s="1" customFormat="1" ht="16.5" customHeight="1">
      <c r="B123" s="28"/>
      <c r="E123" s="218" t="s">
        <v>252</v>
      </c>
      <c r="F123" s="225"/>
      <c r="G123" s="225"/>
      <c r="H123" s="225"/>
      <c r="L123" s="28"/>
    </row>
    <row r="124" spans="2:12" s="1" customFormat="1" ht="12" customHeight="1">
      <c r="B124" s="28"/>
      <c r="C124" s="23" t="s">
        <v>394</v>
      </c>
      <c r="L124" s="28"/>
    </row>
    <row r="125" spans="2:12" s="1" customFormat="1" ht="16.5" customHeight="1">
      <c r="B125" s="28"/>
      <c r="E125" s="205" t="str">
        <f>E13</f>
        <v>Objekt4 - Amfiteátr</v>
      </c>
      <c r="F125" s="225"/>
      <c r="G125" s="225"/>
      <c r="H125" s="225"/>
      <c r="L125" s="28"/>
    </row>
    <row r="126" spans="2:12" s="1" customFormat="1" ht="6.95" customHeight="1">
      <c r="B126" s="28"/>
      <c r="L126" s="28"/>
    </row>
    <row r="127" spans="2:12" s="1" customFormat="1" ht="12" customHeight="1">
      <c r="B127" s="28"/>
      <c r="C127" s="23" t="s">
        <v>20</v>
      </c>
      <c r="F127" s="21" t="str">
        <f>F16</f>
        <v xml:space="preserve"> </v>
      </c>
      <c r="I127" s="23" t="s">
        <v>22</v>
      </c>
      <c r="J127" s="48" t="str">
        <f>IF(J16="","",J16)</f>
        <v>5. 12. 2024</v>
      </c>
      <c r="L127" s="28"/>
    </row>
    <row r="128" spans="2:12" s="1" customFormat="1" ht="6.95" customHeight="1">
      <c r="B128" s="28"/>
      <c r="L128" s="28"/>
    </row>
    <row r="129" spans="2:65" s="1" customFormat="1" ht="15.2" customHeight="1">
      <c r="B129" s="28"/>
      <c r="C129" s="23" t="s">
        <v>24</v>
      </c>
      <c r="F129" s="21" t="str">
        <f>E19</f>
        <v xml:space="preserve"> </v>
      </c>
      <c r="I129" s="23" t="s">
        <v>29</v>
      </c>
      <c r="J129" s="26" t="str">
        <f>E25</f>
        <v xml:space="preserve"> </v>
      </c>
      <c r="L129" s="28"/>
    </row>
    <row r="130" spans="2:65" s="1" customFormat="1" ht="15.2" customHeight="1">
      <c r="B130" s="28"/>
      <c r="C130" s="23" t="s">
        <v>27</v>
      </c>
      <c r="F130" s="21" t="str">
        <f>IF(E22="","",E22)</f>
        <v>Vyplň údaj</v>
      </c>
      <c r="I130" s="23" t="s">
        <v>31</v>
      </c>
      <c r="J130" s="26" t="str">
        <f>E28</f>
        <v xml:space="preserve"> </v>
      </c>
      <c r="L130" s="28"/>
    </row>
    <row r="131" spans="2:65" s="1" customFormat="1" ht="10.35" customHeight="1">
      <c r="B131" s="28"/>
      <c r="L131" s="28"/>
    </row>
    <row r="132" spans="2:65" s="10" customFormat="1" ht="29.25" customHeight="1">
      <c r="B132" s="112"/>
      <c r="C132" s="113" t="s">
        <v>267</v>
      </c>
      <c r="D132" s="114" t="s">
        <v>58</v>
      </c>
      <c r="E132" s="114" t="s">
        <v>54</v>
      </c>
      <c r="F132" s="114" t="s">
        <v>55</v>
      </c>
      <c r="G132" s="114" t="s">
        <v>268</v>
      </c>
      <c r="H132" s="114" t="s">
        <v>269</v>
      </c>
      <c r="I132" s="114" t="s">
        <v>270</v>
      </c>
      <c r="J132" s="115" t="s">
        <v>257</v>
      </c>
      <c r="K132" s="116" t="s">
        <v>271</v>
      </c>
      <c r="L132" s="112"/>
      <c r="M132" s="55" t="s">
        <v>1</v>
      </c>
      <c r="N132" s="56" t="s">
        <v>37</v>
      </c>
      <c r="O132" s="56" t="s">
        <v>272</v>
      </c>
      <c r="P132" s="56" t="s">
        <v>273</v>
      </c>
      <c r="Q132" s="56" t="s">
        <v>274</v>
      </c>
      <c r="R132" s="56" t="s">
        <v>275</v>
      </c>
      <c r="S132" s="56" t="s">
        <v>276</v>
      </c>
      <c r="T132" s="57" t="s">
        <v>277</v>
      </c>
    </row>
    <row r="133" spans="2:65" s="1" customFormat="1" ht="22.9" customHeight="1">
      <c r="B133" s="28"/>
      <c r="C133" s="60" t="s">
        <v>278</v>
      </c>
      <c r="J133" s="117">
        <f>BK133</f>
        <v>0</v>
      </c>
      <c r="L133" s="28"/>
      <c r="M133" s="58"/>
      <c r="N133" s="49"/>
      <c r="O133" s="49"/>
      <c r="P133" s="118">
        <f>P134+P166+P181+P246+P260+P265+P271+P274+P281</f>
        <v>0</v>
      </c>
      <c r="Q133" s="49"/>
      <c r="R133" s="118">
        <f>R134+R166+R181+R246+R260+R265+R271+R274+R281</f>
        <v>0</v>
      </c>
      <c r="S133" s="49"/>
      <c r="T133" s="119">
        <f>T134+T166+T181+T246+T260+T265+T271+T274+T281</f>
        <v>0</v>
      </c>
      <c r="AT133" s="13" t="s">
        <v>72</v>
      </c>
      <c r="AU133" s="13" t="s">
        <v>259</v>
      </c>
      <c r="BK133" s="120">
        <f>BK134+BK166+BK181+BK246+BK260+BK265+BK271+BK274+BK281</f>
        <v>0</v>
      </c>
    </row>
    <row r="134" spans="2:65" s="11" customFormat="1" ht="25.9" customHeight="1">
      <c r="B134" s="121"/>
      <c r="D134" s="122" t="s">
        <v>72</v>
      </c>
      <c r="E134" s="123" t="s">
        <v>80</v>
      </c>
      <c r="F134" s="123" t="s">
        <v>399</v>
      </c>
      <c r="I134" s="124"/>
      <c r="J134" s="125">
        <f>BK134</f>
        <v>0</v>
      </c>
      <c r="L134" s="121"/>
      <c r="M134" s="126"/>
      <c r="P134" s="127">
        <f>SUM(P135:P165)</f>
        <v>0</v>
      </c>
      <c r="R134" s="127">
        <f>SUM(R135:R165)</f>
        <v>0</v>
      </c>
      <c r="T134" s="128">
        <f>SUM(T135:T165)</f>
        <v>0</v>
      </c>
      <c r="AR134" s="122" t="s">
        <v>80</v>
      </c>
      <c r="AT134" s="129" t="s">
        <v>72</v>
      </c>
      <c r="AU134" s="129" t="s">
        <v>73</v>
      </c>
      <c r="AY134" s="122" t="s">
        <v>281</v>
      </c>
      <c r="BK134" s="130">
        <f>SUM(BK135:BK165)</f>
        <v>0</v>
      </c>
    </row>
    <row r="135" spans="2:65" s="1" customFormat="1" ht="24.2" customHeight="1">
      <c r="B135" s="133"/>
      <c r="C135" s="134" t="s">
        <v>80</v>
      </c>
      <c r="D135" s="134" t="s">
        <v>284</v>
      </c>
      <c r="E135" s="135" t="s">
        <v>548</v>
      </c>
      <c r="F135" s="136" t="s">
        <v>549</v>
      </c>
      <c r="G135" s="137" t="s">
        <v>506</v>
      </c>
      <c r="H135" s="156">
        <v>98.924000000000007</v>
      </c>
      <c r="I135" s="139"/>
      <c r="J135" s="140">
        <f>ROUND(I135*H135,2)</f>
        <v>0</v>
      </c>
      <c r="K135" s="141"/>
      <c r="L135" s="28"/>
      <c r="M135" s="142" t="s">
        <v>1</v>
      </c>
      <c r="N135" s="143" t="s">
        <v>38</v>
      </c>
      <c r="P135" s="144">
        <f>O135*H135</f>
        <v>0</v>
      </c>
      <c r="Q135" s="144">
        <v>0</v>
      </c>
      <c r="R135" s="144">
        <f>Q135*H135</f>
        <v>0</v>
      </c>
      <c r="S135" s="144">
        <v>0</v>
      </c>
      <c r="T135" s="145">
        <f>S135*H135</f>
        <v>0</v>
      </c>
      <c r="AR135" s="146" t="s">
        <v>97</v>
      </c>
      <c r="AT135" s="146" t="s">
        <v>284</v>
      </c>
      <c r="AU135" s="146" t="s">
        <v>80</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97</v>
      </c>
      <c r="BM135" s="146" t="s">
        <v>907</v>
      </c>
    </row>
    <row r="136" spans="2:65" s="1" customFormat="1" ht="48.75">
      <c r="B136" s="28"/>
      <c r="D136" s="148" t="s">
        <v>290</v>
      </c>
      <c r="F136" s="149" t="s">
        <v>908</v>
      </c>
      <c r="I136" s="150"/>
      <c r="L136" s="28"/>
      <c r="M136" s="151"/>
      <c r="T136" s="52"/>
      <c r="AT136" s="13" t="s">
        <v>290</v>
      </c>
      <c r="AU136" s="13" t="s">
        <v>80</v>
      </c>
    </row>
    <row r="137" spans="2:65" s="1" customFormat="1" ht="24.2" customHeight="1">
      <c r="B137" s="133"/>
      <c r="C137" s="134" t="s">
        <v>82</v>
      </c>
      <c r="D137" s="134" t="s">
        <v>284</v>
      </c>
      <c r="E137" s="135" t="s">
        <v>552</v>
      </c>
      <c r="F137" s="136" t="s">
        <v>553</v>
      </c>
      <c r="G137" s="137" t="s">
        <v>506</v>
      </c>
      <c r="H137" s="156">
        <v>49.462000000000003</v>
      </c>
      <c r="I137" s="139"/>
      <c r="J137" s="140">
        <f>ROUND(I137*H137,2)</f>
        <v>0</v>
      </c>
      <c r="K137" s="141"/>
      <c r="L137" s="28"/>
      <c r="M137" s="142" t="s">
        <v>1</v>
      </c>
      <c r="N137" s="143" t="s">
        <v>38</v>
      </c>
      <c r="P137" s="144">
        <f>O137*H137</f>
        <v>0</v>
      </c>
      <c r="Q137" s="144">
        <v>0</v>
      </c>
      <c r="R137" s="144">
        <f>Q137*H137</f>
        <v>0</v>
      </c>
      <c r="S137" s="144">
        <v>0</v>
      </c>
      <c r="T137" s="145">
        <f>S137*H137</f>
        <v>0</v>
      </c>
      <c r="AR137" s="146" t="s">
        <v>97</v>
      </c>
      <c r="AT137" s="146" t="s">
        <v>284</v>
      </c>
      <c r="AU137" s="146" t="s">
        <v>80</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97</v>
      </c>
      <c r="BM137" s="146" t="s">
        <v>909</v>
      </c>
    </row>
    <row r="138" spans="2:65" s="1" customFormat="1" ht="39">
      <c r="B138" s="28"/>
      <c r="D138" s="148" t="s">
        <v>290</v>
      </c>
      <c r="F138" s="149" t="s">
        <v>910</v>
      </c>
      <c r="I138" s="150"/>
      <c r="L138" s="28"/>
      <c r="M138" s="151"/>
      <c r="T138" s="52"/>
      <c r="AT138" s="13" t="s">
        <v>290</v>
      </c>
      <c r="AU138" s="13" t="s">
        <v>80</v>
      </c>
    </row>
    <row r="139" spans="2:65" s="1" customFormat="1" ht="24.2" customHeight="1">
      <c r="B139" s="133"/>
      <c r="C139" s="134" t="s">
        <v>90</v>
      </c>
      <c r="D139" s="134" t="s">
        <v>284</v>
      </c>
      <c r="E139" s="135" t="s">
        <v>667</v>
      </c>
      <c r="F139" s="136" t="s">
        <v>668</v>
      </c>
      <c r="G139" s="137" t="s">
        <v>506</v>
      </c>
      <c r="H139" s="156">
        <v>6.093</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911</v>
      </c>
    </row>
    <row r="140" spans="2:65" s="1" customFormat="1" ht="58.5">
      <c r="B140" s="28"/>
      <c r="D140" s="148" t="s">
        <v>290</v>
      </c>
      <c r="F140" s="149" t="s">
        <v>912</v>
      </c>
      <c r="I140" s="150"/>
      <c r="L140" s="28"/>
      <c r="M140" s="151"/>
      <c r="T140" s="52"/>
      <c r="AT140" s="13" t="s">
        <v>290</v>
      </c>
      <c r="AU140" s="13" t="s">
        <v>80</v>
      </c>
    </row>
    <row r="141" spans="2:65" s="1" customFormat="1" ht="24.2" customHeight="1">
      <c r="B141" s="133"/>
      <c r="C141" s="134" t="s">
        <v>97</v>
      </c>
      <c r="D141" s="134" t="s">
        <v>284</v>
      </c>
      <c r="E141" s="135" t="s">
        <v>671</v>
      </c>
      <c r="F141" s="136" t="s">
        <v>672</v>
      </c>
      <c r="G141" s="137" t="s">
        <v>506</v>
      </c>
      <c r="H141" s="156">
        <v>3.0459999999999998</v>
      </c>
      <c r="I141" s="139"/>
      <c r="J141" s="140">
        <f>ROUND(I141*H141,2)</f>
        <v>0</v>
      </c>
      <c r="K141" s="141"/>
      <c r="L141" s="28"/>
      <c r="M141" s="142" t="s">
        <v>1</v>
      </c>
      <c r="N141" s="143" t="s">
        <v>38</v>
      </c>
      <c r="P141" s="144">
        <f>O141*H141</f>
        <v>0</v>
      </c>
      <c r="Q141" s="144">
        <v>0</v>
      </c>
      <c r="R141" s="144">
        <f>Q141*H141</f>
        <v>0</v>
      </c>
      <c r="S141" s="144">
        <v>0</v>
      </c>
      <c r="T141" s="145">
        <f>S141*H141</f>
        <v>0</v>
      </c>
      <c r="AR141" s="146" t="s">
        <v>97</v>
      </c>
      <c r="AT141" s="146" t="s">
        <v>284</v>
      </c>
      <c r="AU141" s="146" t="s">
        <v>80</v>
      </c>
      <c r="AY141" s="13" t="s">
        <v>281</v>
      </c>
      <c r="BE141" s="147">
        <f>IF(N141="základní",J141,0)</f>
        <v>0</v>
      </c>
      <c r="BF141" s="147">
        <f>IF(N141="snížená",J141,0)</f>
        <v>0</v>
      </c>
      <c r="BG141" s="147">
        <f>IF(N141="zákl. přenesená",J141,0)</f>
        <v>0</v>
      </c>
      <c r="BH141" s="147">
        <f>IF(N141="sníž. přenesená",J141,0)</f>
        <v>0</v>
      </c>
      <c r="BI141" s="147">
        <f>IF(N141="nulová",J141,0)</f>
        <v>0</v>
      </c>
      <c r="BJ141" s="13" t="s">
        <v>80</v>
      </c>
      <c r="BK141" s="147">
        <f>ROUND(I141*H141,2)</f>
        <v>0</v>
      </c>
      <c r="BL141" s="13" t="s">
        <v>97</v>
      </c>
      <c r="BM141" s="146" t="s">
        <v>913</v>
      </c>
    </row>
    <row r="142" spans="2:65" s="1" customFormat="1" ht="58.5">
      <c r="B142" s="28"/>
      <c r="D142" s="148" t="s">
        <v>290</v>
      </c>
      <c r="F142" s="149" t="s">
        <v>914</v>
      </c>
      <c r="I142" s="150"/>
      <c r="L142" s="28"/>
      <c r="M142" s="151"/>
      <c r="T142" s="52"/>
      <c r="AT142" s="13" t="s">
        <v>290</v>
      </c>
      <c r="AU142" s="13" t="s">
        <v>80</v>
      </c>
    </row>
    <row r="143" spans="2:65" s="1" customFormat="1" ht="24.2" customHeight="1">
      <c r="B143" s="133"/>
      <c r="C143" s="134" t="s">
        <v>280</v>
      </c>
      <c r="D143" s="134" t="s">
        <v>284</v>
      </c>
      <c r="E143" s="135" t="s">
        <v>915</v>
      </c>
      <c r="F143" s="136" t="s">
        <v>916</v>
      </c>
      <c r="G143" s="137" t="s">
        <v>506</v>
      </c>
      <c r="H143" s="156">
        <v>33.478000000000002</v>
      </c>
      <c r="I143" s="139"/>
      <c r="J143" s="140">
        <f>ROUND(I143*H143,2)</f>
        <v>0</v>
      </c>
      <c r="K143" s="141"/>
      <c r="L143" s="28"/>
      <c r="M143" s="142" t="s">
        <v>1</v>
      </c>
      <c r="N143" s="143" t="s">
        <v>38</v>
      </c>
      <c r="P143" s="144">
        <f>O143*H143</f>
        <v>0</v>
      </c>
      <c r="Q143" s="144">
        <v>0</v>
      </c>
      <c r="R143" s="144">
        <f>Q143*H143</f>
        <v>0</v>
      </c>
      <c r="S143" s="144">
        <v>0</v>
      </c>
      <c r="T143" s="145">
        <f>S143*H143</f>
        <v>0</v>
      </c>
      <c r="AR143" s="146" t="s">
        <v>97</v>
      </c>
      <c r="AT143" s="146" t="s">
        <v>284</v>
      </c>
      <c r="AU143" s="146" t="s">
        <v>80</v>
      </c>
      <c r="AY143" s="13" t="s">
        <v>281</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97</v>
      </c>
      <c r="BM143" s="146" t="s">
        <v>917</v>
      </c>
    </row>
    <row r="144" spans="2:65" s="1" customFormat="1" ht="68.25">
      <c r="B144" s="28"/>
      <c r="D144" s="148" t="s">
        <v>290</v>
      </c>
      <c r="F144" s="149" t="s">
        <v>918</v>
      </c>
      <c r="I144" s="150"/>
      <c r="L144" s="28"/>
      <c r="M144" s="151"/>
      <c r="T144" s="52"/>
      <c r="AT144" s="13" t="s">
        <v>290</v>
      </c>
      <c r="AU144" s="13" t="s">
        <v>80</v>
      </c>
    </row>
    <row r="145" spans="2:65" s="1" customFormat="1" ht="24.2" customHeight="1">
      <c r="B145" s="133"/>
      <c r="C145" s="134" t="s">
        <v>306</v>
      </c>
      <c r="D145" s="134" t="s">
        <v>284</v>
      </c>
      <c r="E145" s="135" t="s">
        <v>919</v>
      </c>
      <c r="F145" s="136" t="s">
        <v>920</v>
      </c>
      <c r="G145" s="137" t="s">
        <v>506</v>
      </c>
      <c r="H145" s="156">
        <v>16.739000000000001</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921</v>
      </c>
    </row>
    <row r="146" spans="2:65" s="1" customFormat="1" ht="68.25">
      <c r="B146" s="28"/>
      <c r="D146" s="148" t="s">
        <v>290</v>
      </c>
      <c r="F146" s="149" t="s">
        <v>922</v>
      </c>
      <c r="I146" s="150"/>
      <c r="L146" s="28"/>
      <c r="M146" s="151"/>
      <c r="T146" s="52"/>
      <c r="AT146" s="13" t="s">
        <v>290</v>
      </c>
      <c r="AU146" s="13" t="s">
        <v>80</v>
      </c>
    </row>
    <row r="147" spans="2:65" s="1" customFormat="1" ht="24.2" customHeight="1">
      <c r="B147" s="133"/>
      <c r="C147" s="134" t="s">
        <v>311</v>
      </c>
      <c r="D147" s="134" t="s">
        <v>284</v>
      </c>
      <c r="E147" s="135" t="s">
        <v>675</v>
      </c>
      <c r="F147" s="136" t="s">
        <v>676</v>
      </c>
      <c r="G147" s="137" t="s">
        <v>506</v>
      </c>
      <c r="H147" s="156">
        <v>27.58</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923</v>
      </c>
    </row>
    <row r="148" spans="2:65" s="1" customFormat="1" ht="48.75">
      <c r="B148" s="28"/>
      <c r="D148" s="148" t="s">
        <v>290</v>
      </c>
      <c r="F148" s="149" t="s">
        <v>924</v>
      </c>
      <c r="I148" s="150"/>
      <c r="L148" s="28"/>
      <c r="M148" s="151"/>
      <c r="T148" s="52"/>
      <c r="AT148" s="13" t="s">
        <v>290</v>
      </c>
      <c r="AU148" s="13" t="s">
        <v>80</v>
      </c>
    </row>
    <row r="149" spans="2:65" s="1" customFormat="1" ht="24.2" customHeight="1">
      <c r="B149" s="133"/>
      <c r="C149" s="134" t="s">
        <v>316</v>
      </c>
      <c r="D149" s="134" t="s">
        <v>284</v>
      </c>
      <c r="E149" s="135" t="s">
        <v>604</v>
      </c>
      <c r="F149" s="136" t="s">
        <v>679</v>
      </c>
      <c r="G149" s="137" t="s">
        <v>506</v>
      </c>
      <c r="H149" s="156">
        <v>124.70399999999999</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925</v>
      </c>
    </row>
    <row r="150" spans="2:65" s="1" customFormat="1" ht="78">
      <c r="B150" s="28"/>
      <c r="D150" s="148" t="s">
        <v>290</v>
      </c>
      <c r="F150" s="149" t="s">
        <v>926</v>
      </c>
      <c r="I150" s="150"/>
      <c r="L150" s="28"/>
      <c r="M150" s="151"/>
      <c r="T150" s="52"/>
      <c r="AT150" s="13" t="s">
        <v>290</v>
      </c>
      <c r="AU150" s="13" t="s">
        <v>80</v>
      </c>
    </row>
    <row r="151" spans="2:65" s="1" customFormat="1" ht="33" customHeight="1">
      <c r="B151" s="133"/>
      <c r="C151" s="134" t="s">
        <v>321</v>
      </c>
      <c r="D151" s="134" t="s">
        <v>284</v>
      </c>
      <c r="E151" s="135" t="s">
        <v>682</v>
      </c>
      <c r="F151" s="136" t="s">
        <v>683</v>
      </c>
      <c r="G151" s="137" t="s">
        <v>506</v>
      </c>
      <c r="H151" s="156">
        <v>13.79</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927</v>
      </c>
    </row>
    <row r="152" spans="2:65" s="1" customFormat="1" ht="19.5">
      <c r="B152" s="28"/>
      <c r="D152" s="148" t="s">
        <v>290</v>
      </c>
      <c r="F152" s="149" t="s">
        <v>928</v>
      </c>
      <c r="I152" s="150"/>
      <c r="L152" s="28"/>
      <c r="M152" s="151"/>
      <c r="T152" s="52"/>
      <c r="AT152" s="13" t="s">
        <v>290</v>
      </c>
      <c r="AU152" s="13" t="s">
        <v>80</v>
      </c>
    </row>
    <row r="153" spans="2:65" s="1" customFormat="1" ht="24.2" customHeight="1">
      <c r="B153" s="133"/>
      <c r="C153" s="134" t="s">
        <v>326</v>
      </c>
      <c r="D153" s="134" t="s">
        <v>284</v>
      </c>
      <c r="E153" s="135" t="s">
        <v>929</v>
      </c>
      <c r="F153" s="136" t="s">
        <v>930</v>
      </c>
      <c r="G153" s="137" t="s">
        <v>506</v>
      </c>
      <c r="H153" s="156">
        <v>13.79</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931</v>
      </c>
    </row>
    <row r="154" spans="2:65" s="1" customFormat="1" ht="48.75">
      <c r="B154" s="28"/>
      <c r="D154" s="148" t="s">
        <v>290</v>
      </c>
      <c r="F154" s="149" t="s">
        <v>932</v>
      </c>
      <c r="I154" s="150"/>
      <c r="L154" s="28"/>
      <c r="M154" s="151"/>
      <c r="T154" s="52"/>
      <c r="AT154" s="13" t="s">
        <v>290</v>
      </c>
      <c r="AU154" s="13" t="s">
        <v>80</v>
      </c>
    </row>
    <row r="155" spans="2:65" s="1" customFormat="1" ht="16.5" customHeight="1">
      <c r="B155" s="133"/>
      <c r="C155" s="134" t="s">
        <v>331</v>
      </c>
      <c r="D155" s="134" t="s">
        <v>284</v>
      </c>
      <c r="E155" s="135" t="s">
        <v>694</v>
      </c>
      <c r="F155" s="136" t="s">
        <v>695</v>
      </c>
      <c r="G155" s="137" t="s">
        <v>506</v>
      </c>
      <c r="H155" s="156">
        <v>13.79</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933</v>
      </c>
    </row>
    <row r="156" spans="2:65" s="1" customFormat="1" ht="48.75">
      <c r="B156" s="28"/>
      <c r="D156" s="148" t="s">
        <v>290</v>
      </c>
      <c r="F156" s="149" t="s">
        <v>934</v>
      </c>
      <c r="I156" s="150"/>
      <c r="L156" s="28"/>
      <c r="M156" s="151"/>
      <c r="T156" s="52"/>
      <c r="AT156" s="13" t="s">
        <v>290</v>
      </c>
      <c r="AU156" s="13" t="s">
        <v>80</v>
      </c>
    </row>
    <row r="157" spans="2:65" s="1" customFormat="1" ht="16.5" customHeight="1">
      <c r="B157" s="133"/>
      <c r="C157" s="134" t="s">
        <v>8</v>
      </c>
      <c r="D157" s="134" t="s">
        <v>284</v>
      </c>
      <c r="E157" s="135" t="s">
        <v>698</v>
      </c>
      <c r="F157" s="136" t="s">
        <v>699</v>
      </c>
      <c r="G157" s="137" t="s">
        <v>506</v>
      </c>
      <c r="H157" s="156">
        <v>13.79</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935</v>
      </c>
    </row>
    <row r="158" spans="2:65" s="1" customFormat="1" ht="39">
      <c r="B158" s="28"/>
      <c r="D158" s="148" t="s">
        <v>290</v>
      </c>
      <c r="F158" s="149" t="s">
        <v>701</v>
      </c>
      <c r="I158" s="150"/>
      <c r="L158" s="28"/>
      <c r="M158" s="151"/>
      <c r="T158" s="52"/>
      <c r="AT158" s="13" t="s">
        <v>290</v>
      </c>
      <c r="AU158" s="13" t="s">
        <v>80</v>
      </c>
    </row>
    <row r="159" spans="2:65" s="1" customFormat="1" ht="21.75" customHeight="1">
      <c r="B159" s="133"/>
      <c r="C159" s="134" t="s">
        <v>438</v>
      </c>
      <c r="D159" s="134" t="s">
        <v>284</v>
      </c>
      <c r="E159" s="135" t="s">
        <v>607</v>
      </c>
      <c r="F159" s="136" t="s">
        <v>702</v>
      </c>
      <c r="G159" s="137" t="s">
        <v>402</v>
      </c>
      <c r="H159" s="156">
        <v>56.662999999999997</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936</v>
      </c>
    </row>
    <row r="160" spans="2:65" s="1" customFormat="1" ht="58.5">
      <c r="B160" s="28"/>
      <c r="D160" s="148" t="s">
        <v>290</v>
      </c>
      <c r="F160" s="149" t="s">
        <v>937</v>
      </c>
      <c r="I160" s="150"/>
      <c r="L160" s="28"/>
      <c r="M160" s="151"/>
      <c r="T160" s="52"/>
      <c r="AT160" s="13" t="s">
        <v>290</v>
      </c>
      <c r="AU160" s="13" t="s">
        <v>80</v>
      </c>
    </row>
    <row r="161" spans="2:65" s="1" customFormat="1" ht="24.2" customHeight="1">
      <c r="B161" s="133"/>
      <c r="C161" s="134" t="s">
        <v>342</v>
      </c>
      <c r="D161" s="134" t="s">
        <v>284</v>
      </c>
      <c r="E161" s="135" t="s">
        <v>613</v>
      </c>
      <c r="F161" s="136" t="s">
        <v>705</v>
      </c>
      <c r="G161" s="137" t="s">
        <v>506</v>
      </c>
      <c r="H161" s="156">
        <v>124.70399999999999</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938</v>
      </c>
    </row>
    <row r="162" spans="2:65" s="1" customFormat="1" ht="16.5" customHeight="1">
      <c r="B162" s="133"/>
      <c r="C162" s="134" t="s">
        <v>347</v>
      </c>
      <c r="D162" s="134" t="s">
        <v>284</v>
      </c>
      <c r="E162" s="135" t="s">
        <v>616</v>
      </c>
      <c r="F162" s="136" t="s">
        <v>617</v>
      </c>
      <c r="G162" s="137" t="s">
        <v>618</v>
      </c>
      <c r="H162" s="156">
        <v>50</v>
      </c>
      <c r="I162" s="139"/>
      <c r="J162" s="140">
        <f>ROUND(I162*H162,2)</f>
        <v>0</v>
      </c>
      <c r="K162" s="141"/>
      <c r="L162" s="28"/>
      <c r="M162" s="142" t="s">
        <v>1</v>
      </c>
      <c r="N162" s="143" t="s">
        <v>38</v>
      </c>
      <c r="P162" s="144">
        <f>O162*H162</f>
        <v>0</v>
      </c>
      <c r="Q162" s="144">
        <v>0</v>
      </c>
      <c r="R162" s="144">
        <f>Q162*H162</f>
        <v>0</v>
      </c>
      <c r="S162" s="144">
        <v>0</v>
      </c>
      <c r="T162" s="145">
        <f>S162*H162</f>
        <v>0</v>
      </c>
      <c r="AR162" s="146" t="s">
        <v>97</v>
      </c>
      <c r="AT162" s="146" t="s">
        <v>284</v>
      </c>
      <c r="AU162" s="146" t="s">
        <v>80</v>
      </c>
      <c r="AY162" s="13" t="s">
        <v>281</v>
      </c>
      <c r="BE162" s="147">
        <f>IF(N162="základní",J162,0)</f>
        <v>0</v>
      </c>
      <c r="BF162" s="147">
        <f>IF(N162="snížená",J162,0)</f>
        <v>0</v>
      </c>
      <c r="BG162" s="147">
        <f>IF(N162="zákl. přenesená",J162,0)</f>
        <v>0</v>
      </c>
      <c r="BH162" s="147">
        <f>IF(N162="sníž. přenesená",J162,0)</f>
        <v>0</v>
      </c>
      <c r="BI162" s="147">
        <f>IF(N162="nulová",J162,0)</f>
        <v>0</v>
      </c>
      <c r="BJ162" s="13" t="s">
        <v>80</v>
      </c>
      <c r="BK162" s="147">
        <f>ROUND(I162*H162,2)</f>
        <v>0</v>
      </c>
      <c r="BL162" s="13" t="s">
        <v>97</v>
      </c>
      <c r="BM162" s="146" t="s">
        <v>939</v>
      </c>
    </row>
    <row r="163" spans="2:65" s="1" customFormat="1" ht="19.5">
      <c r="B163" s="28"/>
      <c r="D163" s="148" t="s">
        <v>290</v>
      </c>
      <c r="F163" s="149" t="s">
        <v>709</v>
      </c>
      <c r="I163" s="150"/>
      <c r="L163" s="28"/>
      <c r="M163" s="151"/>
      <c r="T163" s="52"/>
      <c r="AT163" s="13" t="s">
        <v>290</v>
      </c>
      <c r="AU163" s="13" t="s">
        <v>80</v>
      </c>
    </row>
    <row r="164" spans="2:65" s="1" customFormat="1" ht="24.2" customHeight="1">
      <c r="B164" s="133"/>
      <c r="C164" s="134" t="s">
        <v>352</v>
      </c>
      <c r="D164" s="134" t="s">
        <v>284</v>
      </c>
      <c r="E164" s="135" t="s">
        <v>940</v>
      </c>
      <c r="F164" s="136" t="s">
        <v>941</v>
      </c>
      <c r="G164" s="137" t="s">
        <v>511</v>
      </c>
      <c r="H164" s="156">
        <v>24.821999999999999</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942</v>
      </c>
    </row>
    <row r="165" spans="2:65" s="1" customFormat="1" ht="19.5">
      <c r="B165" s="28"/>
      <c r="D165" s="148" t="s">
        <v>290</v>
      </c>
      <c r="F165" s="149" t="s">
        <v>943</v>
      </c>
      <c r="I165" s="150"/>
      <c r="L165" s="28"/>
      <c r="M165" s="151"/>
      <c r="T165" s="52"/>
      <c r="AT165" s="13" t="s">
        <v>290</v>
      </c>
      <c r="AU165" s="13" t="s">
        <v>80</v>
      </c>
    </row>
    <row r="166" spans="2:65" s="11" customFormat="1" ht="25.9" customHeight="1">
      <c r="B166" s="121"/>
      <c r="D166" s="122" t="s">
        <v>72</v>
      </c>
      <c r="E166" s="123" t="s">
        <v>82</v>
      </c>
      <c r="F166" s="123" t="s">
        <v>714</v>
      </c>
      <c r="I166" s="124"/>
      <c r="J166" s="125">
        <f>BK166</f>
        <v>0</v>
      </c>
      <c r="L166" s="121"/>
      <c r="M166" s="126"/>
      <c r="P166" s="127">
        <f>SUM(P167:P180)</f>
        <v>0</v>
      </c>
      <c r="R166" s="127">
        <f>SUM(R167:R180)</f>
        <v>0</v>
      </c>
      <c r="T166" s="128">
        <f>SUM(T167:T180)</f>
        <v>0</v>
      </c>
      <c r="AR166" s="122" t="s">
        <v>80</v>
      </c>
      <c r="AT166" s="129" t="s">
        <v>72</v>
      </c>
      <c r="AU166" s="129" t="s">
        <v>73</v>
      </c>
      <c r="AY166" s="122" t="s">
        <v>281</v>
      </c>
      <c r="BK166" s="130">
        <f>SUM(BK167:BK180)</f>
        <v>0</v>
      </c>
    </row>
    <row r="167" spans="2:65" s="1" customFormat="1" ht="24.2" customHeight="1">
      <c r="B167" s="133"/>
      <c r="C167" s="134" t="s">
        <v>359</v>
      </c>
      <c r="D167" s="134" t="s">
        <v>284</v>
      </c>
      <c r="E167" s="135" t="s">
        <v>944</v>
      </c>
      <c r="F167" s="136" t="s">
        <v>945</v>
      </c>
      <c r="G167" s="137" t="s">
        <v>402</v>
      </c>
      <c r="H167" s="156">
        <v>137.9</v>
      </c>
      <c r="I167" s="139"/>
      <c r="J167" s="140">
        <f>ROUND(I167*H167,2)</f>
        <v>0</v>
      </c>
      <c r="K167" s="141"/>
      <c r="L167" s="28"/>
      <c r="M167" s="142" t="s">
        <v>1</v>
      </c>
      <c r="N167" s="143" t="s">
        <v>38</v>
      </c>
      <c r="P167" s="144">
        <f>O167*H167</f>
        <v>0</v>
      </c>
      <c r="Q167" s="144">
        <v>0</v>
      </c>
      <c r="R167" s="144">
        <f>Q167*H167</f>
        <v>0</v>
      </c>
      <c r="S167" s="144">
        <v>0</v>
      </c>
      <c r="T167" s="145">
        <f>S167*H167</f>
        <v>0</v>
      </c>
      <c r="AR167" s="146" t="s">
        <v>97</v>
      </c>
      <c r="AT167" s="146" t="s">
        <v>284</v>
      </c>
      <c r="AU167" s="146" t="s">
        <v>80</v>
      </c>
      <c r="AY167" s="13" t="s">
        <v>281</v>
      </c>
      <c r="BE167" s="147">
        <f>IF(N167="základní",J167,0)</f>
        <v>0</v>
      </c>
      <c r="BF167" s="147">
        <f>IF(N167="snížená",J167,0)</f>
        <v>0</v>
      </c>
      <c r="BG167" s="147">
        <f>IF(N167="zákl. přenesená",J167,0)</f>
        <v>0</v>
      </c>
      <c r="BH167" s="147">
        <f>IF(N167="sníž. přenesená",J167,0)</f>
        <v>0</v>
      </c>
      <c r="BI167" s="147">
        <f>IF(N167="nulová",J167,0)</f>
        <v>0</v>
      </c>
      <c r="BJ167" s="13" t="s">
        <v>80</v>
      </c>
      <c r="BK167" s="147">
        <f>ROUND(I167*H167,2)</f>
        <v>0</v>
      </c>
      <c r="BL167" s="13" t="s">
        <v>97</v>
      </c>
      <c r="BM167" s="146" t="s">
        <v>946</v>
      </c>
    </row>
    <row r="168" spans="2:65" s="1" customFormat="1" ht="29.25">
      <c r="B168" s="28"/>
      <c r="D168" s="148" t="s">
        <v>290</v>
      </c>
      <c r="F168" s="149" t="s">
        <v>947</v>
      </c>
      <c r="I168" s="150"/>
      <c r="L168" s="28"/>
      <c r="M168" s="151"/>
      <c r="T168" s="52"/>
      <c r="AT168" s="13" t="s">
        <v>290</v>
      </c>
      <c r="AU168" s="13" t="s">
        <v>80</v>
      </c>
    </row>
    <row r="169" spans="2:65" s="1" customFormat="1" ht="24.2" customHeight="1">
      <c r="B169" s="133"/>
      <c r="C169" s="134" t="s">
        <v>454</v>
      </c>
      <c r="D169" s="134" t="s">
        <v>284</v>
      </c>
      <c r="E169" s="135" t="s">
        <v>948</v>
      </c>
      <c r="F169" s="136" t="s">
        <v>949</v>
      </c>
      <c r="G169" s="137" t="s">
        <v>506</v>
      </c>
      <c r="H169" s="156">
        <v>4.9459999999999997</v>
      </c>
      <c r="I169" s="139"/>
      <c r="J169" s="140">
        <f>ROUND(I169*H169,2)</f>
        <v>0</v>
      </c>
      <c r="K169" s="141"/>
      <c r="L169" s="28"/>
      <c r="M169" s="142" t="s">
        <v>1</v>
      </c>
      <c r="N169" s="143" t="s">
        <v>38</v>
      </c>
      <c r="P169" s="144">
        <f>O169*H169</f>
        <v>0</v>
      </c>
      <c r="Q169" s="144">
        <v>0</v>
      </c>
      <c r="R169" s="144">
        <f>Q169*H169</f>
        <v>0</v>
      </c>
      <c r="S169" s="144">
        <v>0</v>
      </c>
      <c r="T169" s="145">
        <f>S169*H169</f>
        <v>0</v>
      </c>
      <c r="AR169" s="146" t="s">
        <v>97</v>
      </c>
      <c r="AT169" s="146" t="s">
        <v>284</v>
      </c>
      <c r="AU169" s="146" t="s">
        <v>80</v>
      </c>
      <c r="AY169" s="13" t="s">
        <v>281</v>
      </c>
      <c r="BE169" s="147">
        <f>IF(N169="základní",J169,0)</f>
        <v>0</v>
      </c>
      <c r="BF169" s="147">
        <f>IF(N169="snížená",J169,0)</f>
        <v>0</v>
      </c>
      <c r="BG169" s="147">
        <f>IF(N169="zákl. přenesená",J169,0)</f>
        <v>0</v>
      </c>
      <c r="BH169" s="147">
        <f>IF(N169="sníž. přenesená",J169,0)</f>
        <v>0</v>
      </c>
      <c r="BI169" s="147">
        <f>IF(N169="nulová",J169,0)</f>
        <v>0</v>
      </c>
      <c r="BJ169" s="13" t="s">
        <v>80</v>
      </c>
      <c r="BK169" s="147">
        <f>ROUND(I169*H169,2)</f>
        <v>0</v>
      </c>
      <c r="BL169" s="13" t="s">
        <v>97</v>
      </c>
      <c r="BM169" s="146" t="s">
        <v>950</v>
      </c>
    </row>
    <row r="170" spans="2:65" s="1" customFormat="1" ht="29.25">
      <c r="B170" s="28"/>
      <c r="D170" s="148" t="s">
        <v>290</v>
      </c>
      <c r="F170" s="149" t="s">
        <v>951</v>
      </c>
      <c r="I170" s="150"/>
      <c r="L170" s="28"/>
      <c r="M170" s="151"/>
      <c r="T170" s="52"/>
      <c r="AT170" s="13" t="s">
        <v>290</v>
      </c>
      <c r="AU170" s="13" t="s">
        <v>80</v>
      </c>
    </row>
    <row r="171" spans="2:65" s="1" customFormat="1" ht="16.5" customHeight="1">
      <c r="B171" s="133"/>
      <c r="C171" s="134" t="s">
        <v>366</v>
      </c>
      <c r="D171" s="134" t="s">
        <v>284</v>
      </c>
      <c r="E171" s="135" t="s">
        <v>731</v>
      </c>
      <c r="F171" s="136" t="s">
        <v>952</v>
      </c>
      <c r="G171" s="137" t="s">
        <v>506</v>
      </c>
      <c r="H171" s="156">
        <v>44.517000000000003</v>
      </c>
      <c r="I171" s="139"/>
      <c r="J171" s="140">
        <f>ROUND(I171*H171,2)</f>
        <v>0</v>
      </c>
      <c r="K171" s="141"/>
      <c r="L171" s="28"/>
      <c r="M171" s="142" t="s">
        <v>1</v>
      </c>
      <c r="N171" s="143" t="s">
        <v>38</v>
      </c>
      <c r="P171" s="144">
        <f>O171*H171</f>
        <v>0</v>
      </c>
      <c r="Q171" s="144">
        <v>0</v>
      </c>
      <c r="R171" s="144">
        <f>Q171*H171</f>
        <v>0</v>
      </c>
      <c r="S171" s="144">
        <v>0</v>
      </c>
      <c r="T171" s="145">
        <f>S171*H171</f>
        <v>0</v>
      </c>
      <c r="AR171" s="146" t="s">
        <v>97</v>
      </c>
      <c r="AT171" s="146" t="s">
        <v>284</v>
      </c>
      <c r="AU171" s="146" t="s">
        <v>80</v>
      </c>
      <c r="AY171" s="13" t="s">
        <v>281</v>
      </c>
      <c r="BE171" s="147">
        <f>IF(N171="základní",J171,0)</f>
        <v>0</v>
      </c>
      <c r="BF171" s="147">
        <f>IF(N171="snížená",J171,0)</f>
        <v>0</v>
      </c>
      <c r="BG171" s="147">
        <f>IF(N171="zákl. přenesená",J171,0)</f>
        <v>0</v>
      </c>
      <c r="BH171" s="147">
        <f>IF(N171="sníž. přenesená",J171,0)</f>
        <v>0</v>
      </c>
      <c r="BI171" s="147">
        <f>IF(N171="nulová",J171,0)</f>
        <v>0</v>
      </c>
      <c r="BJ171" s="13" t="s">
        <v>80</v>
      </c>
      <c r="BK171" s="147">
        <f>ROUND(I171*H171,2)</f>
        <v>0</v>
      </c>
      <c r="BL171" s="13" t="s">
        <v>97</v>
      </c>
      <c r="BM171" s="146" t="s">
        <v>953</v>
      </c>
    </row>
    <row r="172" spans="2:65" s="1" customFormat="1" ht="39">
      <c r="B172" s="28"/>
      <c r="D172" s="148" t="s">
        <v>290</v>
      </c>
      <c r="F172" s="149" t="s">
        <v>954</v>
      </c>
      <c r="I172" s="150"/>
      <c r="L172" s="28"/>
      <c r="M172" s="151"/>
      <c r="T172" s="52"/>
      <c r="AT172" s="13" t="s">
        <v>290</v>
      </c>
      <c r="AU172" s="13" t="s">
        <v>80</v>
      </c>
    </row>
    <row r="173" spans="2:65" s="1" customFormat="1" ht="16.5" customHeight="1">
      <c r="B173" s="133"/>
      <c r="C173" s="134" t="s">
        <v>371</v>
      </c>
      <c r="D173" s="134" t="s">
        <v>284</v>
      </c>
      <c r="E173" s="135" t="s">
        <v>735</v>
      </c>
      <c r="F173" s="136" t="s">
        <v>736</v>
      </c>
      <c r="G173" s="137" t="s">
        <v>402</v>
      </c>
      <c r="H173" s="156">
        <v>54.231999999999999</v>
      </c>
      <c r="I173" s="139"/>
      <c r="J173" s="140">
        <f>ROUND(I173*H173,2)</f>
        <v>0</v>
      </c>
      <c r="K173" s="141"/>
      <c r="L173" s="28"/>
      <c r="M173" s="142" t="s">
        <v>1</v>
      </c>
      <c r="N173" s="143" t="s">
        <v>38</v>
      </c>
      <c r="P173" s="144">
        <f>O173*H173</f>
        <v>0</v>
      </c>
      <c r="Q173" s="144">
        <v>0</v>
      </c>
      <c r="R173" s="144">
        <f>Q173*H173</f>
        <v>0</v>
      </c>
      <c r="S173" s="144">
        <v>0</v>
      </c>
      <c r="T173" s="145">
        <f>S173*H173</f>
        <v>0</v>
      </c>
      <c r="AR173" s="146" t="s">
        <v>97</v>
      </c>
      <c r="AT173" s="146" t="s">
        <v>284</v>
      </c>
      <c r="AU173" s="146" t="s">
        <v>80</v>
      </c>
      <c r="AY173" s="13" t="s">
        <v>281</v>
      </c>
      <c r="BE173" s="147">
        <f>IF(N173="základní",J173,0)</f>
        <v>0</v>
      </c>
      <c r="BF173" s="147">
        <f>IF(N173="snížená",J173,0)</f>
        <v>0</v>
      </c>
      <c r="BG173" s="147">
        <f>IF(N173="zákl. přenesená",J173,0)</f>
        <v>0</v>
      </c>
      <c r="BH173" s="147">
        <f>IF(N173="sníž. přenesená",J173,0)</f>
        <v>0</v>
      </c>
      <c r="BI173" s="147">
        <f>IF(N173="nulová",J173,0)</f>
        <v>0</v>
      </c>
      <c r="BJ173" s="13" t="s">
        <v>80</v>
      </c>
      <c r="BK173" s="147">
        <f>ROUND(I173*H173,2)</f>
        <v>0</v>
      </c>
      <c r="BL173" s="13" t="s">
        <v>97</v>
      </c>
      <c r="BM173" s="146" t="s">
        <v>955</v>
      </c>
    </row>
    <row r="174" spans="2:65" s="1" customFormat="1" ht="58.5">
      <c r="B174" s="28"/>
      <c r="D174" s="148" t="s">
        <v>290</v>
      </c>
      <c r="F174" s="149" t="s">
        <v>956</v>
      </c>
      <c r="I174" s="150"/>
      <c r="L174" s="28"/>
      <c r="M174" s="151"/>
      <c r="T174" s="52"/>
      <c r="AT174" s="13" t="s">
        <v>290</v>
      </c>
      <c r="AU174" s="13" t="s">
        <v>80</v>
      </c>
    </row>
    <row r="175" spans="2:65" s="1" customFormat="1" ht="16.5" customHeight="1">
      <c r="B175" s="133"/>
      <c r="C175" s="134" t="s">
        <v>7</v>
      </c>
      <c r="D175" s="134" t="s">
        <v>284</v>
      </c>
      <c r="E175" s="135" t="s">
        <v>739</v>
      </c>
      <c r="F175" s="136" t="s">
        <v>740</v>
      </c>
      <c r="G175" s="137" t="s">
        <v>402</v>
      </c>
      <c r="H175" s="156">
        <v>54.231999999999999</v>
      </c>
      <c r="I175" s="139"/>
      <c r="J175" s="140">
        <f>ROUND(I175*H175,2)</f>
        <v>0</v>
      </c>
      <c r="K175" s="141"/>
      <c r="L175" s="28"/>
      <c r="M175" s="142" t="s">
        <v>1</v>
      </c>
      <c r="N175" s="143" t="s">
        <v>38</v>
      </c>
      <c r="P175" s="144">
        <f>O175*H175</f>
        <v>0</v>
      </c>
      <c r="Q175" s="144">
        <v>0</v>
      </c>
      <c r="R175" s="144">
        <f>Q175*H175</f>
        <v>0</v>
      </c>
      <c r="S175" s="144">
        <v>0</v>
      </c>
      <c r="T175" s="145">
        <f>S175*H175</f>
        <v>0</v>
      </c>
      <c r="AR175" s="146" t="s">
        <v>97</v>
      </c>
      <c r="AT175" s="146" t="s">
        <v>284</v>
      </c>
      <c r="AU175" s="146" t="s">
        <v>80</v>
      </c>
      <c r="AY175" s="13" t="s">
        <v>281</v>
      </c>
      <c r="BE175" s="147">
        <f>IF(N175="základní",J175,0)</f>
        <v>0</v>
      </c>
      <c r="BF175" s="147">
        <f>IF(N175="snížená",J175,0)</f>
        <v>0</v>
      </c>
      <c r="BG175" s="147">
        <f>IF(N175="zákl. přenesená",J175,0)</f>
        <v>0</v>
      </c>
      <c r="BH175" s="147">
        <f>IF(N175="sníž. přenesená",J175,0)</f>
        <v>0</v>
      </c>
      <c r="BI175" s="147">
        <f>IF(N175="nulová",J175,0)</f>
        <v>0</v>
      </c>
      <c r="BJ175" s="13" t="s">
        <v>80</v>
      </c>
      <c r="BK175" s="147">
        <f>ROUND(I175*H175,2)</f>
        <v>0</v>
      </c>
      <c r="BL175" s="13" t="s">
        <v>97</v>
      </c>
      <c r="BM175" s="146" t="s">
        <v>957</v>
      </c>
    </row>
    <row r="176" spans="2:65" s="1" customFormat="1" ht="48.75">
      <c r="B176" s="28"/>
      <c r="D176" s="148" t="s">
        <v>290</v>
      </c>
      <c r="F176" s="149" t="s">
        <v>958</v>
      </c>
      <c r="I176" s="150"/>
      <c r="L176" s="28"/>
      <c r="M176" s="151"/>
      <c r="T176" s="52"/>
      <c r="AT176" s="13" t="s">
        <v>290</v>
      </c>
      <c r="AU176" s="13" t="s">
        <v>80</v>
      </c>
    </row>
    <row r="177" spans="2:65" s="1" customFormat="1" ht="24.2" customHeight="1">
      <c r="B177" s="133"/>
      <c r="C177" s="134" t="s">
        <v>379</v>
      </c>
      <c r="D177" s="134" t="s">
        <v>284</v>
      </c>
      <c r="E177" s="135" t="s">
        <v>743</v>
      </c>
      <c r="F177" s="136" t="s">
        <v>959</v>
      </c>
      <c r="G177" s="137" t="s">
        <v>511</v>
      </c>
      <c r="H177" s="156">
        <v>2.226</v>
      </c>
      <c r="I177" s="139"/>
      <c r="J177" s="140">
        <f>ROUND(I177*H177,2)</f>
        <v>0</v>
      </c>
      <c r="K177" s="141"/>
      <c r="L177" s="28"/>
      <c r="M177" s="142" t="s">
        <v>1</v>
      </c>
      <c r="N177" s="143" t="s">
        <v>38</v>
      </c>
      <c r="P177" s="144">
        <f>O177*H177</f>
        <v>0</v>
      </c>
      <c r="Q177" s="144">
        <v>0</v>
      </c>
      <c r="R177" s="144">
        <f>Q177*H177</f>
        <v>0</v>
      </c>
      <c r="S177" s="144">
        <v>0</v>
      </c>
      <c r="T177" s="145">
        <f>S177*H177</f>
        <v>0</v>
      </c>
      <c r="AR177" s="146" t="s">
        <v>97</v>
      </c>
      <c r="AT177" s="146" t="s">
        <v>284</v>
      </c>
      <c r="AU177" s="146" t="s">
        <v>80</v>
      </c>
      <c r="AY177" s="13" t="s">
        <v>281</v>
      </c>
      <c r="BE177" s="147">
        <f>IF(N177="základní",J177,0)</f>
        <v>0</v>
      </c>
      <c r="BF177" s="147">
        <f>IF(N177="snížená",J177,0)</f>
        <v>0</v>
      </c>
      <c r="BG177" s="147">
        <f>IF(N177="zákl. přenesená",J177,0)</f>
        <v>0</v>
      </c>
      <c r="BH177" s="147">
        <f>IF(N177="sníž. přenesená",J177,0)</f>
        <v>0</v>
      </c>
      <c r="BI177" s="147">
        <f>IF(N177="nulová",J177,0)</f>
        <v>0</v>
      </c>
      <c r="BJ177" s="13" t="s">
        <v>80</v>
      </c>
      <c r="BK177" s="147">
        <f>ROUND(I177*H177,2)</f>
        <v>0</v>
      </c>
      <c r="BL177" s="13" t="s">
        <v>97</v>
      </c>
      <c r="BM177" s="146" t="s">
        <v>960</v>
      </c>
    </row>
    <row r="178" spans="2:65" s="1" customFormat="1" ht="58.5">
      <c r="B178" s="28"/>
      <c r="D178" s="148" t="s">
        <v>290</v>
      </c>
      <c r="F178" s="149" t="s">
        <v>961</v>
      </c>
      <c r="I178" s="150"/>
      <c r="L178" s="28"/>
      <c r="M178" s="151"/>
      <c r="T178" s="52"/>
      <c r="AT178" s="13" t="s">
        <v>290</v>
      </c>
      <c r="AU178" s="13" t="s">
        <v>80</v>
      </c>
    </row>
    <row r="179" spans="2:65" s="1" customFormat="1" ht="37.9" customHeight="1">
      <c r="B179" s="133"/>
      <c r="C179" s="134" t="s">
        <v>384</v>
      </c>
      <c r="D179" s="134" t="s">
        <v>284</v>
      </c>
      <c r="E179" s="135" t="s">
        <v>962</v>
      </c>
      <c r="F179" s="136" t="s">
        <v>963</v>
      </c>
      <c r="G179" s="137" t="s">
        <v>402</v>
      </c>
      <c r="H179" s="156">
        <v>158.58500000000001</v>
      </c>
      <c r="I179" s="139"/>
      <c r="J179" s="140">
        <f>ROUND(I179*H179,2)</f>
        <v>0</v>
      </c>
      <c r="K179" s="141"/>
      <c r="L179" s="28"/>
      <c r="M179" s="142" t="s">
        <v>1</v>
      </c>
      <c r="N179" s="143" t="s">
        <v>38</v>
      </c>
      <c r="P179" s="144">
        <f>O179*H179</f>
        <v>0</v>
      </c>
      <c r="Q179" s="144">
        <v>0</v>
      </c>
      <c r="R179" s="144">
        <f>Q179*H179</f>
        <v>0</v>
      </c>
      <c r="S179" s="144">
        <v>0</v>
      </c>
      <c r="T179" s="145">
        <f>S179*H179</f>
        <v>0</v>
      </c>
      <c r="AR179" s="146" t="s">
        <v>97</v>
      </c>
      <c r="AT179" s="146" t="s">
        <v>284</v>
      </c>
      <c r="AU179" s="146" t="s">
        <v>80</v>
      </c>
      <c r="AY179" s="13" t="s">
        <v>281</v>
      </c>
      <c r="BE179" s="147">
        <f>IF(N179="základní",J179,0)</f>
        <v>0</v>
      </c>
      <c r="BF179" s="147">
        <f>IF(N179="snížená",J179,0)</f>
        <v>0</v>
      </c>
      <c r="BG179" s="147">
        <f>IF(N179="zákl. přenesená",J179,0)</f>
        <v>0</v>
      </c>
      <c r="BH179" s="147">
        <f>IF(N179="sníž. přenesená",J179,0)</f>
        <v>0</v>
      </c>
      <c r="BI179" s="147">
        <f>IF(N179="nulová",J179,0)</f>
        <v>0</v>
      </c>
      <c r="BJ179" s="13" t="s">
        <v>80</v>
      </c>
      <c r="BK179" s="147">
        <f>ROUND(I179*H179,2)</f>
        <v>0</v>
      </c>
      <c r="BL179" s="13" t="s">
        <v>97</v>
      </c>
      <c r="BM179" s="146" t="s">
        <v>964</v>
      </c>
    </row>
    <row r="180" spans="2:65" s="1" customFormat="1" ht="29.25">
      <c r="B180" s="28"/>
      <c r="D180" s="148" t="s">
        <v>290</v>
      </c>
      <c r="F180" s="149" t="s">
        <v>965</v>
      </c>
      <c r="I180" s="150"/>
      <c r="L180" s="28"/>
      <c r="M180" s="151"/>
      <c r="T180" s="52"/>
      <c r="AT180" s="13" t="s">
        <v>290</v>
      </c>
      <c r="AU180" s="13" t="s">
        <v>80</v>
      </c>
    </row>
    <row r="181" spans="2:65" s="11" customFormat="1" ht="25.9" customHeight="1">
      <c r="B181" s="121"/>
      <c r="D181" s="122" t="s">
        <v>72</v>
      </c>
      <c r="E181" s="123" t="s">
        <v>90</v>
      </c>
      <c r="F181" s="123" t="s">
        <v>759</v>
      </c>
      <c r="I181" s="124"/>
      <c r="J181" s="125">
        <f>BK181</f>
        <v>0</v>
      </c>
      <c r="L181" s="121"/>
      <c r="M181" s="126"/>
      <c r="P181" s="127">
        <f>SUM(P182:P245)</f>
        <v>0</v>
      </c>
      <c r="R181" s="127">
        <f>SUM(R182:R245)</f>
        <v>0</v>
      </c>
      <c r="T181" s="128">
        <f>SUM(T182:T245)</f>
        <v>0</v>
      </c>
      <c r="AR181" s="122" t="s">
        <v>80</v>
      </c>
      <c r="AT181" s="129" t="s">
        <v>72</v>
      </c>
      <c r="AU181" s="129" t="s">
        <v>73</v>
      </c>
      <c r="AY181" s="122" t="s">
        <v>281</v>
      </c>
      <c r="BK181" s="130">
        <f>SUM(BK182:BK245)</f>
        <v>0</v>
      </c>
    </row>
    <row r="182" spans="2:65" s="1" customFormat="1" ht="24.2" customHeight="1">
      <c r="B182" s="133"/>
      <c r="C182" s="134" t="s">
        <v>389</v>
      </c>
      <c r="D182" s="134" t="s">
        <v>284</v>
      </c>
      <c r="E182" s="135" t="s">
        <v>966</v>
      </c>
      <c r="F182" s="136" t="s">
        <v>967</v>
      </c>
      <c r="G182" s="137" t="s">
        <v>506</v>
      </c>
      <c r="H182" s="156">
        <v>24.863</v>
      </c>
      <c r="I182" s="139"/>
      <c r="J182" s="140">
        <f>ROUND(I182*H182,2)</f>
        <v>0</v>
      </c>
      <c r="K182" s="141"/>
      <c r="L182" s="28"/>
      <c r="M182" s="142" t="s">
        <v>1</v>
      </c>
      <c r="N182" s="143" t="s">
        <v>38</v>
      </c>
      <c r="P182" s="144">
        <f>O182*H182</f>
        <v>0</v>
      </c>
      <c r="Q182" s="144">
        <v>0</v>
      </c>
      <c r="R182" s="144">
        <f>Q182*H182</f>
        <v>0</v>
      </c>
      <c r="S182" s="144">
        <v>0</v>
      </c>
      <c r="T182" s="145">
        <f>S182*H182</f>
        <v>0</v>
      </c>
      <c r="AR182" s="146" t="s">
        <v>97</v>
      </c>
      <c r="AT182" s="146" t="s">
        <v>284</v>
      </c>
      <c r="AU182" s="146" t="s">
        <v>80</v>
      </c>
      <c r="AY182" s="13" t="s">
        <v>281</v>
      </c>
      <c r="BE182" s="147">
        <f>IF(N182="základní",J182,0)</f>
        <v>0</v>
      </c>
      <c r="BF182" s="147">
        <f>IF(N182="snížená",J182,0)</f>
        <v>0</v>
      </c>
      <c r="BG182" s="147">
        <f>IF(N182="zákl. přenesená",J182,0)</f>
        <v>0</v>
      </c>
      <c r="BH182" s="147">
        <f>IF(N182="sníž. přenesená",J182,0)</f>
        <v>0</v>
      </c>
      <c r="BI182" s="147">
        <f>IF(N182="nulová",J182,0)</f>
        <v>0</v>
      </c>
      <c r="BJ182" s="13" t="s">
        <v>80</v>
      </c>
      <c r="BK182" s="147">
        <f>ROUND(I182*H182,2)</f>
        <v>0</v>
      </c>
      <c r="BL182" s="13" t="s">
        <v>97</v>
      </c>
      <c r="BM182" s="146" t="s">
        <v>968</v>
      </c>
    </row>
    <row r="183" spans="2:65" s="1" customFormat="1" ht="321.75">
      <c r="B183" s="28"/>
      <c r="D183" s="148" t="s">
        <v>290</v>
      </c>
      <c r="F183" s="149" t="s">
        <v>969</v>
      </c>
      <c r="I183" s="150"/>
      <c r="L183" s="28"/>
      <c r="M183" s="151"/>
      <c r="T183" s="52"/>
      <c r="AT183" s="13" t="s">
        <v>290</v>
      </c>
      <c r="AU183" s="13" t="s">
        <v>80</v>
      </c>
    </row>
    <row r="184" spans="2:65" s="1" customFormat="1" ht="49.15" customHeight="1">
      <c r="B184" s="133"/>
      <c r="C184" s="134" t="s">
        <v>476</v>
      </c>
      <c r="D184" s="134" t="s">
        <v>284</v>
      </c>
      <c r="E184" s="135" t="s">
        <v>970</v>
      </c>
      <c r="F184" s="136" t="s">
        <v>971</v>
      </c>
      <c r="G184" s="137" t="s">
        <v>409</v>
      </c>
      <c r="H184" s="156">
        <v>11</v>
      </c>
      <c r="I184" s="139"/>
      <c r="J184" s="140">
        <f>ROUND(I184*H184,2)</f>
        <v>0</v>
      </c>
      <c r="K184" s="141"/>
      <c r="L184" s="28"/>
      <c r="M184" s="142" t="s">
        <v>1</v>
      </c>
      <c r="N184" s="143" t="s">
        <v>38</v>
      </c>
      <c r="P184" s="144">
        <f>O184*H184</f>
        <v>0</v>
      </c>
      <c r="Q184" s="144">
        <v>0</v>
      </c>
      <c r="R184" s="144">
        <f>Q184*H184</f>
        <v>0</v>
      </c>
      <c r="S184" s="144">
        <v>0</v>
      </c>
      <c r="T184" s="145">
        <f>S184*H184</f>
        <v>0</v>
      </c>
      <c r="AR184" s="146" t="s">
        <v>97</v>
      </c>
      <c r="AT184" s="146" t="s">
        <v>284</v>
      </c>
      <c r="AU184" s="146" t="s">
        <v>80</v>
      </c>
      <c r="AY184" s="13" t="s">
        <v>281</v>
      </c>
      <c r="BE184" s="147">
        <f>IF(N184="základní",J184,0)</f>
        <v>0</v>
      </c>
      <c r="BF184" s="147">
        <f>IF(N184="snížená",J184,0)</f>
        <v>0</v>
      </c>
      <c r="BG184" s="147">
        <f>IF(N184="zákl. přenesená",J184,0)</f>
        <v>0</v>
      </c>
      <c r="BH184" s="147">
        <f>IF(N184="sníž. přenesená",J184,0)</f>
        <v>0</v>
      </c>
      <c r="BI184" s="147">
        <f>IF(N184="nulová",J184,0)</f>
        <v>0</v>
      </c>
      <c r="BJ184" s="13" t="s">
        <v>80</v>
      </c>
      <c r="BK184" s="147">
        <f>ROUND(I184*H184,2)</f>
        <v>0</v>
      </c>
      <c r="BL184" s="13" t="s">
        <v>97</v>
      </c>
      <c r="BM184" s="146" t="s">
        <v>972</v>
      </c>
    </row>
    <row r="185" spans="2:65" s="1" customFormat="1" ht="19.5">
      <c r="B185" s="28"/>
      <c r="D185" s="148" t="s">
        <v>290</v>
      </c>
      <c r="F185" s="149" t="s">
        <v>973</v>
      </c>
      <c r="I185" s="150"/>
      <c r="L185" s="28"/>
      <c r="M185" s="151"/>
      <c r="T185" s="52"/>
      <c r="AT185" s="13" t="s">
        <v>290</v>
      </c>
      <c r="AU185" s="13" t="s">
        <v>80</v>
      </c>
    </row>
    <row r="186" spans="2:65" s="1" customFormat="1" ht="49.15" customHeight="1">
      <c r="B186" s="133"/>
      <c r="C186" s="134" t="s">
        <v>754</v>
      </c>
      <c r="D186" s="134" t="s">
        <v>284</v>
      </c>
      <c r="E186" s="135" t="s">
        <v>974</v>
      </c>
      <c r="F186" s="136" t="s">
        <v>975</v>
      </c>
      <c r="G186" s="137" t="s">
        <v>409</v>
      </c>
      <c r="H186" s="156">
        <v>1</v>
      </c>
      <c r="I186" s="139"/>
      <c r="J186" s="140">
        <f>ROUND(I186*H186,2)</f>
        <v>0</v>
      </c>
      <c r="K186" s="141"/>
      <c r="L186" s="28"/>
      <c r="M186" s="142" t="s">
        <v>1</v>
      </c>
      <c r="N186" s="143" t="s">
        <v>38</v>
      </c>
      <c r="P186" s="144">
        <f>O186*H186</f>
        <v>0</v>
      </c>
      <c r="Q186" s="144">
        <v>0</v>
      </c>
      <c r="R186" s="144">
        <f>Q186*H186</f>
        <v>0</v>
      </c>
      <c r="S186" s="144">
        <v>0</v>
      </c>
      <c r="T186" s="145">
        <f>S186*H186</f>
        <v>0</v>
      </c>
      <c r="AR186" s="146" t="s">
        <v>97</v>
      </c>
      <c r="AT186" s="146" t="s">
        <v>284</v>
      </c>
      <c r="AU186" s="146" t="s">
        <v>80</v>
      </c>
      <c r="AY186" s="13" t="s">
        <v>281</v>
      </c>
      <c r="BE186" s="147">
        <f>IF(N186="základní",J186,0)</f>
        <v>0</v>
      </c>
      <c r="BF186" s="147">
        <f>IF(N186="snížená",J186,0)</f>
        <v>0</v>
      </c>
      <c r="BG186" s="147">
        <f>IF(N186="zákl. přenesená",J186,0)</f>
        <v>0</v>
      </c>
      <c r="BH186" s="147">
        <f>IF(N186="sníž. přenesená",J186,0)</f>
        <v>0</v>
      </c>
      <c r="BI186" s="147">
        <f>IF(N186="nulová",J186,0)</f>
        <v>0</v>
      </c>
      <c r="BJ186" s="13" t="s">
        <v>80</v>
      </c>
      <c r="BK186" s="147">
        <f>ROUND(I186*H186,2)</f>
        <v>0</v>
      </c>
      <c r="BL186" s="13" t="s">
        <v>97</v>
      </c>
      <c r="BM186" s="146" t="s">
        <v>976</v>
      </c>
    </row>
    <row r="187" spans="2:65" s="1" customFormat="1" ht="19.5">
      <c r="B187" s="28"/>
      <c r="D187" s="148" t="s">
        <v>290</v>
      </c>
      <c r="F187" s="149" t="s">
        <v>977</v>
      </c>
      <c r="I187" s="150"/>
      <c r="L187" s="28"/>
      <c r="M187" s="151"/>
      <c r="T187" s="52"/>
      <c r="AT187" s="13" t="s">
        <v>290</v>
      </c>
      <c r="AU187" s="13" t="s">
        <v>80</v>
      </c>
    </row>
    <row r="188" spans="2:65" s="1" customFormat="1" ht="49.15" customHeight="1">
      <c r="B188" s="133"/>
      <c r="C188" s="134" t="s">
        <v>760</v>
      </c>
      <c r="D188" s="134" t="s">
        <v>284</v>
      </c>
      <c r="E188" s="135" t="s">
        <v>978</v>
      </c>
      <c r="F188" s="136" t="s">
        <v>979</v>
      </c>
      <c r="G188" s="137" t="s">
        <v>409</v>
      </c>
      <c r="H188" s="156">
        <v>1</v>
      </c>
      <c r="I188" s="139"/>
      <c r="J188" s="140">
        <f>ROUND(I188*H188,2)</f>
        <v>0</v>
      </c>
      <c r="K188" s="141"/>
      <c r="L188" s="28"/>
      <c r="M188" s="142" t="s">
        <v>1</v>
      </c>
      <c r="N188" s="143" t="s">
        <v>38</v>
      </c>
      <c r="P188" s="144">
        <f>O188*H188</f>
        <v>0</v>
      </c>
      <c r="Q188" s="144">
        <v>0</v>
      </c>
      <c r="R188" s="144">
        <f>Q188*H188</f>
        <v>0</v>
      </c>
      <c r="S188" s="144">
        <v>0</v>
      </c>
      <c r="T188" s="145">
        <f>S188*H188</f>
        <v>0</v>
      </c>
      <c r="AR188" s="146" t="s">
        <v>97</v>
      </c>
      <c r="AT188" s="146" t="s">
        <v>284</v>
      </c>
      <c r="AU188" s="146" t="s">
        <v>80</v>
      </c>
      <c r="AY188" s="13" t="s">
        <v>281</v>
      </c>
      <c r="BE188" s="147">
        <f>IF(N188="základní",J188,0)</f>
        <v>0</v>
      </c>
      <c r="BF188" s="147">
        <f>IF(N188="snížená",J188,0)</f>
        <v>0</v>
      </c>
      <c r="BG188" s="147">
        <f>IF(N188="zákl. přenesená",J188,0)</f>
        <v>0</v>
      </c>
      <c r="BH188" s="147">
        <f>IF(N188="sníž. přenesená",J188,0)</f>
        <v>0</v>
      </c>
      <c r="BI188" s="147">
        <f>IF(N188="nulová",J188,0)</f>
        <v>0</v>
      </c>
      <c r="BJ188" s="13" t="s">
        <v>80</v>
      </c>
      <c r="BK188" s="147">
        <f>ROUND(I188*H188,2)</f>
        <v>0</v>
      </c>
      <c r="BL188" s="13" t="s">
        <v>97</v>
      </c>
      <c r="BM188" s="146" t="s">
        <v>980</v>
      </c>
    </row>
    <row r="189" spans="2:65" s="1" customFormat="1" ht="19.5">
      <c r="B189" s="28"/>
      <c r="D189" s="148" t="s">
        <v>290</v>
      </c>
      <c r="F189" s="149" t="s">
        <v>977</v>
      </c>
      <c r="I189" s="150"/>
      <c r="L189" s="28"/>
      <c r="M189" s="151"/>
      <c r="T189" s="52"/>
      <c r="AT189" s="13" t="s">
        <v>290</v>
      </c>
      <c r="AU189" s="13" t="s">
        <v>80</v>
      </c>
    </row>
    <row r="190" spans="2:65" s="1" customFormat="1" ht="49.15" customHeight="1">
      <c r="B190" s="133"/>
      <c r="C190" s="134" t="s">
        <v>482</v>
      </c>
      <c r="D190" s="134" t="s">
        <v>284</v>
      </c>
      <c r="E190" s="135" t="s">
        <v>981</v>
      </c>
      <c r="F190" s="136" t="s">
        <v>982</v>
      </c>
      <c r="G190" s="137" t="s">
        <v>409</v>
      </c>
      <c r="H190" s="156">
        <v>1</v>
      </c>
      <c r="I190" s="139"/>
      <c r="J190" s="140">
        <f>ROUND(I190*H190,2)</f>
        <v>0</v>
      </c>
      <c r="K190" s="141"/>
      <c r="L190" s="28"/>
      <c r="M190" s="142" t="s">
        <v>1</v>
      </c>
      <c r="N190" s="143" t="s">
        <v>38</v>
      </c>
      <c r="P190" s="144">
        <f>O190*H190</f>
        <v>0</v>
      </c>
      <c r="Q190" s="144">
        <v>0</v>
      </c>
      <c r="R190" s="144">
        <f>Q190*H190</f>
        <v>0</v>
      </c>
      <c r="S190" s="144">
        <v>0</v>
      </c>
      <c r="T190" s="145">
        <f>S190*H190</f>
        <v>0</v>
      </c>
      <c r="AR190" s="146" t="s">
        <v>97</v>
      </c>
      <c r="AT190" s="146" t="s">
        <v>284</v>
      </c>
      <c r="AU190" s="146" t="s">
        <v>80</v>
      </c>
      <c r="AY190" s="13" t="s">
        <v>281</v>
      </c>
      <c r="BE190" s="147">
        <f>IF(N190="základní",J190,0)</f>
        <v>0</v>
      </c>
      <c r="BF190" s="147">
        <f>IF(N190="snížená",J190,0)</f>
        <v>0</v>
      </c>
      <c r="BG190" s="147">
        <f>IF(N190="zákl. přenesená",J190,0)</f>
        <v>0</v>
      </c>
      <c r="BH190" s="147">
        <f>IF(N190="sníž. přenesená",J190,0)</f>
        <v>0</v>
      </c>
      <c r="BI190" s="147">
        <f>IF(N190="nulová",J190,0)</f>
        <v>0</v>
      </c>
      <c r="BJ190" s="13" t="s">
        <v>80</v>
      </c>
      <c r="BK190" s="147">
        <f>ROUND(I190*H190,2)</f>
        <v>0</v>
      </c>
      <c r="BL190" s="13" t="s">
        <v>97</v>
      </c>
      <c r="BM190" s="146" t="s">
        <v>983</v>
      </c>
    </row>
    <row r="191" spans="2:65" s="1" customFormat="1" ht="19.5">
      <c r="B191" s="28"/>
      <c r="D191" s="148" t="s">
        <v>290</v>
      </c>
      <c r="F191" s="149" t="s">
        <v>977</v>
      </c>
      <c r="I191" s="150"/>
      <c r="L191" s="28"/>
      <c r="M191" s="151"/>
      <c r="T191" s="52"/>
      <c r="AT191" s="13" t="s">
        <v>290</v>
      </c>
      <c r="AU191" s="13" t="s">
        <v>80</v>
      </c>
    </row>
    <row r="192" spans="2:65" s="1" customFormat="1" ht="49.15" customHeight="1">
      <c r="B192" s="133"/>
      <c r="C192" s="134" t="s">
        <v>486</v>
      </c>
      <c r="D192" s="134" t="s">
        <v>284</v>
      </c>
      <c r="E192" s="135" t="s">
        <v>984</v>
      </c>
      <c r="F192" s="136" t="s">
        <v>985</v>
      </c>
      <c r="G192" s="137" t="s">
        <v>409</v>
      </c>
      <c r="H192" s="156">
        <v>2</v>
      </c>
      <c r="I192" s="139"/>
      <c r="J192" s="140">
        <f>ROUND(I192*H192,2)</f>
        <v>0</v>
      </c>
      <c r="K192" s="141"/>
      <c r="L192" s="28"/>
      <c r="M192" s="142" t="s">
        <v>1</v>
      </c>
      <c r="N192" s="143" t="s">
        <v>38</v>
      </c>
      <c r="P192" s="144">
        <f>O192*H192</f>
        <v>0</v>
      </c>
      <c r="Q192" s="144">
        <v>0</v>
      </c>
      <c r="R192" s="144">
        <f>Q192*H192</f>
        <v>0</v>
      </c>
      <c r="S192" s="144">
        <v>0</v>
      </c>
      <c r="T192" s="145">
        <f>S192*H192</f>
        <v>0</v>
      </c>
      <c r="AR192" s="146" t="s">
        <v>97</v>
      </c>
      <c r="AT192" s="146" t="s">
        <v>284</v>
      </c>
      <c r="AU192" s="146" t="s">
        <v>80</v>
      </c>
      <c r="AY192" s="13" t="s">
        <v>281</v>
      </c>
      <c r="BE192" s="147">
        <f>IF(N192="základní",J192,0)</f>
        <v>0</v>
      </c>
      <c r="BF192" s="147">
        <f>IF(N192="snížená",J192,0)</f>
        <v>0</v>
      </c>
      <c r="BG192" s="147">
        <f>IF(N192="zákl. přenesená",J192,0)</f>
        <v>0</v>
      </c>
      <c r="BH192" s="147">
        <f>IF(N192="sníž. přenesená",J192,0)</f>
        <v>0</v>
      </c>
      <c r="BI192" s="147">
        <f>IF(N192="nulová",J192,0)</f>
        <v>0</v>
      </c>
      <c r="BJ192" s="13" t="s">
        <v>80</v>
      </c>
      <c r="BK192" s="147">
        <f>ROUND(I192*H192,2)</f>
        <v>0</v>
      </c>
      <c r="BL192" s="13" t="s">
        <v>97</v>
      </c>
      <c r="BM192" s="146" t="s">
        <v>986</v>
      </c>
    </row>
    <row r="193" spans="2:65" s="1" customFormat="1" ht="19.5">
      <c r="B193" s="28"/>
      <c r="D193" s="148" t="s">
        <v>290</v>
      </c>
      <c r="F193" s="149" t="s">
        <v>987</v>
      </c>
      <c r="I193" s="150"/>
      <c r="L193" s="28"/>
      <c r="M193" s="151"/>
      <c r="T193" s="52"/>
      <c r="AT193" s="13" t="s">
        <v>290</v>
      </c>
      <c r="AU193" s="13" t="s">
        <v>80</v>
      </c>
    </row>
    <row r="194" spans="2:65" s="1" customFormat="1" ht="49.15" customHeight="1">
      <c r="B194" s="133"/>
      <c r="C194" s="134" t="s">
        <v>490</v>
      </c>
      <c r="D194" s="134" t="s">
        <v>284</v>
      </c>
      <c r="E194" s="135" t="s">
        <v>988</v>
      </c>
      <c r="F194" s="136" t="s">
        <v>989</v>
      </c>
      <c r="G194" s="137" t="s">
        <v>409</v>
      </c>
      <c r="H194" s="156">
        <v>6</v>
      </c>
      <c r="I194" s="139"/>
      <c r="J194" s="140">
        <f>ROUND(I194*H194,2)</f>
        <v>0</v>
      </c>
      <c r="K194" s="141"/>
      <c r="L194" s="28"/>
      <c r="M194" s="142" t="s">
        <v>1</v>
      </c>
      <c r="N194" s="143" t="s">
        <v>38</v>
      </c>
      <c r="P194" s="144">
        <f>O194*H194</f>
        <v>0</v>
      </c>
      <c r="Q194" s="144">
        <v>0</v>
      </c>
      <c r="R194" s="144">
        <f>Q194*H194</f>
        <v>0</v>
      </c>
      <c r="S194" s="144">
        <v>0</v>
      </c>
      <c r="T194" s="145">
        <f>S194*H194</f>
        <v>0</v>
      </c>
      <c r="AR194" s="146" t="s">
        <v>97</v>
      </c>
      <c r="AT194" s="146" t="s">
        <v>284</v>
      </c>
      <c r="AU194" s="146" t="s">
        <v>80</v>
      </c>
      <c r="AY194" s="13" t="s">
        <v>281</v>
      </c>
      <c r="BE194" s="147">
        <f>IF(N194="základní",J194,0)</f>
        <v>0</v>
      </c>
      <c r="BF194" s="147">
        <f>IF(N194="snížená",J194,0)</f>
        <v>0</v>
      </c>
      <c r="BG194" s="147">
        <f>IF(N194="zákl. přenesená",J194,0)</f>
        <v>0</v>
      </c>
      <c r="BH194" s="147">
        <f>IF(N194="sníž. přenesená",J194,0)</f>
        <v>0</v>
      </c>
      <c r="BI194" s="147">
        <f>IF(N194="nulová",J194,0)</f>
        <v>0</v>
      </c>
      <c r="BJ194" s="13" t="s">
        <v>80</v>
      </c>
      <c r="BK194" s="147">
        <f>ROUND(I194*H194,2)</f>
        <v>0</v>
      </c>
      <c r="BL194" s="13" t="s">
        <v>97</v>
      </c>
      <c r="BM194" s="146" t="s">
        <v>990</v>
      </c>
    </row>
    <row r="195" spans="2:65" s="1" customFormat="1" ht="19.5">
      <c r="B195" s="28"/>
      <c r="D195" s="148" t="s">
        <v>290</v>
      </c>
      <c r="F195" s="149" t="s">
        <v>991</v>
      </c>
      <c r="I195" s="150"/>
      <c r="L195" s="28"/>
      <c r="M195" s="151"/>
      <c r="T195" s="52"/>
      <c r="AT195" s="13" t="s">
        <v>290</v>
      </c>
      <c r="AU195" s="13" t="s">
        <v>80</v>
      </c>
    </row>
    <row r="196" spans="2:65" s="1" customFormat="1" ht="49.15" customHeight="1">
      <c r="B196" s="133"/>
      <c r="C196" s="134" t="s">
        <v>494</v>
      </c>
      <c r="D196" s="134" t="s">
        <v>284</v>
      </c>
      <c r="E196" s="135" t="s">
        <v>992</v>
      </c>
      <c r="F196" s="136" t="s">
        <v>993</v>
      </c>
      <c r="G196" s="137" t="s">
        <v>409</v>
      </c>
      <c r="H196" s="156">
        <v>9</v>
      </c>
      <c r="I196" s="139"/>
      <c r="J196" s="140">
        <f>ROUND(I196*H196,2)</f>
        <v>0</v>
      </c>
      <c r="K196" s="141"/>
      <c r="L196" s="28"/>
      <c r="M196" s="142" t="s">
        <v>1</v>
      </c>
      <c r="N196" s="143" t="s">
        <v>38</v>
      </c>
      <c r="P196" s="144">
        <f>O196*H196</f>
        <v>0</v>
      </c>
      <c r="Q196" s="144">
        <v>0</v>
      </c>
      <c r="R196" s="144">
        <f>Q196*H196</f>
        <v>0</v>
      </c>
      <c r="S196" s="144">
        <v>0</v>
      </c>
      <c r="T196" s="145">
        <f>S196*H196</f>
        <v>0</v>
      </c>
      <c r="AR196" s="146" t="s">
        <v>97</v>
      </c>
      <c r="AT196" s="146" t="s">
        <v>284</v>
      </c>
      <c r="AU196" s="146" t="s">
        <v>80</v>
      </c>
      <c r="AY196" s="13" t="s">
        <v>281</v>
      </c>
      <c r="BE196" s="147">
        <f>IF(N196="základní",J196,0)</f>
        <v>0</v>
      </c>
      <c r="BF196" s="147">
        <f>IF(N196="snížená",J196,0)</f>
        <v>0</v>
      </c>
      <c r="BG196" s="147">
        <f>IF(N196="zákl. přenesená",J196,0)</f>
        <v>0</v>
      </c>
      <c r="BH196" s="147">
        <f>IF(N196="sníž. přenesená",J196,0)</f>
        <v>0</v>
      </c>
      <c r="BI196" s="147">
        <f>IF(N196="nulová",J196,0)</f>
        <v>0</v>
      </c>
      <c r="BJ196" s="13" t="s">
        <v>80</v>
      </c>
      <c r="BK196" s="147">
        <f>ROUND(I196*H196,2)</f>
        <v>0</v>
      </c>
      <c r="BL196" s="13" t="s">
        <v>97</v>
      </c>
      <c r="BM196" s="146" t="s">
        <v>994</v>
      </c>
    </row>
    <row r="197" spans="2:65" s="1" customFormat="1" ht="19.5">
      <c r="B197" s="28"/>
      <c r="D197" s="148" t="s">
        <v>290</v>
      </c>
      <c r="F197" s="149" t="s">
        <v>995</v>
      </c>
      <c r="I197" s="150"/>
      <c r="L197" s="28"/>
      <c r="M197" s="151"/>
      <c r="T197" s="52"/>
      <c r="AT197" s="13" t="s">
        <v>290</v>
      </c>
      <c r="AU197" s="13" t="s">
        <v>80</v>
      </c>
    </row>
    <row r="198" spans="2:65" s="1" customFormat="1" ht="49.15" customHeight="1">
      <c r="B198" s="133"/>
      <c r="C198" s="134" t="s">
        <v>498</v>
      </c>
      <c r="D198" s="134" t="s">
        <v>284</v>
      </c>
      <c r="E198" s="135" t="s">
        <v>996</v>
      </c>
      <c r="F198" s="136" t="s">
        <v>997</v>
      </c>
      <c r="G198" s="137" t="s">
        <v>409</v>
      </c>
      <c r="H198" s="156">
        <v>1</v>
      </c>
      <c r="I198" s="139"/>
      <c r="J198" s="140">
        <f>ROUND(I198*H198,2)</f>
        <v>0</v>
      </c>
      <c r="K198" s="141"/>
      <c r="L198" s="28"/>
      <c r="M198" s="142" t="s">
        <v>1</v>
      </c>
      <c r="N198" s="143" t="s">
        <v>38</v>
      </c>
      <c r="P198" s="144">
        <f>O198*H198</f>
        <v>0</v>
      </c>
      <c r="Q198" s="144">
        <v>0</v>
      </c>
      <c r="R198" s="144">
        <f>Q198*H198</f>
        <v>0</v>
      </c>
      <c r="S198" s="144">
        <v>0</v>
      </c>
      <c r="T198" s="145">
        <f>S198*H198</f>
        <v>0</v>
      </c>
      <c r="AR198" s="146" t="s">
        <v>97</v>
      </c>
      <c r="AT198" s="146" t="s">
        <v>284</v>
      </c>
      <c r="AU198" s="146" t="s">
        <v>80</v>
      </c>
      <c r="AY198" s="13" t="s">
        <v>281</v>
      </c>
      <c r="BE198" s="147">
        <f>IF(N198="základní",J198,0)</f>
        <v>0</v>
      </c>
      <c r="BF198" s="147">
        <f>IF(N198="snížená",J198,0)</f>
        <v>0</v>
      </c>
      <c r="BG198" s="147">
        <f>IF(N198="zákl. přenesená",J198,0)</f>
        <v>0</v>
      </c>
      <c r="BH198" s="147">
        <f>IF(N198="sníž. přenesená",J198,0)</f>
        <v>0</v>
      </c>
      <c r="BI198" s="147">
        <f>IF(N198="nulová",J198,0)</f>
        <v>0</v>
      </c>
      <c r="BJ198" s="13" t="s">
        <v>80</v>
      </c>
      <c r="BK198" s="147">
        <f>ROUND(I198*H198,2)</f>
        <v>0</v>
      </c>
      <c r="BL198" s="13" t="s">
        <v>97</v>
      </c>
      <c r="BM198" s="146" t="s">
        <v>998</v>
      </c>
    </row>
    <row r="199" spans="2:65" s="1" customFormat="1" ht="19.5">
      <c r="B199" s="28"/>
      <c r="D199" s="148" t="s">
        <v>290</v>
      </c>
      <c r="F199" s="149" t="s">
        <v>977</v>
      </c>
      <c r="I199" s="150"/>
      <c r="L199" s="28"/>
      <c r="M199" s="151"/>
      <c r="T199" s="52"/>
      <c r="AT199" s="13" t="s">
        <v>290</v>
      </c>
      <c r="AU199" s="13" t="s">
        <v>80</v>
      </c>
    </row>
    <row r="200" spans="2:65" s="1" customFormat="1" ht="49.15" customHeight="1">
      <c r="B200" s="133"/>
      <c r="C200" s="134" t="s">
        <v>503</v>
      </c>
      <c r="D200" s="134" t="s">
        <v>284</v>
      </c>
      <c r="E200" s="135" t="s">
        <v>999</v>
      </c>
      <c r="F200" s="136" t="s">
        <v>1000</v>
      </c>
      <c r="G200" s="137" t="s">
        <v>409</v>
      </c>
      <c r="H200" s="156">
        <v>1</v>
      </c>
      <c r="I200" s="139"/>
      <c r="J200" s="140">
        <f>ROUND(I200*H200,2)</f>
        <v>0</v>
      </c>
      <c r="K200" s="141"/>
      <c r="L200" s="28"/>
      <c r="M200" s="142" t="s">
        <v>1</v>
      </c>
      <c r="N200" s="143" t="s">
        <v>38</v>
      </c>
      <c r="P200" s="144">
        <f>O200*H200</f>
        <v>0</v>
      </c>
      <c r="Q200" s="144">
        <v>0</v>
      </c>
      <c r="R200" s="144">
        <f>Q200*H200</f>
        <v>0</v>
      </c>
      <c r="S200" s="144">
        <v>0</v>
      </c>
      <c r="T200" s="145">
        <f>S200*H200</f>
        <v>0</v>
      </c>
      <c r="AR200" s="146" t="s">
        <v>97</v>
      </c>
      <c r="AT200" s="146" t="s">
        <v>284</v>
      </c>
      <c r="AU200" s="146" t="s">
        <v>80</v>
      </c>
      <c r="AY200" s="13" t="s">
        <v>281</v>
      </c>
      <c r="BE200" s="147">
        <f>IF(N200="základní",J200,0)</f>
        <v>0</v>
      </c>
      <c r="BF200" s="147">
        <f>IF(N200="snížená",J200,0)</f>
        <v>0</v>
      </c>
      <c r="BG200" s="147">
        <f>IF(N200="zákl. přenesená",J200,0)</f>
        <v>0</v>
      </c>
      <c r="BH200" s="147">
        <f>IF(N200="sníž. přenesená",J200,0)</f>
        <v>0</v>
      </c>
      <c r="BI200" s="147">
        <f>IF(N200="nulová",J200,0)</f>
        <v>0</v>
      </c>
      <c r="BJ200" s="13" t="s">
        <v>80</v>
      </c>
      <c r="BK200" s="147">
        <f>ROUND(I200*H200,2)</f>
        <v>0</v>
      </c>
      <c r="BL200" s="13" t="s">
        <v>97</v>
      </c>
      <c r="BM200" s="146" t="s">
        <v>1001</v>
      </c>
    </row>
    <row r="201" spans="2:65" s="1" customFormat="1" ht="19.5">
      <c r="B201" s="28"/>
      <c r="D201" s="148" t="s">
        <v>290</v>
      </c>
      <c r="F201" s="149" t="s">
        <v>977</v>
      </c>
      <c r="I201" s="150"/>
      <c r="L201" s="28"/>
      <c r="M201" s="151"/>
      <c r="T201" s="52"/>
      <c r="AT201" s="13" t="s">
        <v>290</v>
      </c>
      <c r="AU201" s="13" t="s">
        <v>80</v>
      </c>
    </row>
    <row r="202" spans="2:65" s="1" customFormat="1" ht="49.15" customHeight="1">
      <c r="B202" s="133"/>
      <c r="C202" s="134" t="s">
        <v>789</v>
      </c>
      <c r="D202" s="134" t="s">
        <v>284</v>
      </c>
      <c r="E202" s="135" t="s">
        <v>1002</v>
      </c>
      <c r="F202" s="136" t="s">
        <v>1003</v>
      </c>
      <c r="G202" s="137" t="s">
        <v>409</v>
      </c>
      <c r="H202" s="156">
        <v>1</v>
      </c>
      <c r="I202" s="139"/>
      <c r="J202" s="140">
        <f>ROUND(I202*H202,2)</f>
        <v>0</v>
      </c>
      <c r="K202" s="141"/>
      <c r="L202" s="28"/>
      <c r="M202" s="142" t="s">
        <v>1</v>
      </c>
      <c r="N202" s="143" t="s">
        <v>38</v>
      </c>
      <c r="P202" s="144">
        <f>O202*H202</f>
        <v>0</v>
      </c>
      <c r="Q202" s="144">
        <v>0</v>
      </c>
      <c r="R202" s="144">
        <f>Q202*H202</f>
        <v>0</v>
      </c>
      <c r="S202" s="144">
        <v>0</v>
      </c>
      <c r="T202" s="145">
        <f>S202*H202</f>
        <v>0</v>
      </c>
      <c r="AR202" s="146" t="s">
        <v>97</v>
      </c>
      <c r="AT202" s="146" t="s">
        <v>284</v>
      </c>
      <c r="AU202" s="146" t="s">
        <v>80</v>
      </c>
      <c r="AY202" s="13" t="s">
        <v>281</v>
      </c>
      <c r="BE202" s="147">
        <f>IF(N202="základní",J202,0)</f>
        <v>0</v>
      </c>
      <c r="BF202" s="147">
        <f>IF(N202="snížená",J202,0)</f>
        <v>0</v>
      </c>
      <c r="BG202" s="147">
        <f>IF(N202="zákl. přenesená",J202,0)</f>
        <v>0</v>
      </c>
      <c r="BH202" s="147">
        <f>IF(N202="sníž. přenesená",J202,0)</f>
        <v>0</v>
      </c>
      <c r="BI202" s="147">
        <f>IF(N202="nulová",J202,0)</f>
        <v>0</v>
      </c>
      <c r="BJ202" s="13" t="s">
        <v>80</v>
      </c>
      <c r="BK202" s="147">
        <f>ROUND(I202*H202,2)</f>
        <v>0</v>
      </c>
      <c r="BL202" s="13" t="s">
        <v>97</v>
      </c>
      <c r="BM202" s="146" t="s">
        <v>1004</v>
      </c>
    </row>
    <row r="203" spans="2:65" s="1" customFormat="1" ht="19.5">
      <c r="B203" s="28"/>
      <c r="D203" s="148" t="s">
        <v>290</v>
      </c>
      <c r="F203" s="149" t="s">
        <v>977</v>
      </c>
      <c r="I203" s="150"/>
      <c r="L203" s="28"/>
      <c r="M203" s="151"/>
      <c r="T203" s="52"/>
      <c r="AT203" s="13" t="s">
        <v>290</v>
      </c>
      <c r="AU203" s="13" t="s">
        <v>80</v>
      </c>
    </row>
    <row r="204" spans="2:65" s="1" customFormat="1" ht="49.15" customHeight="1">
      <c r="B204" s="133"/>
      <c r="C204" s="134" t="s">
        <v>794</v>
      </c>
      <c r="D204" s="134" t="s">
        <v>284</v>
      </c>
      <c r="E204" s="135" t="s">
        <v>1005</v>
      </c>
      <c r="F204" s="136" t="s">
        <v>1006</v>
      </c>
      <c r="G204" s="137" t="s">
        <v>409</v>
      </c>
      <c r="H204" s="156">
        <v>1</v>
      </c>
      <c r="I204" s="139"/>
      <c r="J204" s="140">
        <f>ROUND(I204*H204,2)</f>
        <v>0</v>
      </c>
      <c r="K204" s="141"/>
      <c r="L204" s="28"/>
      <c r="M204" s="142" t="s">
        <v>1</v>
      </c>
      <c r="N204" s="143" t="s">
        <v>38</v>
      </c>
      <c r="P204" s="144">
        <f>O204*H204</f>
        <v>0</v>
      </c>
      <c r="Q204" s="144">
        <v>0</v>
      </c>
      <c r="R204" s="144">
        <f>Q204*H204</f>
        <v>0</v>
      </c>
      <c r="S204" s="144">
        <v>0</v>
      </c>
      <c r="T204" s="145">
        <f>S204*H204</f>
        <v>0</v>
      </c>
      <c r="AR204" s="146" t="s">
        <v>97</v>
      </c>
      <c r="AT204" s="146" t="s">
        <v>284</v>
      </c>
      <c r="AU204" s="146" t="s">
        <v>80</v>
      </c>
      <c r="AY204" s="13" t="s">
        <v>281</v>
      </c>
      <c r="BE204" s="147">
        <f>IF(N204="základní",J204,0)</f>
        <v>0</v>
      </c>
      <c r="BF204" s="147">
        <f>IF(N204="snížená",J204,0)</f>
        <v>0</v>
      </c>
      <c r="BG204" s="147">
        <f>IF(N204="zákl. přenesená",J204,0)</f>
        <v>0</v>
      </c>
      <c r="BH204" s="147">
        <f>IF(N204="sníž. přenesená",J204,0)</f>
        <v>0</v>
      </c>
      <c r="BI204" s="147">
        <f>IF(N204="nulová",J204,0)</f>
        <v>0</v>
      </c>
      <c r="BJ204" s="13" t="s">
        <v>80</v>
      </c>
      <c r="BK204" s="147">
        <f>ROUND(I204*H204,2)</f>
        <v>0</v>
      </c>
      <c r="BL204" s="13" t="s">
        <v>97</v>
      </c>
      <c r="BM204" s="146" t="s">
        <v>1007</v>
      </c>
    </row>
    <row r="205" spans="2:65" s="1" customFormat="1" ht="19.5">
      <c r="B205" s="28"/>
      <c r="D205" s="148" t="s">
        <v>290</v>
      </c>
      <c r="F205" s="149" t="s">
        <v>977</v>
      </c>
      <c r="I205" s="150"/>
      <c r="L205" s="28"/>
      <c r="M205" s="151"/>
      <c r="T205" s="52"/>
      <c r="AT205" s="13" t="s">
        <v>290</v>
      </c>
      <c r="AU205" s="13" t="s">
        <v>80</v>
      </c>
    </row>
    <row r="206" spans="2:65" s="1" customFormat="1" ht="49.15" customHeight="1">
      <c r="B206" s="133"/>
      <c r="C206" s="134" t="s">
        <v>799</v>
      </c>
      <c r="D206" s="134" t="s">
        <v>284</v>
      </c>
      <c r="E206" s="135" t="s">
        <v>1008</v>
      </c>
      <c r="F206" s="136" t="s">
        <v>1009</v>
      </c>
      <c r="G206" s="137" t="s">
        <v>409</v>
      </c>
      <c r="H206" s="156">
        <v>9</v>
      </c>
      <c r="I206" s="139"/>
      <c r="J206" s="140">
        <f>ROUND(I206*H206,2)</f>
        <v>0</v>
      </c>
      <c r="K206" s="141"/>
      <c r="L206" s="28"/>
      <c r="M206" s="142" t="s">
        <v>1</v>
      </c>
      <c r="N206" s="143" t="s">
        <v>38</v>
      </c>
      <c r="P206" s="144">
        <f>O206*H206</f>
        <v>0</v>
      </c>
      <c r="Q206" s="144">
        <v>0</v>
      </c>
      <c r="R206" s="144">
        <f>Q206*H206</f>
        <v>0</v>
      </c>
      <c r="S206" s="144">
        <v>0</v>
      </c>
      <c r="T206" s="145">
        <f>S206*H206</f>
        <v>0</v>
      </c>
      <c r="AR206" s="146" t="s">
        <v>97</v>
      </c>
      <c r="AT206" s="146" t="s">
        <v>284</v>
      </c>
      <c r="AU206" s="146" t="s">
        <v>80</v>
      </c>
      <c r="AY206" s="13" t="s">
        <v>281</v>
      </c>
      <c r="BE206" s="147">
        <f>IF(N206="základní",J206,0)</f>
        <v>0</v>
      </c>
      <c r="BF206" s="147">
        <f>IF(N206="snížená",J206,0)</f>
        <v>0</v>
      </c>
      <c r="BG206" s="147">
        <f>IF(N206="zákl. přenesená",J206,0)</f>
        <v>0</v>
      </c>
      <c r="BH206" s="147">
        <f>IF(N206="sníž. přenesená",J206,0)</f>
        <v>0</v>
      </c>
      <c r="BI206" s="147">
        <f>IF(N206="nulová",J206,0)</f>
        <v>0</v>
      </c>
      <c r="BJ206" s="13" t="s">
        <v>80</v>
      </c>
      <c r="BK206" s="147">
        <f>ROUND(I206*H206,2)</f>
        <v>0</v>
      </c>
      <c r="BL206" s="13" t="s">
        <v>97</v>
      </c>
      <c r="BM206" s="146" t="s">
        <v>1010</v>
      </c>
    </row>
    <row r="207" spans="2:65" s="1" customFormat="1" ht="19.5">
      <c r="B207" s="28"/>
      <c r="D207" s="148" t="s">
        <v>290</v>
      </c>
      <c r="F207" s="149" t="s">
        <v>995</v>
      </c>
      <c r="I207" s="150"/>
      <c r="L207" s="28"/>
      <c r="M207" s="151"/>
      <c r="T207" s="52"/>
      <c r="AT207" s="13" t="s">
        <v>290</v>
      </c>
      <c r="AU207" s="13" t="s">
        <v>80</v>
      </c>
    </row>
    <row r="208" spans="2:65" s="1" customFormat="1" ht="49.15" customHeight="1">
      <c r="B208" s="133"/>
      <c r="C208" s="134" t="s">
        <v>805</v>
      </c>
      <c r="D208" s="134" t="s">
        <v>284</v>
      </c>
      <c r="E208" s="135" t="s">
        <v>1011</v>
      </c>
      <c r="F208" s="136" t="s">
        <v>1006</v>
      </c>
      <c r="G208" s="137" t="s">
        <v>409</v>
      </c>
      <c r="H208" s="156">
        <v>1</v>
      </c>
      <c r="I208" s="139"/>
      <c r="J208" s="140">
        <f>ROUND(I208*H208,2)</f>
        <v>0</v>
      </c>
      <c r="K208" s="141"/>
      <c r="L208" s="28"/>
      <c r="M208" s="142" t="s">
        <v>1</v>
      </c>
      <c r="N208" s="143" t="s">
        <v>38</v>
      </c>
      <c r="P208" s="144">
        <f>O208*H208</f>
        <v>0</v>
      </c>
      <c r="Q208" s="144">
        <v>0</v>
      </c>
      <c r="R208" s="144">
        <f>Q208*H208</f>
        <v>0</v>
      </c>
      <c r="S208" s="144">
        <v>0</v>
      </c>
      <c r="T208" s="145">
        <f>S208*H208</f>
        <v>0</v>
      </c>
      <c r="AR208" s="146" t="s">
        <v>97</v>
      </c>
      <c r="AT208" s="146" t="s">
        <v>284</v>
      </c>
      <c r="AU208" s="146" t="s">
        <v>80</v>
      </c>
      <c r="AY208" s="13" t="s">
        <v>281</v>
      </c>
      <c r="BE208" s="147">
        <f>IF(N208="základní",J208,0)</f>
        <v>0</v>
      </c>
      <c r="BF208" s="147">
        <f>IF(N208="snížená",J208,0)</f>
        <v>0</v>
      </c>
      <c r="BG208" s="147">
        <f>IF(N208="zákl. přenesená",J208,0)</f>
        <v>0</v>
      </c>
      <c r="BH208" s="147">
        <f>IF(N208="sníž. přenesená",J208,0)</f>
        <v>0</v>
      </c>
      <c r="BI208" s="147">
        <f>IF(N208="nulová",J208,0)</f>
        <v>0</v>
      </c>
      <c r="BJ208" s="13" t="s">
        <v>80</v>
      </c>
      <c r="BK208" s="147">
        <f>ROUND(I208*H208,2)</f>
        <v>0</v>
      </c>
      <c r="BL208" s="13" t="s">
        <v>97</v>
      </c>
      <c r="BM208" s="146" t="s">
        <v>1012</v>
      </c>
    </row>
    <row r="209" spans="2:65" s="1" customFormat="1" ht="19.5">
      <c r="B209" s="28"/>
      <c r="D209" s="148" t="s">
        <v>290</v>
      </c>
      <c r="F209" s="149" t="s">
        <v>977</v>
      </c>
      <c r="I209" s="150"/>
      <c r="L209" s="28"/>
      <c r="M209" s="151"/>
      <c r="T209" s="52"/>
      <c r="AT209" s="13" t="s">
        <v>290</v>
      </c>
      <c r="AU209" s="13" t="s">
        <v>80</v>
      </c>
    </row>
    <row r="210" spans="2:65" s="1" customFormat="1" ht="49.15" customHeight="1">
      <c r="B210" s="133"/>
      <c r="C210" s="134" t="s">
        <v>508</v>
      </c>
      <c r="D210" s="134" t="s">
        <v>284</v>
      </c>
      <c r="E210" s="135" t="s">
        <v>1013</v>
      </c>
      <c r="F210" s="136" t="s">
        <v>1014</v>
      </c>
      <c r="G210" s="137" t="s">
        <v>409</v>
      </c>
      <c r="H210" s="156">
        <v>11</v>
      </c>
      <c r="I210" s="139"/>
      <c r="J210" s="140">
        <f>ROUND(I210*H210,2)</f>
        <v>0</v>
      </c>
      <c r="K210" s="141"/>
      <c r="L210" s="28"/>
      <c r="M210" s="142" t="s">
        <v>1</v>
      </c>
      <c r="N210" s="143" t="s">
        <v>38</v>
      </c>
      <c r="P210" s="144">
        <f>O210*H210</f>
        <v>0</v>
      </c>
      <c r="Q210" s="144">
        <v>0</v>
      </c>
      <c r="R210" s="144">
        <f>Q210*H210</f>
        <v>0</v>
      </c>
      <c r="S210" s="144">
        <v>0</v>
      </c>
      <c r="T210" s="145">
        <f>S210*H210</f>
        <v>0</v>
      </c>
      <c r="AR210" s="146" t="s">
        <v>97</v>
      </c>
      <c r="AT210" s="146" t="s">
        <v>284</v>
      </c>
      <c r="AU210" s="146" t="s">
        <v>80</v>
      </c>
      <c r="AY210" s="13" t="s">
        <v>281</v>
      </c>
      <c r="BE210" s="147">
        <f>IF(N210="základní",J210,0)</f>
        <v>0</v>
      </c>
      <c r="BF210" s="147">
        <f>IF(N210="snížená",J210,0)</f>
        <v>0</v>
      </c>
      <c r="BG210" s="147">
        <f>IF(N210="zákl. přenesená",J210,0)</f>
        <v>0</v>
      </c>
      <c r="BH210" s="147">
        <f>IF(N210="sníž. přenesená",J210,0)</f>
        <v>0</v>
      </c>
      <c r="BI210" s="147">
        <f>IF(N210="nulová",J210,0)</f>
        <v>0</v>
      </c>
      <c r="BJ210" s="13" t="s">
        <v>80</v>
      </c>
      <c r="BK210" s="147">
        <f>ROUND(I210*H210,2)</f>
        <v>0</v>
      </c>
      <c r="BL210" s="13" t="s">
        <v>97</v>
      </c>
      <c r="BM210" s="146" t="s">
        <v>1015</v>
      </c>
    </row>
    <row r="211" spans="2:65" s="1" customFormat="1" ht="19.5">
      <c r="B211" s="28"/>
      <c r="D211" s="148" t="s">
        <v>290</v>
      </c>
      <c r="F211" s="149" t="s">
        <v>973</v>
      </c>
      <c r="I211" s="150"/>
      <c r="L211" s="28"/>
      <c r="M211" s="151"/>
      <c r="T211" s="52"/>
      <c r="AT211" s="13" t="s">
        <v>290</v>
      </c>
      <c r="AU211" s="13" t="s">
        <v>80</v>
      </c>
    </row>
    <row r="212" spans="2:65" s="1" customFormat="1" ht="49.15" customHeight="1">
      <c r="B212" s="133"/>
      <c r="C212" s="134" t="s">
        <v>513</v>
      </c>
      <c r="D212" s="134" t="s">
        <v>284</v>
      </c>
      <c r="E212" s="135" t="s">
        <v>1016</v>
      </c>
      <c r="F212" s="136" t="s">
        <v>1017</v>
      </c>
      <c r="G212" s="137" t="s">
        <v>409</v>
      </c>
      <c r="H212" s="156">
        <v>1</v>
      </c>
      <c r="I212" s="139"/>
      <c r="J212" s="140">
        <f>ROUND(I212*H212,2)</f>
        <v>0</v>
      </c>
      <c r="K212" s="141"/>
      <c r="L212" s="28"/>
      <c r="M212" s="142" t="s">
        <v>1</v>
      </c>
      <c r="N212" s="143" t="s">
        <v>38</v>
      </c>
      <c r="P212" s="144">
        <f>O212*H212</f>
        <v>0</v>
      </c>
      <c r="Q212" s="144">
        <v>0</v>
      </c>
      <c r="R212" s="144">
        <f>Q212*H212</f>
        <v>0</v>
      </c>
      <c r="S212" s="144">
        <v>0</v>
      </c>
      <c r="T212" s="145">
        <f>S212*H212</f>
        <v>0</v>
      </c>
      <c r="AR212" s="146" t="s">
        <v>97</v>
      </c>
      <c r="AT212" s="146" t="s">
        <v>284</v>
      </c>
      <c r="AU212" s="146" t="s">
        <v>80</v>
      </c>
      <c r="AY212" s="13" t="s">
        <v>281</v>
      </c>
      <c r="BE212" s="147">
        <f>IF(N212="základní",J212,0)</f>
        <v>0</v>
      </c>
      <c r="BF212" s="147">
        <f>IF(N212="snížená",J212,0)</f>
        <v>0</v>
      </c>
      <c r="BG212" s="147">
        <f>IF(N212="zákl. přenesená",J212,0)</f>
        <v>0</v>
      </c>
      <c r="BH212" s="147">
        <f>IF(N212="sníž. přenesená",J212,0)</f>
        <v>0</v>
      </c>
      <c r="BI212" s="147">
        <f>IF(N212="nulová",J212,0)</f>
        <v>0</v>
      </c>
      <c r="BJ212" s="13" t="s">
        <v>80</v>
      </c>
      <c r="BK212" s="147">
        <f>ROUND(I212*H212,2)</f>
        <v>0</v>
      </c>
      <c r="BL212" s="13" t="s">
        <v>97</v>
      </c>
      <c r="BM212" s="146" t="s">
        <v>1018</v>
      </c>
    </row>
    <row r="213" spans="2:65" s="1" customFormat="1" ht="19.5">
      <c r="B213" s="28"/>
      <c r="D213" s="148" t="s">
        <v>290</v>
      </c>
      <c r="F213" s="149" t="s">
        <v>977</v>
      </c>
      <c r="I213" s="150"/>
      <c r="L213" s="28"/>
      <c r="M213" s="151"/>
      <c r="T213" s="52"/>
      <c r="AT213" s="13" t="s">
        <v>290</v>
      </c>
      <c r="AU213" s="13" t="s">
        <v>80</v>
      </c>
    </row>
    <row r="214" spans="2:65" s="1" customFormat="1" ht="49.15" customHeight="1">
      <c r="B214" s="133"/>
      <c r="C214" s="134" t="s">
        <v>517</v>
      </c>
      <c r="D214" s="134" t="s">
        <v>284</v>
      </c>
      <c r="E214" s="135" t="s">
        <v>1019</v>
      </c>
      <c r="F214" s="136" t="s">
        <v>1020</v>
      </c>
      <c r="G214" s="137" t="s">
        <v>409</v>
      </c>
      <c r="H214" s="156">
        <v>1</v>
      </c>
      <c r="I214" s="139"/>
      <c r="J214" s="140">
        <f>ROUND(I214*H214,2)</f>
        <v>0</v>
      </c>
      <c r="K214" s="141"/>
      <c r="L214" s="28"/>
      <c r="M214" s="142" t="s">
        <v>1</v>
      </c>
      <c r="N214" s="143" t="s">
        <v>38</v>
      </c>
      <c r="P214" s="144">
        <f>O214*H214</f>
        <v>0</v>
      </c>
      <c r="Q214" s="144">
        <v>0</v>
      </c>
      <c r="R214" s="144">
        <f>Q214*H214</f>
        <v>0</v>
      </c>
      <c r="S214" s="144">
        <v>0</v>
      </c>
      <c r="T214" s="145">
        <f>S214*H214</f>
        <v>0</v>
      </c>
      <c r="AR214" s="146" t="s">
        <v>97</v>
      </c>
      <c r="AT214" s="146" t="s">
        <v>284</v>
      </c>
      <c r="AU214" s="146" t="s">
        <v>80</v>
      </c>
      <c r="AY214" s="13" t="s">
        <v>281</v>
      </c>
      <c r="BE214" s="147">
        <f>IF(N214="základní",J214,0)</f>
        <v>0</v>
      </c>
      <c r="BF214" s="147">
        <f>IF(N214="snížená",J214,0)</f>
        <v>0</v>
      </c>
      <c r="BG214" s="147">
        <f>IF(N214="zákl. přenesená",J214,0)</f>
        <v>0</v>
      </c>
      <c r="BH214" s="147">
        <f>IF(N214="sníž. přenesená",J214,0)</f>
        <v>0</v>
      </c>
      <c r="BI214" s="147">
        <f>IF(N214="nulová",J214,0)</f>
        <v>0</v>
      </c>
      <c r="BJ214" s="13" t="s">
        <v>80</v>
      </c>
      <c r="BK214" s="147">
        <f>ROUND(I214*H214,2)</f>
        <v>0</v>
      </c>
      <c r="BL214" s="13" t="s">
        <v>97</v>
      </c>
      <c r="BM214" s="146" t="s">
        <v>1021</v>
      </c>
    </row>
    <row r="215" spans="2:65" s="1" customFormat="1" ht="19.5">
      <c r="B215" s="28"/>
      <c r="D215" s="148" t="s">
        <v>290</v>
      </c>
      <c r="F215" s="149" t="s">
        <v>977</v>
      </c>
      <c r="I215" s="150"/>
      <c r="L215" s="28"/>
      <c r="M215" s="151"/>
      <c r="T215" s="52"/>
      <c r="AT215" s="13" t="s">
        <v>290</v>
      </c>
      <c r="AU215" s="13" t="s">
        <v>80</v>
      </c>
    </row>
    <row r="216" spans="2:65" s="1" customFormat="1" ht="49.15" customHeight="1">
      <c r="B216" s="133"/>
      <c r="C216" s="134" t="s">
        <v>521</v>
      </c>
      <c r="D216" s="134" t="s">
        <v>284</v>
      </c>
      <c r="E216" s="135" t="s">
        <v>1022</v>
      </c>
      <c r="F216" s="136" t="s">
        <v>1020</v>
      </c>
      <c r="G216" s="137" t="s">
        <v>409</v>
      </c>
      <c r="H216" s="156">
        <v>1</v>
      </c>
      <c r="I216" s="139"/>
      <c r="J216" s="140">
        <f>ROUND(I216*H216,2)</f>
        <v>0</v>
      </c>
      <c r="K216" s="141"/>
      <c r="L216" s="28"/>
      <c r="M216" s="142" t="s">
        <v>1</v>
      </c>
      <c r="N216" s="143" t="s">
        <v>38</v>
      </c>
      <c r="P216" s="144">
        <f>O216*H216</f>
        <v>0</v>
      </c>
      <c r="Q216" s="144">
        <v>0</v>
      </c>
      <c r="R216" s="144">
        <f>Q216*H216</f>
        <v>0</v>
      </c>
      <c r="S216" s="144">
        <v>0</v>
      </c>
      <c r="T216" s="145">
        <f>S216*H216</f>
        <v>0</v>
      </c>
      <c r="AR216" s="146" t="s">
        <v>97</v>
      </c>
      <c r="AT216" s="146" t="s">
        <v>284</v>
      </c>
      <c r="AU216" s="146" t="s">
        <v>80</v>
      </c>
      <c r="AY216" s="13" t="s">
        <v>281</v>
      </c>
      <c r="BE216" s="147">
        <f>IF(N216="základní",J216,0)</f>
        <v>0</v>
      </c>
      <c r="BF216" s="147">
        <f>IF(N216="snížená",J216,0)</f>
        <v>0</v>
      </c>
      <c r="BG216" s="147">
        <f>IF(N216="zákl. přenesená",J216,0)</f>
        <v>0</v>
      </c>
      <c r="BH216" s="147">
        <f>IF(N216="sníž. přenesená",J216,0)</f>
        <v>0</v>
      </c>
      <c r="BI216" s="147">
        <f>IF(N216="nulová",J216,0)</f>
        <v>0</v>
      </c>
      <c r="BJ216" s="13" t="s">
        <v>80</v>
      </c>
      <c r="BK216" s="147">
        <f>ROUND(I216*H216,2)</f>
        <v>0</v>
      </c>
      <c r="BL216" s="13" t="s">
        <v>97</v>
      </c>
      <c r="BM216" s="146" t="s">
        <v>1023</v>
      </c>
    </row>
    <row r="217" spans="2:65" s="1" customFormat="1" ht="19.5">
      <c r="B217" s="28"/>
      <c r="D217" s="148" t="s">
        <v>290</v>
      </c>
      <c r="F217" s="149" t="s">
        <v>977</v>
      </c>
      <c r="I217" s="150"/>
      <c r="L217" s="28"/>
      <c r="M217" s="151"/>
      <c r="T217" s="52"/>
      <c r="AT217" s="13" t="s">
        <v>290</v>
      </c>
      <c r="AU217" s="13" t="s">
        <v>80</v>
      </c>
    </row>
    <row r="218" spans="2:65" s="1" customFormat="1" ht="49.15" customHeight="1">
      <c r="B218" s="133"/>
      <c r="C218" s="134" t="s">
        <v>828</v>
      </c>
      <c r="D218" s="134" t="s">
        <v>284</v>
      </c>
      <c r="E218" s="135" t="s">
        <v>1024</v>
      </c>
      <c r="F218" s="136" t="s">
        <v>1025</v>
      </c>
      <c r="G218" s="137" t="s">
        <v>409</v>
      </c>
      <c r="H218" s="156">
        <v>1</v>
      </c>
      <c r="I218" s="139"/>
      <c r="J218" s="140">
        <f>ROUND(I218*H218,2)</f>
        <v>0</v>
      </c>
      <c r="K218" s="141"/>
      <c r="L218" s="28"/>
      <c r="M218" s="142" t="s">
        <v>1</v>
      </c>
      <c r="N218" s="143" t="s">
        <v>38</v>
      </c>
      <c r="P218" s="144">
        <f>O218*H218</f>
        <v>0</v>
      </c>
      <c r="Q218" s="144">
        <v>0</v>
      </c>
      <c r="R218" s="144">
        <f>Q218*H218</f>
        <v>0</v>
      </c>
      <c r="S218" s="144">
        <v>0</v>
      </c>
      <c r="T218" s="145">
        <f>S218*H218</f>
        <v>0</v>
      </c>
      <c r="AR218" s="146" t="s">
        <v>97</v>
      </c>
      <c r="AT218" s="146" t="s">
        <v>284</v>
      </c>
      <c r="AU218" s="146" t="s">
        <v>80</v>
      </c>
      <c r="AY218" s="13" t="s">
        <v>281</v>
      </c>
      <c r="BE218" s="147">
        <f>IF(N218="základní",J218,0)</f>
        <v>0</v>
      </c>
      <c r="BF218" s="147">
        <f>IF(N218="snížená",J218,0)</f>
        <v>0</v>
      </c>
      <c r="BG218" s="147">
        <f>IF(N218="zákl. přenesená",J218,0)</f>
        <v>0</v>
      </c>
      <c r="BH218" s="147">
        <f>IF(N218="sníž. přenesená",J218,0)</f>
        <v>0</v>
      </c>
      <c r="BI218" s="147">
        <f>IF(N218="nulová",J218,0)</f>
        <v>0</v>
      </c>
      <c r="BJ218" s="13" t="s">
        <v>80</v>
      </c>
      <c r="BK218" s="147">
        <f>ROUND(I218*H218,2)</f>
        <v>0</v>
      </c>
      <c r="BL218" s="13" t="s">
        <v>97</v>
      </c>
      <c r="BM218" s="146" t="s">
        <v>1026</v>
      </c>
    </row>
    <row r="219" spans="2:65" s="1" customFormat="1" ht="19.5">
      <c r="B219" s="28"/>
      <c r="D219" s="148" t="s">
        <v>290</v>
      </c>
      <c r="F219" s="149" t="s">
        <v>977</v>
      </c>
      <c r="I219" s="150"/>
      <c r="L219" s="28"/>
      <c r="M219" s="151"/>
      <c r="T219" s="52"/>
      <c r="AT219" s="13" t="s">
        <v>290</v>
      </c>
      <c r="AU219" s="13" t="s">
        <v>80</v>
      </c>
    </row>
    <row r="220" spans="2:65" s="1" customFormat="1" ht="49.15" customHeight="1">
      <c r="B220" s="133"/>
      <c r="C220" s="134" t="s">
        <v>833</v>
      </c>
      <c r="D220" s="134" t="s">
        <v>284</v>
      </c>
      <c r="E220" s="135" t="s">
        <v>1027</v>
      </c>
      <c r="F220" s="136" t="s">
        <v>1028</v>
      </c>
      <c r="G220" s="137" t="s">
        <v>409</v>
      </c>
      <c r="H220" s="156">
        <v>1</v>
      </c>
      <c r="I220" s="139"/>
      <c r="J220" s="140">
        <f>ROUND(I220*H220,2)</f>
        <v>0</v>
      </c>
      <c r="K220" s="141"/>
      <c r="L220" s="28"/>
      <c r="M220" s="142" t="s">
        <v>1</v>
      </c>
      <c r="N220" s="143" t="s">
        <v>38</v>
      </c>
      <c r="P220" s="144">
        <f>O220*H220</f>
        <v>0</v>
      </c>
      <c r="Q220" s="144">
        <v>0</v>
      </c>
      <c r="R220" s="144">
        <f>Q220*H220</f>
        <v>0</v>
      </c>
      <c r="S220" s="144">
        <v>0</v>
      </c>
      <c r="T220" s="145">
        <f>S220*H220</f>
        <v>0</v>
      </c>
      <c r="AR220" s="146" t="s">
        <v>97</v>
      </c>
      <c r="AT220" s="146" t="s">
        <v>284</v>
      </c>
      <c r="AU220" s="146" t="s">
        <v>80</v>
      </c>
      <c r="AY220" s="13" t="s">
        <v>281</v>
      </c>
      <c r="BE220" s="147">
        <f>IF(N220="základní",J220,0)</f>
        <v>0</v>
      </c>
      <c r="BF220" s="147">
        <f>IF(N220="snížená",J220,0)</f>
        <v>0</v>
      </c>
      <c r="BG220" s="147">
        <f>IF(N220="zákl. přenesená",J220,0)</f>
        <v>0</v>
      </c>
      <c r="BH220" s="147">
        <f>IF(N220="sníž. přenesená",J220,0)</f>
        <v>0</v>
      </c>
      <c r="BI220" s="147">
        <f>IF(N220="nulová",J220,0)</f>
        <v>0</v>
      </c>
      <c r="BJ220" s="13" t="s">
        <v>80</v>
      </c>
      <c r="BK220" s="147">
        <f>ROUND(I220*H220,2)</f>
        <v>0</v>
      </c>
      <c r="BL220" s="13" t="s">
        <v>97</v>
      </c>
      <c r="BM220" s="146" t="s">
        <v>1029</v>
      </c>
    </row>
    <row r="221" spans="2:65" s="1" customFormat="1" ht="19.5">
      <c r="B221" s="28"/>
      <c r="D221" s="148" t="s">
        <v>290</v>
      </c>
      <c r="F221" s="149" t="s">
        <v>977</v>
      </c>
      <c r="I221" s="150"/>
      <c r="L221" s="28"/>
      <c r="M221" s="151"/>
      <c r="T221" s="52"/>
      <c r="AT221" s="13" t="s">
        <v>290</v>
      </c>
      <c r="AU221" s="13" t="s">
        <v>80</v>
      </c>
    </row>
    <row r="222" spans="2:65" s="1" customFormat="1" ht="49.15" customHeight="1">
      <c r="B222" s="133"/>
      <c r="C222" s="134" t="s">
        <v>531</v>
      </c>
      <c r="D222" s="134" t="s">
        <v>284</v>
      </c>
      <c r="E222" s="135" t="s">
        <v>1030</v>
      </c>
      <c r="F222" s="136" t="s">
        <v>1031</v>
      </c>
      <c r="G222" s="137" t="s">
        <v>409</v>
      </c>
      <c r="H222" s="156">
        <v>1</v>
      </c>
      <c r="I222" s="139"/>
      <c r="J222" s="140">
        <f>ROUND(I222*H222,2)</f>
        <v>0</v>
      </c>
      <c r="K222" s="141"/>
      <c r="L222" s="28"/>
      <c r="M222" s="142" t="s">
        <v>1</v>
      </c>
      <c r="N222" s="143" t="s">
        <v>38</v>
      </c>
      <c r="P222" s="144">
        <f>O222*H222</f>
        <v>0</v>
      </c>
      <c r="Q222" s="144">
        <v>0</v>
      </c>
      <c r="R222" s="144">
        <f>Q222*H222</f>
        <v>0</v>
      </c>
      <c r="S222" s="144">
        <v>0</v>
      </c>
      <c r="T222" s="145">
        <f>S222*H222</f>
        <v>0</v>
      </c>
      <c r="AR222" s="146" t="s">
        <v>97</v>
      </c>
      <c r="AT222" s="146" t="s">
        <v>284</v>
      </c>
      <c r="AU222" s="146" t="s">
        <v>80</v>
      </c>
      <c r="AY222" s="13" t="s">
        <v>281</v>
      </c>
      <c r="BE222" s="147">
        <f>IF(N222="základní",J222,0)</f>
        <v>0</v>
      </c>
      <c r="BF222" s="147">
        <f>IF(N222="snížená",J222,0)</f>
        <v>0</v>
      </c>
      <c r="BG222" s="147">
        <f>IF(N222="zákl. přenesená",J222,0)</f>
        <v>0</v>
      </c>
      <c r="BH222" s="147">
        <f>IF(N222="sníž. přenesená",J222,0)</f>
        <v>0</v>
      </c>
      <c r="BI222" s="147">
        <f>IF(N222="nulová",J222,0)</f>
        <v>0</v>
      </c>
      <c r="BJ222" s="13" t="s">
        <v>80</v>
      </c>
      <c r="BK222" s="147">
        <f>ROUND(I222*H222,2)</f>
        <v>0</v>
      </c>
      <c r="BL222" s="13" t="s">
        <v>97</v>
      </c>
      <c r="BM222" s="146" t="s">
        <v>1032</v>
      </c>
    </row>
    <row r="223" spans="2:65" s="1" customFormat="1" ht="19.5">
      <c r="B223" s="28"/>
      <c r="D223" s="148" t="s">
        <v>290</v>
      </c>
      <c r="F223" s="149" t="s">
        <v>977</v>
      </c>
      <c r="I223" s="150"/>
      <c r="L223" s="28"/>
      <c r="M223" s="151"/>
      <c r="T223" s="52"/>
      <c r="AT223" s="13" t="s">
        <v>290</v>
      </c>
      <c r="AU223" s="13" t="s">
        <v>80</v>
      </c>
    </row>
    <row r="224" spans="2:65" s="1" customFormat="1" ht="49.15" customHeight="1">
      <c r="B224" s="133"/>
      <c r="C224" s="134" t="s">
        <v>535</v>
      </c>
      <c r="D224" s="134" t="s">
        <v>284</v>
      </c>
      <c r="E224" s="135" t="s">
        <v>1033</v>
      </c>
      <c r="F224" s="136" t="s">
        <v>1034</v>
      </c>
      <c r="G224" s="137" t="s">
        <v>409</v>
      </c>
      <c r="H224" s="156">
        <v>9</v>
      </c>
      <c r="I224" s="139"/>
      <c r="J224" s="140">
        <f>ROUND(I224*H224,2)</f>
        <v>0</v>
      </c>
      <c r="K224" s="141"/>
      <c r="L224" s="28"/>
      <c r="M224" s="142" t="s">
        <v>1</v>
      </c>
      <c r="N224" s="143" t="s">
        <v>38</v>
      </c>
      <c r="P224" s="144">
        <f>O224*H224</f>
        <v>0</v>
      </c>
      <c r="Q224" s="144">
        <v>0</v>
      </c>
      <c r="R224" s="144">
        <f>Q224*H224</f>
        <v>0</v>
      </c>
      <c r="S224" s="144">
        <v>0</v>
      </c>
      <c r="T224" s="145">
        <f>S224*H224</f>
        <v>0</v>
      </c>
      <c r="AR224" s="146" t="s">
        <v>97</v>
      </c>
      <c r="AT224" s="146" t="s">
        <v>284</v>
      </c>
      <c r="AU224" s="146" t="s">
        <v>80</v>
      </c>
      <c r="AY224" s="13" t="s">
        <v>281</v>
      </c>
      <c r="BE224" s="147">
        <f>IF(N224="základní",J224,0)</f>
        <v>0</v>
      </c>
      <c r="BF224" s="147">
        <f>IF(N224="snížená",J224,0)</f>
        <v>0</v>
      </c>
      <c r="BG224" s="147">
        <f>IF(N224="zákl. přenesená",J224,0)</f>
        <v>0</v>
      </c>
      <c r="BH224" s="147">
        <f>IF(N224="sníž. přenesená",J224,0)</f>
        <v>0</v>
      </c>
      <c r="BI224" s="147">
        <f>IF(N224="nulová",J224,0)</f>
        <v>0</v>
      </c>
      <c r="BJ224" s="13" t="s">
        <v>80</v>
      </c>
      <c r="BK224" s="147">
        <f>ROUND(I224*H224,2)</f>
        <v>0</v>
      </c>
      <c r="BL224" s="13" t="s">
        <v>97</v>
      </c>
      <c r="BM224" s="146" t="s">
        <v>1035</v>
      </c>
    </row>
    <row r="225" spans="2:65" s="1" customFormat="1" ht="19.5">
      <c r="B225" s="28"/>
      <c r="D225" s="148" t="s">
        <v>290</v>
      </c>
      <c r="F225" s="149" t="s">
        <v>995</v>
      </c>
      <c r="I225" s="150"/>
      <c r="L225" s="28"/>
      <c r="M225" s="151"/>
      <c r="T225" s="52"/>
      <c r="AT225" s="13" t="s">
        <v>290</v>
      </c>
      <c r="AU225" s="13" t="s">
        <v>80</v>
      </c>
    </row>
    <row r="226" spans="2:65" s="1" customFormat="1" ht="49.15" customHeight="1">
      <c r="B226" s="133"/>
      <c r="C226" s="134" t="s">
        <v>539</v>
      </c>
      <c r="D226" s="134" t="s">
        <v>284</v>
      </c>
      <c r="E226" s="135" t="s">
        <v>1036</v>
      </c>
      <c r="F226" s="136" t="s">
        <v>1037</v>
      </c>
      <c r="G226" s="137" t="s">
        <v>409</v>
      </c>
      <c r="H226" s="156">
        <v>1</v>
      </c>
      <c r="I226" s="139"/>
      <c r="J226" s="140">
        <f>ROUND(I226*H226,2)</f>
        <v>0</v>
      </c>
      <c r="K226" s="141"/>
      <c r="L226" s="28"/>
      <c r="M226" s="142" t="s">
        <v>1</v>
      </c>
      <c r="N226" s="143" t="s">
        <v>38</v>
      </c>
      <c r="P226" s="144">
        <f>O226*H226</f>
        <v>0</v>
      </c>
      <c r="Q226" s="144">
        <v>0</v>
      </c>
      <c r="R226" s="144">
        <f>Q226*H226</f>
        <v>0</v>
      </c>
      <c r="S226" s="144">
        <v>0</v>
      </c>
      <c r="T226" s="145">
        <f>S226*H226</f>
        <v>0</v>
      </c>
      <c r="AR226" s="146" t="s">
        <v>97</v>
      </c>
      <c r="AT226" s="146" t="s">
        <v>284</v>
      </c>
      <c r="AU226" s="146" t="s">
        <v>80</v>
      </c>
      <c r="AY226" s="13" t="s">
        <v>281</v>
      </c>
      <c r="BE226" s="147">
        <f>IF(N226="základní",J226,0)</f>
        <v>0</v>
      </c>
      <c r="BF226" s="147">
        <f>IF(N226="snížená",J226,0)</f>
        <v>0</v>
      </c>
      <c r="BG226" s="147">
        <f>IF(N226="zákl. přenesená",J226,0)</f>
        <v>0</v>
      </c>
      <c r="BH226" s="147">
        <f>IF(N226="sníž. přenesená",J226,0)</f>
        <v>0</v>
      </c>
      <c r="BI226" s="147">
        <f>IF(N226="nulová",J226,0)</f>
        <v>0</v>
      </c>
      <c r="BJ226" s="13" t="s">
        <v>80</v>
      </c>
      <c r="BK226" s="147">
        <f>ROUND(I226*H226,2)</f>
        <v>0</v>
      </c>
      <c r="BL226" s="13" t="s">
        <v>97</v>
      </c>
      <c r="BM226" s="146" t="s">
        <v>1038</v>
      </c>
    </row>
    <row r="227" spans="2:65" s="1" customFormat="1" ht="19.5">
      <c r="B227" s="28"/>
      <c r="D227" s="148" t="s">
        <v>290</v>
      </c>
      <c r="F227" s="149" t="s">
        <v>977</v>
      </c>
      <c r="I227" s="150"/>
      <c r="L227" s="28"/>
      <c r="M227" s="151"/>
      <c r="T227" s="52"/>
      <c r="AT227" s="13" t="s">
        <v>290</v>
      </c>
      <c r="AU227" s="13" t="s">
        <v>80</v>
      </c>
    </row>
    <row r="228" spans="2:65" s="1" customFormat="1" ht="49.15" customHeight="1">
      <c r="B228" s="133"/>
      <c r="C228" s="134" t="s">
        <v>851</v>
      </c>
      <c r="D228" s="134" t="s">
        <v>284</v>
      </c>
      <c r="E228" s="135" t="s">
        <v>1039</v>
      </c>
      <c r="F228" s="136" t="s">
        <v>1040</v>
      </c>
      <c r="G228" s="137" t="s">
        <v>409</v>
      </c>
      <c r="H228" s="156">
        <v>1</v>
      </c>
      <c r="I228" s="139"/>
      <c r="J228" s="140">
        <f>ROUND(I228*H228,2)</f>
        <v>0</v>
      </c>
      <c r="K228" s="141"/>
      <c r="L228" s="28"/>
      <c r="M228" s="142" t="s">
        <v>1</v>
      </c>
      <c r="N228" s="143" t="s">
        <v>38</v>
      </c>
      <c r="P228" s="144">
        <f>O228*H228</f>
        <v>0</v>
      </c>
      <c r="Q228" s="144">
        <v>0</v>
      </c>
      <c r="R228" s="144">
        <f>Q228*H228</f>
        <v>0</v>
      </c>
      <c r="S228" s="144">
        <v>0</v>
      </c>
      <c r="T228" s="145">
        <f>S228*H228</f>
        <v>0</v>
      </c>
      <c r="AR228" s="146" t="s">
        <v>97</v>
      </c>
      <c r="AT228" s="146" t="s">
        <v>284</v>
      </c>
      <c r="AU228" s="146" t="s">
        <v>80</v>
      </c>
      <c r="AY228" s="13" t="s">
        <v>281</v>
      </c>
      <c r="BE228" s="147">
        <f>IF(N228="základní",J228,0)</f>
        <v>0</v>
      </c>
      <c r="BF228" s="147">
        <f>IF(N228="snížená",J228,0)</f>
        <v>0</v>
      </c>
      <c r="BG228" s="147">
        <f>IF(N228="zákl. přenesená",J228,0)</f>
        <v>0</v>
      </c>
      <c r="BH228" s="147">
        <f>IF(N228="sníž. přenesená",J228,0)</f>
        <v>0</v>
      </c>
      <c r="BI228" s="147">
        <f>IF(N228="nulová",J228,0)</f>
        <v>0</v>
      </c>
      <c r="BJ228" s="13" t="s">
        <v>80</v>
      </c>
      <c r="BK228" s="147">
        <f>ROUND(I228*H228,2)</f>
        <v>0</v>
      </c>
      <c r="BL228" s="13" t="s">
        <v>97</v>
      </c>
      <c r="BM228" s="146" t="s">
        <v>1041</v>
      </c>
    </row>
    <row r="229" spans="2:65" s="1" customFormat="1" ht="19.5">
      <c r="B229" s="28"/>
      <c r="D229" s="148" t="s">
        <v>290</v>
      </c>
      <c r="F229" s="149" t="s">
        <v>977</v>
      </c>
      <c r="I229" s="150"/>
      <c r="L229" s="28"/>
      <c r="M229" s="151"/>
      <c r="T229" s="52"/>
      <c r="AT229" s="13" t="s">
        <v>290</v>
      </c>
      <c r="AU229" s="13" t="s">
        <v>80</v>
      </c>
    </row>
    <row r="230" spans="2:65" s="1" customFormat="1" ht="49.15" customHeight="1">
      <c r="B230" s="133"/>
      <c r="C230" s="134" t="s">
        <v>855</v>
      </c>
      <c r="D230" s="134" t="s">
        <v>284</v>
      </c>
      <c r="E230" s="135" t="s">
        <v>1042</v>
      </c>
      <c r="F230" s="136" t="s">
        <v>1040</v>
      </c>
      <c r="G230" s="137" t="s">
        <v>409</v>
      </c>
      <c r="H230" s="156">
        <v>1</v>
      </c>
      <c r="I230" s="139"/>
      <c r="J230" s="140">
        <f>ROUND(I230*H230,2)</f>
        <v>0</v>
      </c>
      <c r="K230" s="141"/>
      <c r="L230" s="28"/>
      <c r="M230" s="142" t="s">
        <v>1</v>
      </c>
      <c r="N230" s="143" t="s">
        <v>38</v>
      </c>
      <c r="P230" s="144">
        <f>O230*H230</f>
        <v>0</v>
      </c>
      <c r="Q230" s="144">
        <v>0</v>
      </c>
      <c r="R230" s="144">
        <f>Q230*H230</f>
        <v>0</v>
      </c>
      <c r="S230" s="144">
        <v>0</v>
      </c>
      <c r="T230" s="145">
        <f>S230*H230</f>
        <v>0</v>
      </c>
      <c r="AR230" s="146" t="s">
        <v>97</v>
      </c>
      <c r="AT230" s="146" t="s">
        <v>284</v>
      </c>
      <c r="AU230" s="146" t="s">
        <v>80</v>
      </c>
      <c r="AY230" s="13" t="s">
        <v>281</v>
      </c>
      <c r="BE230" s="147">
        <f>IF(N230="základní",J230,0)</f>
        <v>0</v>
      </c>
      <c r="BF230" s="147">
        <f>IF(N230="snížená",J230,0)</f>
        <v>0</v>
      </c>
      <c r="BG230" s="147">
        <f>IF(N230="zákl. přenesená",J230,0)</f>
        <v>0</v>
      </c>
      <c r="BH230" s="147">
        <f>IF(N230="sníž. přenesená",J230,0)</f>
        <v>0</v>
      </c>
      <c r="BI230" s="147">
        <f>IF(N230="nulová",J230,0)</f>
        <v>0</v>
      </c>
      <c r="BJ230" s="13" t="s">
        <v>80</v>
      </c>
      <c r="BK230" s="147">
        <f>ROUND(I230*H230,2)</f>
        <v>0</v>
      </c>
      <c r="BL230" s="13" t="s">
        <v>97</v>
      </c>
      <c r="BM230" s="146" t="s">
        <v>1043</v>
      </c>
    </row>
    <row r="231" spans="2:65" s="1" customFormat="1" ht="19.5">
      <c r="B231" s="28"/>
      <c r="D231" s="148" t="s">
        <v>290</v>
      </c>
      <c r="F231" s="149" t="s">
        <v>977</v>
      </c>
      <c r="I231" s="150"/>
      <c r="L231" s="28"/>
      <c r="M231" s="151"/>
      <c r="T231" s="52"/>
      <c r="AT231" s="13" t="s">
        <v>290</v>
      </c>
      <c r="AU231" s="13" t="s">
        <v>80</v>
      </c>
    </row>
    <row r="232" spans="2:65" s="1" customFormat="1" ht="49.15" customHeight="1">
      <c r="B232" s="133"/>
      <c r="C232" s="134" t="s">
        <v>860</v>
      </c>
      <c r="D232" s="134" t="s">
        <v>284</v>
      </c>
      <c r="E232" s="135" t="s">
        <v>1044</v>
      </c>
      <c r="F232" s="136" t="s">
        <v>1045</v>
      </c>
      <c r="G232" s="137" t="s">
        <v>409</v>
      </c>
      <c r="H232" s="156">
        <v>1</v>
      </c>
      <c r="I232" s="139"/>
      <c r="J232" s="140">
        <f>ROUND(I232*H232,2)</f>
        <v>0</v>
      </c>
      <c r="K232" s="141"/>
      <c r="L232" s="28"/>
      <c r="M232" s="142" t="s">
        <v>1</v>
      </c>
      <c r="N232" s="143" t="s">
        <v>38</v>
      </c>
      <c r="P232" s="144">
        <f>O232*H232</f>
        <v>0</v>
      </c>
      <c r="Q232" s="144">
        <v>0</v>
      </c>
      <c r="R232" s="144">
        <f>Q232*H232</f>
        <v>0</v>
      </c>
      <c r="S232" s="144">
        <v>0</v>
      </c>
      <c r="T232" s="145">
        <f>S232*H232</f>
        <v>0</v>
      </c>
      <c r="AR232" s="146" t="s">
        <v>97</v>
      </c>
      <c r="AT232" s="146" t="s">
        <v>284</v>
      </c>
      <c r="AU232" s="146" t="s">
        <v>80</v>
      </c>
      <c r="AY232" s="13" t="s">
        <v>281</v>
      </c>
      <c r="BE232" s="147">
        <f>IF(N232="základní",J232,0)</f>
        <v>0</v>
      </c>
      <c r="BF232" s="147">
        <f>IF(N232="snížená",J232,0)</f>
        <v>0</v>
      </c>
      <c r="BG232" s="147">
        <f>IF(N232="zákl. přenesená",J232,0)</f>
        <v>0</v>
      </c>
      <c r="BH232" s="147">
        <f>IF(N232="sníž. přenesená",J232,0)</f>
        <v>0</v>
      </c>
      <c r="BI232" s="147">
        <f>IF(N232="nulová",J232,0)</f>
        <v>0</v>
      </c>
      <c r="BJ232" s="13" t="s">
        <v>80</v>
      </c>
      <c r="BK232" s="147">
        <f>ROUND(I232*H232,2)</f>
        <v>0</v>
      </c>
      <c r="BL232" s="13" t="s">
        <v>97</v>
      </c>
      <c r="BM232" s="146" t="s">
        <v>1046</v>
      </c>
    </row>
    <row r="233" spans="2:65" s="1" customFormat="1" ht="19.5">
      <c r="B233" s="28"/>
      <c r="D233" s="148" t="s">
        <v>290</v>
      </c>
      <c r="F233" s="149" t="s">
        <v>977</v>
      </c>
      <c r="I233" s="150"/>
      <c r="L233" s="28"/>
      <c r="M233" s="151"/>
      <c r="T233" s="52"/>
      <c r="AT233" s="13" t="s">
        <v>290</v>
      </c>
      <c r="AU233" s="13" t="s">
        <v>80</v>
      </c>
    </row>
    <row r="234" spans="2:65" s="1" customFormat="1" ht="49.15" customHeight="1">
      <c r="B234" s="133"/>
      <c r="C234" s="134" t="s">
        <v>867</v>
      </c>
      <c r="D234" s="134" t="s">
        <v>284</v>
      </c>
      <c r="E234" s="135" t="s">
        <v>1047</v>
      </c>
      <c r="F234" s="136" t="s">
        <v>1048</v>
      </c>
      <c r="G234" s="137" t="s">
        <v>409</v>
      </c>
      <c r="H234" s="156">
        <v>1</v>
      </c>
      <c r="I234" s="139"/>
      <c r="J234" s="140">
        <f>ROUND(I234*H234,2)</f>
        <v>0</v>
      </c>
      <c r="K234" s="141"/>
      <c r="L234" s="28"/>
      <c r="M234" s="142" t="s">
        <v>1</v>
      </c>
      <c r="N234" s="143" t="s">
        <v>38</v>
      </c>
      <c r="P234" s="144">
        <f>O234*H234</f>
        <v>0</v>
      </c>
      <c r="Q234" s="144">
        <v>0</v>
      </c>
      <c r="R234" s="144">
        <f>Q234*H234</f>
        <v>0</v>
      </c>
      <c r="S234" s="144">
        <v>0</v>
      </c>
      <c r="T234" s="145">
        <f>S234*H234</f>
        <v>0</v>
      </c>
      <c r="AR234" s="146" t="s">
        <v>97</v>
      </c>
      <c r="AT234" s="146" t="s">
        <v>284</v>
      </c>
      <c r="AU234" s="146" t="s">
        <v>80</v>
      </c>
      <c r="AY234" s="13" t="s">
        <v>281</v>
      </c>
      <c r="BE234" s="147">
        <f>IF(N234="základní",J234,0)</f>
        <v>0</v>
      </c>
      <c r="BF234" s="147">
        <f>IF(N234="snížená",J234,0)</f>
        <v>0</v>
      </c>
      <c r="BG234" s="147">
        <f>IF(N234="zákl. přenesená",J234,0)</f>
        <v>0</v>
      </c>
      <c r="BH234" s="147">
        <f>IF(N234="sníž. přenesená",J234,0)</f>
        <v>0</v>
      </c>
      <c r="BI234" s="147">
        <f>IF(N234="nulová",J234,0)</f>
        <v>0</v>
      </c>
      <c r="BJ234" s="13" t="s">
        <v>80</v>
      </c>
      <c r="BK234" s="147">
        <f>ROUND(I234*H234,2)</f>
        <v>0</v>
      </c>
      <c r="BL234" s="13" t="s">
        <v>97</v>
      </c>
      <c r="BM234" s="146" t="s">
        <v>1049</v>
      </c>
    </row>
    <row r="235" spans="2:65" s="1" customFormat="1" ht="19.5">
      <c r="B235" s="28"/>
      <c r="D235" s="148" t="s">
        <v>290</v>
      </c>
      <c r="F235" s="149" t="s">
        <v>977</v>
      </c>
      <c r="I235" s="150"/>
      <c r="L235" s="28"/>
      <c r="M235" s="151"/>
      <c r="T235" s="52"/>
      <c r="AT235" s="13" t="s">
        <v>290</v>
      </c>
      <c r="AU235" s="13" t="s">
        <v>80</v>
      </c>
    </row>
    <row r="236" spans="2:65" s="1" customFormat="1" ht="49.15" customHeight="1">
      <c r="B236" s="133"/>
      <c r="C236" s="134" t="s">
        <v>872</v>
      </c>
      <c r="D236" s="134" t="s">
        <v>284</v>
      </c>
      <c r="E236" s="135" t="s">
        <v>1050</v>
      </c>
      <c r="F236" s="136" t="s">
        <v>1051</v>
      </c>
      <c r="G236" s="137" t="s">
        <v>409</v>
      </c>
      <c r="H236" s="156">
        <v>1</v>
      </c>
      <c r="I236" s="139"/>
      <c r="J236" s="140">
        <f>ROUND(I236*H236,2)</f>
        <v>0</v>
      </c>
      <c r="K236" s="141"/>
      <c r="L236" s="28"/>
      <c r="M236" s="142" t="s">
        <v>1</v>
      </c>
      <c r="N236" s="143" t="s">
        <v>38</v>
      </c>
      <c r="P236" s="144">
        <f>O236*H236</f>
        <v>0</v>
      </c>
      <c r="Q236" s="144">
        <v>0</v>
      </c>
      <c r="R236" s="144">
        <f>Q236*H236</f>
        <v>0</v>
      </c>
      <c r="S236" s="144">
        <v>0</v>
      </c>
      <c r="T236" s="145">
        <f>S236*H236</f>
        <v>0</v>
      </c>
      <c r="AR236" s="146" t="s">
        <v>97</v>
      </c>
      <c r="AT236" s="146" t="s">
        <v>284</v>
      </c>
      <c r="AU236" s="146" t="s">
        <v>80</v>
      </c>
      <c r="AY236" s="13" t="s">
        <v>281</v>
      </c>
      <c r="BE236" s="147">
        <f>IF(N236="základní",J236,0)</f>
        <v>0</v>
      </c>
      <c r="BF236" s="147">
        <f>IF(N236="snížená",J236,0)</f>
        <v>0</v>
      </c>
      <c r="BG236" s="147">
        <f>IF(N236="zákl. přenesená",J236,0)</f>
        <v>0</v>
      </c>
      <c r="BH236" s="147">
        <f>IF(N236="sníž. přenesená",J236,0)</f>
        <v>0</v>
      </c>
      <c r="BI236" s="147">
        <f>IF(N236="nulová",J236,0)</f>
        <v>0</v>
      </c>
      <c r="BJ236" s="13" t="s">
        <v>80</v>
      </c>
      <c r="BK236" s="147">
        <f>ROUND(I236*H236,2)</f>
        <v>0</v>
      </c>
      <c r="BL236" s="13" t="s">
        <v>97</v>
      </c>
      <c r="BM236" s="146" t="s">
        <v>1052</v>
      </c>
    </row>
    <row r="237" spans="2:65" s="1" customFormat="1" ht="19.5">
      <c r="B237" s="28"/>
      <c r="D237" s="148" t="s">
        <v>290</v>
      </c>
      <c r="F237" s="149" t="s">
        <v>977</v>
      </c>
      <c r="I237" s="150"/>
      <c r="L237" s="28"/>
      <c r="M237" s="151"/>
      <c r="T237" s="52"/>
      <c r="AT237" s="13" t="s">
        <v>290</v>
      </c>
      <c r="AU237" s="13" t="s">
        <v>80</v>
      </c>
    </row>
    <row r="238" spans="2:65" s="1" customFormat="1" ht="49.15" customHeight="1">
      <c r="B238" s="133"/>
      <c r="C238" s="134" t="s">
        <v>877</v>
      </c>
      <c r="D238" s="134" t="s">
        <v>284</v>
      </c>
      <c r="E238" s="135" t="s">
        <v>1053</v>
      </c>
      <c r="F238" s="136" t="s">
        <v>1054</v>
      </c>
      <c r="G238" s="137" t="s">
        <v>409</v>
      </c>
      <c r="H238" s="156">
        <v>1</v>
      </c>
      <c r="I238" s="139"/>
      <c r="J238" s="140">
        <f>ROUND(I238*H238,2)</f>
        <v>0</v>
      </c>
      <c r="K238" s="141"/>
      <c r="L238" s="28"/>
      <c r="M238" s="142" t="s">
        <v>1</v>
      </c>
      <c r="N238" s="143" t="s">
        <v>38</v>
      </c>
      <c r="P238" s="144">
        <f>O238*H238</f>
        <v>0</v>
      </c>
      <c r="Q238" s="144">
        <v>0</v>
      </c>
      <c r="R238" s="144">
        <f>Q238*H238</f>
        <v>0</v>
      </c>
      <c r="S238" s="144">
        <v>0</v>
      </c>
      <c r="T238" s="145">
        <f>S238*H238</f>
        <v>0</v>
      </c>
      <c r="AR238" s="146" t="s">
        <v>97</v>
      </c>
      <c r="AT238" s="146" t="s">
        <v>284</v>
      </c>
      <c r="AU238" s="146" t="s">
        <v>80</v>
      </c>
      <c r="AY238" s="13" t="s">
        <v>281</v>
      </c>
      <c r="BE238" s="147">
        <f>IF(N238="základní",J238,0)</f>
        <v>0</v>
      </c>
      <c r="BF238" s="147">
        <f>IF(N238="snížená",J238,0)</f>
        <v>0</v>
      </c>
      <c r="BG238" s="147">
        <f>IF(N238="zákl. přenesená",J238,0)</f>
        <v>0</v>
      </c>
      <c r="BH238" s="147">
        <f>IF(N238="sníž. přenesená",J238,0)</f>
        <v>0</v>
      </c>
      <c r="BI238" s="147">
        <f>IF(N238="nulová",J238,0)</f>
        <v>0</v>
      </c>
      <c r="BJ238" s="13" t="s">
        <v>80</v>
      </c>
      <c r="BK238" s="147">
        <f>ROUND(I238*H238,2)</f>
        <v>0</v>
      </c>
      <c r="BL238" s="13" t="s">
        <v>97</v>
      </c>
      <c r="BM238" s="146" t="s">
        <v>1055</v>
      </c>
    </row>
    <row r="239" spans="2:65" s="1" customFormat="1" ht="19.5">
      <c r="B239" s="28"/>
      <c r="D239" s="148" t="s">
        <v>290</v>
      </c>
      <c r="F239" s="149" t="s">
        <v>977</v>
      </c>
      <c r="I239" s="150"/>
      <c r="L239" s="28"/>
      <c r="M239" s="151"/>
      <c r="T239" s="52"/>
      <c r="AT239" s="13" t="s">
        <v>290</v>
      </c>
      <c r="AU239" s="13" t="s">
        <v>80</v>
      </c>
    </row>
    <row r="240" spans="2:65" s="1" customFormat="1" ht="49.15" customHeight="1">
      <c r="B240" s="133"/>
      <c r="C240" s="134" t="s">
        <v>884</v>
      </c>
      <c r="D240" s="134" t="s">
        <v>284</v>
      </c>
      <c r="E240" s="135" t="s">
        <v>1056</v>
      </c>
      <c r="F240" s="136" t="s">
        <v>1057</v>
      </c>
      <c r="G240" s="137" t="s">
        <v>409</v>
      </c>
      <c r="H240" s="156">
        <v>9</v>
      </c>
      <c r="I240" s="139"/>
      <c r="J240" s="140">
        <f>ROUND(I240*H240,2)</f>
        <v>0</v>
      </c>
      <c r="K240" s="141"/>
      <c r="L240" s="28"/>
      <c r="M240" s="142" t="s">
        <v>1</v>
      </c>
      <c r="N240" s="143" t="s">
        <v>38</v>
      </c>
      <c r="P240" s="144">
        <f>O240*H240</f>
        <v>0</v>
      </c>
      <c r="Q240" s="144">
        <v>0</v>
      </c>
      <c r="R240" s="144">
        <f>Q240*H240</f>
        <v>0</v>
      </c>
      <c r="S240" s="144">
        <v>0</v>
      </c>
      <c r="T240" s="145">
        <f>S240*H240</f>
        <v>0</v>
      </c>
      <c r="AR240" s="146" t="s">
        <v>97</v>
      </c>
      <c r="AT240" s="146" t="s">
        <v>284</v>
      </c>
      <c r="AU240" s="146" t="s">
        <v>80</v>
      </c>
      <c r="AY240" s="13" t="s">
        <v>281</v>
      </c>
      <c r="BE240" s="147">
        <f>IF(N240="základní",J240,0)</f>
        <v>0</v>
      </c>
      <c r="BF240" s="147">
        <f>IF(N240="snížená",J240,0)</f>
        <v>0</v>
      </c>
      <c r="BG240" s="147">
        <f>IF(N240="zákl. přenesená",J240,0)</f>
        <v>0</v>
      </c>
      <c r="BH240" s="147">
        <f>IF(N240="sníž. přenesená",J240,0)</f>
        <v>0</v>
      </c>
      <c r="BI240" s="147">
        <f>IF(N240="nulová",J240,0)</f>
        <v>0</v>
      </c>
      <c r="BJ240" s="13" t="s">
        <v>80</v>
      </c>
      <c r="BK240" s="147">
        <f>ROUND(I240*H240,2)</f>
        <v>0</v>
      </c>
      <c r="BL240" s="13" t="s">
        <v>97</v>
      </c>
      <c r="BM240" s="146" t="s">
        <v>1058</v>
      </c>
    </row>
    <row r="241" spans="2:65" s="1" customFormat="1" ht="19.5">
      <c r="B241" s="28"/>
      <c r="D241" s="148" t="s">
        <v>290</v>
      </c>
      <c r="F241" s="149" t="s">
        <v>995</v>
      </c>
      <c r="I241" s="150"/>
      <c r="L241" s="28"/>
      <c r="M241" s="151"/>
      <c r="T241" s="52"/>
      <c r="AT241" s="13" t="s">
        <v>290</v>
      </c>
      <c r="AU241" s="13" t="s">
        <v>80</v>
      </c>
    </row>
    <row r="242" spans="2:65" s="1" customFormat="1" ht="49.15" customHeight="1">
      <c r="B242" s="133"/>
      <c r="C242" s="134" t="s">
        <v>889</v>
      </c>
      <c r="D242" s="134" t="s">
        <v>284</v>
      </c>
      <c r="E242" s="135" t="s">
        <v>1059</v>
      </c>
      <c r="F242" s="136" t="s">
        <v>1054</v>
      </c>
      <c r="G242" s="137" t="s">
        <v>409</v>
      </c>
      <c r="H242" s="156">
        <v>1</v>
      </c>
      <c r="I242" s="139"/>
      <c r="J242" s="140">
        <f>ROUND(I242*H242,2)</f>
        <v>0</v>
      </c>
      <c r="K242" s="141"/>
      <c r="L242" s="28"/>
      <c r="M242" s="142" t="s">
        <v>1</v>
      </c>
      <c r="N242" s="143" t="s">
        <v>38</v>
      </c>
      <c r="P242" s="144">
        <f>O242*H242</f>
        <v>0</v>
      </c>
      <c r="Q242" s="144">
        <v>0</v>
      </c>
      <c r="R242" s="144">
        <f>Q242*H242</f>
        <v>0</v>
      </c>
      <c r="S242" s="144">
        <v>0</v>
      </c>
      <c r="T242" s="145">
        <f>S242*H242</f>
        <v>0</v>
      </c>
      <c r="AR242" s="146" t="s">
        <v>97</v>
      </c>
      <c r="AT242" s="146" t="s">
        <v>284</v>
      </c>
      <c r="AU242" s="146" t="s">
        <v>80</v>
      </c>
      <c r="AY242" s="13" t="s">
        <v>281</v>
      </c>
      <c r="BE242" s="147">
        <f>IF(N242="základní",J242,0)</f>
        <v>0</v>
      </c>
      <c r="BF242" s="147">
        <f>IF(N242="snížená",J242,0)</f>
        <v>0</v>
      </c>
      <c r="BG242" s="147">
        <f>IF(N242="zákl. přenesená",J242,0)</f>
        <v>0</v>
      </c>
      <c r="BH242" s="147">
        <f>IF(N242="sníž. přenesená",J242,0)</f>
        <v>0</v>
      </c>
      <c r="BI242" s="147">
        <f>IF(N242="nulová",J242,0)</f>
        <v>0</v>
      </c>
      <c r="BJ242" s="13" t="s">
        <v>80</v>
      </c>
      <c r="BK242" s="147">
        <f>ROUND(I242*H242,2)</f>
        <v>0</v>
      </c>
      <c r="BL242" s="13" t="s">
        <v>97</v>
      </c>
      <c r="BM242" s="146" t="s">
        <v>1060</v>
      </c>
    </row>
    <row r="243" spans="2:65" s="1" customFormat="1" ht="19.5">
      <c r="B243" s="28"/>
      <c r="D243" s="148" t="s">
        <v>290</v>
      </c>
      <c r="F243" s="149" t="s">
        <v>977</v>
      </c>
      <c r="I243" s="150"/>
      <c r="L243" s="28"/>
      <c r="M243" s="151"/>
      <c r="T243" s="52"/>
      <c r="AT243" s="13" t="s">
        <v>290</v>
      </c>
      <c r="AU243" s="13" t="s">
        <v>80</v>
      </c>
    </row>
    <row r="244" spans="2:65" s="1" customFormat="1" ht="49.15" customHeight="1">
      <c r="B244" s="133"/>
      <c r="C244" s="134" t="s">
        <v>895</v>
      </c>
      <c r="D244" s="134" t="s">
        <v>284</v>
      </c>
      <c r="E244" s="135" t="s">
        <v>1061</v>
      </c>
      <c r="F244" s="136" t="s">
        <v>1062</v>
      </c>
      <c r="G244" s="137" t="s">
        <v>409</v>
      </c>
      <c r="H244" s="156">
        <v>1</v>
      </c>
      <c r="I244" s="139"/>
      <c r="J244" s="140">
        <f>ROUND(I244*H244,2)</f>
        <v>0</v>
      </c>
      <c r="K244" s="141"/>
      <c r="L244" s="28"/>
      <c r="M244" s="142" t="s">
        <v>1</v>
      </c>
      <c r="N244" s="143" t="s">
        <v>38</v>
      </c>
      <c r="P244" s="144">
        <f>O244*H244</f>
        <v>0</v>
      </c>
      <c r="Q244" s="144">
        <v>0</v>
      </c>
      <c r="R244" s="144">
        <f>Q244*H244</f>
        <v>0</v>
      </c>
      <c r="S244" s="144">
        <v>0</v>
      </c>
      <c r="T244" s="145">
        <f>S244*H244</f>
        <v>0</v>
      </c>
      <c r="AR244" s="146" t="s">
        <v>97</v>
      </c>
      <c r="AT244" s="146" t="s">
        <v>284</v>
      </c>
      <c r="AU244" s="146" t="s">
        <v>80</v>
      </c>
      <c r="AY244" s="13" t="s">
        <v>281</v>
      </c>
      <c r="BE244" s="147">
        <f>IF(N244="základní",J244,0)</f>
        <v>0</v>
      </c>
      <c r="BF244" s="147">
        <f>IF(N244="snížená",J244,0)</f>
        <v>0</v>
      </c>
      <c r="BG244" s="147">
        <f>IF(N244="zákl. přenesená",J244,0)</f>
        <v>0</v>
      </c>
      <c r="BH244" s="147">
        <f>IF(N244="sníž. přenesená",J244,0)</f>
        <v>0</v>
      </c>
      <c r="BI244" s="147">
        <f>IF(N244="nulová",J244,0)</f>
        <v>0</v>
      </c>
      <c r="BJ244" s="13" t="s">
        <v>80</v>
      </c>
      <c r="BK244" s="147">
        <f>ROUND(I244*H244,2)</f>
        <v>0</v>
      </c>
      <c r="BL244" s="13" t="s">
        <v>97</v>
      </c>
      <c r="BM244" s="146" t="s">
        <v>1063</v>
      </c>
    </row>
    <row r="245" spans="2:65" s="1" customFormat="1" ht="19.5">
      <c r="B245" s="28"/>
      <c r="D245" s="148" t="s">
        <v>290</v>
      </c>
      <c r="F245" s="149" t="s">
        <v>977</v>
      </c>
      <c r="I245" s="150"/>
      <c r="L245" s="28"/>
      <c r="M245" s="151"/>
      <c r="T245" s="52"/>
      <c r="AT245" s="13" t="s">
        <v>290</v>
      </c>
      <c r="AU245" s="13" t="s">
        <v>80</v>
      </c>
    </row>
    <row r="246" spans="2:65" s="11" customFormat="1" ht="25.9" customHeight="1">
      <c r="B246" s="121"/>
      <c r="D246" s="122" t="s">
        <v>72</v>
      </c>
      <c r="E246" s="123" t="s">
        <v>833</v>
      </c>
      <c r="F246" s="123" t="s">
        <v>1064</v>
      </c>
      <c r="I246" s="124"/>
      <c r="J246" s="125">
        <f>BK246</f>
        <v>0</v>
      </c>
      <c r="L246" s="121"/>
      <c r="M246" s="126"/>
      <c r="P246" s="127">
        <f>SUM(P247:P259)</f>
        <v>0</v>
      </c>
      <c r="R246" s="127">
        <f>SUM(R247:R259)</f>
        <v>0</v>
      </c>
      <c r="T246" s="128">
        <f>SUM(T247:T259)</f>
        <v>0</v>
      </c>
      <c r="AR246" s="122" t="s">
        <v>80</v>
      </c>
      <c r="AT246" s="129" t="s">
        <v>72</v>
      </c>
      <c r="AU246" s="129" t="s">
        <v>73</v>
      </c>
      <c r="AY246" s="122" t="s">
        <v>281</v>
      </c>
      <c r="BK246" s="130">
        <f>SUM(BK247:BK259)</f>
        <v>0</v>
      </c>
    </row>
    <row r="247" spans="2:65" s="1" customFormat="1" ht="21.75" customHeight="1">
      <c r="B247" s="133"/>
      <c r="C247" s="134" t="s">
        <v>900</v>
      </c>
      <c r="D247" s="134" t="s">
        <v>284</v>
      </c>
      <c r="E247" s="135" t="s">
        <v>1065</v>
      </c>
      <c r="F247" s="136" t="s">
        <v>1066</v>
      </c>
      <c r="G247" s="137" t="s">
        <v>506</v>
      </c>
      <c r="H247" s="156">
        <v>0.86399999999999999</v>
      </c>
      <c r="I247" s="139"/>
      <c r="J247" s="140">
        <f>ROUND(I247*H247,2)</f>
        <v>0</v>
      </c>
      <c r="K247" s="141"/>
      <c r="L247" s="28"/>
      <c r="M247" s="142" t="s">
        <v>1</v>
      </c>
      <c r="N247" s="143" t="s">
        <v>38</v>
      </c>
      <c r="P247" s="144">
        <f>O247*H247</f>
        <v>0</v>
      </c>
      <c r="Q247" s="144">
        <v>0</v>
      </c>
      <c r="R247" s="144">
        <f>Q247*H247</f>
        <v>0</v>
      </c>
      <c r="S247" s="144">
        <v>0</v>
      </c>
      <c r="T247" s="145">
        <f>S247*H247</f>
        <v>0</v>
      </c>
      <c r="AR247" s="146" t="s">
        <v>97</v>
      </c>
      <c r="AT247" s="146" t="s">
        <v>284</v>
      </c>
      <c r="AU247" s="146" t="s">
        <v>80</v>
      </c>
      <c r="AY247" s="13" t="s">
        <v>281</v>
      </c>
      <c r="BE247" s="147">
        <f>IF(N247="základní",J247,0)</f>
        <v>0</v>
      </c>
      <c r="BF247" s="147">
        <f>IF(N247="snížená",J247,0)</f>
        <v>0</v>
      </c>
      <c r="BG247" s="147">
        <f>IF(N247="zákl. přenesená",J247,0)</f>
        <v>0</v>
      </c>
      <c r="BH247" s="147">
        <f>IF(N247="sníž. přenesená",J247,0)</f>
        <v>0</v>
      </c>
      <c r="BI247" s="147">
        <f>IF(N247="nulová",J247,0)</f>
        <v>0</v>
      </c>
      <c r="BJ247" s="13" t="s">
        <v>80</v>
      </c>
      <c r="BK247" s="147">
        <f>ROUND(I247*H247,2)</f>
        <v>0</v>
      </c>
      <c r="BL247" s="13" t="s">
        <v>97</v>
      </c>
      <c r="BM247" s="146" t="s">
        <v>1067</v>
      </c>
    </row>
    <row r="248" spans="2:65" s="1" customFormat="1" ht="29.25">
      <c r="B248" s="28"/>
      <c r="D248" s="148" t="s">
        <v>290</v>
      </c>
      <c r="F248" s="149" t="s">
        <v>1068</v>
      </c>
      <c r="I248" s="150"/>
      <c r="L248" s="28"/>
      <c r="M248" s="151"/>
      <c r="T248" s="52"/>
      <c r="AT248" s="13" t="s">
        <v>290</v>
      </c>
      <c r="AU248" s="13" t="s">
        <v>80</v>
      </c>
    </row>
    <row r="249" spans="2:65" s="1" customFormat="1" ht="33" customHeight="1">
      <c r="B249" s="133"/>
      <c r="C249" s="134" t="s">
        <v>1069</v>
      </c>
      <c r="D249" s="134" t="s">
        <v>284</v>
      </c>
      <c r="E249" s="135" t="s">
        <v>1070</v>
      </c>
      <c r="F249" s="136" t="s">
        <v>1071</v>
      </c>
      <c r="G249" s="137" t="s">
        <v>506</v>
      </c>
      <c r="H249" s="156">
        <v>0.93600000000000005</v>
      </c>
      <c r="I249" s="139"/>
      <c r="J249" s="140">
        <f>ROUND(I249*H249,2)</f>
        <v>0</v>
      </c>
      <c r="K249" s="141"/>
      <c r="L249" s="28"/>
      <c r="M249" s="142" t="s">
        <v>1</v>
      </c>
      <c r="N249" s="143" t="s">
        <v>38</v>
      </c>
      <c r="P249" s="144">
        <f>O249*H249</f>
        <v>0</v>
      </c>
      <c r="Q249" s="144">
        <v>0</v>
      </c>
      <c r="R249" s="144">
        <f>Q249*H249</f>
        <v>0</v>
      </c>
      <c r="S249" s="144">
        <v>0</v>
      </c>
      <c r="T249" s="145">
        <f>S249*H249</f>
        <v>0</v>
      </c>
      <c r="AR249" s="146" t="s">
        <v>97</v>
      </c>
      <c r="AT249" s="146" t="s">
        <v>284</v>
      </c>
      <c r="AU249" s="146" t="s">
        <v>80</v>
      </c>
      <c r="AY249" s="13" t="s">
        <v>281</v>
      </c>
      <c r="BE249" s="147">
        <f>IF(N249="základní",J249,0)</f>
        <v>0</v>
      </c>
      <c r="BF249" s="147">
        <f>IF(N249="snížená",J249,0)</f>
        <v>0</v>
      </c>
      <c r="BG249" s="147">
        <f>IF(N249="zákl. přenesená",J249,0)</f>
        <v>0</v>
      </c>
      <c r="BH249" s="147">
        <f>IF(N249="sníž. přenesená",J249,0)</f>
        <v>0</v>
      </c>
      <c r="BI249" s="147">
        <f>IF(N249="nulová",J249,0)</f>
        <v>0</v>
      </c>
      <c r="BJ249" s="13" t="s">
        <v>80</v>
      </c>
      <c r="BK249" s="147">
        <f>ROUND(I249*H249,2)</f>
        <v>0</v>
      </c>
      <c r="BL249" s="13" t="s">
        <v>97</v>
      </c>
      <c r="BM249" s="146" t="s">
        <v>1072</v>
      </c>
    </row>
    <row r="250" spans="2:65" s="1" customFormat="1" ht="19.5">
      <c r="B250" s="28"/>
      <c r="D250" s="148" t="s">
        <v>290</v>
      </c>
      <c r="F250" s="149" t="s">
        <v>1073</v>
      </c>
      <c r="I250" s="150"/>
      <c r="L250" s="28"/>
      <c r="M250" s="151"/>
      <c r="T250" s="52"/>
      <c r="AT250" s="13" t="s">
        <v>290</v>
      </c>
      <c r="AU250" s="13" t="s">
        <v>80</v>
      </c>
    </row>
    <row r="251" spans="2:65" s="1" customFormat="1" ht="44.25" customHeight="1">
      <c r="B251" s="133"/>
      <c r="C251" s="134" t="s">
        <v>1074</v>
      </c>
      <c r="D251" s="134" t="s">
        <v>284</v>
      </c>
      <c r="E251" s="135" t="s">
        <v>1075</v>
      </c>
      <c r="F251" s="136" t="s">
        <v>1076</v>
      </c>
      <c r="G251" s="137" t="s">
        <v>511</v>
      </c>
      <c r="H251" s="156">
        <v>0.115</v>
      </c>
      <c r="I251" s="139"/>
      <c r="J251" s="140">
        <f>ROUND(I251*H251,2)</f>
        <v>0</v>
      </c>
      <c r="K251" s="141"/>
      <c r="L251" s="28"/>
      <c r="M251" s="142" t="s">
        <v>1</v>
      </c>
      <c r="N251" s="143" t="s">
        <v>38</v>
      </c>
      <c r="P251" s="144">
        <f>O251*H251</f>
        <v>0</v>
      </c>
      <c r="Q251" s="144">
        <v>0</v>
      </c>
      <c r="R251" s="144">
        <f>Q251*H251</f>
        <v>0</v>
      </c>
      <c r="S251" s="144">
        <v>0</v>
      </c>
      <c r="T251" s="145">
        <f>S251*H251</f>
        <v>0</v>
      </c>
      <c r="AR251" s="146" t="s">
        <v>97</v>
      </c>
      <c r="AT251" s="146" t="s">
        <v>284</v>
      </c>
      <c r="AU251" s="146" t="s">
        <v>80</v>
      </c>
      <c r="AY251" s="13" t="s">
        <v>281</v>
      </c>
      <c r="BE251" s="147">
        <f>IF(N251="základní",J251,0)</f>
        <v>0</v>
      </c>
      <c r="BF251" s="147">
        <f>IF(N251="snížená",J251,0)</f>
        <v>0</v>
      </c>
      <c r="BG251" s="147">
        <f>IF(N251="zákl. přenesená",J251,0)</f>
        <v>0</v>
      </c>
      <c r="BH251" s="147">
        <f>IF(N251="sníž. přenesená",J251,0)</f>
        <v>0</v>
      </c>
      <c r="BI251" s="147">
        <f>IF(N251="nulová",J251,0)</f>
        <v>0</v>
      </c>
      <c r="BJ251" s="13" t="s">
        <v>80</v>
      </c>
      <c r="BK251" s="147">
        <f>ROUND(I251*H251,2)</f>
        <v>0</v>
      </c>
      <c r="BL251" s="13" t="s">
        <v>97</v>
      </c>
      <c r="BM251" s="146" t="s">
        <v>1077</v>
      </c>
    </row>
    <row r="252" spans="2:65" s="1" customFormat="1" ht="39">
      <c r="B252" s="28"/>
      <c r="D252" s="148" t="s">
        <v>290</v>
      </c>
      <c r="F252" s="149" t="s">
        <v>1078</v>
      </c>
      <c r="I252" s="150"/>
      <c r="L252" s="28"/>
      <c r="M252" s="151"/>
      <c r="T252" s="52"/>
      <c r="AT252" s="13" t="s">
        <v>290</v>
      </c>
      <c r="AU252" s="13" t="s">
        <v>80</v>
      </c>
    </row>
    <row r="253" spans="2:65" s="1" customFormat="1" ht="16.5" customHeight="1">
      <c r="B253" s="133"/>
      <c r="C253" s="134" t="s">
        <v>1079</v>
      </c>
      <c r="D253" s="134" t="s">
        <v>284</v>
      </c>
      <c r="E253" s="135" t="s">
        <v>1080</v>
      </c>
      <c r="F253" s="136" t="s">
        <v>1081</v>
      </c>
      <c r="G253" s="137" t="s">
        <v>501</v>
      </c>
      <c r="H253" s="156">
        <v>19.2</v>
      </c>
      <c r="I253" s="139"/>
      <c r="J253" s="140">
        <f>ROUND(I253*H253,2)</f>
        <v>0</v>
      </c>
      <c r="K253" s="141"/>
      <c r="L253" s="28"/>
      <c r="M253" s="142" t="s">
        <v>1</v>
      </c>
      <c r="N253" s="143" t="s">
        <v>38</v>
      </c>
      <c r="P253" s="144">
        <f>O253*H253</f>
        <v>0</v>
      </c>
      <c r="Q253" s="144">
        <v>0</v>
      </c>
      <c r="R253" s="144">
        <f>Q253*H253</f>
        <v>0</v>
      </c>
      <c r="S253" s="144">
        <v>0</v>
      </c>
      <c r="T253" s="145">
        <f>S253*H253</f>
        <v>0</v>
      </c>
      <c r="AR253" s="146" t="s">
        <v>97</v>
      </c>
      <c r="AT253" s="146" t="s">
        <v>284</v>
      </c>
      <c r="AU253" s="146" t="s">
        <v>80</v>
      </c>
      <c r="AY253" s="13" t="s">
        <v>281</v>
      </c>
      <c r="BE253" s="147">
        <f>IF(N253="základní",J253,0)</f>
        <v>0</v>
      </c>
      <c r="BF253" s="147">
        <f>IF(N253="snížená",J253,0)</f>
        <v>0</v>
      </c>
      <c r="BG253" s="147">
        <f>IF(N253="zákl. přenesená",J253,0)</f>
        <v>0</v>
      </c>
      <c r="BH253" s="147">
        <f>IF(N253="sníž. přenesená",J253,0)</f>
        <v>0</v>
      </c>
      <c r="BI253" s="147">
        <f>IF(N253="nulová",J253,0)</f>
        <v>0</v>
      </c>
      <c r="BJ253" s="13" t="s">
        <v>80</v>
      </c>
      <c r="BK253" s="147">
        <f>ROUND(I253*H253,2)</f>
        <v>0</v>
      </c>
      <c r="BL253" s="13" t="s">
        <v>97</v>
      </c>
      <c r="BM253" s="146" t="s">
        <v>1082</v>
      </c>
    </row>
    <row r="254" spans="2:65" s="1" customFormat="1" ht="39">
      <c r="B254" s="28"/>
      <c r="D254" s="148" t="s">
        <v>290</v>
      </c>
      <c r="F254" s="149" t="s">
        <v>1083</v>
      </c>
      <c r="I254" s="150"/>
      <c r="L254" s="28"/>
      <c r="M254" s="151"/>
      <c r="T254" s="52"/>
      <c r="AT254" s="13" t="s">
        <v>290</v>
      </c>
      <c r="AU254" s="13" t="s">
        <v>80</v>
      </c>
    </row>
    <row r="255" spans="2:65" s="1" customFormat="1" ht="24.2" customHeight="1">
      <c r="B255" s="133"/>
      <c r="C255" s="134" t="s">
        <v>1084</v>
      </c>
      <c r="D255" s="134" t="s">
        <v>284</v>
      </c>
      <c r="E255" s="135" t="s">
        <v>1085</v>
      </c>
      <c r="F255" s="136" t="s">
        <v>1086</v>
      </c>
      <c r="G255" s="137" t="s">
        <v>402</v>
      </c>
      <c r="H255" s="156">
        <v>11.96</v>
      </c>
      <c r="I255" s="139"/>
      <c r="J255" s="140">
        <f>ROUND(I255*H255,2)</f>
        <v>0</v>
      </c>
      <c r="K255" s="141"/>
      <c r="L255" s="28"/>
      <c r="M255" s="142" t="s">
        <v>1</v>
      </c>
      <c r="N255" s="143" t="s">
        <v>38</v>
      </c>
      <c r="P255" s="144">
        <f>O255*H255</f>
        <v>0</v>
      </c>
      <c r="Q255" s="144">
        <v>0</v>
      </c>
      <c r="R255" s="144">
        <f>Q255*H255</f>
        <v>0</v>
      </c>
      <c r="S255" s="144">
        <v>0</v>
      </c>
      <c r="T255" s="145">
        <f>S255*H255</f>
        <v>0</v>
      </c>
      <c r="AR255" s="146" t="s">
        <v>97</v>
      </c>
      <c r="AT255" s="146" t="s">
        <v>284</v>
      </c>
      <c r="AU255" s="146" t="s">
        <v>80</v>
      </c>
      <c r="AY255" s="13" t="s">
        <v>281</v>
      </c>
      <c r="BE255" s="147">
        <f>IF(N255="základní",J255,0)</f>
        <v>0</v>
      </c>
      <c r="BF255" s="147">
        <f>IF(N255="snížená",J255,0)</f>
        <v>0</v>
      </c>
      <c r="BG255" s="147">
        <f>IF(N255="zákl. přenesená",J255,0)</f>
        <v>0</v>
      </c>
      <c r="BH255" s="147">
        <f>IF(N255="sníž. přenesená",J255,0)</f>
        <v>0</v>
      </c>
      <c r="BI255" s="147">
        <f>IF(N255="nulová",J255,0)</f>
        <v>0</v>
      </c>
      <c r="BJ255" s="13" t="s">
        <v>80</v>
      </c>
      <c r="BK255" s="147">
        <f>ROUND(I255*H255,2)</f>
        <v>0</v>
      </c>
      <c r="BL255" s="13" t="s">
        <v>97</v>
      </c>
      <c r="BM255" s="146" t="s">
        <v>1087</v>
      </c>
    </row>
    <row r="256" spans="2:65" s="1" customFormat="1" ht="39">
      <c r="B256" s="28"/>
      <c r="D256" s="148" t="s">
        <v>290</v>
      </c>
      <c r="F256" s="149" t="s">
        <v>1088</v>
      </c>
      <c r="I256" s="150"/>
      <c r="L256" s="28"/>
      <c r="M256" s="151"/>
      <c r="T256" s="52"/>
      <c r="AT256" s="13" t="s">
        <v>290</v>
      </c>
      <c r="AU256" s="13" t="s">
        <v>80</v>
      </c>
    </row>
    <row r="257" spans="2:65" s="1" customFormat="1" ht="24.2" customHeight="1">
      <c r="B257" s="133"/>
      <c r="C257" s="134" t="s">
        <v>1089</v>
      </c>
      <c r="D257" s="134" t="s">
        <v>284</v>
      </c>
      <c r="E257" s="135" t="s">
        <v>1090</v>
      </c>
      <c r="F257" s="136" t="s">
        <v>1091</v>
      </c>
      <c r="G257" s="137" t="s">
        <v>402</v>
      </c>
      <c r="H257" s="156">
        <v>11.96</v>
      </c>
      <c r="I257" s="139"/>
      <c r="J257" s="140">
        <f>ROUND(I257*H257,2)</f>
        <v>0</v>
      </c>
      <c r="K257" s="141"/>
      <c r="L257" s="28"/>
      <c r="M257" s="142" t="s">
        <v>1</v>
      </c>
      <c r="N257" s="143" t="s">
        <v>38</v>
      </c>
      <c r="P257" s="144">
        <f>O257*H257</f>
        <v>0</v>
      </c>
      <c r="Q257" s="144">
        <v>0</v>
      </c>
      <c r="R257" s="144">
        <f>Q257*H257</f>
        <v>0</v>
      </c>
      <c r="S257" s="144">
        <v>0</v>
      </c>
      <c r="T257" s="145">
        <f>S257*H257</f>
        <v>0</v>
      </c>
      <c r="AR257" s="146" t="s">
        <v>97</v>
      </c>
      <c r="AT257" s="146" t="s">
        <v>284</v>
      </c>
      <c r="AU257" s="146" t="s">
        <v>80</v>
      </c>
      <c r="AY257" s="13" t="s">
        <v>281</v>
      </c>
      <c r="BE257" s="147">
        <f>IF(N257="základní",J257,0)</f>
        <v>0</v>
      </c>
      <c r="BF257" s="147">
        <f>IF(N257="snížená",J257,0)</f>
        <v>0</v>
      </c>
      <c r="BG257" s="147">
        <f>IF(N257="zákl. přenesená",J257,0)</f>
        <v>0</v>
      </c>
      <c r="BH257" s="147">
        <f>IF(N257="sníž. přenesená",J257,0)</f>
        <v>0</v>
      </c>
      <c r="BI257" s="147">
        <f>IF(N257="nulová",J257,0)</f>
        <v>0</v>
      </c>
      <c r="BJ257" s="13" t="s">
        <v>80</v>
      </c>
      <c r="BK257" s="147">
        <f>ROUND(I257*H257,2)</f>
        <v>0</v>
      </c>
      <c r="BL257" s="13" t="s">
        <v>97</v>
      </c>
      <c r="BM257" s="146" t="s">
        <v>1092</v>
      </c>
    </row>
    <row r="258" spans="2:65" s="1" customFormat="1" ht="49.15" customHeight="1">
      <c r="B258" s="133"/>
      <c r="C258" s="134" t="s">
        <v>1093</v>
      </c>
      <c r="D258" s="134" t="s">
        <v>284</v>
      </c>
      <c r="E258" s="135" t="s">
        <v>1094</v>
      </c>
      <c r="F258" s="136" t="s">
        <v>1095</v>
      </c>
      <c r="G258" s="137" t="s">
        <v>409</v>
      </c>
      <c r="H258" s="156">
        <v>16</v>
      </c>
      <c r="I258" s="139"/>
      <c r="J258" s="140">
        <f>ROUND(I258*H258,2)</f>
        <v>0</v>
      </c>
      <c r="K258" s="141"/>
      <c r="L258" s="28"/>
      <c r="M258" s="142" t="s">
        <v>1</v>
      </c>
      <c r="N258" s="143" t="s">
        <v>38</v>
      </c>
      <c r="P258" s="144">
        <f>O258*H258</f>
        <v>0</v>
      </c>
      <c r="Q258" s="144">
        <v>0</v>
      </c>
      <c r="R258" s="144">
        <f>Q258*H258</f>
        <v>0</v>
      </c>
      <c r="S258" s="144">
        <v>0</v>
      </c>
      <c r="T258" s="145">
        <f>S258*H258</f>
        <v>0</v>
      </c>
      <c r="AR258" s="146" t="s">
        <v>97</v>
      </c>
      <c r="AT258" s="146" t="s">
        <v>284</v>
      </c>
      <c r="AU258" s="146" t="s">
        <v>80</v>
      </c>
      <c r="AY258" s="13" t="s">
        <v>281</v>
      </c>
      <c r="BE258" s="147">
        <f>IF(N258="základní",J258,0)</f>
        <v>0</v>
      </c>
      <c r="BF258" s="147">
        <f>IF(N258="snížená",J258,0)</f>
        <v>0</v>
      </c>
      <c r="BG258" s="147">
        <f>IF(N258="zákl. přenesená",J258,0)</f>
        <v>0</v>
      </c>
      <c r="BH258" s="147">
        <f>IF(N258="sníž. přenesená",J258,0)</f>
        <v>0</v>
      </c>
      <c r="BI258" s="147">
        <f>IF(N258="nulová",J258,0)</f>
        <v>0</v>
      </c>
      <c r="BJ258" s="13" t="s">
        <v>80</v>
      </c>
      <c r="BK258" s="147">
        <f>ROUND(I258*H258,2)</f>
        <v>0</v>
      </c>
      <c r="BL258" s="13" t="s">
        <v>97</v>
      </c>
      <c r="BM258" s="146" t="s">
        <v>1096</v>
      </c>
    </row>
    <row r="259" spans="2:65" s="1" customFormat="1" ht="19.5">
      <c r="B259" s="28"/>
      <c r="D259" s="148" t="s">
        <v>290</v>
      </c>
      <c r="F259" s="149" t="s">
        <v>1097</v>
      </c>
      <c r="I259" s="150"/>
      <c r="L259" s="28"/>
      <c r="M259" s="151"/>
      <c r="T259" s="52"/>
      <c r="AT259" s="13" t="s">
        <v>290</v>
      </c>
      <c r="AU259" s="13" t="s">
        <v>80</v>
      </c>
    </row>
    <row r="260" spans="2:65" s="11" customFormat="1" ht="25.9" customHeight="1">
      <c r="B260" s="121"/>
      <c r="D260" s="122" t="s">
        <v>72</v>
      </c>
      <c r="E260" s="123" t="s">
        <v>535</v>
      </c>
      <c r="F260" s="123" t="s">
        <v>788</v>
      </c>
      <c r="I260" s="124"/>
      <c r="J260" s="125">
        <f>BK260</f>
        <v>0</v>
      </c>
      <c r="L260" s="121"/>
      <c r="M260" s="126"/>
      <c r="P260" s="127">
        <f>SUM(P261:P264)</f>
        <v>0</v>
      </c>
      <c r="R260" s="127">
        <f>SUM(R261:R264)</f>
        <v>0</v>
      </c>
      <c r="T260" s="128">
        <f>SUM(T261:T264)</f>
        <v>0</v>
      </c>
      <c r="AR260" s="122" t="s">
        <v>80</v>
      </c>
      <c r="AT260" s="129" t="s">
        <v>72</v>
      </c>
      <c r="AU260" s="129" t="s">
        <v>73</v>
      </c>
      <c r="AY260" s="122" t="s">
        <v>281</v>
      </c>
      <c r="BK260" s="130">
        <f>SUM(BK261:BK264)</f>
        <v>0</v>
      </c>
    </row>
    <row r="261" spans="2:65" s="1" customFormat="1" ht="16.5" customHeight="1">
      <c r="B261" s="133"/>
      <c r="C261" s="134" t="s">
        <v>1098</v>
      </c>
      <c r="D261" s="134" t="s">
        <v>284</v>
      </c>
      <c r="E261" s="135" t="s">
        <v>1099</v>
      </c>
      <c r="F261" s="136" t="s">
        <v>1100</v>
      </c>
      <c r="G261" s="137" t="s">
        <v>506</v>
      </c>
      <c r="H261" s="156">
        <v>2.1280000000000001</v>
      </c>
      <c r="I261" s="139"/>
      <c r="J261" s="140">
        <f>ROUND(I261*H261,2)</f>
        <v>0</v>
      </c>
      <c r="K261" s="141"/>
      <c r="L261" s="28"/>
      <c r="M261" s="142" t="s">
        <v>1</v>
      </c>
      <c r="N261" s="143" t="s">
        <v>38</v>
      </c>
      <c r="P261" s="144">
        <f>O261*H261</f>
        <v>0</v>
      </c>
      <c r="Q261" s="144">
        <v>0</v>
      </c>
      <c r="R261" s="144">
        <f>Q261*H261</f>
        <v>0</v>
      </c>
      <c r="S261" s="144">
        <v>0</v>
      </c>
      <c r="T261" s="145">
        <f>S261*H261</f>
        <v>0</v>
      </c>
      <c r="AR261" s="146" t="s">
        <v>97</v>
      </c>
      <c r="AT261" s="146" t="s">
        <v>284</v>
      </c>
      <c r="AU261" s="146" t="s">
        <v>80</v>
      </c>
      <c r="AY261" s="13" t="s">
        <v>281</v>
      </c>
      <c r="BE261" s="147">
        <f>IF(N261="základní",J261,0)</f>
        <v>0</v>
      </c>
      <c r="BF261" s="147">
        <f>IF(N261="snížená",J261,0)</f>
        <v>0</v>
      </c>
      <c r="BG261" s="147">
        <f>IF(N261="zákl. přenesená",J261,0)</f>
        <v>0</v>
      </c>
      <c r="BH261" s="147">
        <f>IF(N261="sníž. přenesená",J261,0)</f>
        <v>0</v>
      </c>
      <c r="BI261" s="147">
        <f>IF(N261="nulová",J261,0)</f>
        <v>0</v>
      </c>
      <c r="BJ261" s="13" t="s">
        <v>80</v>
      </c>
      <c r="BK261" s="147">
        <f>ROUND(I261*H261,2)</f>
        <v>0</v>
      </c>
      <c r="BL261" s="13" t="s">
        <v>97</v>
      </c>
      <c r="BM261" s="146" t="s">
        <v>1101</v>
      </c>
    </row>
    <row r="262" spans="2:65" s="1" customFormat="1" ht="58.5">
      <c r="B262" s="28"/>
      <c r="D262" s="148" t="s">
        <v>290</v>
      </c>
      <c r="F262" s="149" t="s">
        <v>1102</v>
      </c>
      <c r="I262" s="150"/>
      <c r="L262" s="28"/>
      <c r="M262" s="151"/>
      <c r="T262" s="52"/>
      <c r="AT262" s="13" t="s">
        <v>290</v>
      </c>
      <c r="AU262" s="13" t="s">
        <v>80</v>
      </c>
    </row>
    <row r="263" spans="2:65" s="1" customFormat="1" ht="33" customHeight="1">
      <c r="B263" s="133"/>
      <c r="C263" s="134" t="s">
        <v>1103</v>
      </c>
      <c r="D263" s="134" t="s">
        <v>284</v>
      </c>
      <c r="E263" s="135" t="s">
        <v>623</v>
      </c>
      <c r="F263" s="136" t="s">
        <v>1104</v>
      </c>
      <c r="G263" s="137" t="s">
        <v>402</v>
      </c>
      <c r="H263" s="156">
        <v>7.2</v>
      </c>
      <c r="I263" s="139"/>
      <c r="J263" s="140">
        <f>ROUND(I263*H263,2)</f>
        <v>0</v>
      </c>
      <c r="K263" s="141"/>
      <c r="L263" s="28"/>
      <c r="M263" s="142" t="s">
        <v>1</v>
      </c>
      <c r="N263" s="143" t="s">
        <v>38</v>
      </c>
      <c r="P263" s="144">
        <f>O263*H263</f>
        <v>0</v>
      </c>
      <c r="Q263" s="144">
        <v>0</v>
      </c>
      <c r="R263" s="144">
        <f>Q263*H263</f>
        <v>0</v>
      </c>
      <c r="S263" s="144">
        <v>0</v>
      </c>
      <c r="T263" s="145">
        <f>S263*H263</f>
        <v>0</v>
      </c>
      <c r="AR263" s="146" t="s">
        <v>97</v>
      </c>
      <c r="AT263" s="146" t="s">
        <v>284</v>
      </c>
      <c r="AU263" s="146" t="s">
        <v>80</v>
      </c>
      <c r="AY263" s="13" t="s">
        <v>281</v>
      </c>
      <c r="BE263" s="147">
        <f>IF(N263="základní",J263,0)</f>
        <v>0</v>
      </c>
      <c r="BF263" s="147">
        <f>IF(N263="snížená",J263,0)</f>
        <v>0</v>
      </c>
      <c r="BG263" s="147">
        <f>IF(N263="zákl. přenesená",J263,0)</f>
        <v>0</v>
      </c>
      <c r="BH263" s="147">
        <f>IF(N263="sníž. přenesená",J263,0)</f>
        <v>0</v>
      </c>
      <c r="BI263" s="147">
        <f>IF(N263="nulová",J263,0)</f>
        <v>0</v>
      </c>
      <c r="BJ263" s="13" t="s">
        <v>80</v>
      </c>
      <c r="BK263" s="147">
        <f>ROUND(I263*H263,2)</f>
        <v>0</v>
      </c>
      <c r="BL263" s="13" t="s">
        <v>97</v>
      </c>
      <c r="BM263" s="146" t="s">
        <v>1105</v>
      </c>
    </row>
    <row r="264" spans="2:65" s="1" customFormat="1" ht="19.5">
      <c r="B264" s="28"/>
      <c r="D264" s="148" t="s">
        <v>290</v>
      </c>
      <c r="F264" s="149" t="s">
        <v>1106</v>
      </c>
      <c r="I264" s="150"/>
      <c r="L264" s="28"/>
      <c r="M264" s="151"/>
      <c r="T264" s="52"/>
      <c r="AT264" s="13" t="s">
        <v>290</v>
      </c>
      <c r="AU264" s="13" t="s">
        <v>80</v>
      </c>
    </row>
    <row r="265" spans="2:65" s="11" customFormat="1" ht="25.9" customHeight="1">
      <c r="B265" s="121"/>
      <c r="D265" s="122" t="s">
        <v>72</v>
      </c>
      <c r="E265" s="123" t="s">
        <v>316</v>
      </c>
      <c r="F265" s="123" t="s">
        <v>793</v>
      </c>
      <c r="I265" s="124"/>
      <c r="J265" s="125">
        <f>BK265</f>
        <v>0</v>
      </c>
      <c r="L265" s="121"/>
      <c r="M265" s="126"/>
      <c r="P265" s="127">
        <f>SUM(P266:P270)</f>
        <v>0</v>
      </c>
      <c r="R265" s="127">
        <f>SUM(R266:R270)</f>
        <v>0</v>
      </c>
      <c r="T265" s="128">
        <f>SUM(T266:T270)</f>
        <v>0</v>
      </c>
      <c r="AR265" s="122" t="s">
        <v>80</v>
      </c>
      <c r="AT265" s="129" t="s">
        <v>72</v>
      </c>
      <c r="AU265" s="129" t="s">
        <v>73</v>
      </c>
      <c r="AY265" s="122" t="s">
        <v>281</v>
      </c>
      <c r="BK265" s="130">
        <f>SUM(BK266:BK270)</f>
        <v>0</v>
      </c>
    </row>
    <row r="266" spans="2:65" s="1" customFormat="1" ht="16.5" customHeight="1">
      <c r="B266" s="133"/>
      <c r="C266" s="134" t="s">
        <v>1107</v>
      </c>
      <c r="D266" s="134" t="s">
        <v>284</v>
      </c>
      <c r="E266" s="135" t="s">
        <v>1108</v>
      </c>
      <c r="F266" s="136" t="s">
        <v>1109</v>
      </c>
      <c r="G266" s="137" t="s">
        <v>501</v>
      </c>
      <c r="H266" s="156">
        <v>39.4</v>
      </c>
      <c r="I266" s="139"/>
      <c r="J266" s="140">
        <f>ROUND(I266*H266,2)</f>
        <v>0</v>
      </c>
      <c r="K266" s="141"/>
      <c r="L266" s="28"/>
      <c r="M266" s="142" t="s">
        <v>1</v>
      </c>
      <c r="N266" s="143" t="s">
        <v>38</v>
      </c>
      <c r="P266" s="144">
        <f>O266*H266</f>
        <v>0</v>
      </c>
      <c r="Q266" s="144">
        <v>0</v>
      </c>
      <c r="R266" s="144">
        <f>Q266*H266</f>
        <v>0</v>
      </c>
      <c r="S266" s="144">
        <v>0</v>
      </c>
      <c r="T266" s="145">
        <f>S266*H266</f>
        <v>0</v>
      </c>
      <c r="AR266" s="146" t="s">
        <v>97</v>
      </c>
      <c r="AT266" s="146" t="s">
        <v>284</v>
      </c>
      <c r="AU266" s="146" t="s">
        <v>80</v>
      </c>
      <c r="AY266" s="13" t="s">
        <v>281</v>
      </c>
      <c r="BE266" s="147">
        <f>IF(N266="základní",J266,0)</f>
        <v>0</v>
      </c>
      <c r="BF266" s="147">
        <f>IF(N266="snížená",J266,0)</f>
        <v>0</v>
      </c>
      <c r="BG266" s="147">
        <f>IF(N266="zákl. přenesená",J266,0)</f>
        <v>0</v>
      </c>
      <c r="BH266" s="147">
        <f>IF(N266="sníž. přenesená",J266,0)</f>
        <v>0</v>
      </c>
      <c r="BI266" s="147">
        <f>IF(N266="nulová",J266,0)</f>
        <v>0</v>
      </c>
      <c r="BJ266" s="13" t="s">
        <v>80</v>
      </c>
      <c r="BK266" s="147">
        <f>ROUND(I266*H266,2)</f>
        <v>0</v>
      </c>
      <c r="BL266" s="13" t="s">
        <v>97</v>
      </c>
      <c r="BM266" s="146" t="s">
        <v>1110</v>
      </c>
    </row>
    <row r="267" spans="2:65" s="1" customFormat="1" ht="19.5">
      <c r="B267" s="28"/>
      <c r="D267" s="148" t="s">
        <v>290</v>
      </c>
      <c r="F267" s="149" t="s">
        <v>1111</v>
      </c>
      <c r="I267" s="150"/>
      <c r="L267" s="28"/>
      <c r="M267" s="151"/>
      <c r="T267" s="52"/>
      <c r="AT267" s="13" t="s">
        <v>290</v>
      </c>
      <c r="AU267" s="13" t="s">
        <v>80</v>
      </c>
    </row>
    <row r="268" spans="2:65" s="1" customFormat="1" ht="49.15" customHeight="1">
      <c r="B268" s="133"/>
      <c r="C268" s="134" t="s">
        <v>1112</v>
      </c>
      <c r="D268" s="134" t="s">
        <v>284</v>
      </c>
      <c r="E268" s="135" t="s">
        <v>1113</v>
      </c>
      <c r="F268" s="136" t="s">
        <v>1114</v>
      </c>
      <c r="G268" s="137" t="s">
        <v>501</v>
      </c>
      <c r="H268" s="156">
        <v>43.34</v>
      </c>
      <c r="I268" s="139"/>
      <c r="J268" s="140">
        <f>ROUND(I268*H268,2)</f>
        <v>0</v>
      </c>
      <c r="K268" s="141"/>
      <c r="L268" s="28"/>
      <c r="M268" s="142" t="s">
        <v>1</v>
      </c>
      <c r="N268" s="143" t="s">
        <v>38</v>
      </c>
      <c r="P268" s="144">
        <f>O268*H268</f>
        <v>0</v>
      </c>
      <c r="Q268" s="144">
        <v>0</v>
      </c>
      <c r="R268" s="144">
        <f>Q268*H268</f>
        <v>0</v>
      </c>
      <c r="S268" s="144">
        <v>0</v>
      </c>
      <c r="T268" s="145">
        <f>S268*H268</f>
        <v>0</v>
      </c>
      <c r="AR268" s="146" t="s">
        <v>97</v>
      </c>
      <c r="AT268" s="146" t="s">
        <v>284</v>
      </c>
      <c r="AU268" s="146" t="s">
        <v>80</v>
      </c>
      <c r="AY268" s="13" t="s">
        <v>281</v>
      </c>
      <c r="BE268" s="147">
        <f>IF(N268="základní",J268,0)</f>
        <v>0</v>
      </c>
      <c r="BF268" s="147">
        <f>IF(N268="snížená",J268,0)</f>
        <v>0</v>
      </c>
      <c r="BG268" s="147">
        <f>IF(N268="zákl. přenesená",J268,0)</f>
        <v>0</v>
      </c>
      <c r="BH268" s="147">
        <f>IF(N268="sníž. přenesená",J268,0)</f>
        <v>0</v>
      </c>
      <c r="BI268" s="147">
        <f>IF(N268="nulová",J268,0)</f>
        <v>0</v>
      </c>
      <c r="BJ268" s="13" t="s">
        <v>80</v>
      </c>
      <c r="BK268" s="147">
        <f>ROUND(I268*H268,2)</f>
        <v>0</v>
      </c>
      <c r="BL268" s="13" t="s">
        <v>97</v>
      </c>
      <c r="BM268" s="146" t="s">
        <v>1115</v>
      </c>
    </row>
    <row r="269" spans="2:65" s="1" customFormat="1" ht="19.5">
      <c r="B269" s="28"/>
      <c r="D269" s="148" t="s">
        <v>290</v>
      </c>
      <c r="F269" s="149" t="s">
        <v>1116</v>
      </c>
      <c r="I269" s="150"/>
      <c r="L269" s="28"/>
      <c r="M269" s="151"/>
      <c r="T269" s="52"/>
      <c r="AT269" s="13" t="s">
        <v>290</v>
      </c>
      <c r="AU269" s="13" t="s">
        <v>80</v>
      </c>
    </row>
    <row r="270" spans="2:65" s="1" customFormat="1" ht="24.2" customHeight="1">
      <c r="B270" s="133"/>
      <c r="C270" s="134" t="s">
        <v>1117</v>
      </c>
      <c r="D270" s="134" t="s">
        <v>284</v>
      </c>
      <c r="E270" s="135" t="s">
        <v>1118</v>
      </c>
      <c r="F270" s="136" t="s">
        <v>1119</v>
      </c>
      <c r="G270" s="137" t="s">
        <v>409</v>
      </c>
      <c r="H270" s="156">
        <v>2</v>
      </c>
      <c r="I270" s="139"/>
      <c r="J270" s="140">
        <f>ROUND(I270*H270,2)</f>
        <v>0</v>
      </c>
      <c r="K270" s="141"/>
      <c r="L270" s="28"/>
      <c r="M270" s="142" t="s">
        <v>1</v>
      </c>
      <c r="N270" s="143" t="s">
        <v>38</v>
      </c>
      <c r="P270" s="144">
        <f>O270*H270</f>
        <v>0</v>
      </c>
      <c r="Q270" s="144">
        <v>0</v>
      </c>
      <c r="R270" s="144">
        <f>Q270*H270</f>
        <v>0</v>
      </c>
      <c r="S270" s="144">
        <v>0</v>
      </c>
      <c r="T270" s="145">
        <f>S270*H270</f>
        <v>0</v>
      </c>
      <c r="AR270" s="146" t="s">
        <v>97</v>
      </c>
      <c r="AT270" s="146" t="s">
        <v>284</v>
      </c>
      <c r="AU270" s="146" t="s">
        <v>80</v>
      </c>
      <c r="AY270" s="13" t="s">
        <v>281</v>
      </c>
      <c r="BE270" s="147">
        <f>IF(N270="základní",J270,0)</f>
        <v>0</v>
      </c>
      <c r="BF270" s="147">
        <f>IF(N270="snížená",J270,0)</f>
        <v>0</v>
      </c>
      <c r="BG270" s="147">
        <f>IF(N270="zákl. přenesená",J270,0)</f>
        <v>0</v>
      </c>
      <c r="BH270" s="147">
        <f>IF(N270="sníž. přenesená",J270,0)</f>
        <v>0</v>
      </c>
      <c r="BI270" s="147">
        <f>IF(N270="nulová",J270,0)</f>
        <v>0</v>
      </c>
      <c r="BJ270" s="13" t="s">
        <v>80</v>
      </c>
      <c r="BK270" s="147">
        <f>ROUND(I270*H270,2)</f>
        <v>0</v>
      </c>
      <c r="BL270" s="13" t="s">
        <v>97</v>
      </c>
      <c r="BM270" s="146" t="s">
        <v>1120</v>
      </c>
    </row>
    <row r="271" spans="2:65" s="11" customFormat="1" ht="25.9" customHeight="1">
      <c r="B271" s="121"/>
      <c r="D271" s="122" t="s">
        <v>72</v>
      </c>
      <c r="E271" s="123" t="s">
        <v>643</v>
      </c>
      <c r="F271" s="123" t="s">
        <v>644</v>
      </c>
      <c r="I271" s="124"/>
      <c r="J271" s="125">
        <f>BK271</f>
        <v>0</v>
      </c>
      <c r="L271" s="121"/>
      <c r="M271" s="126"/>
      <c r="P271" s="127">
        <f>SUM(P272:P273)</f>
        <v>0</v>
      </c>
      <c r="R271" s="127">
        <f>SUM(R272:R273)</f>
        <v>0</v>
      </c>
      <c r="T271" s="128">
        <f>SUM(T272:T273)</f>
        <v>0</v>
      </c>
      <c r="AR271" s="122" t="s">
        <v>80</v>
      </c>
      <c r="AT271" s="129" t="s">
        <v>72</v>
      </c>
      <c r="AU271" s="129" t="s">
        <v>73</v>
      </c>
      <c r="AY271" s="122" t="s">
        <v>281</v>
      </c>
      <c r="BK271" s="130">
        <f>SUM(BK272:BK273)</f>
        <v>0</v>
      </c>
    </row>
    <row r="272" spans="2:65" s="1" customFormat="1" ht="24.2" customHeight="1">
      <c r="B272" s="133"/>
      <c r="C272" s="134" t="s">
        <v>1121</v>
      </c>
      <c r="D272" s="134" t="s">
        <v>284</v>
      </c>
      <c r="E272" s="135" t="s">
        <v>834</v>
      </c>
      <c r="F272" s="136" t="s">
        <v>835</v>
      </c>
      <c r="G272" s="137" t="s">
        <v>511</v>
      </c>
      <c r="H272" s="156">
        <v>242.78899999999999</v>
      </c>
      <c r="I272" s="139"/>
      <c r="J272" s="140">
        <f>ROUND(I272*H272,2)</f>
        <v>0</v>
      </c>
      <c r="K272" s="141"/>
      <c r="L272" s="28"/>
      <c r="M272" s="142" t="s">
        <v>1</v>
      </c>
      <c r="N272" s="143" t="s">
        <v>38</v>
      </c>
      <c r="P272" s="144">
        <f>O272*H272</f>
        <v>0</v>
      </c>
      <c r="Q272" s="144">
        <v>0</v>
      </c>
      <c r="R272" s="144">
        <f>Q272*H272</f>
        <v>0</v>
      </c>
      <c r="S272" s="144">
        <v>0</v>
      </c>
      <c r="T272" s="145">
        <f>S272*H272</f>
        <v>0</v>
      </c>
      <c r="AR272" s="146" t="s">
        <v>97</v>
      </c>
      <c r="AT272" s="146" t="s">
        <v>284</v>
      </c>
      <c r="AU272" s="146" t="s">
        <v>80</v>
      </c>
      <c r="AY272" s="13" t="s">
        <v>281</v>
      </c>
      <c r="BE272" s="147">
        <f>IF(N272="základní",J272,0)</f>
        <v>0</v>
      </c>
      <c r="BF272" s="147">
        <f>IF(N272="snížená",J272,0)</f>
        <v>0</v>
      </c>
      <c r="BG272" s="147">
        <f>IF(N272="zákl. přenesená",J272,0)</f>
        <v>0</v>
      </c>
      <c r="BH272" s="147">
        <f>IF(N272="sníž. přenesená",J272,0)</f>
        <v>0</v>
      </c>
      <c r="BI272" s="147">
        <f>IF(N272="nulová",J272,0)</f>
        <v>0</v>
      </c>
      <c r="BJ272" s="13" t="s">
        <v>80</v>
      </c>
      <c r="BK272" s="147">
        <f>ROUND(I272*H272,2)</f>
        <v>0</v>
      </c>
      <c r="BL272" s="13" t="s">
        <v>97</v>
      </c>
      <c r="BM272" s="146" t="s">
        <v>1122</v>
      </c>
    </row>
    <row r="273" spans="2:65" s="1" customFormat="1" ht="39">
      <c r="B273" s="28"/>
      <c r="D273" s="148" t="s">
        <v>290</v>
      </c>
      <c r="F273" s="149" t="s">
        <v>837</v>
      </c>
      <c r="I273" s="150"/>
      <c r="L273" s="28"/>
      <c r="M273" s="151"/>
      <c r="T273" s="52"/>
      <c r="AT273" s="13" t="s">
        <v>290</v>
      </c>
      <c r="AU273" s="13" t="s">
        <v>80</v>
      </c>
    </row>
    <row r="274" spans="2:65" s="11" customFormat="1" ht="25.9" customHeight="1">
      <c r="B274" s="121"/>
      <c r="D274" s="122" t="s">
        <v>72</v>
      </c>
      <c r="E274" s="123" t="s">
        <v>838</v>
      </c>
      <c r="F274" s="123" t="s">
        <v>839</v>
      </c>
      <c r="I274" s="124"/>
      <c r="J274" s="125">
        <f>BK274</f>
        <v>0</v>
      </c>
      <c r="L274" s="121"/>
      <c r="M274" s="126"/>
      <c r="P274" s="127">
        <f>SUM(P275:P280)</f>
        <v>0</v>
      </c>
      <c r="R274" s="127">
        <f>SUM(R275:R280)</f>
        <v>0</v>
      </c>
      <c r="T274" s="128">
        <f>SUM(T275:T280)</f>
        <v>0</v>
      </c>
      <c r="AR274" s="122" t="s">
        <v>82</v>
      </c>
      <c r="AT274" s="129" t="s">
        <v>72</v>
      </c>
      <c r="AU274" s="129" t="s">
        <v>73</v>
      </c>
      <c r="AY274" s="122" t="s">
        <v>281</v>
      </c>
      <c r="BK274" s="130">
        <f>SUM(BK275:BK280)</f>
        <v>0</v>
      </c>
    </row>
    <row r="275" spans="2:65" s="1" customFormat="1" ht="24.2" customHeight="1">
      <c r="B275" s="133"/>
      <c r="C275" s="134" t="s">
        <v>1123</v>
      </c>
      <c r="D275" s="134" t="s">
        <v>284</v>
      </c>
      <c r="E275" s="135" t="s">
        <v>1124</v>
      </c>
      <c r="F275" s="136" t="s">
        <v>1125</v>
      </c>
      <c r="G275" s="137" t="s">
        <v>402</v>
      </c>
      <c r="H275" s="156">
        <v>77.400000000000006</v>
      </c>
      <c r="I275" s="139"/>
      <c r="J275" s="140">
        <f>ROUND(I275*H275,2)</f>
        <v>0</v>
      </c>
      <c r="K275" s="141"/>
      <c r="L275" s="28"/>
      <c r="M275" s="142" t="s">
        <v>1</v>
      </c>
      <c r="N275" s="143" t="s">
        <v>38</v>
      </c>
      <c r="P275" s="144">
        <f>O275*H275</f>
        <v>0</v>
      </c>
      <c r="Q275" s="144">
        <v>0</v>
      </c>
      <c r="R275" s="144">
        <f>Q275*H275</f>
        <v>0</v>
      </c>
      <c r="S275" s="144">
        <v>0</v>
      </c>
      <c r="T275" s="145">
        <f>S275*H275</f>
        <v>0</v>
      </c>
      <c r="AR275" s="146" t="s">
        <v>352</v>
      </c>
      <c r="AT275" s="146" t="s">
        <v>284</v>
      </c>
      <c r="AU275" s="146" t="s">
        <v>80</v>
      </c>
      <c r="AY275" s="13" t="s">
        <v>281</v>
      </c>
      <c r="BE275" s="147">
        <f>IF(N275="základní",J275,0)</f>
        <v>0</v>
      </c>
      <c r="BF275" s="147">
        <f>IF(N275="snížená",J275,0)</f>
        <v>0</v>
      </c>
      <c r="BG275" s="147">
        <f>IF(N275="zákl. přenesená",J275,0)</f>
        <v>0</v>
      </c>
      <c r="BH275" s="147">
        <f>IF(N275="sníž. přenesená",J275,0)</f>
        <v>0</v>
      </c>
      <c r="BI275" s="147">
        <f>IF(N275="nulová",J275,0)</f>
        <v>0</v>
      </c>
      <c r="BJ275" s="13" t="s">
        <v>80</v>
      </c>
      <c r="BK275" s="147">
        <f>ROUND(I275*H275,2)</f>
        <v>0</v>
      </c>
      <c r="BL275" s="13" t="s">
        <v>352</v>
      </c>
      <c r="BM275" s="146" t="s">
        <v>1126</v>
      </c>
    </row>
    <row r="276" spans="2:65" s="1" customFormat="1" ht="19.5">
      <c r="B276" s="28"/>
      <c r="D276" s="148" t="s">
        <v>290</v>
      </c>
      <c r="F276" s="149" t="s">
        <v>1127</v>
      </c>
      <c r="I276" s="150"/>
      <c r="L276" s="28"/>
      <c r="M276" s="151"/>
      <c r="T276" s="52"/>
      <c r="AT276" s="13" t="s">
        <v>290</v>
      </c>
      <c r="AU276" s="13" t="s">
        <v>80</v>
      </c>
    </row>
    <row r="277" spans="2:65" s="1" customFormat="1" ht="24.2" customHeight="1">
      <c r="B277" s="133"/>
      <c r="C277" s="134" t="s">
        <v>1128</v>
      </c>
      <c r="D277" s="134" t="s">
        <v>284</v>
      </c>
      <c r="E277" s="135" t="s">
        <v>1129</v>
      </c>
      <c r="F277" s="136" t="s">
        <v>1130</v>
      </c>
      <c r="G277" s="137" t="s">
        <v>501</v>
      </c>
      <c r="H277" s="156">
        <v>38.700000000000003</v>
      </c>
      <c r="I277" s="139"/>
      <c r="J277" s="140">
        <f>ROUND(I277*H277,2)</f>
        <v>0</v>
      </c>
      <c r="K277" s="141"/>
      <c r="L277" s="28"/>
      <c r="M277" s="142" t="s">
        <v>1</v>
      </c>
      <c r="N277" s="143" t="s">
        <v>38</v>
      </c>
      <c r="P277" s="144">
        <f>O277*H277</f>
        <v>0</v>
      </c>
      <c r="Q277" s="144">
        <v>0</v>
      </c>
      <c r="R277" s="144">
        <f>Q277*H277</f>
        <v>0</v>
      </c>
      <c r="S277" s="144">
        <v>0</v>
      </c>
      <c r="T277" s="145">
        <f>S277*H277</f>
        <v>0</v>
      </c>
      <c r="AR277" s="146" t="s">
        <v>352</v>
      </c>
      <c r="AT277" s="146" t="s">
        <v>284</v>
      </c>
      <c r="AU277" s="146" t="s">
        <v>80</v>
      </c>
      <c r="AY277" s="13" t="s">
        <v>281</v>
      </c>
      <c r="BE277" s="147">
        <f>IF(N277="základní",J277,0)</f>
        <v>0</v>
      </c>
      <c r="BF277" s="147">
        <f>IF(N277="snížená",J277,0)</f>
        <v>0</v>
      </c>
      <c r="BG277" s="147">
        <f>IF(N277="zákl. přenesená",J277,0)</f>
        <v>0</v>
      </c>
      <c r="BH277" s="147">
        <f>IF(N277="sníž. přenesená",J277,0)</f>
        <v>0</v>
      </c>
      <c r="BI277" s="147">
        <f>IF(N277="nulová",J277,0)</f>
        <v>0</v>
      </c>
      <c r="BJ277" s="13" t="s">
        <v>80</v>
      </c>
      <c r="BK277" s="147">
        <f>ROUND(I277*H277,2)</f>
        <v>0</v>
      </c>
      <c r="BL277" s="13" t="s">
        <v>352</v>
      </c>
      <c r="BM277" s="146" t="s">
        <v>1131</v>
      </c>
    </row>
    <row r="278" spans="2:65" s="1" customFormat="1" ht="19.5">
      <c r="B278" s="28"/>
      <c r="D278" s="148" t="s">
        <v>290</v>
      </c>
      <c r="F278" s="149" t="s">
        <v>1132</v>
      </c>
      <c r="I278" s="150"/>
      <c r="L278" s="28"/>
      <c r="M278" s="151"/>
      <c r="T278" s="52"/>
      <c r="AT278" s="13" t="s">
        <v>290</v>
      </c>
      <c r="AU278" s="13" t="s">
        <v>80</v>
      </c>
    </row>
    <row r="279" spans="2:65" s="1" customFormat="1" ht="21.75" customHeight="1">
      <c r="B279" s="133"/>
      <c r="C279" s="134" t="s">
        <v>1133</v>
      </c>
      <c r="D279" s="134" t="s">
        <v>284</v>
      </c>
      <c r="E279" s="135" t="s">
        <v>861</v>
      </c>
      <c r="F279" s="136" t="s">
        <v>862</v>
      </c>
      <c r="G279" s="137" t="s">
        <v>287</v>
      </c>
      <c r="H279" s="138"/>
      <c r="I279" s="139"/>
      <c r="J279" s="140">
        <f>ROUND(I279*H279,2)</f>
        <v>0</v>
      </c>
      <c r="K279" s="141"/>
      <c r="L279" s="28"/>
      <c r="M279" s="142" t="s">
        <v>1</v>
      </c>
      <c r="N279" s="143" t="s">
        <v>38</v>
      </c>
      <c r="P279" s="144">
        <f>O279*H279</f>
        <v>0</v>
      </c>
      <c r="Q279" s="144">
        <v>0</v>
      </c>
      <c r="R279" s="144">
        <f>Q279*H279</f>
        <v>0</v>
      </c>
      <c r="S279" s="144">
        <v>0</v>
      </c>
      <c r="T279" s="145">
        <f>S279*H279</f>
        <v>0</v>
      </c>
      <c r="AR279" s="146" t="s">
        <v>352</v>
      </c>
      <c r="AT279" s="146" t="s">
        <v>284</v>
      </c>
      <c r="AU279" s="146" t="s">
        <v>80</v>
      </c>
      <c r="AY279" s="13" t="s">
        <v>281</v>
      </c>
      <c r="BE279" s="147">
        <f>IF(N279="základní",J279,0)</f>
        <v>0</v>
      </c>
      <c r="BF279" s="147">
        <f>IF(N279="snížená",J279,0)</f>
        <v>0</v>
      </c>
      <c r="BG279" s="147">
        <f>IF(N279="zákl. přenesená",J279,0)</f>
        <v>0</v>
      </c>
      <c r="BH279" s="147">
        <f>IF(N279="sníž. přenesená",J279,0)</f>
        <v>0</v>
      </c>
      <c r="BI279" s="147">
        <f>IF(N279="nulová",J279,0)</f>
        <v>0</v>
      </c>
      <c r="BJ279" s="13" t="s">
        <v>80</v>
      </c>
      <c r="BK279" s="147">
        <f>ROUND(I279*H279,2)</f>
        <v>0</v>
      </c>
      <c r="BL279" s="13" t="s">
        <v>352</v>
      </c>
      <c r="BM279" s="146" t="s">
        <v>1134</v>
      </c>
    </row>
    <row r="280" spans="2:65" s="1" customFormat="1" ht="29.25">
      <c r="B280" s="28"/>
      <c r="D280" s="148" t="s">
        <v>290</v>
      </c>
      <c r="F280" s="149" t="s">
        <v>864</v>
      </c>
      <c r="I280" s="150"/>
      <c r="L280" s="28"/>
      <c r="M280" s="151"/>
      <c r="T280" s="52"/>
      <c r="AT280" s="13" t="s">
        <v>290</v>
      </c>
      <c r="AU280" s="13" t="s">
        <v>80</v>
      </c>
    </row>
    <row r="281" spans="2:65" s="11" customFormat="1" ht="25.9" customHeight="1">
      <c r="B281" s="121"/>
      <c r="D281" s="122" t="s">
        <v>72</v>
      </c>
      <c r="E281" s="123" t="s">
        <v>882</v>
      </c>
      <c r="F281" s="123" t="s">
        <v>883</v>
      </c>
      <c r="I281" s="124"/>
      <c r="J281" s="125">
        <f>BK281</f>
        <v>0</v>
      </c>
      <c r="L281" s="121"/>
      <c r="M281" s="126"/>
      <c r="P281" s="127">
        <f>SUM(P282:P285)</f>
        <v>0</v>
      </c>
      <c r="R281" s="127">
        <f>SUM(R282:R285)</f>
        <v>0</v>
      </c>
      <c r="T281" s="128">
        <f>SUM(T282:T285)</f>
        <v>0</v>
      </c>
      <c r="AR281" s="122" t="s">
        <v>82</v>
      </c>
      <c r="AT281" s="129" t="s">
        <v>72</v>
      </c>
      <c r="AU281" s="129" t="s">
        <v>73</v>
      </c>
      <c r="AY281" s="122" t="s">
        <v>281</v>
      </c>
      <c r="BK281" s="130">
        <f>SUM(BK282:BK285)</f>
        <v>0</v>
      </c>
    </row>
    <row r="282" spans="2:65" s="1" customFormat="1" ht="33" customHeight="1">
      <c r="B282" s="133"/>
      <c r="C282" s="134" t="s">
        <v>1135</v>
      </c>
      <c r="D282" s="134" t="s">
        <v>284</v>
      </c>
      <c r="E282" s="135" t="s">
        <v>1136</v>
      </c>
      <c r="F282" s="136" t="s">
        <v>1137</v>
      </c>
      <c r="G282" s="137" t="s">
        <v>501</v>
      </c>
      <c r="H282" s="156">
        <v>46.8</v>
      </c>
      <c r="I282" s="139"/>
      <c r="J282" s="140">
        <f>ROUND(I282*H282,2)</f>
        <v>0</v>
      </c>
      <c r="K282" s="141"/>
      <c r="L282" s="28"/>
      <c r="M282" s="142" t="s">
        <v>1</v>
      </c>
      <c r="N282" s="143" t="s">
        <v>38</v>
      </c>
      <c r="P282" s="144">
        <f>O282*H282</f>
        <v>0</v>
      </c>
      <c r="Q282" s="144">
        <v>0</v>
      </c>
      <c r="R282" s="144">
        <f>Q282*H282</f>
        <v>0</v>
      </c>
      <c r="S282" s="144">
        <v>0</v>
      </c>
      <c r="T282" s="145">
        <f>S282*H282</f>
        <v>0</v>
      </c>
      <c r="AR282" s="146" t="s">
        <v>352</v>
      </c>
      <c r="AT282" s="146" t="s">
        <v>284</v>
      </c>
      <c r="AU282" s="146" t="s">
        <v>80</v>
      </c>
      <c r="AY282" s="13" t="s">
        <v>281</v>
      </c>
      <c r="BE282" s="147">
        <f>IF(N282="základní",J282,0)</f>
        <v>0</v>
      </c>
      <c r="BF282" s="147">
        <f>IF(N282="snížená",J282,0)</f>
        <v>0</v>
      </c>
      <c r="BG282" s="147">
        <f>IF(N282="zákl. přenesená",J282,0)</f>
        <v>0</v>
      </c>
      <c r="BH282" s="147">
        <f>IF(N282="sníž. přenesená",J282,0)</f>
        <v>0</v>
      </c>
      <c r="BI282" s="147">
        <f>IF(N282="nulová",J282,0)</f>
        <v>0</v>
      </c>
      <c r="BJ282" s="13" t="s">
        <v>80</v>
      </c>
      <c r="BK282" s="147">
        <f>ROUND(I282*H282,2)</f>
        <v>0</v>
      </c>
      <c r="BL282" s="13" t="s">
        <v>352</v>
      </c>
      <c r="BM282" s="146" t="s">
        <v>1138</v>
      </c>
    </row>
    <row r="283" spans="2:65" s="1" customFormat="1" ht="19.5">
      <c r="B283" s="28"/>
      <c r="D283" s="148" t="s">
        <v>290</v>
      </c>
      <c r="F283" s="149" t="s">
        <v>1139</v>
      </c>
      <c r="I283" s="150"/>
      <c r="L283" s="28"/>
      <c r="M283" s="151"/>
      <c r="T283" s="52"/>
      <c r="AT283" s="13" t="s">
        <v>290</v>
      </c>
      <c r="AU283" s="13" t="s">
        <v>80</v>
      </c>
    </row>
    <row r="284" spans="2:65" s="1" customFormat="1" ht="24.2" customHeight="1">
      <c r="B284" s="133"/>
      <c r="C284" s="134" t="s">
        <v>1140</v>
      </c>
      <c r="D284" s="134" t="s">
        <v>284</v>
      </c>
      <c r="E284" s="135" t="s">
        <v>901</v>
      </c>
      <c r="F284" s="136" t="s">
        <v>902</v>
      </c>
      <c r="G284" s="137" t="s">
        <v>287</v>
      </c>
      <c r="H284" s="138"/>
      <c r="I284" s="139"/>
      <c r="J284" s="140">
        <f>ROUND(I284*H284,2)</f>
        <v>0</v>
      </c>
      <c r="K284" s="141"/>
      <c r="L284" s="28"/>
      <c r="M284" s="142" t="s">
        <v>1</v>
      </c>
      <c r="N284" s="143" t="s">
        <v>38</v>
      </c>
      <c r="P284" s="144">
        <f>O284*H284</f>
        <v>0</v>
      </c>
      <c r="Q284" s="144">
        <v>0</v>
      </c>
      <c r="R284" s="144">
        <f>Q284*H284</f>
        <v>0</v>
      </c>
      <c r="S284" s="144">
        <v>0</v>
      </c>
      <c r="T284" s="145">
        <f>S284*H284</f>
        <v>0</v>
      </c>
      <c r="AR284" s="146" t="s">
        <v>352</v>
      </c>
      <c r="AT284" s="146" t="s">
        <v>284</v>
      </c>
      <c r="AU284" s="146" t="s">
        <v>80</v>
      </c>
      <c r="AY284" s="13" t="s">
        <v>281</v>
      </c>
      <c r="BE284" s="147">
        <f>IF(N284="základní",J284,0)</f>
        <v>0</v>
      </c>
      <c r="BF284" s="147">
        <f>IF(N284="snížená",J284,0)</f>
        <v>0</v>
      </c>
      <c r="BG284" s="147">
        <f>IF(N284="zákl. přenesená",J284,0)</f>
        <v>0</v>
      </c>
      <c r="BH284" s="147">
        <f>IF(N284="sníž. přenesená",J284,0)</f>
        <v>0</v>
      </c>
      <c r="BI284" s="147">
        <f>IF(N284="nulová",J284,0)</f>
        <v>0</v>
      </c>
      <c r="BJ284" s="13" t="s">
        <v>80</v>
      </c>
      <c r="BK284" s="147">
        <f>ROUND(I284*H284,2)</f>
        <v>0</v>
      </c>
      <c r="BL284" s="13" t="s">
        <v>352</v>
      </c>
      <c r="BM284" s="146" t="s">
        <v>1141</v>
      </c>
    </row>
    <row r="285" spans="2:65" s="1" customFormat="1" ht="19.5">
      <c r="B285" s="28"/>
      <c r="D285" s="148" t="s">
        <v>290</v>
      </c>
      <c r="F285" s="149" t="s">
        <v>881</v>
      </c>
      <c r="I285" s="150"/>
      <c r="L285" s="28"/>
      <c r="M285" s="153"/>
      <c r="N285" s="154"/>
      <c r="O285" s="154"/>
      <c r="P285" s="154"/>
      <c r="Q285" s="154"/>
      <c r="R285" s="154"/>
      <c r="S285" s="154"/>
      <c r="T285" s="155"/>
      <c r="AT285" s="13" t="s">
        <v>290</v>
      </c>
      <c r="AU285" s="13" t="s">
        <v>80</v>
      </c>
    </row>
    <row r="286" spans="2:65" s="1" customFormat="1" ht="6.95" customHeight="1">
      <c r="B286" s="40"/>
      <c r="C286" s="41"/>
      <c r="D286" s="41"/>
      <c r="E286" s="41"/>
      <c r="F286" s="41"/>
      <c r="G286" s="41"/>
      <c r="H286" s="41"/>
      <c r="I286" s="41"/>
      <c r="J286" s="41"/>
      <c r="K286" s="41"/>
      <c r="L286" s="28"/>
    </row>
  </sheetData>
  <autoFilter ref="C132:K285" xr:uid="{00000000-0009-0000-0000-000006000000}"/>
  <mergeCells count="15">
    <mergeCell ref="E119:H119"/>
    <mergeCell ref="E123:H123"/>
    <mergeCell ref="E121:H121"/>
    <mergeCell ref="E125:H125"/>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6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119</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1142</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ROUND(J128,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ROUND((SUM(BE128:BE165)),  2)</f>
        <v>0</v>
      </c>
      <c r="I37" s="92">
        <v>0.21</v>
      </c>
      <c r="J37" s="81">
        <f>ROUND(((SUM(BE128:BE165))*I37),  2)</f>
        <v>0</v>
      </c>
      <c r="L37" s="28"/>
    </row>
    <row r="38" spans="2:12" s="1" customFormat="1" ht="14.45" customHeight="1">
      <c r="B38" s="28"/>
      <c r="E38" s="23" t="s">
        <v>39</v>
      </c>
      <c r="F38" s="81">
        <f>ROUND((SUM(BF128:BF165)),  2)</f>
        <v>0</v>
      </c>
      <c r="I38" s="92">
        <v>0.12</v>
      </c>
      <c r="J38" s="81">
        <f>ROUND(((SUM(BF128:BF165))*I38),  2)</f>
        <v>0</v>
      </c>
      <c r="L38" s="28"/>
    </row>
    <row r="39" spans="2:12" s="1" customFormat="1" ht="14.45" hidden="1" customHeight="1">
      <c r="B39" s="28"/>
      <c r="E39" s="23" t="s">
        <v>40</v>
      </c>
      <c r="F39" s="81">
        <f>ROUND((SUM(BG128:BG165)),  2)</f>
        <v>0</v>
      </c>
      <c r="I39" s="92">
        <v>0.21</v>
      </c>
      <c r="J39" s="81">
        <f>0</f>
        <v>0</v>
      </c>
      <c r="L39" s="28"/>
    </row>
    <row r="40" spans="2:12" s="1" customFormat="1" ht="14.45" hidden="1" customHeight="1">
      <c r="B40" s="28"/>
      <c r="E40" s="23" t="s">
        <v>41</v>
      </c>
      <c r="F40" s="81">
        <f>ROUND((SUM(BH128:BH165)),  2)</f>
        <v>0</v>
      </c>
      <c r="I40" s="92">
        <v>0.12</v>
      </c>
      <c r="J40" s="81">
        <f>0</f>
        <v>0</v>
      </c>
      <c r="L40" s="28"/>
    </row>
    <row r="41" spans="2:12" s="1" customFormat="1" ht="14.45" hidden="1" customHeight="1">
      <c r="B41" s="28"/>
      <c r="E41" s="23" t="s">
        <v>42</v>
      </c>
      <c r="F41" s="81">
        <f>ROUND((SUM(BI128:BI165)),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Objekt4 - Mobiliář</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J128</f>
        <v>0</v>
      </c>
      <c r="L100" s="28"/>
      <c r="AU100" s="13" t="s">
        <v>259</v>
      </c>
    </row>
    <row r="101" spans="2:47" s="8" customFormat="1" ht="24.95" customHeight="1">
      <c r="B101" s="104"/>
      <c r="D101" s="105" t="s">
        <v>396</v>
      </c>
      <c r="E101" s="106"/>
      <c r="F101" s="106"/>
      <c r="G101" s="106"/>
      <c r="H101" s="106"/>
      <c r="I101" s="106"/>
      <c r="J101" s="107">
        <f>J129</f>
        <v>0</v>
      </c>
      <c r="L101" s="104"/>
    </row>
    <row r="102" spans="2:47" s="8" customFormat="1" ht="24.95" customHeight="1">
      <c r="B102" s="104"/>
      <c r="D102" s="105" t="s">
        <v>649</v>
      </c>
      <c r="E102" s="106"/>
      <c r="F102" s="106"/>
      <c r="G102" s="106"/>
      <c r="H102" s="106"/>
      <c r="I102" s="106"/>
      <c r="J102" s="107">
        <f>J139</f>
        <v>0</v>
      </c>
      <c r="L102" s="104"/>
    </row>
    <row r="103" spans="2:47" s="8" customFormat="1" ht="24.95" customHeight="1">
      <c r="B103" s="104"/>
      <c r="D103" s="105" t="s">
        <v>1143</v>
      </c>
      <c r="E103" s="106"/>
      <c r="F103" s="106"/>
      <c r="G103" s="106"/>
      <c r="H103" s="106"/>
      <c r="I103" s="106"/>
      <c r="J103" s="107">
        <f>J146</f>
        <v>0</v>
      </c>
      <c r="L103" s="104"/>
    </row>
    <row r="104" spans="2:47" s="8" customFormat="1" ht="24.95" customHeight="1">
      <c r="B104" s="104"/>
      <c r="D104" s="105" t="s">
        <v>595</v>
      </c>
      <c r="E104" s="106"/>
      <c r="F104" s="106"/>
      <c r="G104" s="106"/>
      <c r="H104" s="106"/>
      <c r="I104" s="106"/>
      <c r="J104" s="107">
        <f>J163</f>
        <v>0</v>
      </c>
      <c r="L104" s="104"/>
    </row>
    <row r="105" spans="2:47" s="1" customFormat="1" ht="21.75" customHeight="1">
      <c r="B105" s="28"/>
      <c r="L105" s="28"/>
    </row>
    <row r="106" spans="2:47" s="1" customFormat="1" ht="6.95" customHeight="1">
      <c r="B106" s="40"/>
      <c r="C106" s="41"/>
      <c r="D106" s="41"/>
      <c r="E106" s="41"/>
      <c r="F106" s="41"/>
      <c r="G106" s="41"/>
      <c r="H106" s="41"/>
      <c r="I106" s="41"/>
      <c r="J106" s="41"/>
      <c r="K106" s="41"/>
      <c r="L106" s="28"/>
    </row>
    <row r="110" spans="2:47" s="1" customFormat="1" ht="6.95" customHeight="1">
      <c r="B110" s="42"/>
      <c r="C110" s="43"/>
      <c r="D110" s="43"/>
      <c r="E110" s="43"/>
      <c r="F110" s="43"/>
      <c r="G110" s="43"/>
      <c r="H110" s="43"/>
      <c r="I110" s="43"/>
      <c r="J110" s="43"/>
      <c r="K110" s="43"/>
      <c r="L110" s="28"/>
    </row>
    <row r="111" spans="2:47" s="1" customFormat="1" ht="24.95" customHeight="1">
      <c r="B111" s="28"/>
      <c r="C111" s="17" t="s">
        <v>266</v>
      </c>
      <c r="L111" s="28"/>
    </row>
    <row r="112" spans="2:47" s="1" customFormat="1" ht="6.95" customHeight="1">
      <c r="B112" s="28"/>
      <c r="L112" s="28"/>
    </row>
    <row r="113" spans="2:63" s="1" customFormat="1" ht="12" customHeight="1">
      <c r="B113" s="28"/>
      <c r="C113" s="23" t="s">
        <v>16</v>
      </c>
      <c r="L113" s="28"/>
    </row>
    <row r="114" spans="2:63" s="1" customFormat="1" ht="16.5" customHeight="1">
      <c r="B114" s="28"/>
      <c r="E114" s="223" t="str">
        <f>E7</f>
        <v>Městský park -Děkanská zahrada Pelhřimov - kompletní provedení</v>
      </c>
      <c r="F114" s="224"/>
      <c r="G114" s="224"/>
      <c r="H114" s="224"/>
      <c r="L114" s="28"/>
    </row>
    <row r="115" spans="2:63" ht="12" customHeight="1">
      <c r="B115" s="16"/>
      <c r="C115" s="23" t="s">
        <v>249</v>
      </c>
      <c r="L115" s="16"/>
    </row>
    <row r="116" spans="2:63" ht="16.5" customHeight="1">
      <c r="B116" s="16"/>
      <c r="E116" s="223" t="s">
        <v>250</v>
      </c>
      <c r="F116" s="183"/>
      <c r="G116" s="183"/>
      <c r="H116" s="183"/>
      <c r="L116" s="16"/>
    </row>
    <row r="117" spans="2:63" ht="12" customHeight="1">
      <c r="B117" s="16"/>
      <c r="C117" s="23" t="s">
        <v>251</v>
      </c>
      <c r="L117" s="16"/>
    </row>
    <row r="118" spans="2:63" s="1" customFormat="1" ht="16.5" customHeight="1">
      <c r="B118" s="28"/>
      <c r="E118" s="218" t="s">
        <v>252</v>
      </c>
      <c r="F118" s="225"/>
      <c r="G118" s="225"/>
      <c r="H118" s="225"/>
      <c r="L118" s="28"/>
    </row>
    <row r="119" spans="2:63" s="1" customFormat="1" ht="12" customHeight="1">
      <c r="B119" s="28"/>
      <c r="C119" s="23" t="s">
        <v>394</v>
      </c>
      <c r="L119" s="28"/>
    </row>
    <row r="120" spans="2:63" s="1" customFormat="1" ht="16.5" customHeight="1">
      <c r="B120" s="28"/>
      <c r="E120" s="205" t="str">
        <f>E13</f>
        <v>Objekt4 - Mobiliář</v>
      </c>
      <c r="F120" s="225"/>
      <c r="G120" s="225"/>
      <c r="H120" s="225"/>
      <c r="L120" s="28"/>
    </row>
    <row r="121" spans="2:63" s="1" customFormat="1" ht="6.95" customHeight="1">
      <c r="B121" s="28"/>
      <c r="L121" s="28"/>
    </row>
    <row r="122" spans="2:63" s="1" customFormat="1" ht="12" customHeight="1">
      <c r="B122" s="28"/>
      <c r="C122" s="23" t="s">
        <v>20</v>
      </c>
      <c r="F122" s="21" t="str">
        <f>F16</f>
        <v xml:space="preserve"> </v>
      </c>
      <c r="I122" s="23" t="s">
        <v>22</v>
      </c>
      <c r="J122" s="48" t="str">
        <f>IF(J16="","",J16)</f>
        <v>5. 12. 2024</v>
      </c>
      <c r="L122" s="28"/>
    </row>
    <row r="123" spans="2:63" s="1" customFormat="1" ht="6.95" customHeight="1">
      <c r="B123" s="28"/>
      <c r="L123" s="28"/>
    </row>
    <row r="124" spans="2:63" s="1" customFormat="1" ht="15.2" customHeight="1">
      <c r="B124" s="28"/>
      <c r="C124" s="23" t="s">
        <v>24</v>
      </c>
      <c r="F124" s="21" t="str">
        <f>E19</f>
        <v xml:space="preserve"> </v>
      </c>
      <c r="I124" s="23" t="s">
        <v>29</v>
      </c>
      <c r="J124" s="26" t="str">
        <f>E25</f>
        <v xml:space="preserve"> </v>
      </c>
      <c r="L124" s="28"/>
    </row>
    <row r="125" spans="2:63" s="1" customFormat="1" ht="15.2" customHeight="1">
      <c r="B125" s="28"/>
      <c r="C125" s="23" t="s">
        <v>27</v>
      </c>
      <c r="F125" s="21" t="str">
        <f>IF(E22="","",E22)</f>
        <v>Vyplň údaj</v>
      </c>
      <c r="I125" s="23" t="s">
        <v>31</v>
      </c>
      <c r="J125" s="26" t="str">
        <f>E28</f>
        <v xml:space="preserve"> </v>
      </c>
      <c r="L125" s="28"/>
    </row>
    <row r="126" spans="2:63" s="1" customFormat="1" ht="10.35" customHeight="1">
      <c r="B126" s="28"/>
      <c r="L126" s="28"/>
    </row>
    <row r="127" spans="2:63" s="10" customFormat="1" ht="29.25" customHeight="1">
      <c r="B127" s="112"/>
      <c r="C127" s="113" t="s">
        <v>267</v>
      </c>
      <c r="D127" s="114" t="s">
        <v>58</v>
      </c>
      <c r="E127" s="114" t="s">
        <v>54</v>
      </c>
      <c r="F127" s="114" t="s">
        <v>55</v>
      </c>
      <c r="G127" s="114" t="s">
        <v>268</v>
      </c>
      <c r="H127" s="114" t="s">
        <v>269</v>
      </c>
      <c r="I127" s="114" t="s">
        <v>270</v>
      </c>
      <c r="J127" s="115" t="s">
        <v>257</v>
      </c>
      <c r="K127" s="116" t="s">
        <v>271</v>
      </c>
      <c r="L127" s="112"/>
      <c r="M127" s="55" t="s">
        <v>1</v>
      </c>
      <c r="N127" s="56" t="s">
        <v>37</v>
      </c>
      <c r="O127" s="56" t="s">
        <v>272</v>
      </c>
      <c r="P127" s="56" t="s">
        <v>273</v>
      </c>
      <c r="Q127" s="56" t="s">
        <v>274</v>
      </c>
      <c r="R127" s="56" t="s">
        <v>275</v>
      </c>
      <c r="S127" s="56" t="s">
        <v>276</v>
      </c>
      <c r="T127" s="57" t="s">
        <v>277</v>
      </c>
    </row>
    <row r="128" spans="2:63" s="1" customFormat="1" ht="22.9" customHeight="1">
      <c r="B128" s="28"/>
      <c r="C128" s="60" t="s">
        <v>278</v>
      </c>
      <c r="J128" s="117">
        <f>BK128</f>
        <v>0</v>
      </c>
      <c r="L128" s="28"/>
      <c r="M128" s="58"/>
      <c r="N128" s="49"/>
      <c r="O128" s="49"/>
      <c r="P128" s="118">
        <f>P129+P139+P146+P163</f>
        <v>0</v>
      </c>
      <c r="Q128" s="49"/>
      <c r="R128" s="118">
        <f>R129+R139+R146+R163</f>
        <v>0</v>
      </c>
      <c r="S128" s="49"/>
      <c r="T128" s="119">
        <f>T129+T139+T146+T163</f>
        <v>0</v>
      </c>
      <c r="AT128" s="13" t="s">
        <v>72</v>
      </c>
      <c r="AU128" s="13" t="s">
        <v>259</v>
      </c>
      <c r="BK128" s="120">
        <f>BK129+BK139+BK146+BK163</f>
        <v>0</v>
      </c>
    </row>
    <row r="129" spans="2:65" s="11" customFormat="1" ht="25.9" customHeight="1">
      <c r="B129" s="121"/>
      <c r="D129" s="122" t="s">
        <v>72</v>
      </c>
      <c r="E129" s="123" t="s">
        <v>80</v>
      </c>
      <c r="F129" s="123" t="s">
        <v>399</v>
      </c>
      <c r="I129" s="124"/>
      <c r="J129" s="125">
        <f>BK129</f>
        <v>0</v>
      </c>
      <c r="L129" s="121"/>
      <c r="M129" s="126"/>
      <c r="P129" s="127">
        <f>SUM(P130:P138)</f>
        <v>0</v>
      </c>
      <c r="R129" s="127">
        <f>SUM(R130:R138)</f>
        <v>0</v>
      </c>
      <c r="T129" s="128">
        <f>SUM(T130:T138)</f>
        <v>0</v>
      </c>
      <c r="AR129" s="122" t="s">
        <v>80</v>
      </c>
      <c r="AT129" s="129" t="s">
        <v>72</v>
      </c>
      <c r="AU129" s="129" t="s">
        <v>73</v>
      </c>
      <c r="AY129" s="122" t="s">
        <v>281</v>
      </c>
      <c r="BK129" s="130">
        <f>SUM(BK130:BK138)</f>
        <v>0</v>
      </c>
    </row>
    <row r="130" spans="2:65" s="1" customFormat="1" ht="16.5" customHeight="1">
      <c r="B130" s="133"/>
      <c r="C130" s="134" t="s">
        <v>80</v>
      </c>
      <c r="D130" s="134" t="s">
        <v>284</v>
      </c>
      <c r="E130" s="135" t="s">
        <v>1144</v>
      </c>
      <c r="F130" s="136" t="s">
        <v>1145</v>
      </c>
      <c r="G130" s="137" t="s">
        <v>506</v>
      </c>
      <c r="H130" s="156">
        <v>19.673999999999999</v>
      </c>
      <c r="I130" s="139"/>
      <c r="J130" s="140">
        <f>ROUND(I130*H130,2)</f>
        <v>0</v>
      </c>
      <c r="K130" s="141"/>
      <c r="L130" s="28"/>
      <c r="M130" s="142" t="s">
        <v>1</v>
      </c>
      <c r="N130" s="143" t="s">
        <v>38</v>
      </c>
      <c r="P130" s="144">
        <f>O130*H130</f>
        <v>0</v>
      </c>
      <c r="Q130" s="144">
        <v>0</v>
      </c>
      <c r="R130" s="144">
        <f>Q130*H130</f>
        <v>0</v>
      </c>
      <c r="S130" s="144">
        <v>0</v>
      </c>
      <c r="T130" s="145">
        <f>S130*H130</f>
        <v>0</v>
      </c>
      <c r="AR130" s="146" t="s">
        <v>97</v>
      </c>
      <c r="AT130" s="146" t="s">
        <v>284</v>
      </c>
      <c r="AU130" s="146" t="s">
        <v>80</v>
      </c>
      <c r="AY130" s="13" t="s">
        <v>281</v>
      </c>
      <c r="BE130" s="147">
        <f>IF(N130="základní",J130,0)</f>
        <v>0</v>
      </c>
      <c r="BF130" s="147">
        <f>IF(N130="snížená",J130,0)</f>
        <v>0</v>
      </c>
      <c r="BG130" s="147">
        <f>IF(N130="zákl. přenesená",J130,0)</f>
        <v>0</v>
      </c>
      <c r="BH130" s="147">
        <f>IF(N130="sníž. přenesená",J130,0)</f>
        <v>0</v>
      </c>
      <c r="BI130" s="147">
        <f>IF(N130="nulová",J130,0)</f>
        <v>0</v>
      </c>
      <c r="BJ130" s="13" t="s">
        <v>80</v>
      </c>
      <c r="BK130" s="147">
        <f>ROUND(I130*H130,2)</f>
        <v>0</v>
      </c>
      <c r="BL130" s="13" t="s">
        <v>97</v>
      </c>
      <c r="BM130" s="146" t="s">
        <v>1146</v>
      </c>
    </row>
    <row r="131" spans="2:65" s="1" customFormat="1" ht="87.75">
      <c r="B131" s="28"/>
      <c r="D131" s="148" t="s">
        <v>290</v>
      </c>
      <c r="F131" s="149" t="s">
        <v>1147</v>
      </c>
      <c r="I131" s="150"/>
      <c r="L131" s="28"/>
      <c r="M131" s="151"/>
      <c r="T131" s="52"/>
      <c r="AT131" s="13" t="s">
        <v>290</v>
      </c>
      <c r="AU131" s="13" t="s">
        <v>80</v>
      </c>
    </row>
    <row r="132" spans="2:65" s="1" customFormat="1" ht="24.2" customHeight="1">
      <c r="B132" s="133"/>
      <c r="C132" s="134" t="s">
        <v>82</v>
      </c>
      <c r="D132" s="134" t="s">
        <v>284</v>
      </c>
      <c r="E132" s="135" t="s">
        <v>1148</v>
      </c>
      <c r="F132" s="136" t="s">
        <v>1149</v>
      </c>
      <c r="G132" s="137" t="s">
        <v>506</v>
      </c>
      <c r="H132" s="156">
        <v>9.8369999999999997</v>
      </c>
      <c r="I132" s="139"/>
      <c r="J132" s="140">
        <f>ROUND(I132*H132,2)</f>
        <v>0</v>
      </c>
      <c r="K132" s="141"/>
      <c r="L132" s="28"/>
      <c r="M132" s="142" t="s">
        <v>1</v>
      </c>
      <c r="N132" s="143" t="s">
        <v>38</v>
      </c>
      <c r="P132" s="144">
        <f>O132*H132</f>
        <v>0</v>
      </c>
      <c r="Q132" s="144">
        <v>0</v>
      </c>
      <c r="R132" s="144">
        <f>Q132*H132</f>
        <v>0</v>
      </c>
      <c r="S132" s="144">
        <v>0</v>
      </c>
      <c r="T132" s="145">
        <f>S132*H132</f>
        <v>0</v>
      </c>
      <c r="AR132" s="146" t="s">
        <v>97</v>
      </c>
      <c r="AT132" s="146" t="s">
        <v>284</v>
      </c>
      <c r="AU132" s="146" t="s">
        <v>80</v>
      </c>
      <c r="AY132" s="13" t="s">
        <v>281</v>
      </c>
      <c r="BE132" s="147">
        <f>IF(N132="základní",J132,0)</f>
        <v>0</v>
      </c>
      <c r="BF132" s="147">
        <f>IF(N132="snížená",J132,0)</f>
        <v>0</v>
      </c>
      <c r="BG132" s="147">
        <f>IF(N132="zákl. přenesená",J132,0)</f>
        <v>0</v>
      </c>
      <c r="BH132" s="147">
        <f>IF(N132="sníž. přenesená",J132,0)</f>
        <v>0</v>
      </c>
      <c r="BI132" s="147">
        <f>IF(N132="nulová",J132,0)</f>
        <v>0</v>
      </c>
      <c r="BJ132" s="13" t="s">
        <v>80</v>
      </c>
      <c r="BK132" s="147">
        <f>ROUND(I132*H132,2)</f>
        <v>0</v>
      </c>
      <c r="BL132" s="13" t="s">
        <v>97</v>
      </c>
      <c r="BM132" s="146" t="s">
        <v>1150</v>
      </c>
    </row>
    <row r="133" spans="2:65" s="1" customFormat="1" ht="68.25">
      <c r="B133" s="28"/>
      <c r="D133" s="148" t="s">
        <v>290</v>
      </c>
      <c r="F133" s="149" t="s">
        <v>1151</v>
      </c>
      <c r="I133" s="150"/>
      <c r="L133" s="28"/>
      <c r="M133" s="151"/>
      <c r="T133" s="52"/>
      <c r="AT133" s="13" t="s">
        <v>290</v>
      </c>
      <c r="AU133" s="13" t="s">
        <v>80</v>
      </c>
    </row>
    <row r="134" spans="2:65" s="1" customFormat="1" ht="24.2" customHeight="1">
      <c r="B134" s="133"/>
      <c r="C134" s="134" t="s">
        <v>90</v>
      </c>
      <c r="D134" s="134" t="s">
        <v>284</v>
      </c>
      <c r="E134" s="135" t="s">
        <v>604</v>
      </c>
      <c r="F134" s="136" t="s">
        <v>679</v>
      </c>
      <c r="G134" s="137" t="s">
        <v>506</v>
      </c>
      <c r="H134" s="156">
        <v>19.673999999999999</v>
      </c>
      <c r="I134" s="139"/>
      <c r="J134" s="140">
        <f>ROUND(I134*H134,2)</f>
        <v>0</v>
      </c>
      <c r="K134" s="141"/>
      <c r="L134" s="28"/>
      <c r="M134" s="142" t="s">
        <v>1</v>
      </c>
      <c r="N134" s="143" t="s">
        <v>38</v>
      </c>
      <c r="P134" s="144">
        <f>O134*H134</f>
        <v>0</v>
      </c>
      <c r="Q134" s="144">
        <v>0</v>
      </c>
      <c r="R134" s="144">
        <f>Q134*H134</f>
        <v>0</v>
      </c>
      <c r="S134" s="144">
        <v>0</v>
      </c>
      <c r="T134" s="145">
        <f>S134*H134</f>
        <v>0</v>
      </c>
      <c r="AR134" s="146" t="s">
        <v>97</v>
      </c>
      <c r="AT134" s="146" t="s">
        <v>284</v>
      </c>
      <c r="AU134" s="146" t="s">
        <v>80</v>
      </c>
      <c r="AY134" s="13" t="s">
        <v>281</v>
      </c>
      <c r="BE134" s="147">
        <f>IF(N134="základní",J134,0)</f>
        <v>0</v>
      </c>
      <c r="BF134" s="147">
        <f>IF(N134="snížená",J134,0)</f>
        <v>0</v>
      </c>
      <c r="BG134" s="147">
        <f>IF(N134="zákl. přenesená",J134,0)</f>
        <v>0</v>
      </c>
      <c r="BH134" s="147">
        <f>IF(N134="sníž. přenesená",J134,0)</f>
        <v>0</v>
      </c>
      <c r="BI134" s="147">
        <f>IF(N134="nulová",J134,0)</f>
        <v>0</v>
      </c>
      <c r="BJ134" s="13" t="s">
        <v>80</v>
      </c>
      <c r="BK134" s="147">
        <f>ROUND(I134*H134,2)</f>
        <v>0</v>
      </c>
      <c r="BL134" s="13" t="s">
        <v>97</v>
      </c>
      <c r="BM134" s="146" t="s">
        <v>1152</v>
      </c>
    </row>
    <row r="135" spans="2:65" s="1" customFormat="1" ht="29.25">
      <c r="B135" s="28"/>
      <c r="D135" s="148" t="s">
        <v>290</v>
      </c>
      <c r="F135" s="149" t="s">
        <v>1153</v>
      </c>
      <c r="I135" s="150"/>
      <c r="L135" s="28"/>
      <c r="M135" s="151"/>
      <c r="T135" s="52"/>
      <c r="AT135" s="13" t="s">
        <v>290</v>
      </c>
      <c r="AU135" s="13" t="s">
        <v>80</v>
      </c>
    </row>
    <row r="136" spans="2:65" s="1" customFormat="1" ht="21.75" customHeight="1">
      <c r="B136" s="133"/>
      <c r="C136" s="134" t="s">
        <v>97</v>
      </c>
      <c r="D136" s="134" t="s">
        <v>284</v>
      </c>
      <c r="E136" s="135" t="s">
        <v>607</v>
      </c>
      <c r="F136" s="136" t="s">
        <v>702</v>
      </c>
      <c r="G136" s="137" t="s">
        <v>402</v>
      </c>
      <c r="H136" s="156">
        <v>19.673999999999999</v>
      </c>
      <c r="I136" s="139"/>
      <c r="J136" s="140">
        <f>ROUND(I136*H136,2)</f>
        <v>0</v>
      </c>
      <c r="K136" s="141"/>
      <c r="L136" s="28"/>
      <c r="M136" s="142" t="s">
        <v>1</v>
      </c>
      <c r="N136" s="143" t="s">
        <v>38</v>
      </c>
      <c r="P136" s="144">
        <f>O136*H136</f>
        <v>0</v>
      </c>
      <c r="Q136" s="144">
        <v>0</v>
      </c>
      <c r="R136" s="144">
        <f>Q136*H136</f>
        <v>0</v>
      </c>
      <c r="S136" s="144">
        <v>0</v>
      </c>
      <c r="T136" s="145">
        <f>S136*H136</f>
        <v>0</v>
      </c>
      <c r="AR136" s="146" t="s">
        <v>97</v>
      </c>
      <c r="AT136" s="146" t="s">
        <v>284</v>
      </c>
      <c r="AU136" s="146" t="s">
        <v>80</v>
      </c>
      <c r="AY136" s="13" t="s">
        <v>281</v>
      </c>
      <c r="BE136" s="147">
        <f>IF(N136="základní",J136,0)</f>
        <v>0</v>
      </c>
      <c r="BF136" s="147">
        <f>IF(N136="snížená",J136,0)</f>
        <v>0</v>
      </c>
      <c r="BG136" s="147">
        <f>IF(N136="zákl. přenesená",J136,0)</f>
        <v>0</v>
      </c>
      <c r="BH136" s="147">
        <f>IF(N136="sníž. přenesená",J136,0)</f>
        <v>0</v>
      </c>
      <c r="BI136" s="147">
        <f>IF(N136="nulová",J136,0)</f>
        <v>0</v>
      </c>
      <c r="BJ136" s="13" t="s">
        <v>80</v>
      </c>
      <c r="BK136" s="147">
        <f>ROUND(I136*H136,2)</f>
        <v>0</v>
      </c>
      <c r="BL136" s="13" t="s">
        <v>97</v>
      </c>
      <c r="BM136" s="146" t="s">
        <v>1154</v>
      </c>
    </row>
    <row r="137" spans="2:65" s="1" customFormat="1" ht="29.25">
      <c r="B137" s="28"/>
      <c r="D137" s="148" t="s">
        <v>290</v>
      </c>
      <c r="F137" s="149" t="s">
        <v>1155</v>
      </c>
      <c r="I137" s="150"/>
      <c r="L137" s="28"/>
      <c r="M137" s="151"/>
      <c r="T137" s="52"/>
      <c r="AT137" s="13" t="s">
        <v>290</v>
      </c>
      <c r="AU137" s="13" t="s">
        <v>80</v>
      </c>
    </row>
    <row r="138" spans="2:65" s="1" customFormat="1" ht="24.2" customHeight="1">
      <c r="B138" s="133"/>
      <c r="C138" s="134" t="s">
        <v>280</v>
      </c>
      <c r="D138" s="134" t="s">
        <v>284</v>
      </c>
      <c r="E138" s="135" t="s">
        <v>613</v>
      </c>
      <c r="F138" s="136" t="s">
        <v>705</v>
      </c>
      <c r="G138" s="137" t="s">
        <v>506</v>
      </c>
      <c r="H138" s="156">
        <v>19.673999999999999</v>
      </c>
      <c r="I138" s="139"/>
      <c r="J138" s="140">
        <f>ROUND(I138*H138,2)</f>
        <v>0</v>
      </c>
      <c r="K138" s="141"/>
      <c r="L138" s="28"/>
      <c r="M138" s="142" t="s">
        <v>1</v>
      </c>
      <c r="N138" s="143" t="s">
        <v>38</v>
      </c>
      <c r="P138" s="144">
        <f>O138*H138</f>
        <v>0</v>
      </c>
      <c r="Q138" s="144">
        <v>0</v>
      </c>
      <c r="R138" s="144">
        <f>Q138*H138</f>
        <v>0</v>
      </c>
      <c r="S138" s="144">
        <v>0</v>
      </c>
      <c r="T138" s="145">
        <f>S138*H138</f>
        <v>0</v>
      </c>
      <c r="AR138" s="146" t="s">
        <v>97</v>
      </c>
      <c r="AT138" s="146" t="s">
        <v>284</v>
      </c>
      <c r="AU138" s="146" t="s">
        <v>80</v>
      </c>
      <c r="AY138" s="13" t="s">
        <v>281</v>
      </c>
      <c r="BE138" s="147">
        <f>IF(N138="základní",J138,0)</f>
        <v>0</v>
      </c>
      <c r="BF138" s="147">
        <f>IF(N138="snížená",J138,0)</f>
        <v>0</v>
      </c>
      <c r="BG138" s="147">
        <f>IF(N138="zákl. přenesená",J138,0)</f>
        <v>0</v>
      </c>
      <c r="BH138" s="147">
        <f>IF(N138="sníž. přenesená",J138,0)</f>
        <v>0</v>
      </c>
      <c r="BI138" s="147">
        <f>IF(N138="nulová",J138,0)</f>
        <v>0</v>
      </c>
      <c r="BJ138" s="13" t="s">
        <v>80</v>
      </c>
      <c r="BK138" s="147">
        <f>ROUND(I138*H138,2)</f>
        <v>0</v>
      </c>
      <c r="BL138" s="13" t="s">
        <v>97</v>
      </c>
      <c r="BM138" s="146" t="s">
        <v>1156</v>
      </c>
    </row>
    <row r="139" spans="2:65" s="11" customFormat="1" ht="25.9" customHeight="1">
      <c r="B139" s="121"/>
      <c r="D139" s="122" t="s">
        <v>72</v>
      </c>
      <c r="E139" s="123" t="s">
        <v>82</v>
      </c>
      <c r="F139" s="123" t="s">
        <v>714</v>
      </c>
      <c r="I139" s="124"/>
      <c r="J139" s="125">
        <f>BK139</f>
        <v>0</v>
      </c>
      <c r="L139" s="121"/>
      <c r="M139" s="126"/>
      <c r="P139" s="127">
        <f>SUM(P140:P145)</f>
        <v>0</v>
      </c>
      <c r="R139" s="127">
        <f>SUM(R140:R145)</f>
        <v>0</v>
      </c>
      <c r="T139" s="128">
        <f>SUM(T140:T145)</f>
        <v>0</v>
      </c>
      <c r="AR139" s="122" t="s">
        <v>80</v>
      </c>
      <c r="AT139" s="129" t="s">
        <v>72</v>
      </c>
      <c r="AU139" s="129" t="s">
        <v>73</v>
      </c>
      <c r="AY139" s="122" t="s">
        <v>281</v>
      </c>
      <c r="BK139" s="130">
        <f>SUM(BK140:BK145)</f>
        <v>0</v>
      </c>
    </row>
    <row r="140" spans="2:65" s="1" customFormat="1" ht="16.5" customHeight="1">
      <c r="B140" s="133"/>
      <c r="C140" s="134" t="s">
        <v>306</v>
      </c>
      <c r="D140" s="134" t="s">
        <v>284</v>
      </c>
      <c r="E140" s="135" t="s">
        <v>1157</v>
      </c>
      <c r="F140" s="136" t="s">
        <v>1158</v>
      </c>
      <c r="G140" s="137" t="s">
        <v>506</v>
      </c>
      <c r="H140" s="156">
        <v>19.673999999999999</v>
      </c>
      <c r="I140" s="139"/>
      <c r="J140" s="140">
        <f>ROUND(I140*H140,2)</f>
        <v>0</v>
      </c>
      <c r="K140" s="141"/>
      <c r="L140" s="28"/>
      <c r="M140" s="142" t="s">
        <v>1</v>
      </c>
      <c r="N140" s="143" t="s">
        <v>38</v>
      </c>
      <c r="P140" s="144">
        <f>O140*H140</f>
        <v>0</v>
      </c>
      <c r="Q140" s="144">
        <v>0</v>
      </c>
      <c r="R140" s="144">
        <f>Q140*H140</f>
        <v>0</v>
      </c>
      <c r="S140" s="144">
        <v>0</v>
      </c>
      <c r="T140" s="145">
        <f>S140*H140</f>
        <v>0</v>
      </c>
      <c r="AR140" s="146" t="s">
        <v>97</v>
      </c>
      <c r="AT140" s="146" t="s">
        <v>284</v>
      </c>
      <c r="AU140" s="146" t="s">
        <v>80</v>
      </c>
      <c r="AY140" s="13" t="s">
        <v>281</v>
      </c>
      <c r="BE140" s="147">
        <f>IF(N140="základní",J140,0)</f>
        <v>0</v>
      </c>
      <c r="BF140" s="147">
        <f>IF(N140="snížená",J140,0)</f>
        <v>0</v>
      </c>
      <c r="BG140" s="147">
        <f>IF(N140="zákl. přenesená",J140,0)</f>
        <v>0</v>
      </c>
      <c r="BH140" s="147">
        <f>IF(N140="sníž. přenesená",J140,0)</f>
        <v>0</v>
      </c>
      <c r="BI140" s="147">
        <f>IF(N140="nulová",J140,0)</f>
        <v>0</v>
      </c>
      <c r="BJ140" s="13" t="s">
        <v>80</v>
      </c>
      <c r="BK140" s="147">
        <f>ROUND(I140*H140,2)</f>
        <v>0</v>
      </c>
      <c r="BL140" s="13" t="s">
        <v>97</v>
      </c>
      <c r="BM140" s="146" t="s">
        <v>1159</v>
      </c>
    </row>
    <row r="141" spans="2:65" s="1" customFormat="1" ht="48.75">
      <c r="B141" s="28"/>
      <c r="D141" s="148" t="s">
        <v>290</v>
      </c>
      <c r="F141" s="149" t="s">
        <v>1160</v>
      </c>
      <c r="I141" s="150"/>
      <c r="L141" s="28"/>
      <c r="M141" s="151"/>
      <c r="T141" s="52"/>
      <c r="AT141" s="13" t="s">
        <v>290</v>
      </c>
      <c r="AU141" s="13" t="s">
        <v>80</v>
      </c>
    </row>
    <row r="142" spans="2:65" s="1" customFormat="1" ht="16.5" customHeight="1">
      <c r="B142" s="133"/>
      <c r="C142" s="134" t="s">
        <v>311</v>
      </c>
      <c r="D142" s="134" t="s">
        <v>284</v>
      </c>
      <c r="E142" s="135" t="s">
        <v>1161</v>
      </c>
      <c r="F142" s="136" t="s">
        <v>1162</v>
      </c>
      <c r="G142" s="137" t="s">
        <v>402</v>
      </c>
      <c r="H142" s="156">
        <v>56.1</v>
      </c>
      <c r="I142" s="139"/>
      <c r="J142" s="140">
        <f>ROUND(I142*H142,2)</f>
        <v>0</v>
      </c>
      <c r="K142" s="141"/>
      <c r="L142" s="28"/>
      <c r="M142" s="142" t="s">
        <v>1</v>
      </c>
      <c r="N142" s="143" t="s">
        <v>38</v>
      </c>
      <c r="P142" s="144">
        <f>O142*H142</f>
        <v>0</v>
      </c>
      <c r="Q142" s="144">
        <v>0</v>
      </c>
      <c r="R142" s="144">
        <f>Q142*H142</f>
        <v>0</v>
      </c>
      <c r="S142" s="144">
        <v>0</v>
      </c>
      <c r="T142" s="145">
        <f>S142*H142</f>
        <v>0</v>
      </c>
      <c r="AR142" s="146" t="s">
        <v>97</v>
      </c>
      <c r="AT142" s="146" t="s">
        <v>284</v>
      </c>
      <c r="AU142" s="146" t="s">
        <v>80</v>
      </c>
      <c r="AY142" s="13" t="s">
        <v>281</v>
      </c>
      <c r="BE142" s="147">
        <f>IF(N142="základní",J142,0)</f>
        <v>0</v>
      </c>
      <c r="BF142" s="147">
        <f>IF(N142="snížená",J142,0)</f>
        <v>0</v>
      </c>
      <c r="BG142" s="147">
        <f>IF(N142="zákl. přenesená",J142,0)</f>
        <v>0</v>
      </c>
      <c r="BH142" s="147">
        <f>IF(N142="sníž. přenesená",J142,0)</f>
        <v>0</v>
      </c>
      <c r="BI142" s="147">
        <f>IF(N142="nulová",J142,0)</f>
        <v>0</v>
      </c>
      <c r="BJ142" s="13" t="s">
        <v>80</v>
      </c>
      <c r="BK142" s="147">
        <f>ROUND(I142*H142,2)</f>
        <v>0</v>
      </c>
      <c r="BL142" s="13" t="s">
        <v>97</v>
      </c>
      <c r="BM142" s="146" t="s">
        <v>1163</v>
      </c>
    </row>
    <row r="143" spans="2:65" s="1" customFormat="1" ht="68.25">
      <c r="B143" s="28"/>
      <c r="D143" s="148" t="s">
        <v>290</v>
      </c>
      <c r="F143" s="149" t="s">
        <v>1164</v>
      </c>
      <c r="I143" s="150"/>
      <c r="L143" s="28"/>
      <c r="M143" s="151"/>
      <c r="T143" s="52"/>
      <c r="AT143" s="13" t="s">
        <v>290</v>
      </c>
      <c r="AU143" s="13" t="s">
        <v>80</v>
      </c>
    </row>
    <row r="144" spans="2:65" s="1" customFormat="1" ht="16.5" customHeight="1">
      <c r="B144" s="133"/>
      <c r="C144" s="134" t="s">
        <v>316</v>
      </c>
      <c r="D144" s="134" t="s">
        <v>284</v>
      </c>
      <c r="E144" s="135" t="s">
        <v>1165</v>
      </c>
      <c r="F144" s="136" t="s">
        <v>1166</v>
      </c>
      <c r="G144" s="137" t="s">
        <v>402</v>
      </c>
      <c r="H144" s="156">
        <v>56.1</v>
      </c>
      <c r="I144" s="139"/>
      <c r="J144" s="140">
        <f>ROUND(I144*H144,2)</f>
        <v>0</v>
      </c>
      <c r="K144" s="141"/>
      <c r="L144" s="28"/>
      <c r="M144" s="142" t="s">
        <v>1</v>
      </c>
      <c r="N144" s="143" t="s">
        <v>38</v>
      </c>
      <c r="P144" s="144">
        <f>O144*H144</f>
        <v>0</v>
      </c>
      <c r="Q144" s="144">
        <v>0</v>
      </c>
      <c r="R144" s="144">
        <f>Q144*H144</f>
        <v>0</v>
      </c>
      <c r="S144" s="144">
        <v>0</v>
      </c>
      <c r="T144" s="145">
        <f>S144*H144</f>
        <v>0</v>
      </c>
      <c r="AR144" s="146" t="s">
        <v>97</v>
      </c>
      <c r="AT144" s="146" t="s">
        <v>284</v>
      </c>
      <c r="AU144" s="146" t="s">
        <v>80</v>
      </c>
      <c r="AY144" s="13" t="s">
        <v>281</v>
      </c>
      <c r="BE144" s="147">
        <f>IF(N144="základní",J144,0)</f>
        <v>0</v>
      </c>
      <c r="BF144" s="147">
        <f>IF(N144="snížená",J144,0)</f>
        <v>0</v>
      </c>
      <c r="BG144" s="147">
        <f>IF(N144="zákl. přenesená",J144,0)</f>
        <v>0</v>
      </c>
      <c r="BH144" s="147">
        <f>IF(N144="sníž. přenesená",J144,0)</f>
        <v>0</v>
      </c>
      <c r="BI144" s="147">
        <f>IF(N144="nulová",J144,0)</f>
        <v>0</v>
      </c>
      <c r="BJ144" s="13" t="s">
        <v>80</v>
      </c>
      <c r="BK144" s="147">
        <f>ROUND(I144*H144,2)</f>
        <v>0</v>
      </c>
      <c r="BL144" s="13" t="s">
        <v>97</v>
      </c>
      <c r="BM144" s="146" t="s">
        <v>1167</v>
      </c>
    </row>
    <row r="145" spans="2:65" s="1" customFormat="1" ht="48.75">
      <c r="B145" s="28"/>
      <c r="D145" s="148" t="s">
        <v>290</v>
      </c>
      <c r="F145" s="149" t="s">
        <v>1168</v>
      </c>
      <c r="I145" s="150"/>
      <c r="L145" s="28"/>
      <c r="M145" s="151"/>
      <c r="T145" s="52"/>
      <c r="AT145" s="13" t="s">
        <v>290</v>
      </c>
      <c r="AU145" s="13" t="s">
        <v>80</v>
      </c>
    </row>
    <row r="146" spans="2:65" s="11" customFormat="1" ht="25.9" customHeight="1">
      <c r="B146" s="121"/>
      <c r="D146" s="122" t="s">
        <v>72</v>
      </c>
      <c r="E146" s="123" t="s">
        <v>1169</v>
      </c>
      <c r="F146" s="123" t="s">
        <v>1170</v>
      </c>
      <c r="I146" s="124"/>
      <c r="J146" s="125">
        <f>BK146</f>
        <v>0</v>
      </c>
      <c r="L146" s="121"/>
      <c r="M146" s="126"/>
      <c r="P146" s="127">
        <f>SUM(P147:P162)</f>
        <v>0</v>
      </c>
      <c r="R146" s="127">
        <f>SUM(R147:R162)</f>
        <v>0</v>
      </c>
      <c r="T146" s="128">
        <f>SUM(T147:T162)</f>
        <v>0</v>
      </c>
      <c r="AR146" s="122" t="s">
        <v>80</v>
      </c>
      <c r="AT146" s="129" t="s">
        <v>72</v>
      </c>
      <c r="AU146" s="129" t="s">
        <v>73</v>
      </c>
      <c r="AY146" s="122" t="s">
        <v>281</v>
      </c>
      <c r="BK146" s="130">
        <f>SUM(BK147:BK162)</f>
        <v>0</v>
      </c>
    </row>
    <row r="147" spans="2:65" s="1" customFormat="1" ht="24.2" customHeight="1">
      <c r="B147" s="133"/>
      <c r="C147" s="134" t="s">
        <v>321</v>
      </c>
      <c r="D147" s="134" t="s">
        <v>284</v>
      </c>
      <c r="E147" s="135" t="s">
        <v>1171</v>
      </c>
      <c r="F147" s="136" t="s">
        <v>1172</v>
      </c>
      <c r="G147" s="137" t="s">
        <v>409</v>
      </c>
      <c r="H147" s="156">
        <v>35</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1173</v>
      </c>
    </row>
    <row r="148" spans="2:65" s="1" customFormat="1" ht="19.5">
      <c r="B148" s="28"/>
      <c r="D148" s="148" t="s">
        <v>290</v>
      </c>
      <c r="F148" s="149" t="s">
        <v>1174</v>
      </c>
      <c r="I148" s="150"/>
      <c r="L148" s="28"/>
      <c r="M148" s="151"/>
      <c r="T148" s="52"/>
      <c r="AT148" s="13" t="s">
        <v>290</v>
      </c>
      <c r="AU148" s="13" t="s">
        <v>80</v>
      </c>
    </row>
    <row r="149" spans="2:65" s="1" customFormat="1" ht="24.2" customHeight="1">
      <c r="B149" s="133"/>
      <c r="C149" s="134" t="s">
        <v>326</v>
      </c>
      <c r="D149" s="134" t="s">
        <v>284</v>
      </c>
      <c r="E149" s="135" t="s">
        <v>1175</v>
      </c>
      <c r="F149" s="136" t="s">
        <v>1176</v>
      </c>
      <c r="G149" s="137" t="s">
        <v>409</v>
      </c>
      <c r="H149" s="156">
        <v>11</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1177</v>
      </c>
    </row>
    <row r="150" spans="2:65" s="1" customFormat="1" ht="19.5">
      <c r="B150" s="28"/>
      <c r="D150" s="148" t="s">
        <v>290</v>
      </c>
      <c r="F150" s="149" t="s">
        <v>1178</v>
      </c>
      <c r="I150" s="150"/>
      <c r="L150" s="28"/>
      <c r="M150" s="151"/>
      <c r="T150" s="52"/>
      <c r="AT150" s="13" t="s">
        <v>290</v>
      </c>
      <c r="AU150" s="13" t="s">
        <v>80</v>
      </c>
    </row>
    <row r="151" spans="2:65" s="1" customFormat="1" ht="21.75" customHeight="1">
      <c r="B151" s="133"/>
      <c r="C151" s="134" t="s">
        <v>331</v>
      </c>
      <c r="D151" s="134" t="s">
        <v>284</v>
      </c>
      <c r="E151" s="135" t="s">
        <v>1179</v>
      </c>
      <c r="F151" s="136" t="s">
        <v>1180</v>
      </c>
      <c r="G151" s="137" t="s">
        <v>409</v>
      </c>
      <c r="H151" s="156">
        <v>2</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1181</v>
      </c>
    </row>
    <row r="152" spans="2:65" s="1" customFormat="1" ht="19.5">
      <c r="B152" s="28"/>
      <c r="D152" s="148" t="s">
        <v>290</v>
      </c>
      <c r="F152" s="149" t="s">
        <v>1182</v>
      </c>
      <c r="I152" s="150"/>
      <c r="L152" s="28"/>
      <c r="M152" s="151"/>
      <c r="T152" s="52"/>
      <c r="AT152" s="13" t="s">
        <v>290</v>
      </c>
      <c r="AU152" s="13" t="s">
        <v>80</v>
      </c>
    </row>
    <row r="153" spans="2:65" s="1" customFormat="1" ht="24.2" customHeight="1">
      <c r="B153" s="133"/>
      <c r="C153" s="134" t="s">
        <v>8</v>
      </c>
      <c r="D153" s="134" t="s">
        <v>284</v>
      </c>
      <c r="E153" s="135" t="s">
        <v>1183</v>
      </c>
      <c r="F153" s="136" t="s">
        <v>1184</v>
      </c>
      <c r="G153" s="137" t="s">
        <v>409</v>
      </c>
      <c r="H153" s="156">
        <v>2</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1185</v>
      </c>
    </row>
    <row r="154" spans="2:65" s="1" customFormat="1" ht="19.5">
      <c r="B154" s="28"/>
      <c r="D154" s="148" t="s">
        <v>290</v>
      </c>
      <c r="F154" s="149" t="s">
        <v>1182</v>
      </c>
      <c r="I154" s="150"/>
      <c r="L154" s="28"/>
      <c r="M154" s="151"/>
      <c r="T154" s="52"/>
      <c r="AT154" s="13" t="s">
        <v>290</v>
      </c>
      <c r="AU154" s="13" t="s">
        <v>80</v>
      </c>
    </row>
    <row r="155" spans="2:65" s="1" customFormat="1" ht="21.75" customHeight="1">
      <c r="B155" s="133"/>
      <c r="C155" s="134" t="s">
        <v>438</v>
      </c>
      <c r="D155" s="134" t="s">
        <v>284</v>
      </c>
      <c r="E155" s="135" t="s">
        <v>1186</v>
      </c>
      <c r="F155" s="136" t="s">
        <v>1187</v>
      </c>
      <c r="G155" s="137" t="s">
        <v>409</v>
      </c>
      <c r="H155" s="156">
        <v>35</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1188</v>
      </c>
    </row>
    <row r="156" spans="2:65" s="1" customFormat="1" ht="19.5">
      <c r="B156" s="28"/>
      <c r="D156" s="148" t="s">
        <v>290</v>
      </c>
      <c r="F156" s="149" t="s">
        <v>1174</v>
      </c>
      <c r="I156" s="150"/>
      <c r="L156" s="28"/>
      <c r="M156" s="151"/>
      <c r="T156" s="52"/>
      <c r="AT156" s="13" t="s">
        <v>290</v>
      </c>
      <c r="AU156" s="13" t="s">
        <v>80</v>
      </c>
    </row>
    <row r="157" spans="2:65" s="1" customFormat="1" ht="21.75" customHeight="1">
      <c r="B157" s="133"/>
      <c r="C157" s="134" t="s">
        <v>342</v>
      </c>
      <c r="D157" s="134" t="s">
        <v>284</v>
      </c>
      <c r="E157" s="135" t="s">
        <v>1189</v>
      </c>
      <c r="F157" s="136" t="s">
        <v>1190</v>
      </c>
      <c r="G157" s="137" t="s">
        <v>409</v>
      </c>
      <c r="H157" s="156">
        <v>11</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1191</v>
      </c>
    </row>
    <row r="158" spans="2:65" s="1" customFormat="1" ht="19.5">
      <c r="B158" s="28"/>
      <c r="D158" s="148" t="s">
        <v>290</v>
      </c>
      <c r="F158" s="149" t="s">
        <v>1178</v>
      </c>
      <c r="I158" s="150"/>
      <c r="L158" s="28"/>
      <c r="M158" s="151"/>
      <c r="T158" s="52"/>
      <c r="AT158" s="13" t="s">
        <v>290</v>
      </c>
      <c r="AU158" s="13" t="s">
        <v>80</v>
      </c>
    </row>
    <row r="159" spans="2:65" s="1" customFormat="1" ht="16.5" customHeight="1">
      <c r="B159" s="133"/>
      <c r="C159" s="134" t="s">
        <v>347</v>
      </c>
      <c r="D159" s="134" t="s">
        <v>284</v>
      </c>
      <c r="E159" s="135" t="s">
        <v>1192</v>
      </c>
      <c r="F159" s="136" t="s">
        <v>1193</v>
      </c>
      <c r="G159" s="137" t="s">
        <v>409</v>
      </c>
      <c r="H159" s="156">
        <v>2</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1194</v>
      </c>
    </row>
    <row r="160" spans="2:65" s="1" customFormat="1" ht="19.5">
      <c r="B160" s="28"/>
      <c r="D160" s="148" t="s">
        <v>290</v>
      </c>
      <c r="F160" s="149" t="s">
        <v>1182</v>
      </c>
      <c r="I160" s="150"/>
      <c r="L160" s="28"/>
      <c r="M160" s="151"/>
      <c r="T160" s="52"/>
      <c r="AT160" s="13" t="s">
        <v>290</v>
      </c>
      <c r="AU160" s="13" t="s">
        <v>80</v>
      </c>
    </row>
    <row r="161" spans="2:65" s="1" customFormat="1" ht="16.5" customHeight="1">
      <c r="B161" s="133"/>
      <c r="C161" s="134" t="s">
        <v>352</v>
      </c>
      <c r="D161" s="134" t="s">
        <v>284</v>
      </c>
      <c r="E161" s="135" t="s">
        <v>1195</v>
      </c>
      <c r="F161" s="136" t="s">
        <v>1196</v>
      </c>
      <c r="G161" s="137" t="s">
        <v>409</v>
      </c>
      <c r="H161" s="156">
        <v>2</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1197</v>
      </c>
    </row>
    <row r="162" spans="2:65" s="1" customFormat="1" ht="19.5">
      <c r="B162" s="28"/>
      <c r="D162" s="148" t="s">
        <v>290</v>
      </c>
      <c r="F162" s="149" t="s">
        <v>1182</v>
      </c>
      <c r="I162" s="150"/>
      <c r="L162" s="28"/>
      <c r="M162" s="151"/>
      <c r="T162" s="52"/>
      <c r="AT162" s="13" t="s">
        <v>290</v>
      </c>
      <c r="AU162" s="13" t="s">
        <v>80</v>
      </c>
    </row>
    <row r="163" spans="2:65" s="11" customFormat="1" ht="25.9" customHeight="1">
      <c r="B163" s="121"/>
      <c r="D163" s="122" t="s">
        <v>72</v>
      </c>
      <c r="E163" s="123" t="s">
        <v>643</v>
      </c>
      <c r="F163" s="123" t="s">
        <v>644</v>
      </c>
      <c r="I163" s="124"/>
      <c r="J163" s="125">
        <f>BK163</f>
        <v>0</v>
      </c>
      <c r="L163" s="121"/>
      <c r="M163" s="126"/>
      <c r="P163" s="127">
        <f>SUM(P164:P165)</f>
        <v>0</v>
      </c>
      <c r="R163" s="127">
        <f>SUM(R164:R165)</f>
        <v>0</v>
      </c>
      <c r="T163" s="128">
        <f>SUM(T164:T165)</f>
        <v>0</v>
      </c>
      <c r="AR163" s="122" t="s">
        <v>80</v>
      </c>
      <c r="AT163" s="129" t="s">
        <v>72</v>
      </c>
      <c r="AU163" s="129" t="s">
        <v>73</v>
      </c>
      <c r="AY163" s="122" t="s">
        <v>281</v>
      </c>
      <c r="BK163" s="130">
        <f>SUM(BK164:BK165)</f>
        <v>0</v>
      </c>
    </row>
    <row r="164" spans="2:65" s="1" customFormat="1" ht="24.2" customHeight="1">
      <c r="B164" s="133"/>
      <c r="C164" s="134" t="s">
        <v>359</v>
      </c>
      <c r="D164" s="134" t="s">
        <v>284</v>
      </c>
      <c r="E164" s="135" t="s">
        <v>834</v>
      </c>
      <c r="F164" s="136" t="s">
        <v>835</v>
      </c>
      <c r="G164" s="137" t="s">
        <v>511</v>
      </c>
      <c r="H164" s="156">
        <v>54.011000000000003</v>
      </c>
      <c r="I164" s="139"/>
      <c r="J164" s="140">
        <f>ROUND(I164*H164,2)</f>
        <v>0</v>
      </c>
      <c r="K164" s="141"/>
      <c r="L164" s="28"/>
      <c r="M164" s="142" t="s">
        <v>1</v>
      </c>
      <c r="N164" s="143" t="s">
        <v>38</v>
      </c>
      <c r="P164" s="144">
        <f>O164*H164</f>
        <v>0</v>
      </c>
      <c r="Q164" s="144">
        <v>0</v>
      </c>
      <c r="R164" s="144">
        <f>Q164*H164</f>
        <v>0</v>
      </c>
      <c r="S164" s="144">
        <v>0</v>
      </c>
      <c r="T164" s="145">
        <f>S164*H164</f>
        <v>0</v>
      </c>
      <c r="AR164" s="146" t="s">
        <v>97</v>
      </c>
      <c r="AT164" s="146" t="s">
        <v>284</v>
      </c>
      <c r="AU164" s="146" t="s">
        <v>80</v>
      </c>
      <c r="AY164" s="13" t="s">
        <v>281</v>
      </c>
      <c r="BE164" s="147">
        <f>IF(N164="základní",J164,0)</f>
        <v>0</v>
      </c>
      <c r="BF164" s="147">
        <f>IF(N164="snížená",J164,0)</f>
        <v>0</v>
      </c>
      <c r="BG164" s="147">
        <f>IF(N164="zákl. přenesená",J164,0)</f>
        <v>0</v>
      </c>
      <c r="BH164" s="147">
        <f>IF(N164="sníž. přenesená",J164,0)</f>
        <v>0</v>
      </c>
      <c r="BI164" s="147">
        <f>IF(N164="nulová",J164,0)</f>
        <v>0</v>
      </c>
      <c r="BJ164" s="13" t="s">
        <v>80</v>
      </c>
      <c r="BK164" s="147">
        <f>ROUND(I164*H164,2)</f>
        <v>0</v>
      </c>
      <c r="BL164" s="13" t="s">
        <v>97</v>
      </c>
      <c r="BM164" s="146" t="s">
        <v>1198</v>
      </c>
    </row>
    <row r="165" spans="2:65" s="1" customFormat="1" ht="39">
      <c r="B165" s="28"/>
      <c r="D165" s="148" t="s">
        <v>290</v>
      </c>
      <c r="F165" s="149" t="s">
        <v>837</v>
      </c>
      <c r="I165" s="150"/>
      <c r="L165" s="28"/>
      <c r="M165" s="153"/>
      <c r="N165" s="154"/>
      <c r="O165" s="154"/>
      <c r="P165" s="154"/>
      <c r="Q165" s="154"/>
      <c r="R165" s="154"/>
      <c r="S165" s="154"/>
      <c r="T165" s="155"/>
      <c r="AT165" s="13" t="s">
        <v>290</v>
      </c>
      <c r="AU165" s="13" t="s">
        <v>80</v>
      </c>
    </row>
    <row r="166" spans="2:65" s="1" customFormat="1" ht="6.95" customHeight="1">
      <c r="B166" s="40"/>
      <c r="C166" s="41"/>
      <c r="D166" s="41"/>
      <c r="E166" s="41"/>
      <c r="F166" s="41"/>
      <c r="G166" s="41"/>
      <c r="H166" s="41"/>
      <c r="I166" s="41"/>
      <c r="J166" s="41"/>
      <c r="K166" s="41"/>
      <c r="L166" s="28"/>
    </row>
  </sheetData>
  <autoFilter ref="C127:K165" xr:uid="{00000000-0009-0000-0000-000007000000}"/>
  <mergeCells count="15">
    <mergeCell ref="E114:H114"/>
    <mergeCell ref="E118:H118"/>
    <mergeCell ref="E116:H116"/>
    <mergeCell ref="E120:H120"/>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254"/>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t="s">
        <v>5</v>
      </c>
      <c r="M2" s="183"/>
      <c r="N2" s="183"/>
      <c r="O2" s="183"/>
      <c r="P2" s="183"/>
      <c r="Q2" s="183"/>
      <c r="R2" s="183"/>
      <c r="S2" s="183"/>
      <c r="T2" s="183"/>
      <c r="U2" s="183"/>
      <c r="V2" s="183"/>
      <c r="AT2" s="13" t="s">
        <v>124</v>
      </c>
    </row>
    <row r="3" spans="2:46" ht="6.95" customHeight="1">
      <c r="B3" s="14"/>
      <c r="C3" s="15"/>
      <c r="D3" s="15"/>
      <c r="E3" s="15"/>
      <c r="F3" s="15"/>
      <c r="G3" s="15"/>
      <c r="H3" s="15"/>
      <c r="I3" s="15"/>
      <c r="J3" s="15"/>
      <c r="K3" s="15"/>
      <c r="L3" s="16"/>
      <c r="AT3" s="13" t="s">
        <v>82</v>
      </c>
    </row>
    <row r="4" spans="2:46" ht="24.95" customHeight="1">
      <c r="B4" s="16"/>
      <c r="D4" s="17" t="s">
        <v>248</v>
      </c>
      <c r="L4" s="16"/>
      <c r="M4" s="89" t="s">
        <v>10</v>
      </c>
      <c r="AT4" s="13" t="s">
        <v>3</v>
      </c>
    </row>
    <row r="5" spans="2:46" ht="6.95" customHeight="1">
      <c r="B5" s="16"/>
      <c r="L5" s="16"/>
    </row>
    <row r="6" spans="2:46" ht="12" customHeight="1">
      <c r="B6" s="16"/>
      <c r="D6" s="23" t="s">
        <v>16</v>
      </c>
      <c r="L6" s="16"/>
    </row>
    <row r="7" spans="2:46" ht="16.5" customHeight="1">
      <c r="B7" s="16"/>
      <c r="E7" s="223" t="str">
        <f>'Rekapitulace stavby'!K6</f>
        <v>Městský park -Děkanská zahrada Pelhřimov - kompletní provedení</v>
      </c>
      <c r="F7" s="224"/>
      <c r="G7" s="224"/>
      <c r="H7" s="224"/>
      <c r="L7" s="16"/>
    </row>
    <row r="8" spans="2:46" ht="12.75">
      <c r="B8" s="16"/>
      <c r="D8" s="23" t="s">
        <v>249</v>
      </c>
      <c r="L8" s="16"/>
    </row>
    <row r="9" spans="2:46" ht="16.5" customHeight="1">
      <c r="B9" s="16"/>
      <c r="E9" s="223" t="s">
        <v>250</v>
      </c>
      <c r="F9" s="183"/>
      <c r="G9" s="183"/>
      <c r="H9" s="183"/>
      <c r="L9" s="16"/>
    </row>
    <row r="10" spans="2:46" ht="12" customHeight="1">
      <c r="B10" s="16"/>
      <c r="D10" s="23" t="s">
        <v>251</v>
      </c>
      <c r="L10" s="16"/>
    </row>
    <row r="11" spans="2:46" s="1" customFormat="1" ht="16.5" customHeight="1">
      <c r="B11" s="28"/>
      <c r="E11" s="218" t="s">
        <v>252</v>
      </c>
      <c r="F11" s="225"/>
      <c r="G11" s="225"/>
      <c r="H11" s="225"/>
      <c r="L11" s="28"/>
    </row>
    <row r="12" spans="2:46" s="1" customFormat="1" ht="12" customHeight="1">
      <c r="B12" s="28"/>
      <c r="D12" s="23" t="s">
        <v>394</v>
      </c>
      <c r="L12" s="28"/>
    </row>
    <row r="13" spans="2:46" s="1" customFormat="1" ht="16.5" customHeight="1">
      <c r="B13" s="28"/>
      <c r="E13" s="205" t="s">
        <v>1199</v>
      </c>
      <c r="F13" s="225"/>
      <c r="G13" s="225"/>
      <c r="H13" s="225"/>
      <c r="L13" s="28"/>
    </row>
    <row r="14" spans="2:46" s="1" customFormat="1" ht="11.25">
      <c r="B14" s="28"/>
      <c r="L14" s="28"/>
    </row>
    <row r="15" spans="2:46" s="1" customFormat="1" ht="12" customHeight="1">
      <c r="B15" s="28"/>
      <c r="D15" s="23" t="s">
        <v>18</v>
      </c>
      <c r="F15" s="21" t="s">
        <v>1</v>
      </c>
      <c r="I15" s="23" t="s">
        <v>19</v>
      </c>
      <c r="J15" s="21" t="s">
        <v>1</v>
      </c>
      <c r="L15" s="28"/>
    </row>
    <row r="16" spans="2:46" s="1" customFormat="1" ht="12" customHeight="1">
      <c r="B16" s="28"/>
      <c r="D16" s="23" t="s">
        <v>20</v>
      </c>
      <c r="F16" s="21" t="s">
        <v>21</v>
      </c>
      <c r="I16" s="23" t="s">
        <v>22</v>
      </c>
      <c r="J16" s="48" t="str">
        <f>'Rekapitulace stavby'!AN8</f>
        <v>5. 12. 2024</v>
      </c>
      <c r="L16" s="28"/>
    </row>
    <row r="17" spans="2:12" s="1" customFormat="1" ht="10.9" customHeight="1">
      <c r="B17" s="28"/>
      <c r="L17" s="28"/>
    </row>
    <row r="18" spans="2:12" s="1" customFormat="1" ht="12" customHeight="1">
      <c r="B18" s="28"/>
      <c r="D18" s="23" t="s">
        <v>24</v>
      </c>
      <c r="I18" s="23" t="s">
        <v>25</v>
      </c>
      <c r="J18" s="21" t="s">
        <v>1</v>
      </c>
      <c r="L18" s="28"/>
    </row>
    <row r="19" spans="2:12" s="1" customFormat="1" ht="18" customHeight="1">
      <c r="B19" s="28"/>
      <c r="E19" s="21" t="s">
        <v>21</v>
      </c>
      <c r="I19" s="23" t="s">
        <v>26</v>
      </c>
      <c r="J19" s="21" t="s">
        <v>1</v>
      </c>
      <c r="L19" s="28"/>
    </row>
    <row r="20" spans="2:12" s="1" customFormat="1" ht="6.95" customHeight="1">
      <c r="B20" s="28"/>
      <c r="L20" s="28"/>
    </row>
    <row r="21" spans="2:12" s="1" customFormat="1" ht="12" customHeight="1">
      <c r="B21" s="28"/>
      <c r="D21" s="23" t="s">
        <v>27</v>
      </c>
      <c r="I21" s="23" t="s">
        <v>25</v>
      </c>
      <c r="J21" s="24" t="str">
        <f>'Rekapitulace stavby'!AN13</f>
        <v>Vyplň údaj</v>
      </c>
      <c r="L21" s="28"/>
    </row>
    <row r="22" spans="2:12" s="1" customFormat="1" ht="18" customHeight="1">
      <c r="B22" s="28"/>
      <c r="E22" s="226" t="str">
        <f>'Rekapitulace stavby'!E14</f>
        <v>Vyplň údaj</v>
      </c>
      <c r="F22" s="182"/>
      <c r="G22" s="182"/>
      <c r="H22" s="182"/>
      <c r="I22" s="23" t="s">
        <v>26</v>
      </c>
      <c r="J22" s="24" t="str">
        <f>'Rekapitulace stavby'!AN14</f>
        <v>Vyplň údaj</v>
      </c>
      <c r="L22" s="28"/>
    </row>
    <row r="23" spans="2:12" s="1" customFormat="1" ht="6.95" customHeight="1">
      <c r="B23" s="28"/>
      <c r="L23" s="28"/>
    </row>
    <row r="24" spans="2:12" s="1" customFormat="1" ht="12" customHeight="1">
      <c r="B24" s="28"/>
      <c r="D24" s="23" t="s">
        <v>29</v>
      </c>
      <c r="I24" s="23" t="s">
        <v>25</v>
      </c>
      <c r="J24" s="21" t="s">
        <v>1</v>
      </c>
      <c r="L24" s="28"/>
    </row>
    <row r="25" spans="2:12" s="1" customFormat="1" ht="18" customHeight="1">
      <c r="B25" s="28"/>
      <c r="E25" s="21" t="s">
        <v>21</v>
      </c>
      <c r="I25" s="23" t="s">
        <v>26</v>
      </c>
      <c r="J25" s="21" t="s">
        <v>1</v>
      </c>
      <c r="L25" s="28"/>
    </row>
    <row r="26" spans="2:12" s="1" customFormat="1" ht="6.95" customHeight="1">
      <c r="B26" s="28"/>
      <c r="L26" s="28"/>
    </row>
    <row r="27" spans="2:12" s="1" customFormat="1" ht="12" customHeight="1">
      <c r="B27" s="28"/>
      <c r="D27" s="23" t="s">
        <v>31</v>
      </c>
      <c r="I27" s="23" t="s">
        <v>25</v>
      </c>
      <c r="J27" s="21" t="s">
        <v>1</v>
      </c>
      <c r="L27" s="28"/>
    </row>
    <row r="28" spans="2:12" s="1" customFormat="1" ht="18" customHeight="1">
      <c r="B28" s="28"/>
      <c r="E28" s="21" t="s">
        <v>21</v>
      </c>
      <c r="I28" s="23" t="s">
        <v>26</v>
      </c>
      <c r="J28" s="21" t="s">
        <v>1</v>
      </c>
      <c r="L28" s="28"/>
    </row>
    <row r="29" spans="2:12" s="1" customFormat="1" ht="6.95" customHeight="1">
      <c r="B29" s="28"/>
      <c r="L29" s="28"/>
    </row>
    <row r="30" spans="2:12" s="1" customFormat="1" ht="12" customHeight="1">
      <c r="B30" s="28"/>
      <c r="D30" s="23" t="s">
        <v>32</v>
      </c>
      <c r="L30" s="28"/>
    </row>
    <row r="31" spans="2:12" s="7" customFormat="1" ht="16.5" customHeight="1">
      <c r="B31" s="90"/>
      <c r="E31" s="187" t="s">
        <v>1</v>
      </c>
      <c r="F31" s="187"/>
      <c r="G31" s="187"/>
      <c r="H31" s="187"/>
      <c r="L31" s="90"/>
    </row>
    <row r="32" spans="2:12" s="1" customFormat="1" ht="6.95" customHeight="1">
      <c r="B32" s="28"/>
      <c r="L32" s="28"/>
    </row>
    <row r="33" spans="2:12" s="1" customFormat="1" ht="6.95" customHeight="1">
      <c r="B33" s="28"/>
      <c r="D33" s="49"/>
      <c r="E33" s="49"/>
      <c r="F33" s="49"/>
      <c r="G33" s="49"/>
      <c r="H33" s="49"/>
      <c r="I33" s="49"/>
      <c r="J33" s="49"/>
      <c r="K33" s="49"/>
      <c r="L33" s="28"/>
    </row>
    <row r="34" spans="2:12" s="1" customFormat="1" ht="25.35" customHeight="1">
      <c r="B34" s="28"/>
      <c r="D34" s="91" t="s">
        <v>33</v>
      </c>
      <c r="J34" s="62">
        <f>ROUND(J133, 2)</f>
        <v>0</v>
      </c>
      <c r="L34" s="28"/>
    </row>
    <row r="35" spans="2:12" s="1" customFormat="1" ht="6.95" customHeight="1">
      <c r="B35" s="28"/>
      <c r="D35" s="49"/>
      <c r="E35" s="49"/>
      <c r="F35" s="49"/>
      <c r="G35" s="49"/>
      <c r="H35" s="49"/>
      <c r="I35" s="49"/>
      <c r="J35" s="49"/>
      <c r="K35" s="49"/>
      <c r="L35" s="28"/>
    </row>
    <row r="36" spans="2:12" s="1" customFormat="1" ht="14.45" customHeight="1">
      <c r="B36" s="28"/>
      <c r="F36" s="31" t="s">
        <v>35</v>
      </c>
      <c r="I36" s="31" t="s">
        <v>34</v>
      </c>
      <c r="J36" s="31" t="s">
        <v>36</v>
      </c>
      <c r="L36" s="28"/>
    </row>
    <row r="37" spans="2:12" s="1" customFormat="1" ht="14.45" customHeight="1">
      <c r="B37" s="28"/>
      <c r="D37" s="51" t="s">
        <v>37</v>
      </c>
      <c r="E37" s="23" t="s">
        <v>38</v>
      </c>
      <c r="F37" s="81">
        <f>ROUND((SUM(BE133:BE253)),  2)</f>
        <v>0</v>
      </c>
      <c r="I37" s="92">
        <v>0.21</v>
      </c>
      <c r="J37" s="81">
        <f>ROUND(((SUM(BE133:BE253))*I37),  2)</f>
        <v>0</v>
      </c>
      <c r="L37" s="28"/>
    </row>
    <row r="38" spans="2:12" s="1" customFormat="1" ht="14.45" customHeight="1">
      <c r="B38" s="28"/>
      <c r="E38" s="23" t="s">
        <v>39</v>
      </c>
      <c r="F38" s="81">
        <f>ROUND((SUM(BF133:BF253)),  2)</f>
        <v>0</v>
      </c>
      <c r="I38" s="92">
        <v>0.12</v>
      </c>
      <c r="J38" s="81">
        <f>ROUND(((SUM(BF133:BF253))*I38),  2)</f>
        <v>0</v>
      </c>
      <c r="L38" s="28"/>
    </row>
    <row r="39" spans="2:12" s="1" customFormat="1" ht="14.45" hidden="1" customHeight="1">
      <c r="B39" s="28"/>
      <c r="E39" s="23" t="s">
        <v>40</v>
      </c>
      <c r="F39" s="81">
        <f>ROUND((SUM(BG133:BG253)),  2)</f>
        <v>0</v>
      </c>
      <c r="I39" s="92">
        <v>0.21</v>
      </c>
      <c r="J39" s="81">
        <f>0</f>
        <v>0</v>
      </c>
      <c r="L39" s="28"/>
    </row>
    <row r="40" spans="2:12" s="1" customFormat="1" ht="14.45" hidden="1" customHeight="1">
      <c r="B40" s="28"/>
      <c r="E40" s="23" t="s">
        <v>41</v>
      </c>
      <c r="F40" s="81">
        <f>ROUND((SUM(BH133:BH253)),  2)</f>
        <v>0</v>
      </c>
      <c r="I40" s="92">
        <v>0.12</v>
      </c>
      <c r="J40" s="81">
        <f>0</f>
        <v>0</v>
      </c>
      <c r="L40" s="28"/>
    </row>
    <row r="41" spans="2:12" s="1" customFormat="1" ht="14.45" hidden="1" customHeight="1">
      <c r="B41" s="28"/>
      <c r="E41" s="23" t="s">
        <v>42</v>
      </c>
      <c r="F41" s="81">
        <f>ROUND((SUM(BI133:BI253)),  2)</f>
        <v>0</v>
      </c>
      <c r="I41" s="92">
        <v>0</v>
      </c>
      <c r="J41" s="81">
        <f>0</f>
        <v>0</v>
      </c>
      <c r="L41" s="28"/>
    </row>
    <row r="42" spans="2:12" s="1" customFormat="1" ht="6.95" customHeight="1">
      <c r="B42" s="28"/>
      <c r="L42" s="28"/>
    </row>
    <row r="43" spans="2:12" s="1" customFormat="1" ht="25.35" customHeight="1">
      <c r="B43" s="28"/>
      <c r="C43" s="93"/>
      <c r="D43" s="94" t="s">
        <v>43</v>
      </c>
      <c r="E43" s="53"/>
      <c r="F43" s="53"/>
      <c r="G43" s="95" t="s">
        <v>44</v>
      </c>
      <c r="H43" s="96" t="s">
        <v>45</v>
      </c>
      <c r="I43" s="53"/>
      <c r="J43" s="97">
        <f>SUM(J34:J41)</f>
        <v>0</v>
      </c>
      <c r="K43" s="98"/>
      <c r="L43" s="28"/>
    </row>
    <row r="44" spans="2:12" s="1" customFormat="1" ht="14.45" customHeight="1">
      <c r="B44" s="28"/>
      <c r="L44" s="28"/>
    </row>
    <row r="45" spans="2:12" ht="14.45" customHeight="1">
      <c r="B45" s="16"/>
      <c r="L45" s="16"/>
    </row>
    <row r="46" spans="2:12" ht="14.45" customHeight="1">
      <c r="B46" s="16"/>
      <c r="L46" s="16"/>
    </row>
    <row r="47" spans="2:12" ht="14.45" customHeight="1">
      <c r="B47" s="16"/>
      <c r="L47" s="16"/>
    </row>
    <row r="48" spans="2:12" ht="14.45" customHeight="1">
      <c r="B48" s="16"/>
      <c r="L48" s="16"/>
    </row>
    <row r="49" spans="2:12" ht="14.45" customHeight="1">
      <c r="B49" s="16"/>
      <c r="L49" s="16"/>
    </row>
    <row r="50" spans="2:12" s="1" customFormat="1" ht="14.45" customHeight="1">
      <c r="B50" s="28"/>
      <c r="D50" s="37" t="s">
        <v>46</v>
      </c>
      <c r="E50" s="38"/>
      <c r="F50" s="38"/>
      <c r="G50" s="37" t="s">
        <v>47</v>
      </c>
      <c r="H50" s="38"/>
      <c r="I50" s="38"/>
      <c r="J50" s="38"/>
      <c r="K50" s="38"/>
      <c r="L50" s="28"/>
    </row>
    <row r="51" spans="2:12" ht="11.25">
      <c r="B51" s="16"/>
      <c r="L51" s="16"/>
    </row>
    <row r="52" spans="2:12" ht="11.25">
      <c r="B52" s="16"/>
      <c r="L52" s="16"/>
    </row>
    <row r="53" spans="2:12" ht="11.25">
      <c r="B53" s="16"/>
      <c r="L53" s="16"/>
    </row>
    <row r="54" spans="2:12" ht="11.25">
      <c r="B54" s="16"/>
      <c r="L54" s="16"/>
    </row>
    <row r="55" spans="2:12" ht="11.25">
      <c r="B55" s="16"/>
      <c r="L55" s="16"/>
    </row>
    <row r="56" spans="2:12" ht="11.25">
      <c r="B56" s="16"/>
      <c r="L56" s="16"/>
    </row>
    <row r="57" spans="2:12" ht="11.25">
      <c r="B57" s="16"/>
      <c r="L57" s="16"/>
    </row>
    <row r="58" spans="2:12" ht="11.25">
      <c r="B58" s="16"/>
      <c r="L58" s="16"/>
    </row>
    <row r="59" spans="2:12" ht="11.25">
      <c r="B59" s="16"/>
      <c r="L59" s="16"/>
    </row>
    <row r="60" spans="2:12" ht="11.25">
      <c r="B60" s="16"/>
      <c r="L60" s="16"/>
    </row>
    <row r="61" spans="2:12" s="1" customFormat="1" ht="12.75">
      <c r="B61" s="28"/>
      <c r="D61" s="39" t="s">
        <v>48</v>
      </c>
      <c r="E61" s="30"/>
      <c r="F61" s="99" t="s">
        <v>49</v>
      </c>
      <c r="G61" s="39" t="s">
        <v>48</v>
      </c>
      <c r="H61" s="30"/>
      <c r="I61" s="30"/>
      <c r="J61" s="100" t="s">
        <v>49</v>
      </c>
      <c r="K61" s="30"/>
      <c r="L61" s="28"/>
    </row>
    <row r="62" spans="2:12" ht="11.25">
      <c r="B62" s="16"/>
      <c r="L62" s="16"/>
    </row>
    <row r="63" spans="2:12" ht="11.25">
      <c r="B63" s="16"/>
      <c r="L63" s="16"/>
    </row>
    <row r="64" spans="2:12" ht="11.25">
      <c r="B64" s="16"/>
      <c r="L64" s="16"/>
    </row>
    <row r="65" spans="2:12" s="1" customFormat="1" ht="12.75">
      <c r="B65" s="28"/>
      <c r="D65" s="37" t="s">
        <v>50</v>
      </c>
      <c r="E65" s="38"/>
      <c r="F65" s="38"/>
      <c r="G65" s="37" t="s">
        <v>51</v>
      </c>
      <c r="H65" s="38"/>
      <c r="I65" s="38"/>
      <c r="J65" s="38"/>
      <c r="K65" s="38"/>
      <c r="L65" s="28"/>
    </row>
    <row r="66" spans="2:12" ht="11.25">
      <c r="B66" s="16"/>
      <c r="L66" s="16"/>
    </row>
    <row r="67" spans="2:12" ht="11.25">
      <c r="B67" s="16"/>
      <c r="L67" s="16"/>
    </row>
    <row r="68" spans="2:12" ht="11.25">
      <c r="B68" s="16"/>
      <c r="L68" s="16"/>
    </row>
    <row r="69" spans="2:12" ht="11.25">
      <c r="B69" s="16"/>
      <c r="L69" s="16"/>
    </row>
    <row r="70" spans="2:12" ht="11.25">
      <c r="B70" s="16"/>
      <c r="L70" s="16"/>
    </row>
    <row r="71" spans="2:12" ht="11.25">
      <c r="B71" s="16"/>
      <c r="L71" s="16"/>
    </row>
    <row r="72" spans="2:12" ht="11.25">
      <c r="B72" s="16"/>
      <c r="L72" s="16"/>
    </row>
    <row r="73" spans="2:12" ht="11.25">
      <c r="B73" s="16"/>
      <c r="L73" s="16"/>
    </row>
    <row r="74" spans="2:12" ht="11.25">
      <c r="B74" s="16"/>
      <c r="L74" s="16"/>
    </row>
    <row r="75" spans="2:12" ht="11.25">
      <c r="B75" s="16"/>
      <c r="L75" s="16"/>
    </row>
    <row r="76" spans="2:12" s="1" customFormat="1" ht="12.75">
      <c r="B76" s="28"/>
      <c r="D76" s="39" t="s">
        <v>48</v>
      </c>
      <c r="E76" s="30"/>
      <c r="F76" s="99" t="s">
        <v>49</v>
      </c>
      <c r="G76" s="39" t="s">
        <v>48</v>
      </c>
      <c r="H76" s="30"/>
      <c r="I76" s="30"/>
      <c r="J76" s="100" t="s">
        <v>49</v>
      </c>
      <c r="K76" s="30"/>
      <c r="L76" s="28"/>
    </row>
    <row r="77" spans="2:12" s="1" customFormat="1" ht="14.45" customHeight="1">
      <c r="B77" s="40"/>
      <c r="C77" s="41"/>
      <c r="D77" s="41"/>
      <c r="E77" s="41"/>
      <c r="F77" s="41"/>
      <c r="G77" s="41"/>
      <c r="H77" s="41"/>
      <c r="I77" s="41"/>
      <c r="J77" s="41"/>
      <c r="K77" s="41"/>
      <c r="L77" s="28"/>
    </row>
    <row r="81" spans="2:12" s="1" customFormat="1" ht="6.95" customHeight="1">
      <c r="B81" s="42"/>
      <c r="C81" s="43"/>
      <c r="D81" s="43"/>
      <c r="E81" s="43"/>
      <c r="F81" s="43"/>
      <c r="G81" s="43"/>
      <c r="H81" s="43"/>
      <c r="I81" s="43"/>
      <c r="J81" s="43"/>
      <c r="K81" s="43"/>
      <c r="L81" s="28"/>
    </row>
    <row r="82" spans="2:12" s="1" customFormat="1" ht="24.95" customHeight="1">
      <c r="B82" s="28"/>
      <c r="C82" s="17" t="s">
        <v>255</v>
      </c>
      <c r="L82" s="28"/>
    </row>
    <row r="83" spans="2:12" s="1" customFormat="1" ht="6.95" customHeight="1">
      <c r="B83" s="28"/>
      <c r="L83" s="28"/>
    </row>
    <row r="84" spans="2:12" s="1" customFormat="1" ht="12" customHeight="1">
      <c r="B84" s="28"/>
      <c r="C84" s="23" t="s">
        <v>16</v>
      </c>
      <c r="L84" s="28"/>
    </row>
    <row r="85" spans="2:12" s="1" customFormat="1" ht="16.5" customHeight="1">
      <c r="B85" s="28"/>
      <c r="E85" s="223" t="str">
        <f>E7</f>
        <v>Městský park -Děkanská zahrada Pelhřimov - kompletní provedení</v>
      </c>
      <c r="F85" s="224"/>
      <c r="G85" s="224"/>
      <c r="H85" s="224"/>
      <c r="L85" s="28"/>
    </row>
    <row r="86" spans="2:12" ht="12" customHeight="1">
      <c r="B86" s="16"/>
      <c r="C86" s="23" t="s">
        <v>249</v>
      </c>
      <c r="L86" s="16"/>
    </row>
    <row r="87" spans="2:12" ht="16.5" customHeight="1">
      <c r="B87" s="16"/>
      <c r="E87" s="223" t="s">
        <v>250</v>
      </c>
      <c r="F87" s="183"/>
      <c r="G87" s="183"/>
      <c r="H87" s="183"/>
      <c r="L87" s="16"/>
    </row>
    <row r="88" spans="2:12" ht="12" customHeight="1">
      <c r="B88" s="16"/>
      <c r="C88" s="23" t="s">
        <v>251</v>
      </c>
      <c r="L88" s="16"/>
    </row>
    <row r="89" spans="2:12" s="1" customFormat="1" ht="16.5" customHeight="1">
      <c r="B89" s="28"/>
      <c r="E89" s="218" t="s">
        <v>252</v>
      </c>
      <c r="F89" s="225"/>
      <c r="G89" s="225"/>
      <c r="H89" s="225"/>
      <c r="L89" s="28"/>
    </row>
    <row r="90" spans="2:12" s="1" customFormat="1" ht="12" customHeight="1">
      <c r="B90" s="28"/>
      <c r="C90" s="23" t="s">
        <v>394</v>
      </c>
      <c r="L90" s="28"/>
    </row>
    <row r="91" spans="2:12" s="1" customFormat="1" ht="16.5" customHeight="1">
      <c r="B91" s="28"/>
      <c r="E91" s="205" t="str">
        <f>E13</f>
        <v>Objekt4 - Schodiště 01, Zídka 07 a 08</v>
      </c>
      <c r="F91" s="225"/>
      <c r="G91" s="225"/>
      <c r="H91" s="225"/>
      <c r="L91" s="28"/>
    </row>
    <row r="92" spans="2:12" s="1" customFormat="1" ht="6.95" customHeight="1">
      <c r="B92" s="28"/>
      <c r="L92" s="28"/>
    </row>
    <row r="93" spans="2:12" s="1" customFormat="1" ht="12" customHeight="1">
      <c r="B93" s="28"/>
      <c r="C93" s="23" t="s">
        <v>20</v>
      </c>
      <c r="F93" s="21" t="str">
        <f>F16</f>
        <v xml:space="preserve"> </v>
      </c>
      <c r="I93" s="23" t="s">
        <v>22</v>
      </c>
      <c r="J93" s="48" t="str">
        <f>IF(J16="","",J16)</f>
        <v>5. 12. 2024</v>
      </c>
      <c r="L93" s="28"/>
    </row>
    <row r="94" spans="2:12" s="1" customFormat="1" ht="6.95" customHeight="1">
      <c r="B94" s="28"/>
      <c r="L94" s="28"/>
    </row>
    <row r="95" spans="2:12" s="1" customFormat="1" ht="15.2" customHeight="1">
      <c r="B95" s="28"/>
      <c r="C95" s="23" t="s">
        <v>24</v>
      </c>
      <c r="F95" s="21" t="str">
        <f>E19</f>
        <v xml:space="preserve"> </v>
      </c>
      <c r="I95" s="23" t="s">
        <v>29</v>
      </c>
      <c r="J95" s="26" t="str">
        <f>E25</f>
        <v xml:space="preserve"> </v>
      </c>
      <c r="L95" s="28"/>
    </row>
    <row r="96" spans="2:12" s="1" customFormat="1" ht="15.2" customHeight="1">
      <c r="B96" s="28"/>
      <c r="C96" s="23" t="s">
        <v>27</v>
      </c>
      <c r="F96" s="21" t="str">
        <f>IF(E22="","",E22)</f>
        <v>Vyplň údaj</v>
      </c>
      <c r="I96" s="23" t="s">
        <v>31</v>
      </c>
      <c r="J96" s="26" t="str">
        <f>E28</f>
        <v xml:space="preserve"> </v>
      </c>
      <c r="L96" s="28"/>
    </row>
    <row r="97" spans="2:47" s="1" customFormat="1" ht="10.35" customHeight="1">
      <c r="B97" s="28"/>
      <c r="L97" s="28"/>
    </row>
    <row r="98" spans="2:47" s="1" customFormat="1" ht="29.25" customHeight="1">
      <c r="B98" s="28"/>
      <c r="C98" s="101" t="s">
        <v>256</v>
      </c>
      <c r="D98" s="93"/>
      <c r="E98" s="93"/>
      <c r="F98" s="93"/>
      <c r="G98" s="93"/>
      <c r="H98" s="93"/>
      <c r="I98" s="93"/>
      <c r="J98" s="102" t="s">
        <v>257</v>
      </c>
      <c r="K98" s="93"/>
      <c r="L98" s="28"/>
    </row>
    <row r="99" spans="2:47" s="1" customFormat="1" ht="10.35" customHeight="1">
      <c r="B99" s="28"/>
      <c r="L99" s="28"/>
    </row>
    <row r="100" spans="2:47" s="1" customFormat="1" ht="22.9" customHeight="1">
      <c r="B100" s="28"/>
      <c r="C100" s="103" t="s">
        <v>258</v>
      </c>
      <c r="J100" s="62">
        <f>J133</f>
        <v>0</v>
      </c>
      <c r="L100" s="28"/>
      <c r="AU100" s="13" t="s">
        <v>259</v>
      </c>
    </row>
    <row r="101" spans="2:47" s="8" customFormat="1" ht="24.95" customHeight="1">
      <c r="B101" s="104"/>
      <c r="D101" s="105" t="s">
        <v>396</v>
      </c>
      <c r="E101" s="106"/>
      <c r="F101" s="106"/>
      <c r="G101" s="106"/>
      <c r="H101" s="106"/>
      <c r="I101" s="106"/>
      <c r="J101" s="107">
        <f>J134</f>
        <v>0</v>
      </c>
      <c r="L101" s="104"/>
    </row>
    <row r="102" spans="2:47" s="8" customFormat="1" ht="24.95" customHeight="1">
      <c r="B102" s="104"/>
      <c r="D102" s="105" t="s">
        <v>649</v>
      </c>
      <c r="E102" s="106"/>
      <c r="F102" s="106"/>
      <c r="G102" s="106"/>
      <c r="H102" s="106"/>
      <c r="I102" s="106"/>
      <c r="J102" s="107">
        <f>J167</f>
        <v>0</v>
      </c>
      <c r="L102" s="104"/>
    </row>
    <row r="103" spans="2:47" s="8" customFormat="1" ht="24.95" customHeight="1">
      <c r="B103" s="104"/>
      <c r="D103" s="105" t="s">
        <v>650</v>
      </c>
      <c r="E103" s="106"/>
      <c r="F103" s="106"/>
      <c r="G103" s="106"/>
      <c r="H103" s="106"/>
      <c r="I103" s="106"/>
      <c r="J103" s="107">
        <f>J190</f>
        <v>0</v>
      </c>
      <c r="L103" s="104"/>
    </row>
    <row r="104" spans="2:47" s="8" customFormat="1" ht="24.95" customHeight="1">
      <c r="B104" s="104"/>
      <c r="D104" s="105" t="s">
        <v>906</v>
      </c>
      <c r="E104" s="106"/>
      <c r="F104" s="106"/>
      <c r="G104" s="106"/>
      <c r="H104" s="106"/>
      <c r="I104" s="106"/>
      <c r="J104" s="107">
        <f>J207</f>
        <v>0</v>
      </c>
      <c r="L104" s="104"/>
    </row>
    <row r="105" spans="2:47" s="8" customFormat="1" ht="24.95" customHeight="1">
      <c r="B105" s="104"/>
      <c r="D105" s="105" t="s">
        <v>651</v>
      </c>
      <c r="E105" s="106"/>
      <c r="F105" s="106"/>
      <c r="G105" s="106"/>
      <c r="H105" s="106"/>
      <c r="I105" s="106"/>
      <c r="J105" s="107">
        <f>J228</f>
        <v>0</v>
      </c>
      <c r="L105" s="104"/>
    </row>
    <row r="106" spans="2:47" s="8" customFormat="1" ht="24.95" customHeight="1">
      <c r="B106" s="104"/>
      <c r="D106" s="105" t="s">
        <v>652</v>
      </c>
      <c r="E106" s="106"/>
      <c r="F106" s="106"/>
      <c r="G106" s="106"/>
      <c r="H106" s="106"/>
      <c r="I106" s="106"/>
      <c r="J106" s="107">
        <f>J233</f>
        <v>0</v>
      </c>
      <c r="L106" s="104"/>
    </row>
    <row r="107" spans="2:47" s="8" customFormat="1" ht="24.95" customHeight="1">
      <c r="B107" s="104"/>
      <c r="D107" s="105" t="s">
        <v>595</v>
      </c>
      <c r="E107" s="106"/>
      <c r="F107" s="106"/>
      <c r="G107" s="106"/>
      <c r="H107" s="106"/>
      <c r="I107" s="106"/>
      <c r="J107" s="107">
        <f>J239</f>
        <v>0</v>
      </c>
      <c r="L107" s="104"/>
    </row>
    <row r="108" spans="2:47" s="8" customFormat="1" ht="24.95" customHeight="1">
      <c r="B108" s="104"/>
      <c r="D108" s="105" t="s">
        <v>655</v>
      </c>
      <c r="E108" s="106"/>
      <c r="F108" s="106"/>
      <c r="G108" s="106"/>
      <c r="H108" s="106"/>
      <c r="I108" s="106"/>
      <c r="J108" s="107">
        <f>J242</f>
        <v>0</v>
      </c>
      <c r="L108" s="104"/>
    </row>
    <row r="109" spans="2:47" s="8" customFormat="1" ht="24.95" customHeight="1">
      <c r="B109" s="104"/>
      <c r="D109" s="105" t="s">
        <v>657</v>
      </c>
      <c r="E109" s="106"/>
      <c r="F109" s="106"/>
      <c r="G109" s="106"/>
      <c r="H109" s="106"/>
      <c r="I109" s="106"/>
      <c r="J109" s="107">
        <f>J249</f>
        <v>0</v>
      </c>
      <c r="L109" s="104"/>
    </row>
    <row r="110" spans="2:47" s="1" customFormat="1" ht="21.75" customHeight="1">
      <c r="B110" s="28"/>
      <c r="L110" s="28"/>
    </row>
    <row r="111" spans="2:47" s="1" customFormat="1" ht="6.95" customHeight="1">
      <c r="B111" s="40"/>
      <c r="C111" s="41"/>
      <c r="D111" s="41"/>
      <c r="E111" s="41"/>
      <c r="F111" s="41"/>
      <c r="G111" s="41"/>
      <c r="H111" s="41"/>
      <c r="I111" s="41"/>
      <c r="J111" s="41"/>
      <c r="K111" s="41"/>
      <c r="L111" s="28"/>
    </row>
    <row r="115" spans="2:12" s="1" customFormat="1" ht="6.95" customHeight="1">
      <c r="B115" s="42"/>
      <c r="C115" s="43"/>
      <c r="D115" s="43"/>
      <c r="E115" s="43"/>
      <c r="F115" s="43"/>
      <c r="G115" s="43"/>
      <c r="H115" s="43"/>
      <c r="I115" s="43"/>
      <c r="J115" s="43"/>
      <c r="K115" s="43"/>
      <c r="L115" s="28"/>
    </row>
    <row r="116" spans="2:12" s="1" customFormat="1" ht="24.95" customHeight="1">
      <c r="B116" s="28"/>
      <c r="C116" s="17" t="s">
        <v>266</v>
      </c>
      <c r="L116" s="28"/>
    </row>
    <row r="117" spans="2:12" s="1" customFormat="1" ht="6.95" customHeight="1">
      <c r="B117" s="28"/>
      <c r="L117" s="28"/>
    </row>
    <row r="118" spans="2:12" s="1" customFormat="1" ht="12" customHeight="1">
      <c r="B118" s="28"/>
      <c r="C118" s="23" t="s">
        <v>16</v>
      </c>
      <c r="L118" s="28"/>
    </row>
    <row r="119" spans="2:12" s="1" customFormat="1" ht="16.5" customHeight="1">
      <c r="B119" s="28"/>
      <c r="E119" s="223" t="str">
        <f>E7</f>
        <v>Městský park -Děkanská zahrada Pelhřimov - kompletní provedení</v>
      </c>
      <c r="F119" s="224"/>
      <c r="G119" s="224"/>
      <c r="H119" s="224"/>
      <c r="L119" s="28"/>
    </row>
    <row r="120" spans="2:12" ht="12" customHeight="1">
      <c r="B120" s="16"/>
      <c r="C120" s="23" t="s">
        <v>249</v>
      </c>
      <c r="L120" s="16"/>
    </row>
    <row r="121" spans="2:12" ht="16.5" customHeight="1">
      <c r="B121" s="16"/>
      <c r="E121" s="223" t="s">
        <v>250</v>
      </c>
      <c r="F121" s="183"/>
      <c r="G121" s="183"/>
      <c r="H121" s="183"/>
      <c r="L121" s="16"/>
    </row>
    <row r="122" spans="2:12" ht="12" customHeight="1">
      <c r="B122" s="16"/>
      <c r="C122" s="23" t="s">
        <v>251</v>
      </c>
      <c r="L122" s="16"/>
    </row>
    <row r="123" spans="2:12" s="1" customFormat="1" ht="16.5" customHeight="1">
      <c r="B123" s="28"/>
      <c r="E123" s="218" t="s">
        <v>252</v>
      </c>
      <c r="F123" s="225"/>
      <c r="G123" s="225"/>
      <c r="H123" s="225"/>
      <c r="L123" s="28"/>
    </row>
    <row r="124" spans="2:12" s="1" customFormat="1" ht="12" customHeight="1">
      <c r="B124" s="28"/>
      <c r="C124" s="23" t="s">
        <v>394</v>
      </c>
      <c r="L124" s="28"/>
    </row>
    <row r="125" spans="2:12" s="1" customFormat="1" ht="16.5" customHeight="1">
      <c r="B125" s="28"/>
      <c r="E125" s="205" t="str">
        <f>E13</f>
        <v>Objekt4 - Schodiště 01, Zídka 07 a 08</v>
      </c>
      <c r="F125" s="225"/>
      <c r="G125" s="225"/>
      <c r="H125" s="225"/>
      <c r="L125" s="28"/>
    </row>
    <row r="126" spans="2:12" s="1" customFormat="1" ht="6.95" customHeight="1">
      <c r="B126" s="28"/>
      <c r="L126" s="28"/>
    </row>
    <row r="127" spans="2:12" s="1" customFormat="1" ht="12" customHeight="1">
      <c r="B127" s="28"/>
      <c r="C127" s="23" t="s">
        <v>20</v>
      </c>
      <c r="F127" s="21" t="str">
        <f>F16</f>
        <v xml:space="preserve"> </v>
      </c>
      <c r="I127" s="23" t="s">
        <v>22</v>
      </c>
      <c r="J127" s="48" t="str">
        <f>IF(J16="","",J16)</f>
        <v>5. 12. 2024</v>
      </c>
      <c r="L127" s="28"/>
    </row>
    <row r="128" spans="2:12" s="1" customFormat="1" ht="6.95" customHeight="1">
      <c r="B128" s="28"/>
      <c r="L128" s="28"/>
    </row>
    <row r="129" spans="2:65" s="1" customFormat="1" ht="15.2" customHeight="1">
      <c r="B129" s="28"/>
      <c r="C129" s="23" t="s">
        <v>24</v>
      </c>
      <c r="F129" s="21" t="str">
        <f>E19</f>
        <v xml:space="preserve"> </v>
      </c>
      <c r="I129" s="23" t="s">
        <v>29</v>
      </c>
      <c r="J129" s="26" t="str">
        <f>E25</f>
        <v xml:space="preserve"> </v>
      </c>
      <c r="L129" s="28"/>
    </row>
    <row r="130" spans="2:65" s="1" customFormat="1" ht="15.2" customHeight="1">
      <c r="B130" s="28"/>
      <c r="C130" s="23" t="s">
        <v>27</v>
      </c>
      <c r="F130" s="21" t="str">
        <f>IF(E22="","",E22)</f>
        <v>Vyplň údaj</v>
      </c>
      <c r="I130" s="23" t="s">
        <v>31</v>
      </c>
      <c r="J130" s="26" t="str">
        <f>E28</f>
        <v xml:space="preserve"> </v>
      </c>
      <c r="L130" s="28"/>
    </row>
    <row r="131" spans="2:65" s="1" customFormat="1" ht="10.35" customHeight="1">
      <c r="B131" s="28"/>
      <c r="L131" s="28"/>
    </row>
    <row r="132" spans="2:65" s="10" customFormat="1" ht="29.25" customHeight="1">
      <c r="B132" s="112"/>
      <c r="C132" s="113" t="s">
        <v>267</v>
      </c>
      <c r="D132" s="114" t="s">
        <v>58</v>
      </c>
      <c r="E132" s="114" t="s">
        <v>54</v>
      </c>
      <c r="F132" s="114" t="s">
        <v>55</v>
      </c>
      <c r="G132" s="114" t="s">
        <v>268</v>
      </c>
      <c r="H132" s="114" t="s">
        <v>269</v>
      </c>
      <c r="I132" s="114" t="s">
        <v>270</v>
      </c>
      <c r="J132" s="115" t="s">
        <v>257</v>
      </c>
      <c r="K132" s="116" t="s">
        <v>271</v>
      </c>
      <c r="L132" s="112"/>
      <c r="M132" s="55" t="s">
        <v>1</v>
      </c>
      <c r="N132" s="56" t="s">
        <v>37</v>
      </c>
      <c r="O132" s="56" t="s">
        <v>272</v>
      </c>
      <c r="P132" s="56" t="s">
        <v>273</v>
      </c>
      <c r="Q132" s="56" t="s">
        <v>274</v>
      </c>
      <c r="R132" s="56" t="s">
        <v>275</v>
      </c>
      <c r="S132" s="56" t="s">
        <v>276</v>
      </c>
      <c r="T132" s="57" t="s">
        <v>277</v>
      </c>
    </row>
    <row r="133" spans="2:65" s="1" customFormat="1" ht="22.9" customHeight="1">
      <c r="B133" s="28"/>
      <c r="C133" s="60" t="s">
        <v>278</v>
      </c>
      <c r="J133" s="117">
        <f>BK133</f>
        <v>0</v>
      </c>
      <c r="L133" s="28"/>
      <c r="M133" s="58"/>
      <c r="N133" s="49"/>
      <c r="O133" s="49"/>
      <c r="P133" s="118">
        <f>P134+P167+P190+P207+P228+P233+P239+P242+P249</f>
        <v>0</v>
      </c>
      <c r="Q133" s="49"/>
      <c r="R133" s="118">
        <f>R134+R167+R190+R207+R228+R233+R239+R242+R249</f>
        <v>0</v>
      </c>
      <c r="S133" s="49"/>
      <c r="T133" s="119">
        <f>T134+T167+T190+T207+T228+T233+T239+T242+T249</f>
        <v>0</v>
      </c>
      <c r="AT133" s="13" t="s">
        <v>72</v>
      </c>
      <c r="AU133" s="13" t="s">
        <v>259</v>
      </c>
      <c r="BK133" s="120">
        <f>BK134+BK167+BK190+BK207+BK228+BK233+BK239+BK242+BK249</f>
        <v>0</v>
      </c>
    </row>
    <row r="134" spans="2:65" s="11" customFormat="1" ht="25.9" customHeight="1">
      <c r="B134" s="121"/>
      <c r="D134" s="122" t="s">
        <v>72</v>
      </c>
      <c r="E134" s="123" t="s">
        <v>80</v>
      </c>
      <c r="F134" s="123" t="s">
        <v>399</v>
      </c>
      <c r="I134" s="124"/>
      <c r="J134" s="125">
        <f>BK134</f>
        <v>0</v>
      </c>
      <c r="L134" s="121"/>
      <c r="M134" s="126"/>
      <c r="P134" s="127">
        <f>SUM(P135:P166)</f>
        <v>0</v>
      </c>
      <c r="R134" s="127">
        <f>SUM(R135:R166)</f>
        <v>0</v>
      </c>
      <c r="T134" s="128">
        <f>SUM(T135:T166)</f>
        <v>0</v>
      </c>
      <c r="AR134" s="122" t="s">
        <v>80</v>
      </c>
      <c r="AT134" s="129" t="s">
        <v>72</v>
      </c>
      <c r="AU134" s="129" t="s">
        <v>73</v>
      </c>
      <c r="AY134" s="122" t="s">
        <v>281</v>
      </c>
      <c r="BK134" s="130">
        <f>SUM(BK135:BK166)</f>
        <v>0</v>
      </c>
    </row>
    <row r="135" spans="2:65" s="1" customFormat="1" ht="24.2" customHeight="1">
      <c r="B135" s="133"/>
      <c r="C135" s="134" t="s">
        <v>80</v>
      </c>
      <c r="D135" s="134" t="s">
        <v>284</v>
      </c>
      <c r="E135" s="135" t="s">
        <v>548</v>
      </c>
      <c r="F135" s="136" t="s">
        <v>1200</v>
      </c>
      <c r="G135" s="137" t="s">
        <v>506</v>
      </c>
      <c r="H135" s="156">
        <v>21.05</v>
      </c>
      <c r="I135" s="139"/>
      <c r="J135" s="140">
        <f>ROUND(I135*H135,2)</f>
        <v>0</v>
      </c>
      <c r="K135" s="141"/>
      <c r="L135" s="28"/>
      <c r="M135" s="142" t="s">
        <v>1</v>
      </c>
      <c r="N135" s="143" t="s">
        <v>38</v>
      </c>
      <c r="P135" s="144">
        <f>O135*H135</f>
        <v>0</v>
      </c>
      <c r="Q135" s="144">
        <v>0</v>
      </c>
      <c r="R135" s="144">
        <f>Q135*H135</f>
        <v>0</v>
      </c>
      <c r="S135" s="144">
        <v>0</v>
      </c>
      <c r="T135" s="145">
        <f>S135*H135</f>
        <v>0</v>
      </c>
      <c r="AR135" s="146" t="s">
        <v>97</v>
      </c>
      <c r="AT135" s="146" t="s">
        <v>284</v>
      </c>
      <c r="AU135" s="146" t="s">
        <v>80</v>
      </c>
      <c r="AY135" s="13" t="s">
        <v>281</v>
      </c>
      <c r="BE135" s="147">
        <f>IF(N135="základní",J135,0)</f>
        <v>0</v>
      </c>
      <c r="BF135" s="147">
        <f>IF(N135="snížená",J135,0)</f>
        <v>0</v>
      </c>
      <c r="BG135" s="147">
        <f>IF(N135="zákl. přenesená",J135,0)</f>
        <v>0</v>
      </c>
      <c r="BH135" s="147">
        <f>IF(N135="sníž. přenesená",J135,0)</f>
        <v>0</v>
      </c>
      <c r="BI135" s="147">
        <f>IF(N135="nulová",J135,0)</f>
        <v>0</v>
      </c>
      <c r="BJ135" s="13" t="s">
        <v>80</v>
      </c>
      <c r="BK135" s="147">
        <f>ROUND(I135*H135,2)</f>
        <v>0</v>
      </c>
      <c r="BL135" s="13" t="s">
        <v>97</v>
      </c>
      <c r="BM135" s="146" t="s">
        <v>1201</v>
      </c>
    </row>
    <row r="136" spans="2:65" s="1" customFormat="1" ht="58.5">
      <c r="B136" s="28"/>
      <c r="D136" s="148" t="s">
        <v>290</v>
      </c>
      <c r="F136" s="149" t="s">
        <v>1202</v>
      </c>
      <c r="I136" s="150"/>
      <c r="L136" s="28"/>
      <c r="M136" s="151"/>
      <c r="T136" s="52"/>
      <c r="AT136" s="13" t="s">
        <v>290</v>
      </c>
      <c r="AU136" s="13" t="s">
        <v>80</v>
      </c>
    </row>
    <row r="137" spans="2:65" s="1" customFormat="1" ht="24.2" customHeight="1">
      <c r="B137" s="133"/>
      <c r="C137" s="134" t="s">
        <v>82</v>
      </c>
      <c r="D137" s="134" t="s">
        <v>284</v>
      </c>
      <c r="E137" s="135" t="s">
        <v>552</v>
      </c>
      <c r="F137" s="136" t="s">
        <v>1203</v>
      </c>
      <c r="G137" s="137" t="s">
        <v>506</v>
      </c>
      <c r="H137" s="156">
        <v>10.525</v>
      </c>
      <c r="I137" s="139"/>
      <c r="J137" s="140">
        <f>ROUND(I137*H137,2)</f>
        <v>0</v>
      </c>
      <c r="K137" s="141"/>
      <c r="L137" s="28"/>
      <c r="M137" s="142" t="s">
        <v>1</v>
      </c>
      <c r="N137" s="143" t="s">
        <v>38</v>
      </c>
      <c r="P137" s="144">
        <f>O137*H137</f>
        <v>0</v>
      </c>
      <c r="Q137" s="144">
        <v>0</v>
      </c>
      <c r="R137" s="144">
        <f>Q137*H137</f>
        <v>0</v>
      </c>
      <c r="S137" s="144">
        <v>0</v>
      </c>
      <c r="T137" s="145">
        <f>S137*H137</f>
        <v>0</v>
      </c>
      <c r="AR137" s="146" t="s">
        <v>97</v>
      </c>
      <c r="AT137" s="146" t="s">
        <v>284</v>
      </c>
      <c r="AU137" s="146" t="s">
        <v>80</v>
      </c>
      <c r="AY137" s="13" t="s">
        <v>281</v>
      </c>
      <c r="BE137" s="147">
        <f>IF(N137="základní",J137,0)</f>
        <v>0</v>
      </c>
      <c r="BF137" s="147">
        <f>IF(N137="snížená",J137,0)</f>
        <v>0</v>
      </c>
      <c r="BG137" s="147">
        <f>IF(N137="zákl. přenesená",J137,0)</f>
        <v>0</v>
      </c>
      <c r="BH137" s="147">
        <f>IF(N137="sníž. přenesená",J137,0)</f>
        <v>0</v>
      </c>
      <c r="BI137" s="147">
        <f>IF(N137="nulová",J137,0)</f>
        <v>0</v>
      </c>
      <c r="BJ137" s="13" t="s">
        <v>80</v>
      </c>
      <c r="BK137" s="147">
        <f>ROUND(I137*H137,2)</f>
        <v>0</v>
      </c>
      <c r="BL137" s="13" t="s">
        <v>97</v>
      </c>
      <c r="BM137" s="146" t="s">
        <v>1204</v>
      </c>
    </row>
    <row r="138" spans="2:65" s="1" customFormat="1" ht="39">
      <c r="B138" s="28"/>
      <c r="D138" s="148" t="s">
        <v>290</v>
      </c>
      <c r="F138" s="149" t="s">
        <v>1205</v>
      </c>
      <c r="I138" s="150"/>
      <c r="L138" s="28"/>
      <c r="M138" s="151"/>
      <c r="T138" s="52"/>
      <c r="AT138" s="13" t="s">
        <v>290</v>
      </c>
      <c r="AU138" s="13" t="s">
        <v>80</v>
      </c>
    </row>
    <row r="139" spans="2:65" s="1" customFormat="1" ht="24.2" customHeight="1">
      <c r="B139" s="133"/>
      <c r="C139" s="134" t="s">
        <v>90</v>
      </c>
      <c r="D139" s="134" t="s">
        <v>284</v>
      </c>
      <c r="E139" s="135" t="s">
        <v>915</v>
      </c>
      <c r="F139" s="136" t="s">
        <v>916</v>
      </c>
      <c r="G139" s="137" t="s">
        <v>506</v>
      </c>
      <c r="H139" s="156">
        <v>9.702</v>
      </c>
      <c r="I139" s="139"/>
      <c r="J139" s="140">
        <f>ROUND(I139*H139,2)</f>
        <v>0</v>
      </c>
      <c r="K139" s="141"/>
      <c r="L139" s="28"/>
      <c r="M139" s="142" t="s">
        <v>1</v>
      </c>
      <c r="N139" s="143" t="s">
        <v>38</v>
      </c>
      <c r="P139" s="144">
        <f>O139*H139</f>
        <v>0</v>
      </c>
      <c r="Q139" s="144">
        <v>0</v>
      </c>
      <c r="R139" s="144">
        <f>Q139*H139</f>
        <v>0</v>
      </c>
      <c r="S139" s="144">
        <v>0</v>
      </c>
      <c r="T139" s="145">
        <f>S139*H139</f>
        <v>0</v>
      </c>
      <c r="AR139" s="146" t="s">
        <v>97</v>
      </c>
      <c r="AT139" s="146" t="s">
        <v>284</v>
      </c>
      <c r="AU139" s="146" t="s">
        <v>80</v>
      </c>
      <c r="AY139" s="13" t="s">
        <v>281</v>
      </c>
      <c r="BE139" s="147">
        <f>IF(N139="základní",J139,0)</f>
        <v>0</v>
      </c>
      <c r="BF139" s="147">
        <f>IF(N139="snížená",J139,0)</f>
        <v>0</v>
      </c>
      <c r="BG139" s="147">
        <f>IF(N139="zákl. přenesená",J139,0)</f>
        <v>0</v>
      </c>
      <c r="BH139" s="147">
        <f>IF(N139="sníž. přenesená",J139,0)</f>
        <v>0</v>
      </c>
      <c r="BI139" s="147">
        <f>IF(N139="nulová",J139,0)</f>
        <v>0</v>
      </c>
      <c r="BJ139" s="13" t="s">
        <v>80</v>
      </c>
      <c r="BK139" s="147">
        <f>ROUND(I139*H139,2)</f>
        <v>0</v>
      </c>
      <c r="BL139" s="13" t="s">
        <v>97</v>
      </c>
      <c r="BM139" s="146" t="s">
        <v>1206</v>
      </c>
    </row>
    <row r="140" spans="2:65" s="1" customFormat="1" ht="78">
      <c r="B140" s="28"/>
      <c r="D140" s="148" t="s">
        <v>290</v>
      </c>
      <c r="F140" s="149" t="s">
        <v>1207</v>
      </c>
      <c r="I140" s="150"/>
      <c r="L140" s="28"/>
      <c r="M140" s="151"/>
      <c r="T140" s="52"/>
      <c r="AT140" s="13" t="s">
        <v>290</v>
      </c>
      <c r="AU140" s="13" t="s">
        <v>80</v>
      </c>
    </row>
    <row r="141" spans="2:65" s="1" customFormat="1" ht="24.2" customHeight="1">
      <c r="B141" s="133"/>
      <c r="C141" s="134" t="s">
        <v>97</v>
      </c>
      <c r="D141" s="134" t="s">
        <v>284</v>
      </c>
      <c r="E141" s="135" t="s">
        <v>919</v>
      </c>
      <c r="F141" s="136" t="s">
        <v>920</v>
      </c>
      <c r="G141" s="137" t="s">
        <v>506</v>
      </c>
      <c r="H141" s="156">
        <v>4.851</v>
      </c>
      <c r="I141" s="139"/>
      <c r="J141" s="140">
        <f>ROUND(I141*H141,2)</f>
        <v>0</v>
      </c>
      <c r="K141" s="141"/>
      <c r="L141" s="28"/>
      <c r="M141" s="142" t="s">
        <v>1</v>
      </c>
      <c r="N141" s="143" t="s">
        <v>38</v>
      </c>
      <c r="P141" s="144">
        <f>O141*H141</f>
        <v>0</v>
      </c>
      <c r="Q141" s="144">
        <v>0</v>
      </c>
      <c r="R141" s="144">
        <f>Q141*H141</f>
        <v>0</v>
      </c>
      <c r="S141" s="144">
        <v>0</v>
      </c>
      <c r="T141" s="145">
        <f>S141*H141</f>
        <v>0</v>
      </c>
      <c r="AR141" s="146" t="s">
        <v>97</v>
      </c>
      <c r="AT141" s="146" t="s">
        <v>284</v>
      </c>
      <c r="AU141" s="146" t="s">
        <v>80</v>
      </c>
      <c r="AY141" s="13" t="s">
        <v>281</v>
      </c>
      <c r="BE141" s="147">
        <f>IF(N141="základní",J141,0)</f>
        <v>0</v>
      </c>
      <c r="BF141" s="147">
        <f>IF(N141="snížená",J141,0)</f>
        <v>0</v>
      </c>
      <c r="BG141" s="147">
        <f>IF(N141="zákl. přenesená",J141,0)</f>
        <v>0</v>
      </c>
      <c r="BH141" s="147">
        <f>IF(N141="sníž. přenesená",J141,0)</f>
        <v>0</v>
      </c>
      <c r="BI141" s="147">
        <f>IF(N141="nulová",J141,0)</f>
        <v>0</v>
      </c>
      <c r="BJ141" s="13" t="s">
        <v>80</v>
      </c>
      <c r="BK141" s="147">
        <f>ROUND(I141*H141,2)</f>
        <v>0</v>
      </c>
      <c r="BL141" s="13" t="s">
        <v>97</v>
      </c>
      <c r="BM141" s="146" t="s">
        <v>1208</v>
      </c>
    </row>
    <row r="142" spans="2:65" s="1" customFormat="1" ht="68.25">
      <c r="B142" s="28"/>
      <c r="D142" s="148" t="s">
        <v>290</v>
      </c>
      <c r="F142" s="149" t="s">
        <v>1209</v>
      </c>
      <c r="I142" s="150"/>
      <c r="L142" s="28"/>
      <c r="M142" s="151"/>
      <c r="T142" s="52"/>
      <c r="AT142" s="13" t="s">
        <v>290</v>
      </c>
      <c r="AU142" s="13" t="s">
        <v>80</v>
      </c>
    </row>
    <row r="143" spans="2:65" s="1" customFormat="1" ht="16.5" customHeight="1">
      <c r="B143" s="133"/>
      <c r="C143" s="134" t="s">
        <v>280</v>
      </c>
      <c r="D143" s="134" t="s">
        <v>284</v>
      </c>
      <c r="E143" s="135" t="s">
        <v>1144</v>
      </c>
      <c r="F143" s="136" t="s">
        <v>1145</v>
      </c>
      <c r="G143" s="137" t="s">
        <v>506</v>
      </c>
      <c r="H143" s="156">
        <v>0.34300000000000003</v>
      </c>
      <c r="I143" s="139"/>
      <c r="J143" s="140">
        <f>ROUND(I143*H143,2)</f>
        <v>0</v>
      </c>
      <c r="K143" s="141"/>
      <c r="L143" s="28"/>
      <c r="M143" s="142" t="s">
        <v>1</v>
      </c>
      <c r="N143" s="143" t="s">
        <v>38</v>
      </c>
      <c r="P143" s="144">
        <f>O143*H143</f>
        <v>0</v>
      </c>
      <c r="Q143" s="144">
        <v>0</v>
      </c>
      <c r="R143" s="144">
        <f>Q143*H143</f>
        <v>0</v>
      </c>
      <c r="S143" s="144">
        <v>0</v>
      </c>
      <c r="T143" s="145">
        <f>S143*H143</f>
        <v>0</v>
      </c>
      <c r="AR143" s="146" t="s">
        <v>97</v>
      </c>
      <c r="AT143" s="146" t="s">
        <v>284</v>
      </c>
      <c r="AU143" s="146" t="s">
        <v>80</v>
      </c>
      <c r="AY143" s="13" t="s">
        <v>281</v>
      </c>
      <c r="BE143" s="147">
        <f>IF(N143="základní",J143,0)</f>
        <v>0</v>
      </c>
      <c r="BF143" s="147">
        <f>IF(N143="snížená",J143,0)</f>
        <v>0</v>
      </c>
      <c r="BG143" s="147">
        <f>IF(N143="zákl. přenesená",J143,0)</f>
        <v>0</v>
      </c>
      <c r="BH143" s="147">
        <f>IF(N143="sníž. přenesená",J143,0)</f>
        <v>0</v>
      </c>
      <c r="BI143" s="147">
        <f>IF(N143="nulová",J143,0)</f>
        <v>0</v>
      </c>
      <c r="BJ143" s="13" t="s">
        <v>80</v>
      </c>
      <c r="BK143" s="147">
        <f>ROUND(I143*H143,2)</f>
        <v>0</v>
      </c>
      <c r="BL143" s="13" t="s">
        <v>97</v>
      </c>
      <c r="BM143" s="146" t="s">
        <v>1210</v>
      </c>
    </row>
    <row r="144" spans="2:65" s="1" customFormat="1" ht="68.25">
      <c r="B144" s="28"/>
      <c r="D144" s="148" t="s">
        <v>290</v>
      </c>
      <c r="F144" s="149" t="s">
        <v>1211</v>
      </c>
      <c r="I144" s="150"/>
      <c r="L144" s="28"/>
      <c r="M144" s="151"/>
      <c r="T144" s="52"/>
      <c r="AT144" s="13" t="s">
        <v>290</v>
      </c>
      <c r="AU144" s="13" t="s">
        <v>80</v>
      </c>
    </row>
    <row r="145" spans="2:65" s="1" customFormat="1" ht="24.2" customHeight="1">
      <c r="B145" s="133"/>
      <c r="C145" s="134" t="s">
        <v>306</v>
      </c>
      <c r="D145" s="134" t="s">
        <v>284</v>
      </c>
      <c r="E145" s="135" t="s">
        <v>1148</v>
      </c>
      <c r="F145" s="136" t="s">
        <v>1149</v>
      </c>
      <c r="G145" s="137" t="s">
        <v>506</v>
      </c>
      <c r="H145" s="156">
        <v>0.17199999999999999</v>
      </c>
      <c r="I145" s="139"/>
      <c r="J145" s="140">
        <f>ROUND(I145*H145,2)</f>
        <v>0</v>
      </c>
      <c r="K145" s="141"/>
      <c r="L145" s="28"/>
      <c r="M145" s="142" t="s">
        <v>1</v>
      </c>
      <c r="N145" s="143" t="s">
        <v>38</v>
      </c>
      <c r="P145" s="144">
        <f>O145*H145</f>
        <v>0</v>
      </c>
      <c r="Q145" s="144">
        <v>0</v>
      </c>
      <c r="R145" s="144">
        <f>Q145*H145</f>
        <v>0</v>
      </c>
      <c r="S145" s="144">
        <v>0</v>
      </c>
      <c r="T145" s="145">
        <f>S145*H145</f>
        <v>0</v>
      </c>
      <c r="AR145" s="146" t="s">
        <v>97</v>
      </c>
      <c r="AT145" s="146" t="s">
        <v>284</v>
      </c>
      <c r="AU145" s="146" t="s">
        <v>80</v>
      </c>
      <c r="AY145" s="13" t="s">
        <v>281</v>
      </c>
      <c r="BE145" s="147">
        <f>IF(N145="základní",J145,0)</f>
        <v>0</v>
      </c>
      <c r="BF145" s="147">
        <f>IF(N145="snížená",J145,0)</f>
        <v>0</v>
      </c>
      <c r="BG145" s="147">
        <f>IF(N145="zákl. přenesená",J145,0)</f>
        <v>0</v>
      </c>
      <c r="BH145" s="147">
        <f>IF(N145="sníž. přenesená",J145,0)</f>
        <v>0</v>
      </c>
      <c r="BI145" s="147">
        <f>IF(N145="nulová",J145,0)</f>
        <v>0</v>
      </c>
      <c r="BJ145" s="13" t="s">
        <v>80</v>
      </c>
      <c r="BK145" s="147">
        <f>ROUND(I145*H145,2)</f>
        <v>0</v>
      </c>
      <c r="BL145" s="13" t="s">
        <v>97</v>
      </c>
      <c r="BM145" s="146" t="s">
        <v>1212</v>
      </c>
    </row>
    <row r="146" spans="2:65" s="1" customFormat="1" ht="68.25">
      <c r="B146" s="28"/>
      <c r="D146" s="148" t="s">
        <v>290</v>
      </c>
      <c r="F146" s="149" t="s">
        <v>1213</v>
      </c>
      <c r="I146" s="150"/>
      <c r="L146" s="28"/>
      <c r="M146" s="151"/>
      <c r="T146" s="52"/>
      <c r="AT146" s="13" t="s">
        <v>290</v>
      </c>
      <c r="AU146" s="13" t="s">
        <v>80</v>
      </c>
    </row>
    <row r="147" spans="2:65" s="1" customFormat="1" ht="24.2" customHeight="1">
      <c r="B147" s="133"/>
      <c r="C147" s="134" t="s">
        <v>311</v>
      </c>
      <c r="D147" s="134" t="s">
        <v>284</v>
      </c>
      <c r="E147" s="135" t="s">
        <v>675</v>
      </c>
      <c r="F147" s="136" t="s">
        <v>676</v>
      </c>
      <c r="G147" s="137" t="s">
        <v>506</v>
      </c>
      <c r="H147" s="156">
        <v>10.83</v>
      </c>
      <c r="I147" s="139"/>
      <c r="J147" s="140">
        <f>ROUND(I147*H147,2)</f>
        <v>0</v>
      </c>
      <c r="K147" s="141"/>
      <c r="L147" s="28"/>
      <c r="M147" s="142" t="s">
        <v>1</v>
      </c>
      <c r="N147" s="143" t="s">
        <v>38</v>
      </c>
      <c r="P147" s="144">
        <f>O147*H147</f>
        <v>0</v>
      </c>
      <c r="Q147" s="144">
        <v>0</v>
      </c>
      <c r="R147" s="144">
        <f>Q147*H147</f>
        <v>0</v>
      </c>
      <c r="S147" s="144">
        <v>0</v>
      </c>
      <c r="T147" s="145">
        <f>S147*H147</f>
        <v>0</v>
      </c>
      <c r="AR147" s="146" t="s">
        <v>97</v>
      </c>
      <c r="AT147" s="146" t="s">
        <v>284</v>
      </c>
      <c r="AU147" s="146" t="s">
        <v>80</v>
      </c>
      <c r="AY147" s="13" t="s">
        <v>281</v>
      </c>
      <c r="BE147" s="147">
        <f>IF(N147="základní",J147,0)</f>
        <v>0</v>
      </c>
      <c r="BF147" s="147">
        <f>IF(N147="snížená",J147,0)</f>
        <v>0</v>
      </c>
      <c r="BG147" s="147">
        <f>IF(N147="zákl. přenesená",J147,0)</f>
        <v>0</v>
      </c>
      <c r="BH147" s="147">
        <f>IF(N147="sníž. přenesená",J147,0)</f>
        <v>0</v>
      </c>
      <c r="BI147" s="147">
        <f>IF(N147="nulová",J147,0)</f>
        <v>0</v>
      </c>
      <c r="BJ147" s="13" t="s">
        <v>80</v>
      </c>
      <c r="BK147" s="147">
        <f>ROUND(I147*H147,2)</f>
        <v>0</v>
      </c>
      <c r="BL147" s="13" t="s">
        <v>97</v>
      </c>
      <c r="BM147" s="146" t="s">
        <v>1214</v>
      </c>
    </row>
    <row r="148" spans="2:65" s="1" customFormat="1" ht="78">
      <c r="B148" s="28"/>
      <c r="D148" s="148" t="s">
        <v>290</v>
      </c>
      <c r="F148" s="149" t="s">
        <v>1215</v>
      </c>
      <c r="I148" s="150"/>
      <c r="L148" s="28"/>
      <c r="M148" s="151"/>
      <c r="T148" s="52"/>
      <c r="AT148" s="13" t="s">
        <v>290</v>
      </c>
      <c r="AU148" s="13" t="s">
        <v>80</v>
      </c>
    </row>
    <row r="149" spans="2:65" s="1" customFormat="1" ht="24.2" customHeight="1">
      <c r="B149" s="133"/>
      <c r="C149" s="134" t="s">
        <v>316</v>
      </c>
      <c r="D149" s="134" t="s">
        <v>284</v>
      </c>
      <c r="E149" s="135" t="s">
        <v>604</v>
      </c>
      <c r="F149" s="136" t="s">
        <v>679</v>
      </c>
      <c r="G149" s="137" t="s">
        <v>506</v>
      </c>
      <c r="H149" s="156">
        <v>25.68</v>
      </c>
      <c r="I149" s="139"/>
      <c r="J149" s="140">
        <f>ROUND(I149*H149,2)</f>
        <v>0</v>
      </c>
      <c r="K149" s="141"/>
      <c r="L149" s="28"/>
      <c r="M149" s="142" t="s">
        <v>1</v>
      </c>
      <c r="N149" s="143" t="s">
        <v>38</v>
      </c>
      <c r="P149" s="144">
        <f>O149*H149</f>
        <v>0</v>
      </c>
      <c r="Q149" s="144">
        <v>0</v>
      </c>
      <c r="R149" s="144">
        <f>Q149*H149</f>
        <v>0</v>
      </c>
      <c r="S149" s="144">
        <v>0</v>
      </c>
      <c r="T149" s="145">
        <f>S149*H149</f>
        <v>0</v>
      </c>
      <c r="AR149" s="146" t="s">
        <v>97</v>
      </c>
      <c r="AT149" s="146" t="s">
        <v>284</v>
      </c>
      <c r="AU149" s="146" t="s">
        <v>80</v>
      </c>
      <c r="AY149" s="13" t="s">
        <v>281</v>
      </c>
      <c r="BE149" s="147">
        <f>IF(N149="základní",J149,0)</f>
        <v>0</v>
      </c>
      <c r="BF149" s="147">
        <f>IF(N149="snížená",J149,0)</f>
        <v>0</v>
      </c>
      <c r="BG149" s="147">
        <f>IF(N149="zákl. přenesená",J149,0)</f>
        <v>0</v>
      </c>
      <c r="BH149" s="147">
        <f>IF(N149="sníž. přenesená",J149,0)</f>
        <v>0</v>
      </c>
      <c r="BI149" s="147">
        <f>IF(N149="nulová",J149,0)</f>
        <v>0</v>
      </c>
      <c r="BJ149" s="13" t="s">
        <v>80</v>
      </c>
      <c r="BK149" s="147">
        <f>ROUND(I149*H149,2)</f>
        <v>0</v>
      </c>
      <c r="BL149" s="13" t="s">
        <v>97</v>
      </c>
      <c r="BM149" s="146" t="s">
        <v>1216</v>
      </c>
    </row>
    <row r="150" spans="2:65" s="1" customFormat="1" ht="97.5">
      <c r="B150" s="28"/>
      <c r="D150" s="148" t="s">
        <v>290</v>
      </c>
      <c r="F150" s="149" t="s">
        <v>1217</v>
      </c>
      <c r="I150" s="150"/>
      <c r="L150" s="28"/>
      <c r="M150" s="151"/>
      <c r="T150" s="52"/>
      <c r="AT150" s="13" t="s">
        <v>290</v>
      </c>
      <c r="AU150" s="13" t="s">
        <v>80</v>
      </c>
    </row>
    <row r="151" spans="2:65" s="1" customFormat="1" ht="33" customHeight="1">
      <c r="B151" s="133"/>
      <c r="C151" s="134" t="s">
        <v>321</v>
      </c>
      <c r="D151" s="134" t="s">
        <v>284</v>
      </c>
      <c r="E151" s="135" t="s">
        <v>682</v>
      </c>
      <c r="F151" s="136" t="s">
        <v>683</v>
      </c>
      <c r="G151" s="137" t="s">
        <v>506</v>
      </c>
      <c r="H151" s="156">
        <v>5.415</v>
      </c>
      <c r="I151" s="139"/>
      <c r="J151" s="140">
        <f>ROUND(I151*H151,2)</f>
        <v>0</v>
      </c>
      <c r="K151" s="141"/>
      <c r="L151" s="28"/>
      <c r="M151" s="142" t="s">
        <v>1</v>
      </c>
      <c r="N151" s="143" t="s">
        <v>38</v>
      </c>
      <c r="P151" s="144">
        <f>O151*H151</f>
        <v>0</v>
      </c>
      <c r="Q151" s="144">
        <v>0</v>
      </c>
      <c r="R151" s="144">
        <f>Q151*H151</f>
        <v>0</v>
      </c>
      <c r="S151" s="144">
        <v>0</v>
      </c>
      <c r="T151" s="145">
        <f>S151*H151</f>
        <v>0</v>
      </c>
      <c r="AR151" s="146" t="s">
        <v>97</v>
      </c>
      <c r="AT151" s="146" t="s">
        <v>284</v>
      </c>
      <c r="AU151" s="146" t="s">
        <v>80</v>
      </c>
      <c r="AY151" s="13" t="s">
        <v>281</v>
      </c>
      <c r="BE151" s="147">
        <f>IF(N151="základní",J151,0)</f>
        <v>0</v>
      </c>
      <c r="BF151" s="147">
        <f>IF(N151="snížená",J151,0)</f>
        <v>0</v>
      </c>
      <c r="BG151" s="147">
        <f>IF(N151="zákl. přenesená",J151,0)</f>
        <v>0</v>
      </c>
      <c r="BH151" s="147">
        <f>IF(N151="sníž. přenesená",J151,0)</f>
        <v>0</v>
      </c>
      <c r="BI151" s="147">
        <f>IF(N151="nulová",J151,0)</f>
        <v>0</v>
      </c>
      <c r="BJ151" s="13" t="s">
        <v>80</v>
      </c>
      <c r="BK151" s="147">
        <f>ROUND(I151*H151,2)</f>
        <v>0</v>
      </c>
      <c r="BL151" s="13" t="s">
        <v>97</v>
      </c>
      <c r="BM151" s="146" t="s">
        <v>1218</v>
      </c>
    </row>
    <row r="152" spans="2:65" s="1" customFormat="1" ht="29.25">
      <c r="B152" s="28"/>
      <c r="D152" s="148" t="s">
        <v>290</v>
      </c>
      <c r="F152" s="149" t="s">
        <v>1219</v>
      </c>
      <c r="I152" s="150"/>
      <c r="L152" s="28"/>
      <c r="M152" s="151"/>
      <c r="T152" s="52"/>
      <c r="AT152" s="13" t="s">
        <v>290</v>
      </c>
      <c r="AU152" s="13" t="s">
        <v>80</v>
      </c>
    </row>
    <row r="153" spans="2:65" s="1" customFormat="1" ht="24.2" customHeight="1">
      <c r="B153" s="133"/>
      <c r="C153" s="134" t="s">
        <v>326</v>
      </c>
      <c r="D153" s="134" t="s">
        <v>284</v>
      </c>
      <c r="E153" s="135" t="s">
        <v>929</v>
      </c>
      <c r="F153" s="136" t="s">
        <v>930</v>
      </c>
      <c r="G153" s="137" t="s">
        <v>506</v>
      </c>
      <c r="H153" s="156">
        <v>5.7750000000000004</v>
      </c>
      <c r="I153" s="139"/>
      <c r="J153" s="140">
        <f>ROUND(I153*H153,2)</f>
        <v>0</v>
      </c>
      <c r="K153" s="141"/>
      <c r="L153" s="28"/>
      <c r="M153" s="142" t="s">
        <v>1</v>
      </c>
      <c r="N153" s="143" t="s">
        <v>38</v>
      </c>
      <c r="P153" s="144">
        <f>O153*H153</f>
        <v>0</v>
      </c>
      <c r="Q153" s="144">
        <v>0</v>
      </c>
      <c r="R153" s="144">
        <f>Q153*H153</f>
        <v>0</v>
      </c>
      <c r="S153" s="144">
        <v>0</v>
      </c>
      <c r="T153" s="145">
        <f>S153*H153</f>
        <v>0</v>
      </c>
      <c r="AR153" s="146" t="s">
        <v>97</v>
      </c>
      <c r="AT153" s="146" t="s">
        <v>284</v>
      </c>
      <c r="AU153" s="146" t="s">
        <v>80</v>
      </c>
      <c r="AY153" s="13" t="s">
        <v>281</v>
      </c>
      <c r="BE153" s="147">
        <f>IF(N153="základní",J153,0)</f>
        <v>0</v>
      </c>
      <c r="BF153" s="147">
        <f>IF(N153="snížená",J153,0)</f>
        <v>0</v>
      </c>
      <c r="BG153" s="147">
        <f>IF(N153="zákl. přenesená",J153,0)</f>
        <v>0</v>
      </c>
      <c r="BH153" s="147">
        <f>IF(N153="sníž. přenesená",J153,0)</f>
        <v>0</v>
      </c>
      <c r="BI153" s="147">
        <f>IF(N153="nulová",J153,0)</f>
        <v>0</v>
      </c>
      <c r="BJ153" s="13" t="s">
        <v>80</v>
      </c>
      <c r="BK153" s="147">
        <f>ROUND(I153*H153,2)</f>
        <v>0</v>
      </c>
      <c r="BL153" s="13" t="s">
        <v>97</v>
      </c>
      <c r="BM153" s="146" t="s">
        <v>1220</v>
      </c>
    </row>
    <row r="154" spans="2:65" s="1" customFormat="1" ht="48.75">
      <c r="B154" s="28"/>
      <c r="D154" s="148" t="s">
        <v>290</v>
      </c>
      <c r="F154" s="149" t="s">
        <v>1221</v>
      </c>
      <c r="I154" s="150"/>
      <c r="L154" s="28"/>
      <c r="M154" s="151"/>
      <c r="T154" s="52"/>
      <c r="AT154" s="13" t="s">
        <v>290</v>
      </c>
      <c r="AU154" s="13" t="s">
        <v>80</v>
      </c>
    </row>
    <row r="155" spans="2:65" s="1" customFormat="1" ht="16.5" customHeight="1">
      <c r="B155" s="133"/>
      <c r="C155" s="134" t="s">
        <v>331</v>
      </c>
      <c r="D155" s="134" t="s">
        <v>284</v>
      </c>
      <c r="E155" s="135" t="s">
        <v>694</v>
      </c>
      <c r="F155" s="136" t="s">
        <v>695</v>
      </c>
      <c r="G155" s="137" t="s">
        <v>506</v>
      </c>
      <c r="H155" s="156">
        <v>5.415</v>
      </c>
      <c r="I155" s="139"/>
      <c r="J155" s="140">
        <f>ROUND(I155*H155,2)</f>
        <v>0</v>
      </c>
      <c r="K155" s="141"/>
      <c r="L155" s="28"/>
      <c r="M155" s="142" t="s">
        <v>1</v>
      </c>
      <c r="N155" s="143" t="s">
        <v>38</v>
      </c>
      <c r="P155" s="144">
        <f>O155*H155</f>
        <v>0</v>
      </c>
      <c r="Q155" s="144">
        <v>0</v>
      </c>
      <c r="R155" s="144">
        <f>Q155*H155</f>
        <v>0</v>
      </c>
      <c r="S155" s="144">
        <v>0</v>
      </c>
      <c r="T155" s="145">
        <f>S155*H155</f>
        <v>0</v>
      </c>
      <c r="AR155" s="146" t="s">
        <v>97</v>
      </c>
      <c r="AT155" s="146" t="s">
        <v>284</v>
      </c>
      <c r="AU155" s="146" t="s">
        <v>80</v>
      </c>
      <c r="AY155" s="13" t="s">
        <v>281</v>
      </c>
      <c r="BE155" s="147">
        <f>IF(N155="základní",J155,0)</f>
        <v>0</v>
      </c>
      <c r="BF155" s="147">
        <f>IF(N155="snížená",J155,0)</f>
        <v>0</v>
      </c>
      <c r="BG155" s="147">
        <f>IF(N155="zákl. přenesená",J155,0)</f>
        <v>0</v>
      </c>
      <c r="BH155" s="147">
        <f>IF(N155="sníž. přenesená",J155,0)</f>
        <v>0</v>
      </c>
      <c r="BI155" s="147">
        <f>IF(N155="nulová",J155,0)</f>
        <v>0</v>
      </c>
      <c r="BJ155" s="13" t="s">
        <v>80</v>
      </c>
      <c r="BK155" s="147">
        <f>ROUND(I155*H155,2)</f>
        <v>0</v>
      </c>
      <c r="BL155" s="13" t="s">
        <v>97</v>
      </c>
      <c r="BM155" s="146" t="s">
        <v>1222</v>
      </c>
    </row>
    <row r="156" spans="2:65" s="1" customFormat="1" ht="58.5">
      <c r="B156" s="28"/>
      <c r="D156" s="148" t="s">
        <v>290</v>
      </c>
      <c r="F156" s="149" t="s">
        <v>1223</v>
      </c>
      <c r="I156" s="150"/>
      <c r="L156" s="28"/>
      <c r="M156" s="151"/>
      <c r="T156" s="52"/>
      <c r="AT156" s="13" t="s">
        <v>290</v>
      </c>
      <c r="AU156" s="13" t="s">
        <v>80</v>
      </c>
    </row>
    <row r="157" spans="2:65" s="1" customFormat="1" ht="16.5" customHeight="1">
      <c r="B157" s="133"/>
      <c r="C157" s="134" t="s">
        <v>8</v>
      </c>
      <c r="D157" s="134" t="s">
        <v>284</v>
      </c>
      <c r="E157" s="135" t="s">
        <v>698</v>
      </c>
      <c r="F157" s="136" t="s">
        <v>699</v>
      </c>
      <c r="G157" s="137" t="s">
        <v>506</v>
      </c>
      <c r="H157" s="156">
        <v>5.415</v>
      </c>
      <c r="I157" s="139"/>
      <c r="J157" s="140">
        <f>ROUND(I157*H157,2)</f>
        <v>0</v>
      </c>
      <c r="K157" s="141"/>
      <c r="L157" s="28"/>
      <c r="M157" s="142" t="s">
        <v>1</v>
      </c>
      <c r="N157" s="143" t="s">
        <v>38</v>
      </c>
      <c r="P157" s="144">
        <f>O157*H157</f>
        <v>0</v>
      </c>
      <c r="Q157" s="144">
        <v>0</v>
      </c>
      <c r="R157" s="144">
        <f>Q157*H157</f>
        <v>0</v>
      </c>
      <c r="S157" s="144">
        <v>0</v>
      </c>
      <c r="T157" s="145">
        <f>S157*H157</f>
        <v>0</v>
      </c>
      <c r="AR157" s="146" t="s">
        <v>97</v>
      </c>
      <c r="AT157" s="146" t="s">
        <v>284</v>
      </c>
      <c r="AU157" s="146" t="s">
        <v>80</v>
      </c>
      <c r="AY157" s="13" t="s">
        <v>281</v>
      </c>
      <c r="BE157" s="147">
        <f>IF(N157="základní",J157,0)</f>
        <v>0</v>
      </c>
      <c r="BF157" s="147">
        <f>IF(N157="snížená",J157,0)</f>
        <v>0</v>
      </c>
      <c r="BG157" s="147">
        <f>IF(N157="zákl. přenesená",J157,0)</f>
        <v>0</v>
      </c>
      <c r="BH157" s="147">
        <f>IF(N157="sníž. přenesená",J157,0)</f>
        <v>0</v>
      </c>
      <c r="BI157" s="147">
        <f>IF(N157="nulová",J157,0)</f>
        <v>0</v>
      </c>
      <c r="BJ157" s="13" t="s">
        <v>80</v>
      </c>
      <c r="BK157" s="147">
        <f>ROUND(I157*H157,2)</f>
        <v>0</v>
      </c>
      <c r="BL157" s="13" t="s">
        <v>97</v>
      </c>
      <c r="BM157" s="146" t="s">
        <v>1224</v>
      </c>
    </row>
    <row r="158" spans="2:65" s="1" customFormat="1" ht="58.5">
      <c r="B158" s="28"/>
      <c r="D158" s="148" t="s">
        <v>290</v>
      </c>
      <c r="F158" s="149" t="s">
        <v>1223</v>
      </c>
      <c r="I158" s="150"/>
      <c r="L158" s="28"/>
      <c r="M158" s="151"/>
      <c r="T158" s="52"/>
      <c r="AT158" s="13" t="s">
        <v>290</v>
      </c>
      <c r="AU158" s="13" t="s">
        <v>80</v>
      </c>
    </row>
    <row r="159" spans="2:65" s="1" customFormat="1" ht="21.75" customHeight="1">
      <c r="B159" s="133"/>
      <c r="C159" s="134" t="s">
        <v>438</v>
      </c>
      <c r="D159" s="134" t="s">
        <v>284</v>
      </c>
      <c r="E159" s="135" t="s">
        <v>607</v>
      </c>
      <c r="F159" s="136" t="s">
        <v>702</v>
      </c>
      <c r="G159" s="137" t="s">
        <v>402</v>
      </c>
      <c r="H159" s="156">
        <v>32.1</v>
      </c>
      <c r="I159" s="139"/>
      <c r="J159" s="140">
        <f>ROUND(I159*H159,2)</f>
        <v>0</v>
      </c>
      <c r="K159" s="141"/>
      <c r="L159" s="28"/>
      <c r="M159" s="142" t="s">
        <v>1</v>
      </c>
      <c r="N159" s="143" t="s">
        <v>38</v>
      </c>
      <c r="P159" s="144">
        <f>O159*H159</f>
        <v>0</v>
      </c>
      <c r="Q159" s="144">
        <v>0</v>
      </c>
      <c r="R159" s="144">
        <f>Q159*H159</f>
        <v>0</v>
      </c>
      <c r="S159" s="144">
        <v>0</v>
      </c>
      <c r="T159" s="145">
        <f>S159*H159</f>
        <v>0</v>
      </c>
      <c r="AR159" s="146" t="s">
        <v>97</v>
      </c>
      <c r="AT159" s="146" t="s">
        <v>284</v>
      </c>
      <c r="AU159" s="146" t="s">
        <v>80</v>
      </c>
      <c r="AY159" s="13" t="s">
        <v>281</v>
      </c>
      <c r="BE159" s="147">
        <f>IF(N159="základní",J159,0)</f>
        <v>0</v>
      </c>
      <c r="BF159" s="147">
        <f>IF(N159="snížená",J159,0)</f>
        <v>0</v>
      </c>
      <c r="BG159" s="147">
        <f>IF(N159="zákl. přenesená",J159,0)</f>
        <v>0</v>
      </c>
      <c r="BH159" s="147">
        <f>IF(N159="sníž. přenesená",J159,0)</f>
        <v>0</v>
      </c>
      <c r="BI159" s="147">
        <f>IF(N159="nulová",J159,0)</f>
        <v>0</v>
      </c>
      <c r="BJ159" s="13" t="s">
        <v>80</v>
      </c>
      <c r="BK159" s="147">
        <f>ROUND(I159*H159,2)</f>
        <v>0</v>
      </c>
      <c r="BL159" s="13" t="s">
        <v>97</v>
      </c>
      <c r="BM159" s="146" t="s">
        <v>1225</v>
      </c>
    </row>
    <row r="160" spans="2:65" s="1" customFormat="1" ht="39">
      <c r="B160" s="28"/>
      <c r="D160" s="148" t="s">
        <v>290</v>
      </c>
      <c r="F160" s="149" t="s">
        <v>1226</v>
      </c>
      <c r="I160" s="150"/>
      <c r="L160" s="28"/>
      <c r="M160" s="151"/>
      <c r="T160" s="52"/>
      <c r="AT160" s="13" t="s">
        <v>290</v>
      </c>
      <c r="AU160" s="13" t="s">
        <v>80</v>
      </c>
    </row>
    <row r="161" spans="2:65" s="1" customFormat="1" ht="24.2" customHeight="1">
      <c r="B161" s="133"/>
      <c r="C161" s="134" t="s">
        <v>342</v>
      </c>
      <c r="D161" s="134" t="s">
        <v>284</v>
      </c>
      <c r="E161" s="135" t="s">
        <v>613</v>
      </c>
      <c r="F161" s="136" t="s">
        <v>705</v>
      </c>
      <c r="G161" s="137" t="s">
        <v>506</v>
      </c>
      <c r="H161" s="156">
        <v>25.68</v>
      </c>
      <c r="I161" s="139"/>
      <c r="J161" s="140">
        <f>ROUND(I161*H161,2)</f>
        <v>0</v>
      </c>
      <c r="K161" s="141"/>
      <c r="L161" s="28"/>
      <c r="M161" s="142" t="s">
        <v>1</v>
      </c>
      <c r="N161" s="143" t="s">
        <v>38</v>
      </c>
      <c r="P161" s="144">
        <f>O161*H161</f>
        <v>0</v>
      </c>
      <c r="Q161" s="144">
        <v>0</v>
      </c>
      <c r="R161" s="144">
        <f>Q161*H161</f>
        <v>0</v>
      </c>
      <c r="S161" s="144">
        <v>0</v>
      </c>
      <c r="T161" s="145">
        <f>S161*H161</f>
        <v>0</v>
      </c>
      <c r="AR161" s="146" t="s">
        <v>97</v>
      </c>
      <c r="AT161" s="146" t="s">
        <v>284</v>
      </c>
      <c r="AU161" s="146" t="s">
        <v>80</v>
      </c>
      <c r="AY161" s="13" t="s">
        <v>281</v>
      </c>
      <c r="BE161" s="147">
        <f>IF(N161="základní",J161,0)</f>
        <v>0</v>
      </c>
      <c r="BF161" s="147">
        <f>IF(N161="snížená",J161,0)</f>
        <v>0</v>
      </c>
      <c r="BG161" s="147">
        <f>IF(N161="zákl. přenesená",J161,0)</f>
        <v>0</v>
      </c>
      <c r="BH161" s="147">
        <f>IF(N161="sníž. přenesená",J161,0)</f>
        <v>0</v>
      </c>
      <c r="BI161" s="147">
        <f>IF(N161="nulová",J161,0)</f>
        <v>0</v>
      </c>
      <c r="BJ161" s="13" t="s">
        <v>80</v>
      </c>
      <c r="BK161" s="147">
        <f>ROUND(I161*H161,2)</f>
        <v>0</v>
      </c>
      <c r="BL161" s="13" t="s">
        <v>97</v>
      </c>
      <c r="BM161" s="146" t="s">
        <v>1227</v>
      </c>
    </row>
    <row r="162" spans="2:65" s="1" customFormat="1" ht="78">
      <c r="B162" s="28"/>
      <c r="D162" s="148" t="s">
        <v>290</v>
      </c>
      <c r="F162" s="149" t="s">
        <v>1228</v>
      </c>
      <c r="I162" s="150"/>
      <c r="L162" s="28"/>
      <c r="M162" s="151"/>
      <c r="T162" s="52"/>
      <c r="AT162" s="13" t="s">
        <v>290</v>
      </c>
      <c r="AU162" s="13" t="s">
        <v>80</v>
      </c>
    </row>
    <row r="163" spans="2:65" s="1" customFormat="1" ht="16.5" customHeight="1">
      <c r="B163" s="133"/>
      <c r="C163" s="134" t="s">
        <v>347</v>
      </c>
      <c r="D163" s="134" t="s">
        <v>284</v>
      </c>
      <c r="E163" s="135" t="s">
        <v>616</v>
      </c>
      <c r="F163" s="136" t="s">
        <v>617</v>
      </c>
      <c r="G163" s="137" t="s">
        <v>618</v>
      </c>
      <c r="H163" s="156">
        <v>30</v>
      </c>
      <c r="I163" s="139"/>
      <c r="J163" s="140">
        <f>ROUND(I163*H163,2)</f>
        <v>0</v>
      </c>
      <c r="K163" s="141"/>
      <c r="L163" s="28"/>
      <c r="M163" s="142" t="s">
        <v>1</v>
      </c>
      <c r="N163" s="143" t="s">
        <v>38</v>
      </c>
      <c r="P163" s="144">
        <f>O163*H163</f>
        <v>0</v>
      </c>
      <c r="Q163" s="144">
        <v>0</v>
      </c>
      <c r="R163" s="144">
        <f>Q163*H163</f>
        <v>0</v>
      </c>
      <c r="S163" s="144">
        <v>0</v>
      </c>
      <c r="T163" s="145">
        <f>S163*H163</f>
        <v>0</v>
      </c>
      <c r="AR163" s="146" t="s">
        <v>97</v>
      </c>
      <c r="AT163" s="146" t="s">
        <v>284</v>
      </c>
      <c r="AU163" s="146" t="s">
        <v>80</v>
      </c>
      <c r="AY163" s="13" t="s">
        <v>281</v>
      </c>
      <c r="BE163" s="147">
        <f>IF(N163="základní",J163,0)</f>
        <v>0</v>
      </c>
      <c r="BF163" s="147">
        <f>IF(N163="snížená",J163,0)</f>
        <v>0</v>
      </c>
      <c r="BG163" s="147">
        <f>IF(N163="zákl. přenesená",J163,0)</f>
        <v>0</v>
      </c>
      <c r="BH163" s="147">
        <f>IF(N163="sníž. přenesená",J163,0)</f>
        <v>0</v>
      </c>
      <c r="BI163" s="147">
        <f>IF(N163="nulová",J163,0)</f>
        <v>0</v>
      </c>
      <c r="BJ163" s="13" t="s">
        <v>80</v>
      </c>
      <c r="BK163" s="147">
        <f>ROUND(I163*H163,2)</f>
        <v>0</v>
      </c>
      <c r="BL163" s="13" t="s">
        <v>97</v>
      </c>
      <c r="BM163" s="146" t="s">
        <v>1229</v>
      </c>
    </row>
    <row r="164" spans="2:65" s="1" customFormat="1" ht="19.5">
      <c r="B164" s="28"/>
      <c r="D164" s="148" t="s">
        <v>290</v>
      </c>
      <c r="F164" s="149" t="s">
        <v>1230</v>
      </c>
      <c r="I164" s="150"/>
      <c r="L164" s="28"/>
      <c r="M164" s="151"/>
      <c r="T164" s="52"/>
      <c r="AT164" s="13" t="s">
        <v>290</v>
      </c>
      <c r="AU164" s="13" t="s">
        <v>80</v>
      </c>
    </row>
    <row r="165" spans="2:65" s="1" customFormat="1" ht="24.2" customHeight="1">
      <c r="B165" s="133"/>
      <c r="C165" s="134" t="s">
        <v>352</v>
      </c>
      <c r="D165" s="134" t="s">
        <v>284</v>
      </c>
      <c r="E165" s="135" t="s">
        <v>940</v>
      </c>
      <c r="F165" s="136" t="s">
        <v>941</v>
      </c>
      <c r="G165" s="137" t="s">
        <v>511</v>
      </c>
      <c r="H165" s="156">
        <v>10.395</v>
      </c>
      <c r="I165" s="139"/>
      <c r="J165" s="140">
        <f>ROUND(I165*H165,2)</f>
        <v>0</v>
      </c>
      <c r="K165" s="141"/>
      <c r="L165" s="28"/>
      <c r="M165" s="142" t="s">
        <v>1</v>
      </c>
      <c r="N165" s="143" t="s">
        <v>38</v>
      </c>
      <c r="P165" s="144">
        <f>O165*H165</f>
        <v>0</v>
      </c>
      <c r="Q165" s="144">
        <v>0</v>
      </c>
      <c r="R165" s="144">
        <f>Q165*H165</f>
        <v>0</v>
      </c>
      <c r="S165" s="144">
        <v>0</v>
      </c>
      <c r="T165" s="145">
        <f>S165*H165</f>
        <v>0</v>
      </c>
      <c r="AR165" s="146" t="s">
        <v>97</v>
      </c>
      <c r="AT165" s="146" t="s">
        <v>284</v>
      </c>
      <c r="AU165" s="146" t="s">
        <v>80</v>
      </c>
      <c r="AY165" s="13" t="s">
        <v>281</v>
      </c>
      <c r="BE165" s="147">
        <f>IF(N165="základní",J165,0)</f>
        <v>0</v>
      </c>
      <c r="BF165" s="147">
        <f>IF(N165="snížená",J165,0)</f>
        <v>0</v>
      </c>
      <c r="BG165" s="147">
        <f>IF(N165="zákl. přenesená",J165,0)</f>
        <v>0</v>
      </c>
      <c r="BH165" s="147">
        <f>IF(N165="sníž. přenesená",J165,0)</f>
        <v>0</v>
      </c>
      <c r="BI165" s="147">
        <f>IF(N165="nulová",J165,0)</f>
        <v>0</v>
      </c>
      <c r="BJ165" s="13" t="s">
        <v>80</v>
      </c>
      <c r="BK165" s="147">
        <f>ROUND(I165*H165,2)</f>
        <v>0</v>
      </c>
      <c r="BL165" s="13" t="s">
        <v>97</v>
      </c>
      <c r="BM165" s="146" t="s">
        <v>1231</v>
      </c>
    </row>
    <row r="166" spans="2:65" s="1" customFormat="1" ht="19.5">
      <c r="B166" s="28"/>
      <c r="D166" s="148" t="s">
        <v>290</v>
      </c>
      <c r="F166" s="149" t="s">
        <v>1232</v>
      </c>
      <c r="I166" s="150"/>
      <c r="L166" s="28"/>
      <c r="M166" s="151"/>
      <c r="T166" s="52"/>
      <c r="AT166" s="13" t="s">
        <v>290</v>
      </c>
      <c r="AU166" s="13" t="s">
        <v>80</v>
      </c>
    </row>
    <row r="167" spans="2:65" s="11" customFormat="1" ht="25.9" customHeight="1">
      <c r="B167" s="121"/>
      <c r="D167" s="122" t="s">
        <v>72</v>
      </c>
      <c r="E167" s="123" t="s">
        <v>82</v>
      </c>
      <c r="F167" s="123" t="s">
        <v>714</v>
      </c>
      <c r="I167" s="124"/>
      <c r="J167" s="125">
        <f>BK167</f>
        <v>0</v>
      </c>
      <c r="L167" s="121"/>
      <c r="M167" s="126"/>
      <c r="P167" s="127">
        <f>SUM(P168:P189)</f>
        <v>0</v>
      </c>
      <c r="R167" s="127">
        <f>SUM(R168:R189)</f>
        <v>0</v>
      </c>
      <c r="T167" s="128">
        <f>SUM(T168:T189)</f>
        <v>0</v>
      </c>
      <c r="AR167" s="122" t="s">
        <v>80</v>
      </c>
      <c r="AT167" s="129" t="s">
        <v>72</v>
      </c>
      <c r="AU167" s="129" t="s">
        <v>73</v>
      </c>
      <c r="AY167" s="122" t="s">
        <v>281</v>
      </c>
      <c r="BK167" s="130">
        <f>SUM(BK168:BK189)</f>
        <v>0</v>
      </c>
    </row>
    <row r="168" spans="2:65" s="1" customFormat="1" ht="24.2" customHeight="1">
      <c r="B168" s="133"/>
      <c r="C168" s="134" t="s">
        <v>359</v>
      </c>
      <c r="D168" s="134" t="s">
        <v>284</v>
      </c>
      <c r="E168" s="135" t="s">
        <v>944</v>
      </c>
      <c r="F168" s="136" t="s">
        <v>945</v>
      </c>
      <c r="G168" s="137" t="s">
        <v>402</v>
      </c>
      <c r="H168" s="156">
        <v>59.4</v>
      </c>
      <c r="I168" s="139"/>
      <c r="J168" s="140">
        <f>ROUND(I168*H168,2)</f>
        <v>0</v>
      </c>
      <c r="K168" s="141"/>
      <c r="L168" s="28"/>
      <c r="M168" s="142" t="s">
        <v>1</v>
      </c>
      <c r="N168" s="143" t="s">
        <v>38</v>
      </c>
      <c r="P168" s="144">
        <f>O168*H168</f>
        <v>0</v>
      </c>
      <c r="Q168" s="144">
        <v>0</v>
      </c>
      <c r="R168" s="144">
        <f>Q168*H168</f>
        <v>0</v>
      </c>
      <c r="S168" s="144">
        <v>0</v>
      </c>
      <c r="T168" s="145">
        <f>S168*H168</f>
        <v>0</v>
      </c>
      <c r="AR168" s="146" t="s">
        <v>97</v>
      </c>
      <c r="AT168" s="146" t="s">
        <v>284</v>
      </c>
      <c r="AU168" s="146" t="s">
        <v>80</v>
      </c>
      <c r="AY168" s="13" t="s">
        <v>281</v>
      </c>
      <c r="BE168" s="147">
        <f>IF(N168="základní",J168,0)</f>
        <v>0</v>
      </c>
      <c r="BF168" s="147">
        <f>IF(N168="snížená",J168,0)</f>
        <v>0</v>
      </c>
      <c r="BG168" s="147">
        <f>IF(N168="zákl. přenesená",J168,0)</f>
        <v>0</v>
      </c>
      <c r="BH168" s="147">
        <f>IF(N168="sníž. přenesená",J168,0)</f>
        <v>0</v>
      </c>
      <c r="BI168" s="147">
        <f>IF(N168="nulová",J168,0)</f>
        <v>0</v>
      </c>
      <c r="BJ168" s="13" t="s">
        <v>80</v>
      </c>
      <c r="BK168" s="147">
        <f>ROUND(I168*H168,2)</f>
        <v>0</v>
      </c>
      <c r="BL168" s="13" t="s">
        <v>97</v>
      </c>
      <c r="BM168" s="146" t="s">
        <v>1233</v>
      </c>
    </row>
    <row r="169" spans="2:65" s="1" customFormat="1" ht="29.25">
      <c r="B169" s="28"/>
      <c r="D169" s="148" t="s">
        <v>290</v>
      </c>
      <c r="F169" s="149" t="s">
        <v>1234</v>
      </c>
      <c r="I169" s="150"/>
      <c r="L169" s="28"/>
      <c r="M169" s="151"/>
      <c r="T169" s="52"/>
      <c r="AT169" s="13" t="s">
        <v>290</v>
      </c>
      <c r="AU169" s="13" t="s">
        <v>80</v>
      </c>
    </row>
    <row r="170" spans="2:65" s="1" customFormat="1" ht="24.2" customHeight="1">
      <c r="B170" s="133"/>
      <c r="C170" s="134" t="s">
        <v>454</v>
      </c>
      <c r="D170" s="134" t="s">
        <v>284</v>
      </c>
      <c r="E170" s="135" t="s">
        <v>948</v>
      </c>
      <c r="F170" s="136" t="s">
        <v>949</v>
      </c>
      <c r="G170" s="137" t="s">
        <v>506</v>
      </c>
      <c r="H170" s="156">
        <v>1.4350000000000001</v>
      </c>
      <c r="I170" s="139"/>
      <c r="J170" s="140">
        <f>ROUND(I170*H170,2)</f>
        <v>0</v>
      </c>
      <c r="K170" s="141"/>
      <c r="L170" s="28"/>
      <c r="M170" s="142" t="s">
        <v>1</v>
      </c>
      <c r="N170" s="143" t="s">
        <v>38</v>
      </c>
      <c r="P170" s="144">
        <f>O170*H170</f>
        <v>0</v>
      </c>
      <c r="Q170" s="144">
        <v>0</v>
      </c>
      <c r="R170" s="144">
        <f>Q170*H170</f>
        <v>0</v>
      </c>
      <c r="S170" s="144">
        <v>0</v>
      </c>
      <c r="T170" s="145">
        <f>S170*H170</f>
        <v>0</v>
      </c>
      <c r="AR170" s="146" t="s">
        <v>97</v>
      </c>
      <c r="AT170" s="146" t="s">
        <v>284</v>
      </c>
      <c r="AU170" s="146" t="s">
        <v>80</v>
      </c>
      <c r="AY170" s="13" t="s">
        <v>281</v>
      </c>
      <c r="BE170" s="147">
        <f>IF(N170="základní",J170,0)</f>
        <v>0</v>
      </c>
      <c r="BF170" s="147">
        <f>IF(N170="snížená",J170,0)</f>
        <v>0</v>
      </c>
      <c r="BG170" s="147">
        <f>IF(N170="zákl. přenesená",J170,0)</f>
        <v>0</v>
      </c>
      <c r="BH170" s="147">
        <f>IF(N170="sníž. přenesená",J170,0)</f>
        <v>0</v>
      </c>
      <c r="BI170" s="147">
        <f>IF(N170="nulová",J170,0)</f>
        <v>0</v>
      </c>
      <c r="BJ170" s="13" t="s">
        <v>80</v>
      </c>
      <c r="BK170" s="147">
        <f>ROUND(I170*H170,2)</f>
        <v>0</v>
      </c>
      <c r="BL170" s="13" t="s">
        <v>97</v>
      </c>
      <c r="BM170" s="146" t="s">
        <v>1235</v>
      </c>
    </row>
    <row r="171" spans="2:65" s="1" customFormat="1" ht="39">
      <c r="B171" s="28"/>
      <c r="D171" s="148" t="s">
        <v>290</v>
      </c>
      <c r="F171" s="149" t="s">
        <v>1236</v>
      </c>
      <c r="I171" s="150"/>
      <c r="L171" s="28"/>
      <c r="M171" s="151"/>
      <c r="T171" s="52"/>
      <c r="AT171" s="13" t="s">
        <v>290</v>
      </c>
      <c r="AU171" s="13" t="s">
        <v>80</v>
      </c>
    </row>
    <row r="172" spans="2:65" s="1" customFormat="1" ht="37.9" customHeight="1">
      <c r="B172" s="133"/>
      <c r="C172" s="134" t="s">
        <v>366</v>
      </c>
      <c r="D172" s="134" t="s">
        <v>284</v>
      </c>
      <c r="E172" s="135" t="s">
        <v>731</v>
      </c>
      <c r="F172" s="136" t="s">
        <v>732</v>
      </c>
      <c r="G172" s="137" t="s">
        <v>506</v>
      </c>
      <c r="H172" s="156">
        <v>12.474</v>
      </c>
      <c r="I172" s="139"/>
      <c r="J172" s="140">
        <f>ROUND(I172*H172,2)</f>
        <v>0</v>
      </c>
      <c r="K172" s="141"/>
      <c r="L172" s="28"/>
      <c r="M172" s="142" t="s">
        <v>1</v>
      </c>
      <c r="N172" s="143" t="s">
        <v>38</v>
      </c>
      <c r="P172" s="144">
        <f>O172*H172</f>
        <v>0</v>
      </c>
      <c r="Q172" s="144">
        <v>0</v>
      </c>
      <c r="R172" s="144">
        <f>Q172*H172</f>
        <v>0</v>
      </c>
      <c r="S172" s="144">
        <v>0</v>
      </c>
      <c r="T172" s="145">
        <f>S172*H172</f>
        <v>0</v>
      </c>
      <c r="AR172" s="146" t="s">
        <v>97</v>
      </c>
      <c r="AT172" s="146" t="s">
        <v>284</v>
      </c>
      <c r="AU172" s="146" t="s">
        <v>80</v>
      </c>
      <c r="AY172" s="13" t="s">
        <v>281</v>
      </c>
      <c r="BE172" s="147">
        <f>IF(N172="základní",J172,0)</f>
        <v>0</v>
      </c>
      <c r="BF172" s="147">
        <f>IF(N172="snížená",J172,0)</f>
        <v>0</v>
      </c>
      <c r="BG172" s="147">
        <f>IF(N172="zákl. přenesená",J172,0)</f>
        <v>0</v>
      </c>
      <c r="BH172" s="147">
        <f>IF(N172="sníž. přenesená",J172,0)</f>
        <v>0</v>
      </c>
      <c r="BI172" s="147">
        <f>IF(N172="nulová",J172,0)</f>
        <v>0</v>
      </c>
      <c r="BJ172" s="13" t="s">
        <v>80</v>
      </c>
      <c r="BK172" s="147">
        <f>ROUND(I172*H172,2)</f>
        <v>0</v>
      </c>
      <c r="BL172" s="13" t="s">
        <v>97</v>
      </c>
      <c r="BM172" s="146" t="s">
        <v>1237</v>
      </c>
    </row>
    <row r="173" spans="2:65" s="1" customFormat="1" ht="39">
      <c r="B173" s="28"/>
      <c r="D173" s="148" t="s">
        <v>290</v>
      </c>
      <c r="F173" s="149" t="s">
        <v>1238</v>
      </c>
      <c r="I173" s="150"/>
      <c r="L173" s="28"/>
      <c r="M173" s="151"/>
      <c r="T173" s="52"/>
      <c r="AT173" s="13" t="s">
        <v>290</v>
      </c>
      <c r="AU173" s="13" t="s">
        <v>80</v>
      </c>
    </row>
    <row r="174" spans="2:65" s="1" customFormat="1" ht="16.5" customHeight="1">
      <c r="B174" s="133"/>
      <c r="C174" s="134" t="s">
        <v>371</v>
      </c>
      <c r="D174" s="134" t="s">
        <v>284</v>
      </c>
      <c r="E174" s="135" t="s">
        <v>735</v>
      </c>
      <c r="F174" s="136" t="s">
        <v>736</v>
      </c>
      <c r="G174" s="137" t="s">
        <v>402</v>
      </c>
      <c r="H174" s="156">
        <v>16.96</v>
      </c>
      <c r="I174" s="139"/>
      <c r="J174" s="140">
        <f>ROUND(I174*H174,2)</f>
        <v>0</v>
      </c>
      <c r="K174" s="141"/>
      <c r="L174" s="28"/>
      <c r="M174" s="142" t="s">
        <v>1</v>
      </c>
      <c r="N174" s="143" t="s">
        <v>38</v>
      </c>
      <c r="P174" s="144">
        <f>O174*H174</f>
        <v>0</v>
      </c>
      <c r="Q174" s="144">
        <v>0</v>
      </c>
      <c r="R174" s="144">
        <f>Q174*H174</f>
        <v>0</v>
      </c>
      <c r="S174" s="144">
        <v>0</v>
      </c>
      <c r="T174" s="145">
        <f>S174*H174</f>
        <v>0</v>
      </c>
      <c r="AR174" s="146" t="s">
        <v>97</v>
      </c>
      <c r="AT174" s="146" t="s">
        <v>284</v>
      </c>
      <c r="AU174" s="146" t="s">
        <v>80</v>
      </c>
      <c r="AY174" s="13" t="s">
        <v>281</v>
      </c>
      <c r="BE174" s="147">
        <f>IF(N174="základní",J174,0)</f>
        <v>0</v>
      </c>
      <c r="BF174" s="147">
        <f>IF(N174="snížená",J174,0)</f>
        <v>0</v>
      </c>
      <c r="BG174" s="147">
        <f>IF(N174="zákl. přenesená",J174,0)</f>
        <v>0</v>
      </c>
      <c r="BH174" s="147">
        <f>IF(N174="sníž. přenesená",J174,0)</f>
        <v>0</v>
      </c>
      <c r="BI174" s="147">
        <f>IF(N174="nulová",J174,0)</f>
        <v>0</v>
      </c>
      <c r="BJ174" s="13" t="s">
        <v>80</v>
      </c>
      <c r="BK174" s="147">
        <f>ROUND(I174*H174,2)</f>
        <v>0</v>
      </c>
      <c r="BL174" s="13" t="s">
        <v>97</v>
      </c>
      <c r="BM174" s="146" t="s">
        <v>1239</v>
      </c>
    </row>
    <row r="175" spans="2:65" s="1" customFormat="1" ht="58.5">
      <c r="B175" s="28"/>
      <c r="D175" s="148" t="s">
        <v>290</v>
      </c>
      <c r="F175" s="149" t="s">
        <v>1240</v>
      </c>
      <c r="I175" s="150"/>
      <c r="L175" s="28"/>
      <c r="M175" s="151"/>
      <c r="T175" s="52"/>
      <c r="AT175" s="13" t="s">
        <v>290</v>
      </c>
      <c r="AU175" s="13" t="s">
        <v>80</v>
      </c>
    </row>
    <row r="176" spans="2:65" s="1" customFormat="1" ht="16.5" customHeight="1">
      <c r="B176" s="133"/>
      <c r="C176" s="134" t="s">
        <v>7</v>
      </c>
      <c r="D176" s="134" t="s">
        <v>284</v>
      </c>
      <c r="E176" s="135" t="s">
        <v>739</v>
      </c>
      <c r="F176" s="136" t="s">
        <v>740</v>
      </c>
      <c r="G176" s="137" t="s">
        <v>402</v>
      </c>
      <c r="H176" s="156">
        <v>16.96</v>
      </c>
      <c r="I176" s="139"/>
      <c r="J176" s="140">
        <f>ROUND(I176*H176,2)</f>
        <v>0</v>
      </c>
      <c r="K176" s="141"/>
      <c r="L176" s="28"/>
      <c r="M176" s="142" t="s">
        <v>1</v>
      </c>
      <c r="N176" s="143" t="s">
        <v>38</v>
      </c>
      <c r="P176" s="144">
        <f>O176*H176</f>
        <v>0</v>
      </c>
      <c r="Q176" s="144">
        <v>0</v>
      </c>
      <c r="R176" s="144">
        <f>Q176*H176</f>
        <v>0</v>
      </c>
      <c r="S176" s="144">
        <v>0</v>
      </c>
      <c r="T176" s="145">
        <f>S176*H176</f>
        <v>0</v>
      </c>
      <c r="AR176" s="146" t="s">
        <v>97</v>
      </c>
      <c r="AT176" s="146" t="s">
        <v>284</v>
      </c>
      <c r="AU176" s="146" t="s">
        <v>80</v>
      </c>
      <c r="AY176" s="13" t="s">
        <v>281</v>
      </c>
      <c r="BE176" s="147">
        <f>IF(N176="základní",J176,0)</f>
        <v>0</v>
      </c>
      <c r="BF176" s="147">
        <f>IF(N176="snížená",J176,0)</f>
        <v>0</v>
      </c>
      <c r="BG176" s="147">
        <f>IF(N176="zákl. přenesená",J176,0)</f>
        <v>0</v>
      </c>
      <c r="BH176" s="147">
        <f>IF(N176="sníž. přenesená",J176,0)</f>
        <v>0</v>
      </c>
      <c r="BI176" s="147">
        <f>IF(N176="nulová",J176,0)</f>
        <v>0</v>
      </c>
      <c r="BJ176" s="13" t="s">
        <v>80</v>
      </c>
      <c r="BK176" s="147">
        <f>ROUND(I176*H176,2)</f>
        <v>0</v>
      </c>
      <c r="BL176" s="13" t="s">
        <v>97</v>
      </c>
      <c r="BM176" s="146" t="s">
        <v>1241</v>
      </c>
    </row>
    <row r="177" spans="2:65" s="1" customFormat="1" ht="68.25">
      <c r="B177" s="28"/>
      <c r="D177" s="148" t="s">
        <v>290</v>
      </c>
      <c r="F177" s="149" t="s">
        <v>1242</v>
      </c>
      <c r="I177" s="150"/>
      <c r="L177" s="28"/>
      <c r="M177" s="151"/>
      <c r="T177" s="52"/>
      <c r="AT177" s="13" t="s">
        <v>290</v>
      </c>
      <c r="AU177" s="13" t="s">
        <v>80</v>
      </c>
    </row>
    <row r="178" spans="2:65" s="1" customFormat="1" ht="21.75" customHeight="1">
      <c r="B178" s="133"/>
      <c r="C178" s="134" t="s">
        <v>379</v>
      </c>
      <c r="D178" s="134" t="s">
        <v>284</v>
      </c>
      <c r="E178" s="135" t="s">
        <v>743</v>
      </c>
      <c r="F178" s="136" t="s">
        <v>744</v>
      </c>
      <c r="G178" s="137" t="s">
        <v>511</v>
      </c>
      <c r="H178" s="156">
        <v>0.624</v>
      </c>
      <c r="I178" s="139"/>
      <c r="J178" s="140">
        <f>ROUND(I178*H178,2)</f>
        <v>0</v>
      </c>
      <c r="K178" s="141"/>
      <c r="L178" s="28"/>
      <c r="M178" s="142" t="s">
        <v>1</v>
      </c>
      <c r="N178" s="143" t="s">
        <v>38</v>
      </c>
      <c r="P178" s="144">
        <f>O178*H178</f>
        <v>0</v>
      </c>
      <c r="Q178" s="144">
        <v>0</v>
      </c>
      <c r="R178" s="144">
        <f>Q178*H178</f>
        <v>0</v>
      </c>
      <c r="S178" s="144">
        <v>0</v>
      </c>
      <c r="T178" s="145">
        <f>S178*H178</f>
        <v>0</v>
      </c>
      <c r="AR178" s="146" t="s">
        <v>97</v>
      </c>
      <c r="AT178" s="146" t="s">
        <v>284</v>
      </c>
      <c r="AU178" s="146" t="s">
        <v>80</v>
      </c>
      <c r="AY178" s="13" t="s">
        <v>281</v>
      </c>
      <c r="BE178" s="147">
        <f>IF(N178="základní",J178,0)</f>
        <v>0</v>
      </c>
      <c r="BF178" s="147">
        <f>IF(N178="snížená",J178,0)</f>
        <v>0</v>
      </c>
      <c r="BG178" s="147">
        <f>IF(N178="zákl. přenesená",J178,0)</f>
        <v>0</v>
      </c>
      <c r="BH178" s="147">
        <f>IF(N178="sníž. přenesená",J178,0)</f>
        <v>0</v>
      </c>
      <c r="BI178" s="147">
        <f>IF(N178="nulová",J178,0)</f>
        <v>0</v>
      </c>
      <c r="BJ178" s="13" t="s">
        <v>80</v>
      </c>
      <c r="BK178" s="147">
        <f>ROUND(I178*H178,2)</f>
        <v>0</v>
      </c>
      <c r="BL178" s="13" t="s">
        <v>97</v>
      </c>
      <c r="BM178" s="146" t="s">
        <v>1243</v>
      </c>
    </row>
    <row r="179" spans="2:65" s="1" customFormat="1" ht="58.5">
      <c r="B179" s="28"/>
      <c r="D179" s="148" t="s">
        <v>290</v>
      </c>
      <c r="F179" s="149" t="s">
        <v>1244</v>
      </c>
      <c r="I179" s="150"/>
      <c r="L179" s="28"/>
      <c r="M179" s="151"/>
      <c r="T179" s="52"/>
      <c r="AT179" s="13" t="s">
        <v>290</v>
      </c>
      <c r="AU179" s="13" t="s">
        <v>80</v>
      </c>
    </row>
    <row r="180" spans="2:65" s="1" customFormat="1" ht="37.9" customHeight="1">
      <c r="B180" s="133"/>
      <c r="C180" s="134" t="s">
        <v>384</v>
      </c>
      <c r="D180" s="134" t="s">
        <v>284</v>
      </c>
      <c r="E180" s="135" t="s">
        <v>1157</v>
      </c>
      <c r="F180" s="136" t="s">
        <v>1245</v>
      </c>
      <c r="G180" s="137" t="s">
        <v>506</v>
      </c>
      <c r="H180" s="156">
        <v>0.39200000000000002</v>
      </c>
      <c r="I180" s="139"/>
      <c r="J180" s="140">
        <f>ROUND(I180*H180,2)</f>
        <v>0</v>
      </c>
      <c r="K180" s="141"/>
      <c r="L180" s="28"/>
      <c r="M180" s="142" t="s">
        <v>1</v>
      </c>
      <c r="N180" s="143" t="s">
        <v>38</v>
      </c>
      <c r="P180" s="144">
        <f>O180*H180</f>
        <v>0</v>
      </c>
      <c r="Q180" s="144">
        <v>0</v>
      </c>
      <c r="R180" s="144">
        <f>Q180*H180</f>
        <v>0</v>
      </c>
      <c r="S180" s="144">
        <v>0</v>
      </c>
      <c r="T180" s="145">
        <f>S180*H180</f>
        <v>0</v>
      </c>
      <c r="AR180" s="146" t="s">
        <v>97</v>
      </c>
      <c r="AT180" s="146" t="s">
        <v>284</v>
      </c>
      <c r="AU180" s="146" t="s">
        <v>80</v>
      </c>
      <c r="AY180" s="13" t="s">
        <v>281</v>
      </c>
      <c r="BE180" s="147">
        <f>IF(N180="základní",J180,0)</f>
        <v>0</v>
      </c>
      <c r="BF180" s="147">
        <f>IF(N180="snížená",J180,0)</f>
        <v>0</v>
      </c>
      <c r="BG180" s="147">
        <f>IF(N180="zákl. přenesená",J180,0)</f>
        <v>0</v>
      </c>
      <c r="BH180" s="147">
        <f>IF(N180="sníž. přenesená",J180,0)</f>
        <v>0</v>
      </c>
      <c r="BI180" s="147">
        <f>IF(N180="nulová",J180,0)</f>
        <v>0</v>
      </c>
      <c r="BJ180" s="13" t="s">
        <v>80</v>
      </c>
      <c r="BK180" s="147">
        <f>ROUND(I180*H180,2)</f>
        <v>0</v>
      </c>
      <c r="BL180" s="13" t="s">
        <v>97</v>
      </c>
      <c r="BM180" s="146" t="s">
        <v>1246</v>
      </c>
    </row>
    <row r="181" spans="2:65" s="1" customFormat="1" ht="29.25">
      <c r="B181" s="28"/>
      <c r="D181" s="148" t="s">
        <v>290</v>
      </c>
      <c r="F181" s="149" t="s">
        <v>1247</v>
      </c>
      <c r="I181" s="150"/>
      <c r="L181" s="28"/>
      <c r="M181" s="151"/>
      <c r="T181" s="52"/>
      <c r="AT181" s="13" t="s">
        <v>290</v>
      </c>
      <c r="AU181" s="13" t="s">
        <v>80</v>
      </c>
    </row>
    <row r="182" spans="2:65" s="1" customFormat="1" ht="16.5" customHeight="1">
      <c r="B182" s="133"/>
      <c r="C182" s="134" t="s">
        <v>389</v>
      </c>
      <c r="D182" s="134" t="s">
        <v>284</v>
      </c>
      <c r="E182" s="135" t="s">
        <v>1161</v>
      </c>
      <c r="F182" s="136" t="s">
        <v>1162</v>
      </c>
      <c r="G182" s="137" t="s">
        <v>402</v>
      </c>
      <c r="H182" s="156">
        <v>1.1200000000000001</v>
      </c>
      <c r="I182" s="139"/>
      <c r="J182" s="140">
        <f>ROUND(I182*H182,2)</f>
        <v>0</v>
      </c>
      <c r="K182" s="141"/>
      <c r="L182" s="28"/>
      <c r="M182" s="142" t="s">
        <v>1</v>
      </c>
      <c r="N182" s="143" t="s">
        <v>38</v>
      </c>
      <c r="P182" s="144">
        <f>O182*H182</f>
        <v>0</v>
      </c>
      <c r="Q182" s="144">
        <v>0</v>
      </c>
      <c r="R182" s="144">
        <f>Q182*H182</f>
        <v>0</v>
      </c>
      <c r="S182" s="144">
        <v>0</v>
      </c>
      <c r="T182" s="145">
        <f>S182*H182</f>
        <v>0</v>
      </c>
      <c r="AR182" s="146" t="s">
        <v>97</v>
      </c>
      <c r="AT182" s="146" t="s">
        <v>284</v>
      </c>
      <c r="AU182" s="146" t="s">
        <v>80</v>
      </c>
      <c r="AY182" s="13" t="s">
        <v>281</v>
      </c>
      <c r="BE182" s="147">
        <f>IF(N182="základní",J182,0)</f>
        <v>0</v>
      </c>
      <c r="BF182" s="147">
        <f>IF(N182="snížená",J182,0)</f>
        <v>0</v>
      </c>
      <c r="BG182" s="147">
        <f>IF(N182="zákl. přenesená",J182,0)</f>
        <v>0</v>
      </c>
      <c r="BH182" s="147">
        <f>IF(N182="sníž. přenesená",J182,0)</f>
        <v>0</v>
      </c>
      <c r="BI182" s="147">
        <f>IF(N182="nulová",J182,0)</f>
        <v>0</v>
      </c>
      <c r="BJ182" s="13" t="s">
        <v>80</v>
      </c>
      <c r="BK182" s="147">
        <f>ROUND(I182*H182,2)</f>
        <v>0</v>
      </c>
      <c r="BL182" s="13" t="s">
        <v>97</v>
      </c>
      <c r="BM182" s="146" t="s">
        <v>1248</v>
      </c>
    </row>
    <row r="183" spans="2:65" s="1" customFormat="1" ht="48.75">
      <c r="B183" s="28"/>
      <c r="D183" s="148" t="s">
        <v>290</v>
      </c>
      <c r="F183" s="149" t="s">
        <v>1249</v>
      </c>
      <c r="I183" s="150"/>
      <c r="L183" s="28"/>
      <c r="M183" s="151"/>
      <c r="T183" s="52"/>
      <c r="AT183" s="13" t="s">
        <v>290</v>
      </c>
      <c r="AU183" s="13" t="s">
        <v>80</v>
      </c>
    </row>
    <row r="184" spans="2:65" s="1" customFormat="1" ht="16.5" customHeight="1">
      <c r="B184" s="133"/>
      <c r="C184" s="134" t="s">
        <v>476</v>
      </c>
      <c r="D184" s="134" t="s">
        <v>284</v>
      </c>
      <c r="E184" s="135" t="s">
        <v>1165</v>
      </c>
      <c r="F184" s="136" t="s">
        <v>1166</v>
      </c>
      <c r="G184" s="137" t="s">
        <v>402</v>
      </c>
      <c r="H184" s="156">
        <v>1.1200000000000001</v>
      </c>
      <c r="I184" s="139"/>
      <c r="J184" s="140">
        <f>ROUND(I184*H184,2)</f>
        <v>0</v>
      </c>
      <c r="K184" s="141"/>
      <c r="L184" s="28"/>
      <c r="M184" s="142" t="s">
        <v>1</v>
      </c>
      <c r="N184" s="143" t="s">
        <v>38</v>
      </c>
      <c r="P184" s="144">
        <f>O184*H184</f>
        <v>0</v>
      </c>
      <c r="Q184" s="144">
        <v>0</v>
      </c>
      <c r="R184" s="144">
        <f>Q184*H184</f>
        <v>0</v>
      </c>
      <c r="S184" s="144">
        <v>0</v>
      </c>
      <c r="T184" s="145">
        <f>S184*H184</f>
        <v>0</v>
      </c>
      <c r="AR184" s="146" t="s">
        <v>97</v>
      </c>
      <c r="AT184" s="146" t="s">
        <v>284</v>
      </c>
      <c r="AU184" s="146" t="s">
        <v>80</v>
      </c>
      <c r="AY184" s="13" t="s">
        <v>281</v>
      </c>
      <c r="BE184" s="147">
        <f>IF(N184="základní",J184,0)</f>
        <v>0</v>
      </c>
      <c r="BF184" s="147">
        <f>IF(N184="snížená",J184,0)</f>
        <v>0</v>
      </c>
      <c r="BG184" s="147">
        <f>IF(N184="zákl. přenesená",J184,0)</f>
        <v>0</v>
      </c>
      <c r="BH184" s="147">
        <f>IF(N184="sníž. přenesená",J184,0)</f>
        <v>0</v>
      </c>
      <c r="BI184" s="147">
        <f>IF(N184="nulová",J184,0)</f>
        <v>0</v>
      </c>
      <c r="BJ184" s="13" t="s">
        <v>80</v>
      </c>
      <c r="BK184" s="147">
        <f>ROUND(I184*H184,2)</f>
        <v>0</v>
      </c>
      <c r="BL184" s="13" t="s">
        <v>97</v>
      </c>
      <c r="BM184" s="146" t="s">
        <v>1250</v>
      </c>
    </row>
    <row r="185" spans="2:65" s="1" customFormat="1" ht="58.5">
      <c r="B185" s="28"/>
      <c r="D185" s="148" t="s">
        <v>290</v>
      </c>
      <c r="F185" s="149" t="s">
        <v>1251</v>
      </c>
      <c r="I185" s="150"/>
      <c r="L185" s="28"/>
      <c r="M185" s="151"/>
      <c r="T185" s="52"/>
      <c r="AT185" s="13" t="s">
        <v>290</v>
      </c>
      <c r="AU185" s="13" t="s">
        <v>80</v>
      </c>
    </row>
    <row r="186" spans="2:65" s="1" customFormat="1" ht="55.5" customHeight="1">
      <c r="B186" s="133"/>
      <c r="C186" s="134" t="s">
        <v>754</v>
      </c>
      <c r="D186" s="134" t="s">
        <v>284</v>
      </c>
      <c r="E186" s="135" t="s">
        <v>1252</v>
      </c>
      <c r="F186" s="136" t="s">
        <v>1253</v>
      </c>
      <c r="G186" s="137" t="s">
        <v>511</v>
      </c>
      <c r="H186" s="156">
        <v>0.02</v>
      </c>
      <c r="I186" s="139"/>
      <c r="J186" s="140">
        <f>ROUND(I186*H186,2)</f>
        <v>0</v>
      </c>
      <c r="K186" s="141"/>
      <c r="L186" s="28"/>
      <c r="M186" s="142" t="s">
        <v>1</v>
      </c>
      <c r="N186" s="143" t="s">
        <v>38</v>
      </c>
      <c r="P186" s="144">
        <f>O186*H186</f>
        <v>0</v>
      </c>
      <c r="Q186" s="144">
        <v>0</v>
      </c>
      <c r="R186" s="144">
        <f>Q186*H186</f>
        <v>0</v>
      </c>
      <c r="S186" s="144">
        <v>0</v>
      </c>
      <c r="T186" s="145">
        <f>S186*H186</f>
        <v>0</v>
      </c>
      <c r="AR186" s="146" t="s">
        <v>97</v>
      </c>
      <c r="AT186" s="146" t="s">
        <v>284</v>
      </c>
      <c r="AU186" s="146" t="s">
        <v>80</v>
      </c>
      <c r="AY186" s="13" t="s">
        <v>281</v>
      </c>
      <c r="BE186" s="147">
        <f>IF(N186="základní",J186,0)</f>
        <v>0</v>
      </c>
      <c r="BF186" s="147">
        <f>IF(N186="snížená",J186,0)</f>
        <v>0</v>
      </c>
      <c r="BG186" s="147">
        <f>IF(N186="zákl. přenesená",J186,0)</f>
        <v>0</v>
      </c>
      <c r="BH186" s="147">
        <f>IF(N186="sníž. přenesená",J186,0)</f>
        <v>0</v>
      </c>
      <c r="BI186" s="147">
        <f>IF(N186="nulová",J186,0)</f>
        <v>0</v>
      </c>
      <c r="BJ186" s="13" t="s">
        <v>80</v>
      </c>
      <c r="BK186" s="147">
        <f>ROUND(I186*H186,2)</f>
        <v>0</v>
      </c>
      <c r="BL186" s="13" t="s">
        <v>97</v>
      </c>
      <c r="BM186" s="146" t="s">
        <v>1254</v>
      </c>
    </row>
    <row r="187" spans="2:65" s="1" customFormat="1" ht="29.25">
      <c r="B187" s="28"/>
      <c r="D187" s="148" t="s">
        <v>290</v>
      </c>
      <c r="F187" s="149" t="s">
        <v>1255</v>
      </c>
      <c r="I187" s="150"/>
      <c r="L187" s="28"/>
      <c r="M187" s="151"/>
      <c r="T187" s="52"/>
      <c r="AT187" s="13" t="s">
        <v>290</v>
      </c>
      <c r="AU187" s="13" t="s">
        <v>80</v>
      </c>
    </row>
    <row r="188" spans="2:65" s="1" customFormat="1" ht="37.9" customHeight="1">
      <c r="B188" s="133"/>
      <c r="C188" s="134" t="s">
        <v>760</v>
      </c>
      <c r="D188" s="134" t="s">
        <v>284</v>
      </c>
      <c r="E188" s="135" t="s">
        <v>962</v>
      </c>
      <c r="F188" s="136" t="s">
        <v>963</v>
      </c>
      <c r="G188" s="137" t="s">
        <v>402</v>
      </c>
      <c r="H188" s="156">
        <v>68.31</v>
      </c>
      <c r="I188" s="139"/>
      <c r="J188" s="140">
        <f>ROUND(I188*H188,2)</f>
        <v>0</v>
      </c>
      <c r="K188" s="141"/>
      <c r="L188" s="28"/>
      <c r="M188" s="142" t="s">
        <v>1</v>
      </c>
      <c r="N188" s="143" t="s">
        <v>38</v>
      </c>
      <c r="P188" s="144">
        <f>O188*H188</f>
        <v>0</v>
      </c>
      <c r="Q188" s="144">
        <v>0</v>
      </c>
      <c r="R188" s="144">
        <f>Q188*H188</f>
        <v>0</v>
      </c>
      <c r="S188" s="144">
        <v>0</v>
      </c>
      <c r="T188" s="145">
        <f>S188*H188</f>
        <v>0</v>
      </c>
      <c r="AR188" s="146" t="s">
        <v>97</v>
      </c>
      <c r="AT188" s="146" t="s">
        <v>284</v>
      </c>
      <c r="AU188" s="146" t="s">
        <v>80</v>
      </c>
      <c r="AY188" s="13" t="s">
        <v>281</v>
      </c>
      <c r="BE188" s="147">
        <f>IF(N188="základní",J188,0)</f>
        <v>0</v>
      </c>
      <c r="BF188" s="147">
        <f>IF(N188="snížená",J188,0)</f>
        <v>0</v>
      </c>
      <c r="BG188" s="147">
        <f>IF(N188="zákl. přenesená",J188,0)</f>
        <v>0</v>
      </c>
      <c r="BH188" s="147">
        <f>IF(N188="sníž. přenesená",J188,0)</f>
        <v>0</v>
      </c>
      <c r="BI188" s="147">
        <f>IF(N188="nulová",J188,0)</f>
        <v>0</v>
      </c>
      <c r="BJ188" s="13" t="s">
        <v>80</v>
      </c>
      <c r="BK188" s="147">
        <f>ROUND(I188*H188,2)</f>
        <v>0</v>
      </c>
      <c r="BL188" s="13" t="s">
        <v>97</v>
      </c>
      <c r="BM188" s="146" t="s">
        <v>1256</v>
      </c>
    </row>
    <row r="189" spans="2:65" s="1" customFormat="1" ht="19.5">
      <c r="B189" s="28"/>
      <c r="D189" s="148" t="s">
        <v>290</v>
      </c>
      <c r="F189" s="149" t="s">
        <v>1257</v>
      </c>
      <c r="I189" s="150"/>
      <c r="L189" s="28"/>
      <c r="M189" s="151"/>
      <c r="T189" s="52"/>
      <c r="AT189" s="13" t="s">
        <v>290</v>
      </c>
      <c r="AU189" s="13" t="s">
        <v>80</v>
      </c>
    </row>
    <row r="190" spans="2:65" s="11" customFormat="1" ht="25.9" customHeight="1">
      <c r="B190" s="121"/>
      <c r="D190" s="122" t="s">
        <v>72</v>
      </c>
      <c r="E190" s="123" t="s">
        <v>90</v>
      </c>
      <c r="F190" s="123" t="s">
        <v>759</v>
      </c>
      <c r="I190" s="124"/>
      <c r="J190" s="125">
        <f>BK190</f>
        <v>0</v>
      </c>
      <c r="L190" s="121"/>
      <c r="M190" s="126"/>
      <c r="P190" s="127">
        <f>SUM(P191:P206)</f>
        <v>0</v>
      </c>
      <c r="R190" s="127">
        <f>SUM(R191:R206)</f>
        <v>0</v>
      </c>
      <c r="T190" s="128">
        <f>SUM(T191:T206)</f>
        <v>0</v>
      </c>
      <c r="AR190" s="122" t="s">
        <v>80</v>
      </c>
      <c r="AT190" s="129" t="s">
        <v>72</v>
      </c>
      <c r="AU190" s="129" t="s">
        <v>73</v>
      </c>
      <c r="AY190" s="122" t="s">
        <v>281</v>
      </c>
      <c r="BK190" s="130">
        <f>SUM(BK191:BK206)</f>
        <v>0</v>
      </c>
    </row>
    <row r="191" spans="2:65" s="1" customFormat="1" ht="55.5" customHeight="1">
      <c r="B191" s="133"/>
      <c r="C191" s="134" t="s">
        <v>482</v>
      </c>
      <c r="D191" s="134" t="s">
        <v>284</v>
      </c>
      <c r="E191" s="135" t="s">
        <v>1258</v>
      </c>
      <c r="F191" s="136" t="s">
        <v>1259</v>
      </c>
      <c r="G191" s="137" t="s">
        <v>506</v>
      </c>
      <c r="H191" s="156">
        <v>6.84</v>
      </c>
      <c r="I191" s="139"/>
      <c r="J191" s="140">
        <f>ROUND(I191*H191,2)</f>
        <v>0</v>
      </c>
      <c r="K191" s="141"/>
      <c r="L191" s="28"/>
      <c r="M191" s="142" t="s">
        <v>1</v>
      </c>
      <c r="N191" s="143" t="s">
        <v>38</v>
      </c>
      <c r="P191" s="144">
        <f>O191*H191</f>
        <v>0</v>
      </c>
      <c r="Q191" s="144">
        <v>0</v>
      </c>
      <c r="R191" s="144">
        <f>Q191*H191</f>
        <v>0</v>
      </c>
      <c r="S191" s="144">
        <v>0</v>
      </c>
      <c r="T191" s="145">
        <f>S191*H191</f>
        <v>0</v>
      </c>
      <c r="AR191" s="146" t="s">
        <v>97</v>
      </c>
      <c r="AT191" s="146" t="s">
        <v>284</v>
      </c>
      <c r="AU191" s="146" t="s">
        <v>80</v>
      </c>
      <c r="AY191" s="13" t="s">
        <v>281</v>
      </c>
      <c r="BE191" s="147">
        <f>IF(N191="základní",J191,0)</f>
        <v>0</v>
      </c>
      <c r="BF191" s="147">
        <f>IF(N191="snížená",J191,0)</f>
        <v>0</v>
      </c>
      <c r="BG191" s="147">
        <f>IF(N191="zákl. přenesená",J191,0)</f>
        <v>0</v>
      </c>
      <c r="BH191" s="147">
        <f>IF(N191="sníž. přenesená",J191,0)</f>
        <v>0</v>
      </c>
      <c r="BI191" s="147">
        <f>IF(N191="nulová",J191,0)</f>
        <v>0</v>
      </c>
      <c r="BJ191" s="13" t="s">
        <v>80</v>
      </c>
      <c r="BK191" s="147">
        <f>ROUND(I191*H191,2)</f>
        <v>0</v>
      </c>
      <c r="BL191" s="13" t="s">
        <v>97</v>
      </c>
      <c r="BM191" s="146" t="s">
        <v>1260</v>
      </c>
    </row>
    <row r="192" spans="2:65" s="1" customFormat="1" ht="78">
      <c r="B192" s="28"/>
      <c r="D192" s="148" t="s">
        <v>290</v>
      </c>
      <c r="F192" s="149" t="s">
        <v>1261</v>
      </c>
      <c r="I192" s="150"/>
      <c r="L192" s="28"/>
      <c r="M192" s="151"/>
      <c r="T192" s="52"/>
      <c r="AT192" s="13" t="s">
        <v>290</v>
      </c>
      <c r="AU192" s="13" t="s">
        <v>80</v>
      </c>
    </row>
    <row r="193" spans="2:65" s="1" customFormat="1" ht="37.9" customHeight="1">
      <c r="B193" s="133"/>
      <c r="C193" s="134" t="s">
        <v>486</v>
      </c>
      <c r="D193" s="134" t="s">
        <v>284</v>
      </c>
      <c r="E193" s="135" t="s">
        <v>1262</v>
      </c>
      <c r="F193" s="136" t="s">
        <v>1263</v>
      </c>
      <c r="G193" s="137" t="s">
        <v>402</v>
      </c>
      <c r="H193" s="156">
        <v>46.38</v>
      </c>
      <c r="I193" s="139"/>
      <c r="J193" s="140">
        <f>ROUND(I193*H193,2)</f>
        <v>0</v>
      </c>
      <c r="K193" s="141"/>
      <c r="L193" s="28"/>
      <c r="M193" s="142" t="s">
        <v>1</v>
      </c>
      <c r="N193" s="143" t="s">
        <v>38</v>
      </c>
      <c r="P193" s="144">
        <f>O193*H193</f>
        <v>0</v>
      </c>
      <c r="Q193" s="144">
        <v>0</v>
      </c>
      <c r="R193" s="144">
        <f>Q193*H193</f>
        <v>0</v>
      </c>
      <c r="S193" s="144">
        <v>0</v>
      </c>
      <c r="T193" s="145">
        <f>S193*H193</f>
        <v>0</v>
      </c>
      <c r="AR193" s="146" t="s">
        <v>97</v>
      </c>
      <c r="AT193" s="146" t="s">
        <v>284</v>
      </c>
      <c r="AU193" s="146" t="s">
        <v>80</v>
      </c>
      <c r="AY193" s="13" t="s">
        <v>281</v>
      </c>
      <c r="BE193" s="147">
        <f>IF(N193="základní",J193,0)</f>
        <v>0</v>
      </c>
      <c r="BF193" s="147">
        <f>IF(N193="snížená",J193,0)</f>
        <v>0</v>
      </c>
      <c r="BG193" s="147">
        <f>IF(N193="zákl. přenesená",J193,0)</f>
        <v>0</v>
      </c>
      <c r="BH193" s="147">
        <f>IF(N193="sníž. přenesená",J193,0)</f>
        <v>0</v>
      </c>
      <c r="BI193" s="147">
        <f>IF(N193="nulová",J193,0)</f>
        <v>0</v>
      </c>
      <c r="BJ193" s="13" t="s">
        <v>80</v>
      </c>
      <c r="BK193" s="147">
        <f>ROUND(I193*H193,2)</f>
        <v>0</v>
      </c>
      <c r="BL193" s="13" t="s">
        <v>97</v>
      </c>
      <c r="BM193" s="146" t="s">
        <v>1264</v>
      </c>
    </row>
    <row r="194" spans="2:65" s="1" customFormat="1" ht="68.25">
      <c r="B194" s="28"/>
      <c r="D194" s="148" t="s">
        <v>290</v>
      </c>
      <c r="F194" s="149" t="s">
        <v>1265</v>
      </c>
      <c r="I194" s="150"/>
      <c r="L194" s="28"/>
      <c r="M194" s="151"/>
      <c r="T194" s="52"/>
      <c r="AT194" s="13" t="s">
        <v>290</v>
      </c>
      <c r="AU194" s="13" t="s">
        <v>80</v>
      </c>
    </row>
    <row r="195" spans="2:65" s="1" customFormat="1" ht="37.9" customHeight="1">
      <c r="B195" s="133"/>
      <c r="C195" s="134" t="s">
        <v>490</v>
      </c>
      <c r="D195" s="134" t="s">
        <v>284</v>
      </c>
      <c r="E195" s="135" t="s">
        <v>1266</v>
      </c>
      <c r="F195" s="136" t="s">
        <v>1267</v>
      </c>
      <c r="G195" s="137" t="s">
        <v>402</v>
      </c>
      <c r="H195" s="156">
        <v>46.38</v>
      </c>
      <c r="I195" s="139"/>
      <c r="J195" s="140">
        <f>ROUND(I195*H195,2)</f>
        <v>0</v>
      </c>
      <c r="K195" s="141"/>
      <c r="L195" s="28"/>
      <c r="M195" s="142" t="s">
        <v>1</v>
      </c>
      <c r="N195" s="143" t="s">
        <v>38</v>
      </c>
      <c r="P195" s="144">
        <f>O195*H195</f>
        <v>0</v>
      </c>
      <c r="Q195" s="144">
        <v>0</v>
      </c>
      <c r="R195" s="144">
        <f>Q195*H195</f>
        <v>0</v>
      </c>
      <c r="S195" s="144">
        <v>0</v>
      </c>
      <c r="T195" s="145">
        <f>S195*H195</f>
        <v>0</v>
      </c>
      <c r="AR195" s="146" t="s">
        <v>97</v>
      </c>
      <c r="AT195" s="146" t="s">
        <v>284</v>
      </c>
      <c r="AU195" s="146" t="s">
        <v>80</v>
      </c>
      <c r="AY195" s="13" t="s">
        <v>281</v>
      </c>
      <c r="BE195" s="147">
        <f>IF(N195="základní",J195,0)</f>
        <v>0</v>
      </c>
      <c r="BF195" s="147">
        <f>IF(N195="snížená",J195,0)</f>
        <v>0</v>
      </c>
      <c r="BG195" s="147">
        <f>IF(N195="zákl. přenesená",J195,0)</f>
        <v>0</v>
      </c>
      <c r="BH195" s="147">
        <f>IF(N195="sníž. přenesená",J195,0)</f>
        <v>0</v>
      </c>
      <c r="BI195" s="147">
        <f>IF(N195="nulová",J195,0)</f>
        <v>0</v>
      </c>
      <c r="BJ195" s="13" t="s">
        <v>80</v>
      </c>
      <c r="BK195" s="147">
        <f>ROUND(I195*H195,2)</f>
        <v>0</v>
      </c>
      <c r="BL195" s="13" t="s">
        <v>97</v>
      </c>
      <c r="BM195" s="146" t="s">
        <v>1268</v>
      </c>
    </row>
    <row r="196" spans="2:65" s="1" customFormat="1" ht="68.25">
      <c r="B196" s="28"/>
      <c r="D196" s="148" t="s">
        <v>290</v>
      </c>
      <c r="F196" s="149" t="s">
        <v>1265</v>
      </c>
      <c r="I196" s="150"/>
      <c r="L196" s="28"/>
      <c r="M196" s="151"/>
      <c r="T196" s="52"/>
      <c r="AT196" s="13" t="s">
        <v>290</v>
      </c>
      <c r="AU196" s="13" t="s">
        <v>80</v>
      </c>
    </row>
    <row r="197" spans="2:65" s="1" customFormat="1" ht="49.15" customHeight="1">
      <c r="B197" s="133"/>
      <c r="C197" s="134" t="s">
        <v>494</v>
      </c>
      <c r="D197" s="134" t="s">
        <v>284</v>
      </c>
      <c r="E197" s="135" t="s">
        <v>1269</v>
      </c>
      <c r="F197" s="136" t="s">
        <v>1270</v>
      </c>
      <c r="G197" s="137" t="s">
        <v>511</v>
      </c>
      <c r="H197" s="156">
        <v>1.026</v>
      </c>
      <c r="I197" s="139"/>
      <c r="J197" s="140">
        <f>ROUND(I197*H197,2)</f>
        <v>0</v>
      </c>
      <c r="K197" s="141"/>
      <c r="L197" s="28"/>
      <c r="M197" s="142" t="s">
        <v>1</v>
      </c>
      <c r="N197" s="143" t="s">
        <v>38</v>
      </c>
      <c r="P197" s="144">
        <f>O197*H197</f>
        <v>0</v>
      </c>
      <c r="Q197" s="144">
        <v>0</v>
      </c>
      <c r="R197" s="144">
        <f>Q197*H197</f>
        <v>0</v>
      </c>
      <c r="S197" s="144">
        <v>0</v>
      </c>
      <c r="T197" s="145">
        <f>S197*H197</f>
        <v>0</v>
      </c>
      <c r="AR197" s="146" t="s">
        <v>97</v>
      </c>
      <c r="AT197" s="146" t="s">
        <v>284</v>
      </c>
      <c r="AU197" s="146" t="s">
        <v>80</v>
      </c>
      <c r="AY197" s="13" t="s">
        <v>281</v>
      </c>
      <c r="BE197" s="147">
        <f>IF(N197="základní",J197,0)</f>
        <v>0</v>
      </c>
      <c r="BF197" s="147">
        <f>IF(N197="snížená",J197,0)</f>
        <v>0</v>
      </c>
      <c r="BG197" s="147">
        <f>IF(N197="zákl. přenesená",J197,0)</f>
        <v>0</v>
      </c>
      <c r="BH197" s="147">
        <f>IF(N197="sníž. přenesená",J197,0)</f>
        <v>0</v>
      </c>
      <c r="BI197" s="147">
        <f>IF(N197="nulová",J197,0)</f>
        <v>0</v>
      </c>
      <c r="BJ197" s="13" t="s">
        <v>80</v>
      </c>
      <c r="BK197" s="147">
        <f>ROUND(I197*H197,2)</f>
        <v>0</v>
      </c>
      <c r="BL197" s="13" t="s">
        <v>97</v>
      </c>
      <c r="BM197" s="146" t="s">
        <v>1271</v>
      </c>
    </row>
    <row r="198" spans="2:65" s="1" customFormat="1" ht="68.25">
      <c r="B198" s="28"/>
      <c r="D198" s="148" t="s">
        <v>290</v>
      </c>
      <c r="F198" s="149" t="s">
        <v>1272</v>
      </c>
      <c r="I198" s="150"/>
      <c r="L198" s="28"/>
      <c r="M198" s="151"/>
      <c r="T198" s="52"/>
      <c r="AT198" s="13" t="s">
        <v>290</v>
      </c>
      <c r="AU198" s="13" t="s">
        <v>80</v>
      </c>
    </row>
    <row r="199" spans="2:65" s="1" customFormat="1" ht="24.2" customHeight="1">
      <c r="B199" s="133"/>
      <c r="C199" s="134" t="s">
        <v>498</v>
      </c>
      <c r="D199" s="134" t="s">
        <v>284</v>
      </c>
      <c r="E199" s="135" t="s">
        <v>966</v>
      </c>
      <c r="F199" s="136" t="s">
        <v>967</v>
      </c>
      <c r="G199" s="137" t="s">
        <v>506</v>
      </c>
      <c r="H199" s="156">
        <v>0.72499999999999998</v>
      </c>
      <c r="I199" s="139"/>
      <c r="J199" s="140">
        <f>ROUND(I199*H199,2)</f>
        <v>0</v>
      </c>
      <c r="K199" s="141"/>
      <c r="L199" s="28"/>
      <c r="M199" s="142" t="s">
        <v>1</v>
      </c>
      <c r="N199" s="143" t="s">
        <v>38</v>
      </c>
      <c r="P199" s="144">
        <f>O199*H199</f>
        <v>0</v>
      </c>
      <c r="Q199" s="144">
        <v>0</v>
      </c>
      <c r="R199" s="144">
        <f>Q199*H199</f>
        <v>0</v>
      </c>
      <c r="S199" s="144">
        <v>0</v>
      </c>
      <c r="T199" s="145">
        <f>S199*H199</f>
        <v>0</v>
      </c>
      <c r="AR199" s="146" t="s">
        <v>97</v>
      </c>
      <c r="AT199" s="146" t="s">
        <v>284</v>
      </c>
      <c r="AU199" s="146" t="s">
        <v>80</v>
      </c>
      <c r="AY199" s="13" t="s">
        <v>281</v>
      </c>
      <c r="BE199" s="147">
        <f>IF(N199="základní",J199,0)</f>
        <v>0</v>
      </c>
      <c r="BF199" s="147">
        <f>IF(N199="snížená",J199,0)</f>
        <v>0</v>
      </c>
      <c r="BG199" s="147">
        <f>IF(N199="zákl. přenesená",J199,0)</f>
        <v>0</v>
      </c>
      <c r="BH199" s="147">
        <f>IF(N199="sníž. přenesená",J199,0)</f>
        <v>0</v>
      </c>
      <c r="BI199" s="147">
        <f>IF(N199="nulová",J199,0)</f>
        <v>0</v>
      </c>
      <c r="BJ199" s="13" t="s">
        <v>80</v>
      </c>
      <c r="BK199" s="147">
        <f>ROUND(I199*H199,2)</f>
        <v>0</v>
      </c>
      <c r="BL199" s="13" t="s">
        <v>97</v>
      </c>
      <c r="BM199" s="146" t="s">
        <v>1273</v>
      </c>
    </row>
    <row r="200" spans="2:65" s="1" customFormat="1" ht="39">
      <c r="B200" s="28"/>
      <c r="D200" s="148" t="s">
        <v>290</v>
      </c>
      <c r="F200" s="149" t="s">
        <v>1274</v>
      </c>
      <c r="I200" s="150"/>
      <c r="L200" s="28"/>
      <c r="M200" s="151"/>
      <c r="T200" s="52"/>
      <c r="AT200" s="13" t="s">
        <v>290</v>
      </c>
      <c r="AU200" s="13" t="s">
        <v>80</v>
      </c>
    </row>
    <row r="201" spans="2:65" s="1" customFormat="1" ht="16.5" customHeight="1">
      <c r="B201" s="133"/>
      <c r="C201" s="134" t="s">
        <v>503</v>
      </c>
      <c r="D201" s="134" t="s">
        <v>284</v>
      </c>
      <c r="E201" s="135" t="s">
        <v>1275</v>
      </c>
      <c r="F201" s="136" t="s">
        <v>1276</v>
      </c>
      <c r="G201" s="137" t="s">
        <v>501</v>
      </c>
      <c r="H201" s="156">
        <v>32</v>
      </c>
      <c r="I201" s="139"/>
      <c r="J201" s="140">
        <f>ROUND(I201*H201,2)</f>
        <v>0</v>
      </c>
      <c r="K201" s="141"/>
      <c r="L201" s="28"/>
      <c r="M201" s="142" t="s">
        <v>1</v>
      </c>
      <c r="N201" s="143" t="s">
        <v>38</v>
      </c>
      <c r="P201" s="144">
        <f>O201*H201</f>
        <v>0</v>
      </c>
      <c r="Q201" s="144">
        <v>0</v>
      </c>
      <c r="R201" s="144">
        <f>Q201*H201</f>
        <v>0</v>
      </c>
      <c r="S201" s="144">
        <v>0</v>
      </c>
      <c r="T201" s="145">
        <f>S201*H201</f>
        <v>0</v>
      </c>
      <c r="AR201" s="146" t="s">
        <v>97</v>
      </c>
      <c r="AT201" s="146" t="s">
        <v>284</v>
      </c>
      <c r="AU201" s="146" t="s">
        <v>80</v>
      </c>
      <c r="AY201" s="13" t="s">
        <v>281</v>
      </c>
      <c r="BE201" s="147">
        <f>IF(N201="základní",J201,0)</f>
        <v>0</v>
      </c>
      <c r="BF201" s="147">
        <f>IF(N201="snížená",J201,0)</f>
        <v>0</v>
      </c>
      <c r="BG201" s="147">
        <f>IF(N201="zákl. přenesená",J201,0)</f>
        <v>0</v>
      </c>
      <c r="BH201" s="147">
        <f>IF(N201="sníž. přenesená",J201,0)</f>
        <v>0</v>
      </c>
      <c r="BI201" s="147">
        <f>IF(N201="nulová",J201,0)</f>
        <v>0</v>
      </c>
      <c r="BJ201" s="13" t="s">
        <v>80</v>
      </c>
      <c r="BK201" s="147">
        <f>ROUND(I201*H201,2)</f>
        <v>0</v>
      </c>
      <c r="BL201" s="13" t="s">
        <v>97</v>
      </c>
      <c r="BM201" s="146" t="s">
        <v>1277</v>
      </c>
    </row>
    <row r="202" spans="2:65" s="1" customFormat="1" ht="19.5">
      <c r="B202" s="28"/>
      <c r="D202" s="148" t="s">
        <v>290</v>
      </c>
      <c r="F202" s="149" t="s">
        <v>1278</v>
      </c>
      <c r="I202" s="150"/>
      <c r="L202" s="28"/>
      <c r="M202" s="151"/>
      <c r="T202" s="52"/>
      <c r="AT202" s="13" t="s">
        <v>290</v>
      </c>
      <c r="AU202" s="13" t="s">
        <v>80</v>
      </c>
    </row>
    <row r="203" spans="2:65" s="1" customFormat="1" ht="49.15" customHeight="1">
      <c r="B203" s="133"/>
      <c r="C203" s="134" t="s">
        <v>789</v>
      </c>
      <c r="D203" s="134" t="s">
        <v>284</v>
      </c>
      <c r="E203" s="135" t="s">
        <v>1279</v>
      </c>
      <c r="F203" s="136" t="s">
        <v>1280</v>
      </c>
      <c r="G203" s="137" t="s">
        <v>409</v>
      </c>
      <c r="H203" s="156">
        <v>1</v>
      </c>
      <c r="I203" s="139"/>
      <c r="J203" s="140">
        <f>ROUND(I203*H203,2)</f>
        <v>0</v>
      </c>
      <c r="K203" s="141"/>
      <c r="L203" s="28"/>
      <c r="M203" s="142" t="s">
        <v>1</v>
      </c>
      <c r="N203" s="143" t="s">
        <v>38</v>
      </c>
      <c r="P203" s="144">
        <f>O203*H203</f>
        <v>0</v>
      </c>
      <c r="Q203" s="144">
        <v>0</v>
      </c>
      <c r="R203" s="144">
        <f>Q203*H203</f>
        <v>0</v>
      </c>
      <c r="S203" s="144">
        <v>0</v>
      </c>
      <c r="T203" s="145">
        <f>S203*H203</f>
        <v>0</v>
      </c>
      <c r="AR203" s="146" t="s">
        <v>97</v>
      </c>
      <c r="AT203" s="146" t="s">
        <v>284</v>
      </c>
      <c r="AU203" s="146" t="s">
        <v>80</v>
      </c>
      <c r="AY203" s="13" t="s">
        <v>281</v>
      </c>
      <c r="BE203" s="147">
        <f>IF(N203="základní",J203,0)</f>
        <v>0</v>
      </c>
      <c r="BF203" s="147">
        <f>IF(N203="snížená",J203,0)</f>
        <v>0</v>
      </c>
      <c r="BG203" s="147">
        <f>IF(N203="zákl. přenesená",J203,0)</f>
        <v>0</v>
      </c>
      <c r="BH203" s="147">
        <f>IF(N203="sníž. přenesená",J203,0)</f>
        <v>0</v>
      </c>
      <c r="BI203" s="147">
        <f>IF(N203="nulová",J203,0)</f>
        <v>0</v>
      </c>
      <c r="BJ203" s="13" t="s">
        <v>80</v>
      </c>
      <c r="BK203" s="147">
        <f>ROUND(I203*H203,2)</f>
        <v>0</v>
      </c>
      <c r="BL203" s="13" t="s">
        <v>97</v>
      </c>
      <c r="BM203" s="146" t="s">
        <v>1281</v>
      </c>
    </row>
    <row r="204" spans="2:65" s="1" customFormat="1" ht="19.5">
      <c r="B204" s="28"/>
      <c r="D204" s="148" t="s">
        <v>290</v>
      </c>
      <c r="F204" s="149" t="s">
        <v>1282</v>
      </c>
      <c r="I204" s="150"/>
      <c r="L204" s="28"/>
      <c r="M204" s="151"/>
      <c r="T204" s="52"/>
      <c r="AT204" s="13" t="s">
        <v>290</v>
      </c>
      <c r="AU204" s="13" t="s">
        <v>80</v>
      </c>
    </row>
    <row r="205" spans="2:65" s="1" customFormat="1" ht="49.15" customHeight="1">
      <c r="B205" s="133"/>
      <c r="C205" s="134" t="s">
        <v>794</v>
      </c>
      <c r="D205" s="134" t="s">
        <v>284</v>
      </c>
      <c r="E205" s="135" t="s">
        <v>1283</v>
      </c>
      <c r="F205" s="136" t="s">
        <v>1284</v>
      </c>
      <c r="G205" s="137" t="s">
        <v>409</v>
      </c>
      <c r="H205" s="156">
        <v>1</v>
      </c>
      <c r="I205" s="139"/>
      <c r="J205" s="140">
        <f>ROUND(I205*H205,2)</f>
        <v>0</v>
      </c>
      <c r="K205" s="141"/>
      <c r="L205" s="28"/>
      <c r="M205" s="142" t="s">
        <v>1</v>
      </c>
      <c r="N205" s="143" t="s">
        <v>38</v>
      </c>
      <c r="P205" s="144">
        <f>O205*H205</f>
        <v>0</v>
      </c>
      <c r="Q205" s="144">
        <v>0</v>
      </c>
      <c r="R205" s="144">
        <f>Q205*H205</f>
        <v>0</v>
      </c>
      <c r="S205" s="144">
        <v>0</v>
      </c>
      <c r="T205" s="145">
        <f>S205*H205</f>
        <v>0</v>
      </c>
      <c r="AR205" s="146" t="s">
        <v>97</v>
      </c>
      <c r="AT205" s="146" t="s">
        <v>284</v>
      </c>
      <c r="AU205" s="146" t="s">
        <v>80</v>
      </c>
      <c r="AY205" s="13" t="s">
        <v>281</v>
      </c>
      <c r="BE205" s="147">
        <f>IF(N205="základní",J205,0)</f>
        <v>0</v>
      </c>
      <c r="BF205" s="147">
        <f>IF(N205="snížená",J205,0)</f>
        <v>0</v>
      </c>
      <c r="BG205" s="147">
        <f>IF(N205="zákl. přenesená",J205,0)</f>
        <v>0</v>
      </c>
      <c r="BH205" s="147">
        <f>IF(N205="sníž. přenesená",J205,0)</f>
        <v>0</v>
      </c>
      <c r="BI205" s="147">
        <f>IF(N205="nulová",J205,0)</f>
        <v>0</v>
      </c>
      <c r="BJ205" s="13" t="s">
        <v>80</v>
      </c>
      <c r="BK205" s="147">
        <f>ROUND(I205*H205,2)</f>
        <v>0</v>
      </c>
      <c r="BL205" s="13" t="s">
        <v>97</v>
      </c>
      <c r="BM205" s="146" t="s">
        <v>1285</v>
      </c>
    </row>
    <row r="206" spans="2:65" s="1" customFormat="1" ht="19.5">
      <c r="B206" s="28"/>
      <c r="D206" s="148" t="s">
        <v>290</v>
      </c>
      <c r="F206" s="149" t="s">
        <v>1282</v>
      </c>
      <c r="I206" s="150"/>
      <c r="L206" s="28"/>
      <c r="M206" s="151"/>
      <c r="T206" s="52"/>
      <c r="AT206" s="13" t="s">
        <v>290</v>
      </c>
      <c r="AU206" s="13" t="s">
        <v>80</v>
      </c>
    </row>
    <row r="207" spans="2:65" s="11" customFormat="1" ht="25.9" customHeight="1">
      <c r="B207" s="121"/>
      <c r="D207" s="122" t="s">
        <v>72</v>
      </c>
      <c r="E207" s="123" t="s">
        <v>833</v>
      </c>
      <c r="F207" s="123" t="s">
        <v>1064</v>
      </c>
      <c r="I207" s="124"/>
      <c r="J207" s="125">
        <f>BK207</f>
        <v>0</v>
      </c>
      <c r="L207" s="121"/>
      <c r="M207" s="126"/>
      <c r="P207" s="127">
        <f>SUM(P208:P227)</f>
        <v>0</v>
      </c>
      <c r="R207" s="127">
        <f>SUM(R208:R227)</f>
        <v>0</v>
      </c>
      <c r="T207" s="128">
        <f>SUM(T208:T227)</f>
        <v>0</v>
      </c>
      <c r="AR207" s="122" t="s">
        <v>80</v>
      </c>
      <c r="AT207" s="129" t="s">
        <v>72</v>
      </c>
      <c r="AU207" s="129" t="s">
        <v>73</v>
      </c>
      <c r="AY207" s="122" t="s">
        <v>281</v>
      </c>
      <c r="BK207" s="130">
        <f>SUM(BK208:BK227)</f>
        <v>0</v>
      </c>
    </row>
    <row r="208" spans="2:65" s="1" customFormat="1" ht="21.75" customHeight="1">
      <c r="B208" s="133"/>
      <c r="C208" s="134" t="s">
        <v>799</v>
      </c>
      <c r="D208" s="134" t="s">
        <v>284</v>
      </c>
      <c r="E208" s="135" t="s">
        <v>1065</v>
      </c>
      <c r="F208" s="136" t="s">
        <v>1066</v>
      </c>
      <c r="G208" s="137" t="s">
        <v>506</v>
      </c>
      <c r="H208" s="156">
        <v>2.347</v>
      </c>
      <c r="I208" s="139"/>
      <c r="J208" s="140">
        <f>ROUND(I208*H208,2)</f>
        <v>0</v>
      </c>
      <c r="K208" s="141"/>
      <c r="L208" s="28"/>
      <c r="M208" s="142" t="s">
        <v>1</v>
      </c>
      <c r="N208" s="143" t="s">
        <v>38</v>
      </c>
      <c r="P208" s="144">
        <f>O208*H208</f>
        <v>0</v>
      </c>
      <c r="Q208" s="144">
        <v>0</v>
      </c>
      <c r="R208" s="144">
        <f>Q208*H208</f>
        <v>0</v>
      </c>
      <c r="S208" s="144">
        <v>0</v>
      </c>
      <c r="T208" s="145">
        <f>S208*H208</f>
        <v>0</v>
      </c>
      <c r="AR208" s="146" t="s">
        <v>97</v>
      </c>
      <c r="AT208" s="146" t="s">
        <v>284</v>
      </c>
      <c r="AU208" s="146" t="s">
        <v>80</v>
      </c>
      <c r="AY208" s="13" t="s">
        <v>281</v>
      </c>
      <c r="BE208" s="147">
        <f>IF(N208="základní",J208,0)</f>
        <v>0</v>
      </c>
      <c r="BF208" s="147">
        <f>IF(N208="snížená",J208,0)</f>
        <v>0</v>
      </c>
      <c r="BG208" s="147">
        <f>IF(N208="zákl. přenesená",J208,0)</f>
        <v>0</v>
      </c>
      <c r="BH208" s="147">
        <f>IF(N208="sníž. přenesená",J208,0)</f>
        <v>0</v>
      </c>
      <c r="BI208" s="147">
        <f>IF(N208="nulová",J208,0)</f>
        <v>0</v>
      </c>
      <c r="BJ208" s="13" t="s">
        <v>80</v>
      </c>
      <c r="BK208" s="147">
        <f>ROUND(I208*H208,2)</f>
        <v>0</v>
      </c>
      <c r="BL208" s="13" t="s">
        <v>97</v>
      </c>
      <c r="BM208" s="146" t="s">
        <v>1286</v>
      </c>
    </row>
    <row r="209" spans="2:65" s="1" customFormat="1" ht="58.5">
      <c r="B209" s="28"/>
      <c r="D209" s="148" t="s">
        <v>290</v>
      </c>
      <c r="F209" s="149" t="s">
        <v>1287</v>
      </c>
      <c r="I209" s="150"/>
      <c r="L209" s="28"/>
      <c r="M209" s="151"/>
      <c r="T209" s="52"/>
      <c r="AT209" s="13" t="s">
        <v>290</v>
      </c>
      <c r="AU209" s="13" t="s">
        <v>80</v>
      </c>
    </row>
    <row r="210" spans="2:65" s="1" customFormat="1" ht="33" customHeight="1">
      <c r="B210" s="133"/>
      <c r="C210" s="134" t="s">
        <v>805</v>
      </c>
      <c r="D210" s="134" t="s">
        <v>284</v>
      </c>
      <c r="E210" s="135" t="s">
        <v>1070</v>
      </c>
      <c r="F210" s="136" t="s">
        <v>1071</v>
      </c>
      <c r="G210" s="137" t="s">
        <v>506</v>
      </c>
      <c r="H210" s="156">
        <v>2.1419999999999999</v>
      </c>
      <c r="I210" s="139"/>
      <c r="J210" s="140">
        <f>ROUND(I210*H210,2)</f>
        <v>0</v>
      </c>
      <c r="K210" s="141"/>
      <c r="L210" s="28"/>
      <c r="M210" s="142" t="s">
        <v>1</v>
      </c>
      <c r="N210" s="143" t="s">
        <v>38</v>
      </c>
      <c r="P210" s="144">
        <f>O210*H210</f>
        <v>0</v>
      </c>
      <c r="Q210" s="144">
        <v>0</v>
      </c>
      <c r="R210" s="144">
        <f>Q210*H210</f>
        <v>0</v>
      </c>
      <c r="S210" s="144">
        <v>0</v>
      </c>
      <c r="T210" s="145">
        <f>S210*H210</f>
        <v>0</v>
      </c>
      <c r="AR210" s="146" t="s">
        <v>97</v>
      </c>
      <c r="AT210" s="146" t="s">
        <v>284</v>
      </c>
      <c r="AU210" s="146" t="s">
        <v>80</v>
      </c>
      <c r="AY210" s="13" t="s">
        <v>281</v>
      </c>
      <c r="BE210" s="147">
        <f>IF(N210="základní",J210,0)</f>
        <v>0</v>
      </c>
      <c r="BF210" s="147">
        <f>IF(N210="snížená",J210,0)</f>
        <v>0</v>
      </c>
      <c r="BG210" s="147">
        <f>IF(N210="zákl. přenesená",J210,0)</f>
        <v>0</v>
      </c>
      <c r="BH210" s="147">
        <f>IF(N210="sníž. přenesená",J210,0)</f>
        <v>0</v>
      </c>
      <c r="BI210" s="147">
        <f>IF(N210="nulová",J210,0)</f>
        <v>0</v>
      </c>
      <c r="BJ210" s="13" t="s">
        <v>80</v>
      </c>
      <c r="BK210" s="147">
        <f>ROUND(I210*H210,2)</f>
        <v>0</v>
      </c>
      <c r="BL210" s="13" t="s">
        <v>97</v>
      </c>
      <c r="BM210" s="146" t="s">
        <v>1288</v>
      </c>
    </row>
    <row r="211" spans="2:65" s="1" customFormat="1" ht="19.5">
      <c r="B211" s="28"/>
      <c r="D211" s="148" t="s">
        <v>290</v>
      </c>
      <c r="F211" s="149" t="s">
        <v>1289</v>
      </c>
      <c r="I211" s="150"/>
      <c r="L211" s="28"/>
      <c r="M211" s="151"/>
      <c r="T211" s="52"/>
      <c r="AT211" s="13" t="s">
        <v>290</v>
      </c>
      <c r="AU211" s="13" t="s">
        <v>80</v>
      </c>
    </row>
    <row r="212" spans="2:65" s="1" customFormat="1" ht="44.25" customHeight="1">
      <c r="B212" s="133"/>
      <c r="C212" s="134" t="s">
        <v>508</v>
      </c>
      <c r="D212" s="134" t="s">
        <v>284</v>
      </c>
      <c r="E212" s="135" t="s">
        <v>1075</v>
      </c>
      <c r="F212" s="136" t="s">
        <v>1076</v>
      </c>
      <c r="G212" s="137" t="s">
        <v>511</v>
      </c>
      <c r="H212" s="156">
        <v>0.26200000000000001</v>
      </c>
      <c r="I212" s="139"/>
      <c r="J212" s="140">
        <f>ROUND(I212*H212,2)</f>
        <v>0</v>
      </c>
      <c r="K212" s="141"/>
      <c r="L212" s="28"/>
      <c r="M212" s="142" t="s">
        <v>1</v>
      </c>
      <c r="N212" s="143" t="s">
        <v>38</v>
      </c>
      <c r="P212" s="144">
        <f>O212*H212</f>
        <v>0</v>
      </c>
      <c r="Q212" s="144">
        <v>0</v>
      </c>
      <c r="R212" s="144">
        <f>Q212*H212</f>
        <v>0</v>
      </c>
      <c r="S212" s="144">
        <v>0</v>
      </c>
      <c r="T212" s="145">
        <f>S212*H212</f>
        <v>0</v>
      </c>
      <c r="AR212" s="146" t="s">
        <v>97</v>
      </c>
      <c r="AT212" s="146" t="s">
        <v>284</v>
      </c>
      <c r="AU212" s="146" t="s">
        <v>80</v>
      </c>
      <c r="AY212" s="13" t="s">
        <v>281</v>
      </c>
      <c r="BE212" s="147">
        <f>IF(N212="základní",J212,0)</f>
        <v>0</v>
      </c>
      <c r="BF212" s="147">
        <f>IF(N212="snížená",J212,0)</f>
        <v>0</v>
      </c>
      <c r="BG212" s="147">
        <f>IF(N212="zákl. přenesená",J212,0)</f>
        <v>0</v>
      </c>
      <c r="BH212" s="147">
        <f>IF(N212="sníž. přenesená",J212,0)</f>
        <v>0</v>
      </c>
      <c r="BI212" s="147">
        <f>IF(N212="nulová",J212,0)</f>
        <v>0</v>
      </c>
      <c r="BJ212" s="13" t="s">
        <v>80</v>
      </c>
      <c r="BK212" s="147">
        <f>ROUND(I212*H212,2)</f>
        <v>0</v>
      </c>
      <c r="BL212" s="13" t="s">
        <v>97</v>
      </c>
      <c r="BM212" s="146" t="s">
        <v>1290</v>
      </c>
    </row>
    <row r="213" spans="2:65" s="1" customFormat="1" ht="39">
      <c r="B213" s="28"/>
      <c r="D213" s="148" t="s">
        <v>290</v>
      </c>
      <c r="F213" s="149" t="s">
        <v>1291</v>
      </c>
      <c r="I213" s="150"/>
      <c r="L213" s="28"/>
      <c r="M213" s="151"/>
      <c r="T213" s="52"/>
      <c r="AT213" s="13" t="s">
        <v>290</v>
      </c>
      <c r="AU213" s="13" t="s">
        <v>80</v>
      </c>
    </row>
    <row r="214" spans="2:65" s="1" customFormat="1" ht="16.5" customHeight="1">
      <c r="B214" s="133"/>
      <c r="C214" s="134" t="s">
        <v>513</v>
      </c>
      <c r="D214" s="134" t="s">
        <v>284</v>
      </c>
      <c r="E214" s="135" t="s">
        <v>1080</v>
      </c>
      <c r="F214" s="136" t="s">
        <v>1081</v>
      </c>
      <c r="G214" s="137" t="s">
        <v>501</v>
      </c>
      <c r="H214" s="156">
        <v>42</v>
      </c>
      <c r="I214" s="139"/>
      <c r="J214" s="140">
        <f>ROUND(I214*H214,2)</f>
        <v>0</v>
      </c>
      <c r="K214" s="141"/>
      <c r="L214" s="28"/>
      <c r="M214" s="142" t="s">
        <v>1</v>
      </c>
      <c r="N214" s="143" t="s">
        <v>38</v>
      </c>
      <c r="P214" s="144">
        <f>O214*H214</f>
        <v>0</v>
      </c>
      <c r="Q214" s="144">
        <v>0</v>
      </c>
      <c r="R214" s="144">
        <f>Q214*H214</f>
        <v>0</v>
      </c>
      <c r="S214" s="144">
        <v>0</v>
      </c>
      <c r="T214" s="145">
        <f>S214*H214</f>
        <v>0</v>
      </c>
      <c r="AR214" s="146" t="s">
        <v>97</v>
      </c>
      <c r="AT214" s="146" t="s">
        <v>284</v>
      </c>
      <c r="AU214" s="146" t="s">
        <v>80</v>
      </c>
      <c r="AY214" s="13" t="s">
        <v>281</v>
      </c>
      <c r="BE214" s="147">
        <f>IF(N214="základní",J214,0)</f>
        <v>0</v>
      </c>
      <c r="BF214" s="147">
        <f>IF(N214="snížená",J214,0)</f>
        <v>0</v>
      </c>
      <c r="BG214" s="147">
        <f>IF(N214="zákl. přenesená",J214,0)</f>
        <v>0</v>
      </c>
      <c r="BH214" s="147">
        <f>IF(N214="sníž. přenesená",J214,0)</f>
        <v>0</v>
      </c>
      <c r="BI214" s="147">
        <f>IF(N214="nulová",J214,0)</f>
        <v>0</v>
      </c>
      <c r="BJ214" s="13" t="s">
        <v>80</v>
      </c>
      <c r="BK214" s="147">
        <f>ROUND(I214*H214,2)</f>
        <v>0</v>
      </c>
      <c r="BL214" s="13" t="s">
        <v>97</v>
      </c>
      <c r="BM214" s="146" t="s">
        <v>1292</v>
      </c>
    </row>
    <row r="215" spans="2:65" s="1" customFormat="1" ht="39">
      <c r="B215" s="28"/>
      <c r="D215" s="148" t="s">
        <v>290</v>
      </c>
      <c r="F215" s="149" t="s">
        <v>1293</v>
      </c>
      <c r="I215" s="150"/>
      <c r="L215" s="28"/>
      <c r="M215" s="151"/>
      <c r="T215" s="52"/>
      <c r="AT215" s="13" t="s">
        <v>290</v>
      </c>
      <c r="AU215" s="13" t="s">
        <v>80</v>
      </c>
    </row>
    <row r="216" spans="2:65" s="1" customFormat="1" ht="24.2" customHeight="1">
      <c r="B216" s="133"/>
      <c r="C216" s="134" t="s">
        <v>517</v>
      </c>
      <c r="D216" s="134" t="s">
        <v>284</v>
      </c>
      <c r="E216" s="135" t="s">
        <v>1085</v>
      </c>
      <c r="F216" s="136" t="s">
        <v>1086</v>
      </c>
      <c r="G216" s="137" t="s">
        <v>402</v>
      </c>
      <c r="H216" s="156">
        <v>23.425000000000001</v>
      </c>
      <c r="I216" s="139"/>
      <c r="J216" s="140">
        <f>ROUND(I216*H216,2)</f>
        <v>0</v>
      </c>
      <c r="K216" s="141"/>
      <c r="L216" s="28"/>
      <c r="M216" s="142" t="s">
        <v>1</v>
      </c>
      <c r="N216" s="143" t="s">
        <v>38</v>
      </c>
      <c r="P216" s="144">
        <f>O216*H216</f>
        <v>0</v>
      </c>
      <c r="Q216" s="144">
        <v>0</v>
      </c>
      <c r="R216" s="144">
        <f>Q216*H216</f>
        <v>0</v>
      </c>
      <c r="S216" s="144">
        <v>0</v>
      </c>
      <c r="T216" s="145">
        <f>S216*H216</f>
        <v>0</v>
      </c>
      <c r="AR216" s="146" t="s">
        <v>97</v>
      </c>
      <c r="AT216" s="146" t="s">
        <v>284</v>
      </c>
      <c r="AU216" s="146" t="s">
        <v>80</v>
      </c>
      <c r="AY216" s="13" t="s">
        <v>281</v>
      </c>
      <c r="BE216" s="147">
        <f>IF(N216="základní",J216,0)</f>
        <v>0</v>
      </c>
      <c r="BF216" s="147">
        <f>IF(N216="snížená",J216,0)</f>
        <v>0</v>
      </c>
      <c r="BG216" s="147">
        <f>IF(N216="zákl. přenesená",J216,0)</f>
        <v>0</v>
      </c>
      <c r="BH216" s="147">
        <f>IF(N216="sníž. přenesená",J216,0)</f>
        <v>0</v>
      </c>
      <c r="BI216" s="147">
        <f>IF(N216="nulová",J216,0)</f>
        <v>0</v>
      </c>
      <c r="BJ216" s="13" t="s">
        <v>80</v>
      </c>
      <c r="BK216" s="147">
        <f>ROUND(I216*H216,2)</f>
        <v>0</v>
      </c>
      <c r="BL216" s="13" t="s">
        <v>97</v>
      </c>
      <c r="BM216" s="146" t="s">
        <v>1294</v>
      </c>
    </row>
    <row r="217" spans="2:65" s="1" customFormat="1" ht="29.25">
      <c r="B217" s="28"/>
      <c r="D217" s="148" t="s">
        <v>290</v>
      </c>
      <c r="F217" s="149" t="s">
        <v>1295</v>
      </c>
      <c r="I217" s="150"/>
      <c r="L217" s="28"/>
      <c r="M217" s="151"/>
      <c r="T217" s="52"/>
      <c r="AT217" s="13" t="s">
        <v>290</v>
      </c>
      <c r="AU217" s="13" t="s">
        <v>80</v>
      </c>
    </row>
    <row r="218" spans="2:65" s="1" customFormat="1" ht="24.2" customHeight="1">
      <c r="B218" s="133"/>
      <c r="C218" s="134" t="s">
        <v>521</v>
      </c>
      <c r="D218" s="134" t="s">
        <v>284</v>
      </c>
      <c r="E218" s="135" t="s">
        <v>1090</v>
      </c>
      <c r="F218" s="136" t="s">
        <v>1091</v>
      </c>
      <c r="G218" s="137" t="s">
        <v>402</v>
      </c>
      <c r="H218" s="156">
        <v>23.425000000000001</v>
      </c>
      <c r="I218" s="139"/>
      <c r="J218" s="140">
        <f>ROUND(I218*H218,2)</f>
        <v>0</v>
      </c>
      <c r="K218" s="141"/>
      <c r="L218" s="28"/>
      <c r="M218" s="142" t="s">
        <v>1</v>
      </c>
      <c r="N218" s="143" t="s">
        <v>38</v>
      </c>
      <c r="P218" s="144">
        <f>O218*H218</f>
        <v>0</v>
      </c>
      <c r="Q218" s="144">
        <v>0</v>
      </c>
      <c r="R218" s="144">
        <f>Q218*H218</f>
        <v>0</v>
      </c>
      <c r="S218" s="144">
        <v>0</v>
      </c>
      <c r="T218" s="145">
        <f>S218*H218</f>
        <v>0</v>
      </c>
      <c r="AR218" s="146" t="s">
        <v>97</v>
      </c>
      <c r="AT218" s="146" t="s">
        <v>284</v>
      </c>
      <c r="AU218" s="146" t="s">
        <v>80</v>
      </c>
      <c r="AY218" s="13" t="s">
        <v>281</v>
      </c>
      <c r="BE218" s="147">
        <f>IF(N218="základní",J218,0)</f>
        <v>0</v>
      </c>
      <c r="BF218" s="147">
        <f>IF(N218="snížená",J218,0)</f>
        <v>0</v>
      </c>
      <c r="BG218" s="147">
        <f>IF(N218="zákl. přenesená",J218,0)</f>
        <v>0</v>
      </c>
      <c r="BH218" s="147">
        <f>IF(N218="sníž. přenesená",J218,0)</f>
        <v>0</v>
      </c>
      <c r="BI218" s="147">
        <f>IF(N218="nulová",J218,0)</f>
        <v>0</v>
      </c>
      <c r="BJ218" s="13" t="s">
        <v>80</v>
      </c>
      <c r="BK218" s="147">
        <f>ROUND(I218*H218,2)</f>
        <v>0</v>
      </c>
      <c r="BL218" s="13" t="s">
        <v>97</v>
      </c>
      <c r="BM218" s="146" t="s">
        <v>1296</v>
      </c>
    </row>
    <row r="219" spans="2:65" s="1" customFormat="1" ht="29.25">
      <c r="B219" s="28"/>
      <c r="D219" s="148" t="s">
        <v>290</v>
      </c>
      <c r="F219" s="149" t="s">
        <v>1295</v>
      </c>
      <c r="I219" s="150"/>
      <c r="L219" s="28"/>
      <c r="M219" s="151"/>
      <c r="T219" s="52"/>
      <c r="AT219" s="13" t="s">
        <v>290</v>
      </c>
      <c r="AU219" s="13" t="s">
        <v>80</v>
      </c>
    </row>
    <row r="220" spans="2:65" s="1" customFormat="1" ht="49.15" customHeight="1">
      <c r="B220" s="133"/>
      <c r="C220" s="134" t="s">
        <v>828</v>
      </c>
      <c r="D220" s="134" t="s">
        <v>284</v>
      </c>
      <c r="E220" s="135" t="s">
        <v>1297</v>
      </c>
      <c r="F220" s="136" t="s">
        <v>1298</v>
      </c>
      <c r="G220" s="137" t="s">
        <v>409</v>
      </c>
      <c r="H220" s="156">
        <v>9</v>
      </c>
      <c r="I220" s="139"/>
      <c r="J220" s="140">
        <f>ROUND(I220*H220,2)</f>
        <v>0</v>
      </c>
      <c r="K220" s="141"/>
      <c r="L220" s="28"/>
      <c r="M220" s="142" t="s">
        <v>1</v>
      </c>
      <c r="N220" s="143" t="s">
        <v>38</v>
      </c>
      <c r="P220" s="144">
        <f>O220*H220</f>
        <v>0</v>
      </c>
      <c r="Q220" s="144">
        <v>0</v>
      </c>
      <c r="R220" s="144">
        <f>Q220*H220</f>
        <v>0</v>
      </c>
      <c r="S220" s="144">
        <v>0</v>
      </c>
      <c r="T220" s="145">
        <f>S220*H220</f>
        <v>0</v>
      </c>
      <c r="AR220" s="146" t="s">
        <v>97</v>
      </c>
      <c r="AT220" s="146" t="s">
        <v>284</v>
      </c>
      <c r="AU220" s="146" t="s">
        <v>80</v>
      </c>
      <c r="AY220" s="13" t="s">
        <v>281</v>
      </c>
      <c r="BE220" s="147">
        <f>IF(N220="základní",J220,0)</f>
        <v>0</v>
      </c>
      <c r="BF220" s="147">
        <f>IF(N220="snížená",J220,0)</f>
        <v>0</v>
      </c>
      <c r="BG220" s="147">
        <f>IF(N220="zákl. přenesená",J220,0)</f>
        <v>0</v>
      </c>
      <c r="BH220" s="147">
        <f>IF(N220="sníž. přenesená",J220,0)</f>
        <v>0</v>
      </c>
      <c r="BI220" s="147">
        <f>IF(N220="nulová",J220,0)</f>
        <v>0</v>
      </c>
      <c r="BJ220" s="13" t="s">
        <v>80</v>
      </c>
      <c r="BK220" s="147">
        <f>ROUND(I220*H220,2)</f>
        <v>0</v>
      </c>
      <c r="BL220" s="13" t="s">
        <v>97</v>
      </c>
      <c r="BM220" s="146" t="s">
        <v>1299</v>
      </c>
    </row>
    <row r="221" spans="2:65" s="1" customFormat="1" ht="19.5">
      <c r="B221" s="28"/>
      <c r="D221" s="148" t="s">
        <v>290</v>
      </c>
      <c r="F221" s="149" t="s">
        <v>1300</v>
      </c>
      <c r="I221" s="150"/>
      <c r="L221" s="28"/>
      <c r="M221" s="151"/>
      <c r="T221" s="52"/>
      <c r="AT221" s="13" t="s">
        <v>290</v>
      </c>
      <c r="AU221" s="13" t="s">
        <v>80</v>
      </c>
    </row>
    <row r="222" spans="2:65" s="1" customFormat="1" ht="49.15" customHeight="1">
      <c r="B222" s="133"/>
      <c r="C222" s="134" t="s">
        <v>833</v>
      </c>
      <c r="D222" s="134" t="s">
        <v>284</v>
      </c>
      <c r="E222" s="135" t="s">
        <v>1301</v>
      </c>
      <c r="F222" s="136" t="s">
        <v>1302</v>
      </c>
      <c r="G222" s="137" t="s">
        <v>409</v>
      </c>
      <c r="H222" s="156">
        <v>8</v>
      </c>
      <c r="I222" s="139"/>
      <c r="J222" s="140">
        <f>ROUND(I222*H222,2)</f>
        <v>0</v>
      </c>
      <c r="K222" s="141"/>
      <c r="L222" s="28"/>
      <c r="M222" s="142" t="s">
        <v>1</v>
      </c>
      <c r="N222" s="143" t="s">
        <v>38</v>
      </c>
      <c r="P222" s="144">
        <f>O222*H222</f>
        <v>0</v>
      </c>
      <c r="Q222" s="144">
        <v>0</v>
      </c>
      <c r="R222" s="144">
        <f>Q222*H222</f>
        <v>0</v>
      </c>
      <c r="S222" s="144">
        <v>0</v>
      </c>
      <c r="T222" s="145">
        <f>S222*H222</f>
        <v>0</v>
      </c>
      <c r="AR222" s="146" t="s">
        <v>97</v>
      </c>
      <c r="AT222" s="146" t="s">
        <v>284</v>
      </c>
      <c r="AU222" s="146" t="s">
        <v>80</v>
      </c>
      <c r="AY222" s="13" t="s">
        <v>281</v>
      </c>
      <c r="BE222" s="147">
        <f>IF(N222="základní",J222,0)</f>
        <v>0</v>
      </c>
      <c r="BF222" s="147">
        <f>IF(N222="snížená",J222,0)</f>
        <v>0</v>
      </c>
      <c r="BG222" s="147">
        <f>IF(N222="zákl. přenesená",J222,0)</f>
        <v>0</v>
      </c>
      <c r="BH222" s="147">
        <f>IF(N222="sníž. přenesená",J222,0)</f>
        <v>0</v>
      </c>
      <c r="BI222" s="147">
        <f>IF(N222="nulová",J222,0)</f>
        <v>0</v>
      </c>
      <c r="BJ222" s="13" t="s">
        <v>80</v>
      </c>
      <c r="BK222" s="147">
        <f>ROUND(I222*H222,2)</f>
        <v>0</v>
      </c>
      <c r="BL222" s="13" t="s">
        <v>97</v>
      </c>
      <c r="BM222" s="146" t="s">
        <v>1303</v>
      </c>
    </row>
    <row r="223" spans="2:65" s="1" customFormat="1" ht="19.5">
      <c r="B223" s="28"/>
      <c r="D223" s="148" t="s">
        <v>290</v>
      </c>
      <c r="F223" s="149" t="s">
        <v>1304</v>
      </c>
      <c r="I223" s="150"/>
      <c r="L223" s="28"/>
      <c r="M223" s="151"/>
      <c r="T223" s="52"/>
      <c r="AT223" s="13" t="s">
        <v>290</v>
      </c>
      <c r="AU223" s="13" t="s">
        <v>80</v>
      </c>
    </row>
    <row r="224" spans="2:65" s="1" customFormat="1" ht="49.15" customHeight="1">
      <c r="B224" s="133"/>
      <c r="C224" s="134" t="s">
        <v>531</v>
      </c>
      <c r="D224" s="134" t="s">
        <v>284</v>
      </c>
      <c r="E224" s="135" t="s">
        <v>1305</v>
      </c>
      <c r="F224" s="136" t="s">
        <v>1306</v>
      </c>
      <c r="G224" s="137" t="s">
        <v>409</v>
      </c>
      <c r="H224" s="156">
        <v>11</v>
      </c>
      <c r="I224" s="139"/>
      <c r="J224" s="140">
        <f>ROUND(I224*H224,2)</f>
        <v>0</v>
      </c>
      <c r="K224" s="141"/>
      <c r="L224" s="28"/>
      <c r="M224" s="142" t="s">
        <v>1</v>
      </c>
      <c r="N224" s="143" t="s">
        <v>38</v>
      </c>
      <c r="P224" s="144">
        <f>O224*H224</f>
        <v>0</v>
      </c>
      <c r="Q224" s="144">
        <v>0</v>
      </c>
      <c r="R224" s="144">
        <f>Q224*H224</f>
        <v>0</v>
      </c>
      <c r="S224" s="144">
        <v>0</v>
      </c>
      <c r="T224" s="145">
        <f>S224*H224</f>
        <v>0</v>
      </c>
      <c r="AR224" s="146" t="s">
        <v>97</v>
      </c>
      <c r="AT224" s="146" t="s">
        <v>284</v>
      </c>
      <c r="AU224" s="146" t="s">
        <v>80</v>
      </c>
      <c r="AY224" s="13" t="s">
        <v>281</v>
      </c>
      <c r="BE224" s="147">
        <f>IF(N224="základní",J224,0)</f>
        <v>0</v>
      </c>
      <c r="BF224" s="147">
        <f>IF(N224="snížená",J224,0)</f>
        <v>0</v>
      </c>
      <c r="BG224" s="147">
        <f>IF(N224="zákl. přenesená",J224,0)</f>
        <v>0</v>
      </c>
      <c r="BH224" s="147">
        <f>IF(N224="sníž. přenesená",J224,0)</f>
        <v>0</v>
      </c>
      <c r="BI224" s="147">
        <f>IF(N224="nulová",J224,0)</f>
        <v>0</v>
      </c>
      <c r="BJ224" s="13" t="s">
        <v>80</v>
      </c>
      <c r="BK224" s="147">
        <f>ROUND(I224*H224,2)</f>
        <v>0</v>
      </c>
      <c r="BL224" s="13" t="s">
        <v>97</v>
      </c>
      <c r="BM224" s="146" t="s">
        <v>1307</v>
      </c>
    </row>
    <row r="225" spans="2:65" s="1" customFormat="1" ht="19.5">
      <c r="B225" s="28"/>
      <c r="D225" s="148" t="s">
        <v>290</v>
      </c>
      <c r="F225" s="149" t="s">
        <v>1308</v>
      </c>
      <c r="I225" s="150"/>
      <c r="L225" s="28"/>
      <c r="M225" s="151"/>
      <c r="T225" s="52"/>
      <c r="AT225" s="13" t="s">
        <v>290</v>
      </c>
      <c r="AU225" s="13" t="s">
        <v>80</v>
      </c>
    </row>
    <row r="226" spans="2:65" s="1" customFormat="1" ht="49.15" customHeight="1">
      <c r="B226" s="133"/>
      <c r="C226" s="134" t="s">
        <v>535</v>
      </c>
      <c r="D226" s="134" t="s">
        <v>284</v>
      </c>
      <c r="E226" s="135" t="s">
        <v>1309</v>
      </c>
      <c r="F226" s="136" t="s">
        <v>1310</v>
      </c>
      <c r="G226" s="137" t="s">
        <v>409</v>
      </c>
      <c r="H226" s="156">
        <v>4</v>
      </c>
      <c r="I226" s="139"/>
      <c r="J226" s="140">
        <f>ROUND(I226*H226,2)</f>
        <v>0</v>
      </c>
      <c r="K226" s="141"/>
      <c r="L226" s="28"/>
      <c r="M226" s="142" t="s">
        <v>1</v>
      </c>
      <c r="N226" s="143" t="s">
        <v>38</v>
      </c>
      <c r="P226" s="144">
        <f>O226*H226</f>
        <v>0</v>
      </c>
      <c r="Q226" s="144">
        <v>0</v>
      </c>
      <c r="R226" s="144">
        <f>Q226*H226</f>
        <v>0</v>
      </c>
      <c r="S226" s="144">
        <v>0</v>
      </c>
      <c r="T226" s="145">
        <f>S226*H226</f>
        <v>0</v>
      </c>
      <c r="AR226" s="146" t="s">
        <v>97</v>
      </c>
      <c r="AT226" s="146" t="s">
        <v>284</v>
      </c>
      <c r="AU226" s="146" t="s">
        <v>80</v>
      </c>
      <c r="AY226" s="13" t="s">
        <v>281</v>
      </c>
      <c r="BE226" s="147">
        <f>IF(N226="základní",J226,0)</f>
        <v>0</v>
      </c>
      <c r="BF226" s="147">
        <f>IF(N226="snížená",J226,0)</f>
        <v>0</v>
      </c>
      <c r="BG226" s="147">
        <f>IF(N226="zákl. přenesená",J226,0)</f>
        <v>0</v>
      </c>
      <c r="BH226" s="147">
        <f>IF(N226="sníž. přenesená",J226,0)</f>
        <v>0</v>
      </c>
      <c r="BI226" s="147">
        <f>IF(N226="nulová",J226,0)</f>
        <v>0</v>
      </c>
      <c r="BJ226" s="13" t="s">
        <v>80</v>
      </c>
      <c r="BK226" s="147">
        <f>ROUND(I226*H226,2)</f>
        <v>0</v>
      </c>
      <c r="BL226" s="13" t="s">
        <v>97</v>
      </c>
      <c r="BM226" s="146" t="s">
        <v>1311</v>
      </c>
    </row>
    <row r="227" spans="2:65" s="1" customFormat="1" ht="19.5">
      <c r="B227" s="28"/>
      <c r="D227" s="148" t="s">
        <v>290</v>
      </c>
      <c r="F227" s="149" t="s">
        <v>1312</v>
      </c>
      <c r="I227" s="150"/>
      <c r="L227" s="28"/>
      <c r="M227" s="151"/>
      <c r="T227" s="52"/>
      <c r="AT227" s="13" t="s">
        <v>290</v>
      </c>
      <c r="AU227" s="13" t="s">
        <v>80</v>
      </c>
    </row>
    <row r="228" spans="2:65" s="11" customFormat="1" ht="25.9" customHeight="1">
      <c r="B228" s="121"/>
      <c r="D228" s="122" t="s">
        <v>72</v>
      </c>
      <c r="E228" s="123" t="s">
        <v>535</v>
      </c>
      <c r="F228" s="123" t="s">
        <v>788</v>
      </c>
      <c r="I228" s="124"/>
      <c r="J228" s="125">
        <f>BK228</f>
        <v>0</v>
      </c>
      <c r="L228" s="121"/>
      <c r="M228" s="126"/>
      <c r="P228" s="127">
        <f>SUM(P229:P232)</f>
        <v>0</v>
      </c>
      <c r="R228" s="127">
        <f>SUM(R229:R232)</f>
        <v>0</v>
      </c>
      <c r="T228" s="128">
        <f>SUM(T229:T232)</f>
        <v>0</v>
      </c>
      <c r="AR228" s="122" t="s">
        <v>80</v>
      </c>
      <c r="AT228" s="129" t="s">
        <v>72</v>
      </c>
      <c r="AU228" s="129" t="s">
        <v>73</v>
      </c>
      <c r="AY228" s="122" t="s">
        <v>281</v>
      </c>
      <c r="BK228" s="130">
        <f>SUM(BK229:BK232)</f>
        <v>0</v>
      </c>
    </row>
    <row r="229" spans="2:65" s="1" customFormat="1" ht="16.5" customHeight="1">
      <c r="B229" s="133"/>
      <c r="C229" s="134" t="s">
        <v>539</v>
      </c>
      <c r="D229" s="134" t="s">
        <v>284</v>
      </c>
      <c r="E229" s="135" t="s">
        <v>1099</v>
      </c>
      <c r="F229" s="136" t="s">
        <v>1100</v>
      </c>
      <c r="G229" s="137" t="s">
        <v>506</v>
      </c>
      <c r="H229" s="156">
        <v>5.7000000000000002E-2</v>
      </c>
      <c r="I229" s="139"/>
      <c r="J229" s="140">
        <f>ROUND(I229*H229,2)</f>
        <v>0</v>
      </c>
      <c r="K229" s="141"/>
      <c r="L229" s="28"/>
      <c r="M229" s="142" t="s">
        <v>1</v>
      </c>
      <c r="N229" s="143" t="s">
        <v>38</v>
      </c>
      <c r="P229" s="144">
        <f>O229*H229</f>
        <v>0</v>
      </c>
      <c r="Q229" s="144">
        <v>0</v>
      </c>
      <c r="R229" s="144">
        <f>Q229*H229</f>
        <v>0</v>
      </c>
      <c r="S229" s="144">
        <v>0</v>
      </c>
      <c r="T229" s="145">
        <f>S229*H229</f>
        <v>0</v>
      </c>
      <c r="AR229" s="146" t="s">
        <v>97</v>
      </c>
      <c r="AT229" s="146" t="s">
        <v>284</v>
      </c>
      <c r="AU229" s="146" t="s">
        <v>80</v>
      </c>
      <c r="AY229" s="13" t="s">
        <v>281</v>
      </c>
      <c r="BE229" s="147">
        <f>IF(N229="základní",J229,0)</f>
        <v>0</v>
      </c>
      <c r="BF229" s="147">
        <f>IF(N229="snížená",J229,0)</f>
        <v>0</v>
      </c>
      <c r="BG229" s="147">
        <f>IF(N229="zákl. přenesená",J229,0)</f>
        <v>0</v>
      </c>
      <c r="BH229" s="147">
        <f>IF(N229="sníž. přenesená",J229,0)</f>
        <v>0</v>
      </c>
      <c r="BI229" s="147">
        <f>IF(N229="nulová",J229,0)</f>
        <v>0</v>
      </c>
      <c r="BJ229" s="13" t="s">
        <v>80</v>
      </c>
      <c r="BK229" s="147">
        <f>ROUND(I229*H229,2)</f>
        <v>0</v>
      </c>
      <c r="BL229" s="13" t="s">
        <v>97</v>
      </c>
      <c r="BM229" s="146" t="s">
        <v>1313</v>
      </c>
    </row>
    <row r="230" spans="2:65" s="1" customFormat="1" ht="39">
      <c r="B230" s="28"/>
      <c r="D230" s="148" t="s">
        <v>290</v>
      </c>
      <c r="F230" s="149" t="s">
        <v>1314</v>
      </c>
      <c r="I230" s="150"/>
      <c r="L230" s="28"/>
      <c r="M230" s="151"/>
      <c r="T230" s="52"/>
      <c r="AT230" s="13" t="s">
        <v>290</v>
      </c>
      <c r="AU230" s="13" t="s">
        <v>80</v>
      </c>
    </row>
    <row r="231" spans="2:65" s="1" customFormat="1" ht="37.9" customHeight="1">
      <c r="B231" s="133"/>
      <c r="C231" s="134" t="s">
        <v>851</v>
      </c>
      <c r="D231" s="134" t="s">
        <v>284</v>
      </c>
      <c r="E231" s="135" t="s">
        <v>623</v>
      </c>
      <c r="F231" s="136" t="s">
        <v>790</v>
      </c>
      <c r="G231" s="137" t="s">
        <v>402</v>
      </c>
      <c r="H231" s="156">
        <v>18</v>
      </c>
      <c r="I231" s="139"/>
      <c r="J231" s="140">
        <f>ROUND(I231*H231,2)</f>
        <v>0</v>
      </c>
      <c r="K231" s="141"/>
      <c r="L231" s="28"/>
      <c r="M231" s="142" t="s">
        <v>1</v>
      </c>
      <c r="N231" s="143" t="s">
        <v>38</v>
      </c>
      <c r="P231" s="144">
        <f>O231*H231</f>
        <v>0</v>
      </c>
      <c r="Q231" s="144">
        <v>0</v>
      </c>
      <c r="R231" s="144">
        <f>Q231*H231</f>
        <v>0</v>
      </c>
      <c r="S231" s="144">
        <v>0</v>
      </c>
      <c r="T231" s="145">
        <f>S231*H231</f>
        <v>0</v>
      </c>
      <c r="AR231" s="146" t="s">
        <v>97</v>
      </c>
      <c r="AT231" s="146" t="s">
        <v>284</v>
      </c>
      <c r="AU231" s="146" t="s">
        <v>80</v>
      </c>
      <c r="AY231" s="13" t="s">
        <v>281</v>
      </c>
      <c r="BE231" s="147">
        <f>IF(N231="základní",J231,0)</f>
        <v>0</v>
      </c>
      <c r="BF231" s="147">
        <f>IF(N231="snížená",J231,0)</f>
        <v>0</v>
      </c>
      <c r="BG231" s="147">
        <f>IF(N231="zákl. přenesená",J231,0)</f>
        <v>0</v>
      </c>
      <c r="BH231" s="147">
        <f>IF(N231="sníž. přenesená",J231,0)</f>
        <v>0</v>
      </c>
      <c r="BI231" s="147">
        <f>IF(N231="nulová",J231,0)</f>
        <v>0</v>
      </c>
      <c r="BJ231" s="13" t="s">
        <v>80</v>
      </c>
      <c r="BK231" s="147">
        <f>ROUND(I231*H231,2)</f>
        <v>0</v>
      </c>
      <c r="BL231" s="13" t="s">
        <v>97</v>
      </c>
      <c r="BM231" s="146" t="s">
        <v>1315</v>
      </c>
    </row>
    <row r="232" spans="2:65" s="1" customFormat="1" ht="19.5">
      <c r="B232" s="28"/>
      <c r="D232" s="148" t="s">
        <v>290</v>
      </c>
      <c r="F232" s="149" t="s">
        <v>1316</v>
      </c>
      <c r="I232" s="150"/>
      <c r="L232" s="28"/>
      <c r="M232" s="151"/>
      <c r="T232" s="52"/>
      <c r="AT232" s="13" t="s">
        <v>290</v>
      </c>
      <c r="AU232" s="13" t="s">
        <v>80</v>
      </c>
    </row>
    <row r="233" spans="2:65" s="11" customFormat="1" ht="25.9" customHeight="1">
      <c r="B233" s="121"/>
      <c r="D233" s="122" t="s">
        <v>72</v>
      </c>
      <c r="E233" s="123" t="s">
        <v>316</v>
      </c>
      <c r="F233" s="123" t="s">
        <v>793</v>
      </c>
      <c r="I233" s="124"/>
      <c r="J233" s="125">
        <f>BK233</f>
        <v>0</v>
      </c>
      <c r="L233" s="121"/>
      <c r="M233" s="126"/>
      <c r="P233" s="127">
        <f>SUM(P234:P238)</f>
        <v>0</v>
      </c>
      <c r="R233" s="127">
        <f>SUM(R234:R238)</f>
        <v>0</v>
      </c>
      <c r="T233" s="128">
        <f>SUM(T234:T238)</f>
        <v>0</v>
      </c>
      <c r="AR233" s="122" t="s">
        <v>80</v>
      </c>
      <c r="AT233" s="129" t="s">
        <v>72</v>
      </c>
      <c r="AU233" s="129" t="s">
        <v>73</v>
      </c>
      <c r="AY233" s="122" t="s">
        <v>281</v>
      </c>
      <c r="BK233" s="130">
        <f>SUM(BK234:BK238)</f>
        <v>0</v>
      </c>
    </row>
    <row r="234" spans="2:65" s="1" customFormat="1" ht="16.5" customHeight="1">
      <c r="B234" s="133"/>
      <c r="C234" s="134" t="s">
        <v>855</v>
      </c>
      <c r="D234" s="134" t="s">
        <v>284</v>
      </c>
      <c r="E234" s="135" t="s">
        <v>1108</v>
      </c>
      <c r="F234" s="136" t="s">
        <v>1109</v>
      </c>
      <c r="G234" s="137" t="s">
        <v>501</v>
      </c>
      <c r="H234" s="156">
        <v>16.5</v>
      </c>
      <c r="I234" s="139"/>
      <c r="J234" s="140">
        <f>ROUND(I234*H234,2)</f>
        <v>0</v>
      </c>
      <c r="K234" s="141"/>
      <c r="L234" s="28"/>
      <c r="M234" s="142" t="s">
        <v>1</v>
      </c>
      <c r="N234" s="143" t="s">
        <v>38</v>
      </c>
      <c r="P234" s="144">
        <f>O234*H234</f>
        <v>0</v>
      </c>
      <c r="Q234" s="144">
        <v>0</v>
      </c>
      <c r="R234" s="144">
        <f>Q234*H234</f>
        <v>0</v>
      </c>
      <c r="S234" s="144">
        <v>0</v>
      </c>
      <c r="T234" s="145">
        <f>S234*H234</f>
        <v>0</v>
      </c>
      <c r="AR234" s="146" t="s">
        <v>97</v>
      </c>
      <c r="AT234" s="146" t="s">
        <v>284</v>
      </c>
      <c r="AU234" s="146" t="s">
        <v>80</v>
      </c>
      <c r="AY234" s="13" t="s">
        <v>281</v>
      </c>
      <c r="BE234" s="147">
        <f>IF(N234="základní",J234,0)</f>
        <v>0</v>
      </c>
      <c r="BF234" s="147">
        <f>IF(N234="snížená",J234,0)</f>
        <v>0</v>
      </c>
      <c r="BG234" s="147">
        <f>IF(N234="zákl. přenesená",J234,0)</f>
        <v>0</v>
      </c>
      <c r="BH234" s="147">
        <f>IF(N234="sníž. přenesená",J234,0)</f>
        <v>0</v>
      </c>
      <c r="BI234" s="147">
        <f>IF(N234="nulová",J234,0)</f>
        <v>0</v>
      </c>
      <c r="BJ234" s="13" t="s">
        <v>80</v>
      </c>
      <c r="BK234" s="147">
        <f>ROUND(I234*H234,2)</f>
        <v>0</v>
      </c>
      <c r="BL234" s="13" t="s">
        <v>97</v>
      </c>
      <c r="BM234" s="146" t="s">
        <v>1317</v>
      </c>
    </row>
    <row r="235" spans="2:65" s="1" customFormat="1" ht="19.5">
      <c r="B235" s="28"/>
      <c r="D235" s="148" t="s">
        <v>290</v>
      </c>
      <c r="F235" s="149" t="s">
        <v>1318</v>
      </c>
      <c r="I235" s="150"/>
      <c r="L235" s="28"/>
      <c r="M235" s="151"/>
      <c r="T235" s="52"/>
      <c r="AT235" s="13" t="s">
        <v>290</v>
      </c>
      <c r="AU235" s="13" t="s">
        <v>80</v>
      </c>
    </row>
    <row r="236" spans="2:65" s="1" customFormat="1" ht="33" customHeight="1">
      <c r="B236" s="133"/>
      <c r="C236" s="134" t="s">
        <v>860</v>
      </c>
      <c r="D236" s="134" t="s">
        <v>284</v>
      </c>
      <c r="E236" s="135" t="s">
        <v>1113</v>
      </c>
      <c r="F236" s="136" t="s">
        <v>1319</v>
      </c>
      <c r="G236" s="137" t="s">
        <v>501</v>
      </c>
      <c r="H236" s="156">
        <v>18.149999999999999</v>
      </c>
      <c r="I236" s="139"/>
      <c r="J236" s="140">
        <f>ROUND(I236*H236,2)</f>
        <v>0</v>
      </c>
      <c r="K236" s="141"/>
      <c r="L236" s="28"/>
      <c r="M236" s="142" t="s">
        <v>1</v>
      </c>
      <c r="N236" s="143" t="s">
        <v>38</v>
      </c>
      <c r="P236" s="144">
        <f>O236*H236</f>
        <v>0</v>
      </c>
      <c r="Q236" s="144">
        <v>0</v>
      </c>
      <c r="R236" s="144">
        <f>Q236*H236</f>
        <v>0</v>
      </c>
      <c r="S236" s="144">
        <v>0</v>
      </c>
      <c r="T236" s="145">
        <f>S236*H236</f>
        <v>0</v>
      </c>
      <c r="AR236" s="146" t="s">
        <v>97</v>
      </c>
      <c r="AT236" s="146" t="s">
        <v>284</v>
      </c>
      <c r="AU236" s="146" t="s">
        <v>80</v>
      </c>
      <c r="AY236" s="13" t="s">
        <v>281</v>
      </c>
      <c r="BE236" s="147">
        <f>IF(N236="základní",J236,0)</f>
        <v>0</v>
      </c>
      <c r="BF236" s="147">
        <f>IF(N236="snížená",J236,0)</f>
        <v>0</v>
      </c>
      <c r="BG236" s="147">
        <f>IF(N236="zákl. přenesená",J236,0)</f>
        <v>0</v>
      </c>
      <c r="BH236" s="147">
        <f>IF(N236="sníž. přenesená",J236,0)</f>
        <v>0</v>
      </c>
      <c r="BI236" s="147">
        <f>IF(N236="nulová",J236,0)</f>
        <v>0</v>
      </c>
      <c r="BJ236" s="13" t="s">
        <v>80</v>
      </c>
      <c r="BK236" s="147">
        <f>ROUND(I236*H236,2)</f>
        <v>0</v>
      </c>
      <c r="BL236" s="13" t="s">
        <v>97</v>
      </c>
      <c r="BM236" s="146" t="s">
        <v>1320</v>
      </c>
    </row>
    <row r="237" spans="2:65" s="1" customFormat="1" ht="19.5">
      <c r="B237" s="28"/>
      <c r="D237" s="148" t="s">
        <v>290</v>
      </c>
      <c r="F237" s="149" t="s">
        <v>1321</v>
      </c>
      <c r="I237" s="150"/>
      <c r="L237" s="28"/>
      <c r="M237" s="151"/>
      <c r="T237" s="52"/>
      <c r="AT237" s="13" t="s">
        <v>290</v>
      </c>
      <c r="AU237" s="13" t="s">
        <v>80</v>
      </c>
    </row>
    <row r="238" spans="2:65" s="1" customFormat="1" ht="16.5" customHeight="1">
      <c r="B238" s="133"/>
      <c r="C238" s="134" t="s">
        <v>867</v>
      </c>
      <c r="D238" s="134" t="s">
        <v>284</v>
      </c>
      <c r="E238" s="135" t="s">
        <v>1118</v>
      </c>
      <c r="F238" s="136" t="s">
        <v>1322</v>
      </c>
      <c r="G238" s="137" t="s">
        <v>409</v>
      </c>
      <c r="H238" s="156">
        <v>2</v>
      </c>
      <c r="I238" s="139"/>
      <c r="J238" s="140">
        <f>ROUND(I238*H238,2)</f>
        <v>0</v>
      </c>
      <c r="K238" s="141"/>
      <c r="L238" s="28"/>
      <c r="M238" s="142" t="s">
        <v>1</v>
      </c>
      <c r="N238" s="143" t="s">
        <v>38</v>
      </c>
      <c r="P238" s="144">
        <f>O238*H238</f>
        <v>0</v>
      </c>
      <c r="Q238" s="144">
        <v>0</v>
      </c>
      <c r="R238" s="144">
        <f>Q238*H238</f>
        <v>0</v>
      </c>
      <c r="S238" s="144">
        <v>0</v>
      </c>
      <c r="T238" s="145">
        <f>S238*H238</f>
        <v>0</v>
      </c>
      <c r="AR238" s="146" t="s">
        <v>97</v>
      </c>
      <c r="AT238" s="146" t="s">
        <v>284</v>
      </c>
      <c r="AU238" s="146" t="s">
        <v>80</v>
      </c>
      <c r="AY238" s="13" t="s">
        <v>281</v>
      </c>
      <c r="BE238" s="147">
        <f>IF(N238="základní",J238,0)</f>
        <v>0</v>
      </c>
      <c r="BF238" s="147">
        <f>IF(N238="snížená",J238,0)</f>
        <v>0</v>
      </c>
      <c r="BG238" s="147">
        <f>IF(N238="zákl. přenesená",J238,0)</f>
        <v>0</v>
      </c>
      <c r="BH238" s="147">
        <f>IF(N238="sníž. přenesená",J238,0)</f>
        <v>0</v>
      </c>
      <c r="BI238" s="147">
        <f>IF(N238="nulová",J238,0)</f>
        <v>0</v>
      </c>
      <c r="BJ238" s="13" t="s">
        <v>80</v>
      </c>
      <c r="BK238" s="147">
        <f>ROUND(I238*H238,2)</f>
        <v>0</v>
      </c>
      <c r="BL238" s="13" t="s">
        <v>97</v>
      </c>
      <c r="BM238" s="146" t="s">
        <v>1323</v>
      </c>
    </row>
    <row r="239" spans="2:65" s="11" customFormat="1" ht="25.9" customHeight="1">
      <c r="B239" s="121"/>
      <c r="D239" s="122" t="s">
        <v>72</v>
      </c>
      <c r="E239" s="123" t="s">
        <v>643</v>
      </c>
      <c r="F239" s="123" t="s">
        <v>644</v>
      </c>
      <c r="I239" s="124"/>
      <c r="J239" s="125">
        <f>BK239</f>
        <v>0</v>
      </c>
      <c r="L239" s="121"/>
      <c r="M239" s="126"/>
      <c r="P239" s="127">
        <f>SUM(P240:P241)</f>
        <v>0</v>
      </c>
      <c r="R239" s="127">
        <f>SUM(R240:R241)</f>
        <v>0</v>
      </c>
      <c r="T239" s="128">
        <f>SUM(T240:T241)</f>
        <v>0</v>
      </c>
      <c r="AR239" s="122" t="s">
        <v>80</v>
      </c>
      <c r="AT239" s="129" t="s">
        <v>72</v>
      </c>
      <c r="AU239" s="129" t="s">
        <v>73</v>
      </c>
      <c r="AY239" s="122" t="s">
        <v>281</v>
      </c>
      <c r="BK239" s="130">
        <f>SUM(BK240:BK241)</f>
        <v>0</v>
      </c>
    </row>
    <row r="240" spans="2:65" s="1" customFormat="1" ht="24.2" customHeight="1">
      <c r="B240" s="133"/>
      <c r="C240" s="134" t="s">
        <v>872</v>
      </c>
      <c r="D240" s="134" t="s">
        <v>284</v>
      </c>
      <c r="E240" s="135" t="s">
        <v>834</v>
      </c>
      <c r="F240" s="136" t="s">
        <v>835</v>
      </c>
      <c r="G240" s="137" t="s">
        <v>511</v>
      </c>
      <c r="H240" s="156">
        <v>96.21</v>
      </c>
      <c r="I240" s="139"/>
      <c r="J240" s="140">
        <f>ROUND(I240*H240,2)</f>
        <v>0</v>
      </c>
      <c r="K240" s="141"/>
      <c r="L240" s="28"/>
      <c r="M240" s="142" t="s">
        <v>1</v>
      </c>
      <c r="N240" s="143" t="s">
        <v>38</v>
      </c>
      <c r="P240" s="144">
        <f>O240*H240</f>
        <v>0</v>
      </c>
      <c r="Q240" s="144">
        <v>0</v>
      </c>
      <c r="R240" s="144">
        <f>Q240*H240</f>
        <v>0</v>
      </c>
      <c r="S240" s="144">
        <v>0</v>
      </c>
      <c r="T240" s="145">
        <f>S240*H240</f>
        <v>0</v>
      </c>
      <c r="AR240" s="146" t="s">
        <v>97</v>
      </c>
      <c r="AT240" s="146" t="s">
        <v>284</v>
      </c>
      <c r="AU240" s="146" t="s">
        <v>80</v>
      </c>
      <c r="AY240" s="13" t="s">
        <v>281</v>
      </c>
      <c r="BE240" s="147">
        <f>IF(N240="základní",J240,0)</f>
        <v>0</v>
      </c>
      <c r="BF240" s="147">
        <f>IF(N240="snížená",J240,0)</f>
        <v>0</v>
      </c>
      <c r="BG240" s="147">
        <f>IF(N240="zákl. přenesená",J240,0)</f>
        <v>0</v>
      </c>
      <c r="BH240" s="147">
        <f>IF(N240="sníž. přenesená",J240,0)</f>
        <v>0</v>
      </c>
      <c r="BI240" s="147">
        <f>IF(N240="nulová",J240,0)</f>
        <v>0</v>
      </c>
      <c r="BJ240" s="13" t="s">
        <v>80</v>
      </c>
      <c r="BK240" s="147">
        <f>ROUND(I240*H240,2)</f>
        <v>0</v>
      </c>
      <c r="BL240" s="13" t="s">
        <v>97</v>
      </c>
      <c r="BM240" s="146" t="s">
        <v>1324</v>
      </c>
    </row>
    <row r="241" spans="2:65" s="1" customFormat="1" ht="39">
      <c r="B241" s="28"/>
      <c r="D241" s="148" t="s">
        <v>290</v>
      </c>
      <c r="F241" s="149" t="s">
        <v>837</v>
      </c>
      <c r="I241" s="150"/>
      <c r="L241" s="28"/>
      <c r="M241" s="151"/>
      <c r="T241" s="52"/>
      <c r="AT241" s="13" t="s">
        <v>290</v>
      </c>
      <c r="AU241" s="13" t="s">
        <v>80</v>
      </c>
    </row>
    <row r="242" spans="2:65" s="11" customFormat="1" ht="25.9" customHeight="1">
      <c r="B242" s="121"/>
      <c r="D242" s="122" t="s">
        <v>72</v>
      </c>
      <c r="E242" s="123" t="s">
        <v>838</v>
      </c>
      <c r="F242" s="123" t="s">
        <v>839</v>
      </c>
      <c r="I242" s="124"/>
      <c r="J242" s="125">
        <f>BK242</f>
        <v>0</v>
      </c>
      <c r="L242" s="121"/>
      <c r="M242" s="126"/>
      <c r="P242" s="127">
        <f>SUM(P243:P248)</f>
        <v>0</v>
      </c>
      <c r="R242" s="127">
        <f>SUM(R243:R248)</f>
        <v>0</v>
      </c>
      <c r="T242" s="128">
        <f>SUM(T243:T248)</f>
        <v>0</v>
      </c>
      <c r="AR242" s="122" t="s">
        <v>82</v>
      </c>
      <c r="AT242" s="129" t="s">
        <v>72</v>
      </c>
      <c r="AU242" s="129" t="s">
        <v>73</v>
      </c>
      <c r="AY242" s="122" t="s">
        <v>281</v>
      </c>
      <c r="BK242" s="130">
        <f>SUM(BK243:BK248)</f>
        <v>0</v>
      </c>
    </row>
    <row r="243" spans="2:65" s="1" customFormat="1" ht="24.2" customHeight="1">
      <c r="B243" s="133"/>
      <c r="C243" s="134" t="s">
        <v>877</v>
      </c>
      <c r="D243" s="134" t="s">
        <v>284</v>
      </c>
      <c r="E243" s="135" t="s">
        <v>1124</v>
      </c>
      <c r="F243" s="136" t="s">
        <v>1125</v>
      </c>
      <c r="G243" s="137" t="s">
        <v>402</v>
      </c>
      <c r="H243" s="156">
        <v>27.75</v>
      </c>
      <c r="I243" s="139"/>
      <c r="J243" s="140">
        <f>ROUND(I243*H243,2)</f>
        <v>0</v>
      </c>
      <c r="K243" s="141"/>
      <c r="L243" s="28"/>
      <c r="M243" s="142" t="s">
        <v>1</v>
      </c>
      <c r="N243" s="143" t="s">
        <v>38</v>
      </c>
      <c r="P243" s="144">
        <f>O243*H243</f>
        <v>0</v>
      </c>
      <c r="Q243" s="144">
        <v>0</v>
      </c>
      <c r="R243" s="144">
        <f>Q243*H243</f>
        <v>0</v>
      </c>
      <c r="S243" s="144">
        <v>0</v>
      </c>
      <c r="T243" s="145">
        <f>S243*H243</f>
        <v>0</v>
      </c>
      <c r="AR243" s="146" t="s">
        <v>352</v>
      </c>
      <c r="AT243" s="146" t="s">
        <v>284</v>
      </c>
      <c r="AU243" s="146" t="s">
        <v>80</v>
      </c>
      <c r="AY243" s="13" t="s">
        <v>281</v>
      </c>
      <c r="BE243" s="147">
        <f>IF(N243="základní",J243,0)</f>
        <v>0</v>
      </c>
      <c r="BF243" s="147">
        <f>IF(N243="snížená",J243,0)</f>
        <v>0</v>
      </c>
      <c r="BG243" s="147">
        <f>IF(N243="zákl. přenesená",J243,0)</f>
        <v>0</v>
      </c>
      <c r="BH243" s="147">
        <f>IF(N243="sníž. přenesená",J243,0)</f>
        <v>0</v>
      </c>
      <c r="BI243" s="147">
        <f>IF(N243="nulová",J243,0)</f>
        <v>0</v>
      </c>
      <c r="BJ243" s="13" t="s">
        <v>80</v>
      </c>
      <c r="BK243" s="147">
        <f>ROUND(I243*H243,2)</f>
        <v>0</v>
      </c>
      <c r="BL243" s="13" t="s">
        <v>352</v>
      </c>
      <c r="BM243" s="146" t="s">
        <v>1325</v>
      </c>
    </row>
    <row r="244" spans="2:65" s="1" customFormat="1" ht="19.5">
      <c r="B244" s="28"/>
      <c r="D244" s="148" t="s">
        <v>290</v>
      </c>
      <c r="F244" s="149" t="s">
        <v>1326</v>
      </c>
      <c r="I244" s="150"/>
      <c r="L244" s="28"/>
      <c r="M244" s="151"/>
      <c r="T244" s="52"/>
      <c r="AT244" s="13" t="s">
        <v>290</v>
      </c>
      <c r="AU244" s="13" t="s">
        <v>80</v>
      </c>
    </row>
    <row r="245" spans="2:65" s="1" customFormat="1" ht="24.2" customHeight="1">
      <c r="B245" s="133"/>
      <c r="C245" s="134" t="s">
        <v>884</v>
      </c>
      <c r="D245" s="134" t="s">
        <v>284</v>
      </c>
      <c r="E245" s="135" t="s">
        <v>1129</v>
      </c>
      <c r="F245" s="136" t="s">
        <v>1327</v>
      </c>
      <c r="G245" s="137" t="s">
        <v>501</v>
      </c>
      <c r="H245" s="156">
        <v>16.5</v>
      </c>
      <c r="I245" s="139"/>
      <c r="J245" s="140">
        <f>ROUND(I245*H245,2)</f>
        <v>0</v>
      </c>
      <c r="K245" s="141"/>
      <c r="L245" s="28"/>
      <c r="M245" s="142" t="s">
        <v>1</v>
      </c>
      <c r="N245" s="143" t="s">
        <v>38</v>
      </c>
      <c r="P245" s="144">
        <f>O245*H245</f>
        <v>0</v>
      </c>
      <c r="Q245" s="144">
        <v>0</v>
      </c>
      <c r="R245" s="144">
        <f>Q245*H245</f>
        <v>0</v>
      </c>
      <c r="S245" s="144">
        <v>0</v>
      </c>
      <c r="T245" s="145">
        <f>S245*H245</f>
        <v>0</v>
      </c>
      <c r="AR245" s="146" t="s">
        <v>352</v>
      </c>
      <c r="AT245" s="146" t="s">
        <v>284</v>
      </c>
      <c r="AU245" s="146" t="s">
        <v>80</v>
      </c>
      <c r="AY245" s="13" t="s">
        <v>281</v>
      </c>
      <c r="BE245" s="147">
        <f>IF(N245="základní",J245,0)</f>
        <v>0</v>
      </c>
      <c r="BF245" s="147">
        <f>IF(N245="snížená",J245,0)</f>
        <v>0</v>
      </c>
      <c r="BG245" s="147">
        <f>IF(N245="zákl. přenesená",J245,0)</f>
        <v>0</v>
      </c>
      <c r="BH245" s="147">
        <f>IF(N245="sníž. přenesená",J245,0)</f>
        <v>0</v>
      </c>
      <c r="BI245" s="147">
        <f>IF(N245="nulová",J245,0)</f>
        <v>0</v>
      </c>
      <c r="BJ245" s="13" t="s">
        <v>80</v>
      </c>
      <c r="BK245" s="147">
        <f>ROUND(I245*H245,2)</f>
        <v>0</v>
      </c>
      <c r="BL245" s="13" t="s">
        <v>352</v>
      </c>
      <c r="BM245" s="146" t="s">
        <v>1328</v>
      </c>
    </row>
    <row r="246" spans="2:65" s="1" customFormat="1" ht="19.5">
      <c r="B246" s="28"/>
      <c r="D246" s="148" t="s">
        <v>290</v>
      </c>
      <c r="F246" s="149" t="s">
        <v>1329</v>
      </c>
      <c r="I246" s="150"/>
      <c r="L246" s="28"/>
      <c r="M246" s="151"/>
      <c r="T246" s="52"/>
      <c r="AT246" s="13" t="s">
        <v>290</v>
      </c>
      <c r="AU246" s="13" t="s">
        <v>80</v>
      </c>
    </row>
    <row r="247" spans="2:65" s="1" customFormat="1" ht="21.75" customHeight="1">
      <c r="B247" s="133"/>
      <c r="C247" s="134" t="s">
        <v>889</v>
      </c>
      <c r="D247" s="134" t="s">
        <v>284</v>
      </c>
      <c r="E247" s="135" t="s">
        <v>861</v>
      </c>
      <c r="F247" s="136" t="s">
        <v>862</v>
      </c>
      <c r="G247" s="137" t="s">
        <v>287</v>
      </c>
      <c r="H247" s="138"/>
      <c r="I247" s="139"/>
      <c r="J247" s="140">
        <f>ROUND(I247*H247,2)</f>
        <v>0</v>
      </c>
      <c r="K247" s="141"/>
      <c r="L247" s="28"/>
      <c r="M247" s="142" t="s">
        <v>1</v>
      </c>
      <c r="N247" s="143" t="s">
        <v>38</v>
      </c>
      <c r="P247" s="144">
        <f>O247*H247</f>
        <v>0</v>
      </c>
      <c r="Q247" s="144">
        <v>0</v>
      </c>
      <c r="R247" s="144">
        <f>Q247*H247</f>
        <v>0</v>
      </c>
      <c r="S247" s="144">
        <v>0</v>
      </c>
      <c r="T247" s="145">
        <f>S247*H247</f>
        <v>0</v>
      </c>
      <c r="AR247" s="146" t="s">
        <v>352</v>
      </c>
      <c r="AT247" s="146" t="s">
        <v>284</v>
      </c>
      <c r="AU247" s="146" t="s">
        <v>80</v>
      </c>
      <c r="AY247" s="13" t="s">
        <v>281</v>
      </c>
      <c r="BE247" s="147">
        <f>IF(N247="základní",J247,0)</f>
        <v>0</v>
      </c>
      <c r="BF247" s="147">
        <f>IF(N247="snížená",J247,0)</f>
        <v>0</v>
      </c>
      <c r="BG247" s="147">
        <f>IF(N247="zákl. přenesená",J247,0)</f>
        <v>0</v>
      </c>
      <c r="BH247" s="147">
        <f>IF(N247="sníž. přenesená",J247,0)</f>
        <v>0</v>
      </c>
      <c r="BI247" s="147">
        <f>IF(N247="nulová",J247,0)</f>
        <v>0</v>
      </c>
      <c r="BJ247" s="13" t="s">
        <v>80</v>
      </c>
      <c r="BK247" s="147">
        <f>ROUND(I247*H247,2)</f>
        <v>0</v>
      </c>
      <c r="BL247" s="13" t="s">
        <v>352</v>
      </c>
      <c r="BM247" s="146" t="s">
        <v>1330</v>
      </c>
    </row>
    <row r="248" spans="2:65" s="1" customFormat="1" ht="29.25">
      <c r="B248" s="28"/>
      <c r="D248" s="148" t="s">
        <v>290</v>
      </c>
      <c r="F248" s="149" t="s">
        <v>864</v>
      </c>
      <c r="I248" s="150"/>
      <c r="L248" s="28"/>
      <c r="M248" s="151"/>
      <c r="T248" s="52"/>
      <c r="AT248" s="13" t="s">
        <v>290</v>
      </c>
      <c r="AU248" s="13" t="s">
        <v>80</v>
      </c>
    </row>
    <row r="249" spans="2:65" s="11" customFormat="1" ht="25.9" customHeight="1">
      <c r="B249" s="121"/>
      <c r="D249" s="122" t="s">
        <v>72</v>
      </c>
      <c r="E249" s="123" t="s">
        <v>882</v>
      </c>
      <c r="F249" s="123" t="s">
        <v>883</v>
      </c>
      <c r="I249" s="124"/>
      <c r="J249" s="125">
        <f>BK249</f>
        <v>0</v>
      </c>
      <c r="L249" s="121"/>
      <c r="M249" s="126"/>
      <c r="P249" s="127">
        <f>SUM(P250:P253)</f>
        <v>0</v>
      </c>
      <c r="R249" s="127">
        <f>SUM(R250:R253)</f>
        <v>0</v>
      </c>
      <c r="T249" s="128">
        <f>SUM(T250:T253)</f>
        <v>0</v>
      </c>
      <c r="AR249" s="122" t="s">
        <v>82</v>
      </c>
      <c r="AT249" s="129" t="s">
        <v>72</v>
      </c>
      <c r="AU249" s="129" t="s">
        <v>73</v>
      </c>
      <c r="AY249" s="122" t="s">
        <v>281</v>
      </c>
      <c r="BK249" s="130">
        <f>SUM(BK250:BK253)</f>
        <v>0</v>
      </c>
    </row>
    <row r="250" spans="2:65" s="1" customFormat="1" ht="24.2" customHeight="1">
      <c r="B250" s="133"/>
      <c r="C250" s="134" t="s">
        <v>895</v>
      </c>
      <c r="D250" s="134" t="s">
        <v>284</v>
      </c>
      <c r="E250" s="135" t="s">
        <v>1331</v>
      </c>
      <c r="F250" s="136" t="s">
        <v>1332</v>
      </c>
      <c r="G250" s="137" t="s">
        <v>501</v>
      </c>
      <c r="H250" s="156">
        <v>3.5</v>
      </c>
      <c r="I250" s="139"/>
      <c r="J250" s="140">
        <f>ROUND(I250*H250,2)</f>
        <v>0</v>
      </c>
      <c r="K250" s="141"/>
      <c r="L250" s="28"/>
      <c r="M250" s="142" t="s">
        <v>1</v>
      </c>
      <c r="N250" s="143" t="s">
        <v>38</v>
      </c>
      <c r="P250" s="144">
        <f>O250*H250</f>
        <v>0</v>
      </c>
      <c r="Q250" s="144">
        <v>0</v>
      </c>
      <c r="R250" s="144">
        <f>Q250*H250</f>
        <v>0</v>
      </c>
      <c r="S250" s="144">
        <v>0</v>
      </c>
      <c r="T250" s="145">
        <f>S250*H250</f>
        <v>0</v>
      </c>
      <c r="AR250" s="146" t="s">
        <v>352</v>
      </c>
      <c r="AT250" s="146" t="s">
        <v>284</v>
      </c>
      <c r="AU250" s="146" t="s">
        <v>80</v>
      </c>
      <c r="AY250" s="13" t="s">
        <v>281</v>
      </c>
      <c r="BE250" s="147">
        <f>IF(N250="základní",J250,0)</f>
        <v>0</v>
      </c>
      <c r="BF250" s="147">
        <f>IF(N250="snížená",J250,0)</f>
        <v>0</v>
      </c>
      <c r="BG250" s="147">
        <f>IF(N250="zákl. přenesená",J250,0)</f>
        <v>0</v>
      </c>
      <c r="BH250" s="147">
        <f>IF(N250="sníž. přenesená",J250,0)</f>
        <v>0</v>
      </c>
      <c r="BI250" s="147">
        <f>IF(N250="nulová",J250,0)</f>
        <v>0</v>
      </c>
      <c r="BJ250" s="13" t="s">
        <v>80</v>
      </c>
      <c r="BK250" s="147">
        <f>ROUND(I250*H250,2)</f>
        <v>0</v>
      </c>
      <c r="BL250" s="13" t="s">
        <v>352</v>
      </c>
      <c r="BM250" s="146" t="s">
        <v>1333</v>
      </c>
    </row>
    <row r="251" spans="2:65" s="1" customFormat="1" ht="19.5">
      <c r="B251" s="28"/>
      <c r="D251" s="148" t="s">
        <v>290</v>
      </c>
      <c r="F251" s="149" t="s">
        <v>1334</v>
      </c>
      <c r="I251" s="150"/>
      <c r="L251" s="28"/>
      <c r="M251" s="151"/>
      <c r="T251" s="52"/>
      <c r="AT251" s="13" t="s">
        <v>290</v>
      </c>
      <c r="AU251" s="13" t="s">
        <v>80</v>
      </c>
    </row>
    <row r="252" spans="2:65" s="1" customFormat="1" ht="24.2" customHeight="1">
      <c r="B252" s="133"/>
      <c r="C252" s="134" t="s">
        <v>900</v>
      </c>
      <c r="D252" s="134" t="s">
        <v>284</v>
      </c>
      <c r="E252" s="135" t="s">
        <v>901</v>
      </c>
      <c r="F252" s="136" t="s">
        <v>902</v>
      </c>
      <c r="G252" s="137" t="s">
        <v>287</v>
      </c>
      <c r="H252" s="138"/>
      <c r="I252" s="139"/>
      <c r="J252" s="140">
        <f>ROUND(I252*H252,2)</f>
        <v>0</v>
      </c>
      <c r="K252" s="141"/>
      <c r="L252" s="28"/>
      <c r="M252" s="142" t="s">
        <v>1</v>
      </c>
      <c r="N252" s="143" t="s">
        <v>38</v>
      </c>
      <c r="P252" s="144">
        <f>O252*H252</f>
        <v>0</v>
      </c>
      <c r="Q252" s="144">
        <v>0</v>
      </c>
      <c r="R252" s="144">
        <f>Q252*H252</f>
        <v>0</v>
      </c>
      <c r="S252" s="144">
        <v>0</v>
      </c>
      <c r="T252" s="145">
        <f>S252*H252</f>
        <v>0</v>
      </c>
      <c r="AR252" s="146" t="s">
        <v>352</v>
      </c>
      <c r="AT252" s="146" t="s">
        <v>284</v>
      </c>
      <c r="AU252" s="146" t="s">
        <v>80</v>
      </c>
      <c r="AY252" s="13" t="s">
        <v>281</v>
      </c>
      <c r="BE252" s="147">
        <f>IF(N252="základní",J252,0)</f>
        <v>0</v>
      </c>
      <c r="BF252" s="147">
        <f>IF(N252="snížená",J252,0)</f>
        <v>0</v>
      </c>
      <c r="BG252" s="147">
        <f>IF(N252="zákl. přenesená",J252,0)</f>
        <v>0</v>
      </c>
      <c r="BH252" s="147">
        <f>IF(N252="sníž. přenesená",J252,0)</f>
        <v>0</v>
      </c>
      <c r="BI252" s="147">
        <f>IF(N252="nulová",J252,0)</f>
        <v>0</v>
      </c>
      <c r="BJ252" s="13" t="s">
        <v>80</v>
      </c>
      <c r="BK252" s="147">
        <f>ROUND(I252*H252,2)</f>
        <v>0</v>
      </c>
      <c r="BL252" s="13" t="s">
        <v>352</v>
      </c>
      <c r="BM252" s="146" t="s">
        <v>1335</v>
      </c>
    </row>
    <row r="253" spans="2:65" s="1" customFormat="1" ht="19.5">
      <c r="B253" s="28"/>
      <c r="D253" s="148" t="s">
        <v>290</v>
      </c>
      <c r="F253" s="149" t="s">
        <v>881</v>
      </c>
      <c r="I253" s="150"/>
      <c r="L253" s="28"/>
      <c r="M253" s="153"/>
      <c r="N253" s="154"/>
      <c r="O253" s="154"/>
      <c r="P253" s="154"/>
      <c r="Q253" s="154"/>
      <c r="R253" s="154"/>
      <c r="S253" s="154"/>
      <c r="T253" s="155"/>
      <c r="AT253" s="13" t="s">
        <v>290</v>
      </c>
      <c r="AU253" s="13" t="s">
        <v>80</v>
      </c>
    </row>
    <row r="254" spans="2:65" s="1" customFormat="1" ht="6.95" customHeight="1">
      <c r="B254" s="40"/>
      <c r="C254" s="41"/>
      <c r="D254" s="41"/>
      <c r="E254" s="41"/>
      <c r="F254" s="41"/>
      <c r="G254" s="41"/>
      <c r="H254" s="41"/>
      <c r="I254" s="41"/>
      <c r="J254" s="41"/>
      <c r="K254" s="41"/>
      <c r="L254" s="28"/>
    </row>
  </sheetData>
  <autoFilter ref="C132:K253" xr:uid="{00000000-0009-0000-0000-000008000000}"/>
  <mergeCells count="15">
    <mergeCell ref="E119:H119"/>
    <mergeCell ref="E123:H123"/>
    <mergeCell ref="E121:H121"/>
    <mergeCell ref="E125:H125"/>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B565256B3291498FE769935B2A0ACD" ma:contentTypeVersion="18" ma:contentTypeDescription="Vytvoří nový dokument" ma:contentTypeScope="" ma:versionID="b2fadd2031a3704416b7e537eb38280f">
  <xsd:schema xmlns:xsd="http://www.w3.org/2001/XMLSchema" xmlns:xs="http://www.w3.org/2001/XMLSchema" xmlns:p="http://schemas.microsoft.com/office/2006/metadata/properties" xmlns:ns2="c47f37fd-c369-40f2-90d4-e7e46af88bde" xmlns:ns3="3b2a0ea5-291b-4392-ad5f-4a764dc663ac" targetNamespace="http://schemas.microsoft.com/office/2006/metadata/properties" ma:root="true" ma:fieldsID="c3615b5fa8da9d06ab9f6a0915c12b77" ns2:_="" ns3:_="">
    <xsd:import namespace="c47f37fd-c369-40f2-90d4-e7e46af88bde"/>
    <xsd:import namespace="3b2a0ea5-291b-4392-ad5f-4a764dc663a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7f37fd-c369-40f2-90d4-e7e46af88b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925f360d-f27b-4b2a-a9ba-3d4ff1be46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a0ea5-291b-4392-ad5f-4a764dc663ac"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e7c62b7a-ec4c-4b8a-98ce-e8d8a2363021}" ma:internalName="TaxCatchAll" ma:showField="CatchAllData" ma:web="3b2a0ea5-291b-4392-ad5f-4a764dc663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47f37fd-c369-40f2-90d4-e7e46af88bde">
      <Terms xmlns="http://schemas.microsoft.com/office/infopath/2007/PartnerControls"/>
    </lcf76f155ced4ddcb4097134ff3c332f>
    <TaxCatchAll xmlns="3b2a0ea5-291b-4392-ad5f-4a764dc663ac" xsi:nil="true"/>
  </documentManagement>
</p:properties>
</file>

<file path=customXml/itemProps1.xml><?xml version="1.0" encoding="utf-8"?>
<ds:datastoreItem xmlns:ds="http://schemas.openxmlformats.org/officeDocument/2006/customXml" ds:itemID="{AC7553E1-9EF7-44F9-8509-4E429CAFCA8C}"/>
</file>

<file path=customXml/itemProps2.xml><?xml version="1.0" encoding="utf-8"?>
<ds:datastoreItem xmlns:ds="http://schemas.openxmlformats.org/officeDocument/2006/customXml" ds:itemID="{388D6BAE-4E3A-4582-8DEC-C2D972FC52B4}"/>
</file>

<file path=customXml/itemProps3.xml><?xml version="1.0" encoding="utf-8"?>
<ds:datastoreItem xmlns:ds="http://schemas.openxmlformats.org/officeDocument/2006/customXml" ds:itemID="{A9F23244-12BF-4B12-9431-F0D490D0F5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44</vt:i4>
      </vt:variant>
      <vt:variant>
        <vt:lpstr>Pojmenované oblasti</vt:lpstr>
      </vt:variant>
      <vt:variant>
        <vt:i4>88</vt:i4>
      </vt:variant>
    </vt:vector>
  </HeadingPairs>
  <TitlesOfParts>
    <vt:vector size="132" baseType="lpstr">
      <vt:lpstr>Rekapitulace stavby</vt:lpstr>
      <vt:lpstr>D.0.0.1 - Vedlejší rozpoč...</vt:lpstr>
      <vt:lpstr>Objekt4 - Sanace</vt:lpstr>
      <vt:lpstr>Objekt4 - HTÚ </vt:lpstr>
      <vt:lpstr>Objekt4 - Zpevněné plochy</vt:lpstr>
      <vt:lpstr>Objekt4 - Oválná kašna a ...</vt:lpstr>
      <vt:lpstr>Objekt4 - Amfiteátr</vt:lpstr>
      <vt:lpstr>Objekt4 - Mobiliář</vt:lpstr>
      <vt:lpstr>Objekt4 - Schodiště 01, Z...</vt:lpstr>
      <vt:lpstr>Objekt5 - Schodiště 02, Z...</vt:lpstr>
      <vt:lpstr>Objekt6 - Schodiště 03, 04</vt:lpstr>
      <vt:lpstr>Objekt7 - Schodiště 05 a 06</vt:lpstr>
      <vt:lpstr>Objekt8 - Schodiště 10</vt:lpstr>
      <vt:lpstr>Objekt9 - Schodiště 11, Z...</vt:lpstr>
      <vt:lpstr>Objekt10 -  Zídka 01</vt:lpstr>
      <vt:lpstr>Objekt11 - Zídka Z 03, sc...</vt:lpstr>
      <vt:lpstr>Objekt12 - Zídka Z 04, sc...</vt:lpstr>
      <vt:lpstr>Objekt13 - Zídka Z 05</vt:lpstr>
      <vt:lpstr>Objekt14 - Zídka Z 06</vt:lpstr>
      <vt:lpstr>Objekt15 - Zídka Z10</vt:lpstr>
      <vt:lpstr>Objekt16 - Oprava stávají...</vt:lpstr>
      <vt:lpstr>Objekt3 - Sadové úpravy</vt:lpstr>
      <vt:lpstr>Objekt3 - Oplocení</vt:lpstr>
      <vt:lpstr>D.6.3 - Elektroinstalace</vt:lpstr>
      <vt:lpstr>D.8.3 - Závlaha</vt:lpstr>
      <vt:lpstr>D.1.3.0 - Vedlejší rozpoč...</vt:lpstr>
      <vt:lpstr>Objekt4 - Sanace_01</vt:lpstr>
      <vt:lpstr>Objekt4 - Zpevněné plochy_01</vt:lpstr>
      <vt:lpstr>00-0 - Vedlejší rozpočtov...</vt:lpstr>
      <vt:lpstr>01-0 - Bourání</vt:lpstr>
      <vt:lpstr>01-1 - Návrh</vt:lpstr>
      <vt:lpstr>01-2 - ZTI</vt:lpstr>
      <vt:lpstr>01-3 - Elektroinstalace a...</vt:lpstr>
      <vt:lpstr>01-4 - Vzduchotechnika</vt:lpstr>
      <vt:lpstr>SO0 - Vedlejší rozpočtové...</vt:lpstr>
      <vt:lpstr>SO1 - Přívod a rozvod vod...</vt:lpstr>
      <vt:lpstr>SO3 - Rozvod pitné vody -...</vt:lpstr>
      <vt:lpstr>SO4 - Akumulační nádrž</vt:lpstr>
      <vt:lpstr>SO5 - Armaturní šachta</vt:lpstr>
      <vt:lpstr>SO6-1 - Odpad užitkové vo...</vt:lpstr>
      <vt:lpstr>SO6-2 - Odpad užitkové vo...</vt:lpstr>
      <vt:lpstr>SO6-3 - Odpad užitkové vo...</vt:lpstr>
      <vt:lpstr>D.7.3.0. - Vedlejší rozpo...</vt:lpstr>
      <vt:lpstr>D.7.3.1. - Dětské hřiště ...</vt:lpstr>
      <vt:lpstr>'00-0 - Vedlejší rozpočtov...'!Názvy_tisku</vt:lpstr>
      <vt:lpstr>'01-0 - Bourání'!Názvy_tisku</vt:lpstr>
      <vt:lpstr>'01-1 - Návrh'!Názvy_tisku</vt:lpstr>
      <vt:lpstr>'01-2 - ZTI'!Názvy_tisku</vt:lpstr>
      <vt:lpstr>'01-3 - Elektroinstalace a...'!Názvy_tisku</vt:lpstr>
      <vt:lpstr>'01-4 - Vzduchotechnika'!Názvy_tisku</vt:lpstr>
      <vt:lpstr>'D.0.0.1 - Vedlejší rozpoč...'!Názvy_tisku</vt:lpstr>
      <vt:lpstr>'D.1.3.0 - Vedlejší rozpoč...'!Názvy_tisku</vt:lpstr>
      <vt:lpstr>'D.6.3 - Elektroinstalace'!Názvy_tisku</vt:lpstr>
      <vt:lpstr>'D.7.3.0. - Vedlejší rozpo...'!Názvy_tisku</vt:lpstr>
      <vt:lpstr>'D.7.3.1. - Dětské hřiště ...'!Názvy_tisku</vt:lpstr>
      <vt:lpstr>'D.8.3 - Závlaha'!Názvy_tisku</vt:lpstr>
      <vt:lpstr>'Objekt10 -  Zídka 01'!Názvy_tisku</vt:lpstr>
      <vt:lpstr>'Objekt11 - Zídka Z 03, sc...'!Názvy_tisku</vt:lpstr>
      <vt:lpstr>'Objekt12 - Zídka Z 04, sc...'!Názvy_tisku</vt:lpstr>
      <vt:lpstr>'Objekt13 - Zídka Z 05'!Názvy_tisku</vt:lpstr>
      <vt:lpstr>'Objekt14 - Zídka Z 06'!Názvy_tisku</vt:lpstr>
      <vt:lpstr>'Objekt15 - Zídka Z10'!Názvy_tisku</vt:lpstr>
      <vt:lpstr>'Objekt16 - Oprava stávají...'!Názvy_tisku</vt:lpstr>
      <vt:lpstr>'Objekt3 - Oplocení'!Názvy_tisku</vt:lpstr>
      <vt:lpstr>'Objekt3 - Sadové úpravy'!Názvy_tisku</vt:lpstr>
      <vt:lpstr>'Objekt4 - Amfiteátr'!Názvy_tisku</vt:lpstr>
      <vt:lpstr>'Objekt4 - HTÚ '!Názvy_tisku</vt:lpstr>
      <vt:lpstr>'Objekt4 - Mobiliář'!Názvy_tisku</vt:lpstr>
      <vt:lpstr>'Objekt4 - Oválná kašna a ...'!Názvy_tisku</vt:lpstr>
      <vt:lpstr>'Objekt4 - Sanace'!Názvy_tisku</vt:lpstr>
      <vt:lpstr>'Objekt4 - Sanace_01'!Názvy_tisku</vt:lpstr>
      <vt:lpstr>'Objekt4 - Schodiště 01, Z...'!Názvy_tisku</vt:lpstr>
      <vt:lpstr>'Objekt4 - Zpevněné plochy'!Názvy_tisku</vt:lpstr>
      <vt:lpstr>'Objekt4 - Zpevněné plochy_01'!Názvy_tisku</vt:lpstr>
      <vt:lpstr>'Objekt5 - Schodiště 02, Z...'!Názvy_tisku</vt:lpstr>
      <vt:lpstr>'Objekt6 - Schodiště 03, 04'!Názvy_tisku</vt:lpstr>
      <vt:lpstr>'Objekt7 - Schodiště 05 a 06'!Názvy_tisku</vt:lpstr>
      <vt:lpstr>'Objekt8 - Schodiště 10'!Názvy_tisku</vt:lpstr>
      <vt:lpstr>'Objekt9 - Schodiště 11, Z...'!Názvy_tisku</vt:lpstr>
      <vt:lpstr>'Rekapitulace stavby'!Názvy_tisku</vt:lpstr>
      <vt:lpstr>'SO0 - Vedlejší rozpočtové...'!Názvy_tisku</vt:lpstr>
      <vt:lpstr>'SO1 - Přívod a rozvod vod...'!Názvy_tisku</vt:lpstr>
      <vt:lpstr>'SO3 - Rozvod pitné vody -...'!Názvy_tisku</vt:lpstr>
      <vt:lpstr>'SO4 - Akumulační nádrž'!Názvy_tisku</vt:lpstr>
      <vt:lpstr>'SO5 - Armaturní šachta'!Názvy_tisku</vt:lpstr>
      <vt:lpstr>'SO6-1 - Odpad užitkové vo...'!Názvy_tisku</vt:lpstr>
      <vt:lpstr>'SO6-2 - Odpad užitkové vo...'!Názvy_tisku</vt:lpstr>
      <vt:lpstr>'SO6-3 - Odpad užitkové vo...'!Názvy_tisku</vt:lpstr>
      <vt:lpstr>'00-0 - Vedlejší rozpočtov...'!Oblast_tisku</vt:lpstr>
      <vt:lpstr>'01-0 - Bourání'!Oblast_tisku</vt:lpstr>
      <vt:lpstr>'01-1 - Návrh'!Oblast_tisku</vt:lpstr>
      <vt:lpstr>'01-2 - ZTI'!Oblast_tisku</vt:lpstr>
      <vt:lpstr>'01-3 - Elektroinstalace a...'!Oblast_tisku</vt:lpstr>
      <vt:lpstr>'01-4 - Vzduchotechnika'!Oblast_tisku</vt:lpstr>
      <vt:lpstr>'D.0.0.1 - Vedlejší rozpoč...'!Oblast_tisku</vt:lpstr>
      <vt:lpstr>'D.1.3.0 - Vedlejší rozpoč...'!Oblast_tisku</vt:lpstr>
      <vt:lpstr>'D.6.3 - Elektroinstalace'!Oblast_tisku</vt:lpstr>
      <vt:lpstr>'D.7.3.0. - Vedlejší rozpo...'!Oblast_tisku</vt:lpstr>
      <vt:lpstr>'D.7.3.1. - Dětské hřiště ...'!Oblast_tisku</vt:lpstr>
      <vt:lpstr>'D.8.3 - Závlaha'!Oblast_tisku</vt:lpstr>
      <vt:lpstr>'Objekt10 -  Zídka 01'!Oblast_tisku</vt:lpstr>
      <vt:lpstr>'Objekt11 - Zídka Z 03, sc...'!Oblast_tisku</vt:lpstr>
      <vt:lpstr>'Objekt12 - Zídka Z 04, sc...'!Oblast_tisku</vt:lpstr>
      <vt:lpstr>'Objekt13 - Zídka Z 05'!Oblast_tisku</vt:lpstr>
      <vt:lpstr>'Objekt14 - Zídka Z 06'!Oblast_tisku</vt:lpstr>
      <vt:lpstr>'Objekt15 - Zídka Z10'!Oblast_tisku</vt:lpstr>
      <vt:lpstr>'Objekt16 - Oprava stávají...'!Oblast_tisku</vt:lpstr>
      <vt:lpstr>'Objekt3 - Oplocení'!Oblast_tisku</vt:lpstr>
      <vt:lpstr>'Objekt3 - Sadové úpravy'!Oblast_tisku</vt:lpstr>
      <vt:lpstr>'Objekt4 - Amfiteátr'!Oblast_tisku</vt:lpstr>
      <vt:lpstr>'Objekt4 - HTÚ '!Oblast_tisku</vt:lpstr>
      <vt:lpstr>'Objekt4 - Mobiliář'!Oblast_tisku</vt:lpstr>
      <vt:lpstr>'Objekt4 - Oválná kašna a ...'!Oblast_tisku</vt:lpstr>
      <vt:lpstr>'Objekt4 - Sanace'!Oblast_tisku</vt:lpstr>
      <vt:lpstr>'Objekt4 - Sanace_01'!Oblast_tisku</vt:lpstr>
      <vt:lpstr>'Objekt4 - Schodiště 01, Z...'!Oblast_tisku</vt:lpstr>
      <vt:lpstr>'Objekt4 - Zpevněné plochy'!Oblast_tisku</vt:lpstr>
      <vt:lpstr>'Objekt4 - Zpevněné plochy_01'!Oblast_tisku</vt:lpstr>
      <vt:lpstr>'Objekt5 - Schodiště 02, Z...'!Oblast_tisku</vt:lpstr>
      <vt:lpstr>'Objekt6 - Schodiště 03, 04'!Oblast_tisku</vt:lpstr>
      <vt:lpstr>'Objekt7 - Schodiště 05 a 06'!Oblast_tisku</vt:lpstr>
      <vt:lpstr>'Objekt8 - Schodiště 10'!Oblast_tisku</vt:lpstr>
      <vt:lpstr>'Objekt9 - Schodiště 11, Z...'!Oblast_tisku</vt:lpstr>
      <vt:lpstr>'Rekapitulace stavby'!Oblast_tisku</vt:lpstr>
      <vt:lpstr>'SO0 - Vedlejší rozpočtové...'!Oblast_tisku</vt:lpstr>
      <vt:lpstr>'SO1 - Přívod a rozvod vod...'!Oblast_tisku</vt:lpstr>
      <vt:lpstr>'SO3 - Rozvod pitné vody -...'!Oblast_tisku</vt:lpstr>
      <vt:lpstr>'SO4 - Akumulační nádrž'!Oblast_tisku</vt:lpstr>
      <vt:lpstr>'SO5 - Armaturní šachta'!Oblast_tisku</vt:lpstr>
      <vt:lpstr>'SO6-1 - Odpad užitkové vo...'!Oblast_tisku</vt:lpstr>
      <vt:lpstr>'SO6-2 - Odpad užitkové vo...'!Oblast_tisku</vt:lpstr>
      <vt:lpstr>'SO6-3 - Odpad užitkové vo...'!Oblast_tisku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spravce</dc:creator>
  <cp:lastModifiedBy>spravce</cp:lastModifiedBy>
  <dcterms:created xsi:type="dcterms:W3CDTF">2025-08-07T06:46:16Z</dcterms:created>
  <dcterms:modified xsi:type="dcterms:W3CDTF">2025-08-07T06:53:16Z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0x01010043B565256B3291498FE769935B2A0ACD</vt:lpwstr>
  </property>
</Properties>
</file>