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35" yWindow="510" windowWidth="22710" windowHeight="8940" activeTab="1"/>
  </bookViews>
  <sheets>
    <sheet name="Rekapitulace stavby" sheetId="1" r:id="rId1"/>
    <sheet name="2020018-01 - Stavební úpr..." sheetId="2" r:id="rId2"/>
    <sheet name="2020018-02 - Stavební úpr..." sheetId="3" r:id="rId3"/>
    <sheet name="Příloha č. 1 - bleskosvod" sheetId="4" r:id="rId4"/>
  </sheets>
  <definedNames>
    <definedName name="_xlnm._FilterDatabase" localSheetId="1" hidden="1">'2020018-01 - Stavební úpr...'!$C$139:$K$477</definedName>
    <definedName name="_xlnm._FilterDatabase" localSheetId="2" hidden="1">'2020018-02 - Stavební úpr...'!$C$117:$K$124</definedName>
    <definedName name="_xlnm.Print_Titles" localSheetId="1">'2020018-01 - Stavební úpr...'!$139:$139</definedName>
    <definedName name="_xlnm.Print_Titles" localSheetId="2">'2020018-02 - Stavební úpr...'!$117:$117</definedName>
    <definedName name="_xlnm.Print_Titles" localSheetId="0">'Rekapitulace stavby'!$92:$92</definedName>
    <definedName name="_xlnm.Print_Area" localSheetId="1">'2020018-01 - Stavební úpr...'!$C$4:$J$76,'2020018-01 - Stavební úpr...'!$C$82:$J$121,'2020018-01 - Stavební úpr...'!$C$127:$K$477</definedName>
    <definedName name="_xlnm.Print_Area" localSheetId="2">'2020018-02 - Stavební úpr...'!$C$4:$J$76,'2020018-02 - Stavební úpr...'!$C$82:$J$99,'2020018-02 - Stavební úpr...'!$C$105:$K$124</definedName>
    <definedName name="_xlnm.Print_Area" localSheetId="0">'Rekapitulace stavby'!$D$4:$AO$76,'Rekapitulace stavby'!$C$82:$AQ$97</definedName>
  </definedNames>
  <calcPr calcId="124519"/>
</workbook>
</file>

<file path=xl/calcChain.xml><?xml version="1.0" encoding="utf-8"?>
<calcChain xmlns="http://schemas.openxmlformats.org/spreadsheetml/2006/main">
  <c r="J143" i="2"/>
  <c r="I121" i="3" l="1"/>
  <c r="J39" i="4" l="1"/>
  <c r="I39"/>
  <c r="G39"/>
  <c r="I38"/>
  <c r="G38"/>
  <c r="J38" s="1"/>
  <c r="I37"/>
  <c r="G37"/>
  <c r="J37" s="1"/>
  <c r="I36"/>
  <c r="G36"/>
  <c r="J36" s="1"/>
  <c r="I35"/>
  <c r="G35"/>
  <c r="J35" s="1"/>
  <c r="I34"/>
  <c r="J34" s="1"/>
  <c r="G34"/>
  <c r="I33"/>
  <c r="G33"/>
  <c r="J33" s="1"/>
  <c r="I32"/>
  <c r="G32"/>
  <c r="J32" s="1"/>
  <c r="J31"/>
  <c r="I31"/>
  <c r="G31"/>
  <c r="I30"/>
  <c r="G30"/>
  <c r="J30" s="1"/>
  <c r="I29"/>
  <c r="G29"/>
  <c r="J29" s="1"/>
  <c r="I28"/>
  <c r="G28"/>
  <c r="J28" s="1"/>
  <c r="I27"/>
  <c r="G27"/>
  <c r="J27" s="1"/>
  <c r="I26"/>
  <c r="J26" s="1"/>
  <c r="G26"/>
  <c r="I25"/>
  <c r="G25"/>
  <c r="J25" s="1"/>
  <c r="I24"/>
  <c r="G24"/>
  <c r="J24" s="1"/>
  <c r="J23"/>
  <c r="I23"/>
  <c r="G23"/>
  <c r="I22"/>
  <c r="G22"/>
  <c r="J22" s="1"/>
  <c r="I21"/>
  <c r="G21"/>
  <c r="J21" s="1"/>
  <c r="I20"/>
  <c r="G20"/>
  <c r="J20" s="1"/>
  <c r="I19"/>
  <c r="G19"/>
  <c r="J19" s="1"/>
  <c r="I18"/>
  <c r="J18" s="1"/>
  <c r="G18"/>
  <c r="I17"/>
  <c r="G17"/>
  <c r="J17" s="1"/>
  <c r="I16"/>
  <c r="G16"/>
  <c r="J16" s="1"/>
  <c r="J15"/>
  <c r="I15"/>
  <c r="G15"/>
  <c r="I14"/>
  <c r="G14"/>
  <c r="J14" s="1"/>
  <c r="I13"/>
  <c r="I11" s="1"/>
  <c r="G13"/>
  <c r="J13" s="1"/>
  <c r="I12"/>
  <c r="G12"/>
  <c r="J12" s="1"/>
  <c r="I10"/>
  <c r="J10" s="1"/>
  <c r="G10"/>
  <c r="I9"/>
  <c r="G9"/>
  <c r="J9" s="1"/>
  <c r="I8"/>
  <c r="I5" s="1"/>
  <c r="G8"/>
  <c r="J8" s="1"/>
  <c r="J7"/>
  <c r="J5" s="1"/>
  <c r="I7"/>
  <c r="G7"/>
  <c r="I3" l="1"/>
  <c r="G44" s="1"/>
  <c r="J11"/>
  <c r="G11"/>
  <c r="G5"/>
  <c r="G3" s="1"/>
  <c r="J3" l="1"/>
  <c r="G45" s="1"/>
  <c r="G43"/>
  <c r="G46" l="1"/>
  <c r="G47" s="1"/>
  <c r="J37" i="3" l="1"/>
  <c r="J36"/>
  <c r="AY96" i="1"/>
  <c r="J35" i="3"/>
  <c r="AX96" i="1"/>
  <c r="BI123" i="3"/>
  <c r="BH123"/>
  <c r="BG123"/>
  <c r="BF123"/>
  <c r="T123"/>
  <c r="R123"/>
  <c r="P123"/>
  <c r="BI121"/>
  <c r="BH121"/>
  <c r="BG121"/>
  <c r="BF121"/>
  <c r="T121"/>
  <c r="R121"/>
  <c r="P121"/>
  <c r="J115"/>
  <c r="J114"/>
  <c r="F112"/>
  <c r="E110"/>
  <c r="J92"/>
  <c r="J91"/>
  <c r="F89"/>
  <c r="E87"/>
  <c r="J18"/>
  <c r="E18"/>
  <c r="F115" s="1"/>
  <c r="J17"/>
  <c r="J15"/>
  <c r="E15"/>
  <c r="F114" s="1"/>
  <c r="J14"/>
  <c r="J12"/>
  <c r="J112"/>
  <c r="E7"/>
  <c r="E108"/>
  <c r="J37" i="2"/>
  <c r="J36"/>
  <c r="AY95" i="1" s="1"/>
  <c r="J35" i="2"/>
  <c r="AX95" i="1"/>
  <c r="BI476" i="2"/>
  <c r="BH476"/>
  <c r="BG476"/>
  <c r="BF476"/>
  <c r="T476"/>
  <c r="R476"/>
  <c r="P476"/>
  <c r="BI474"/>
  <c r="BH474"/>
  <c r="BG474"/>
  <c r="BF474"/>
  <c r="T474"/>
  <c r="R474"/>
  <c r="P474"/>
  <c r="BI471"/>
  <c r="BH471"/>
  <c r="BG471"/>
  <c r="BF471"/>
  <c r="T471"/>
  <c r="T470" s="1"/>
  <c r="R471"/>
  <c r="R470" s="1"/>
  <c r="P471"/>
  <c r="P470"/>
  <c r="BI468"/>
  <c r="BH468"/>
  <c r="BG468"/>
  <c r="BF468"/>
  <c r="T468"/>
  <c r="T467" s="1"/>
  <c r="R468"/>
  <c r="R467"/>
  <c r="P468"/>
  <c r="P467" s="1"/>
  <c r="BI445"/>
  <c r="BH445"/>
  <c r="BG445"/>
  <c r="BF445"/>
  <c r="T445"/>
  <c r="R445"/>
  <c r="P445"/>
  <c r="BI424"/>
  <c r="BH424"/>
  <c r="BG424"/>
  <c r="BF424"/>
  <c r="T424"/>
  <c r="T423" s="1"/>
  <c r="R424"/>
  <c r="R423" s="1"/>
  <c r="P424"/>
  <c r="P423" s="1"/>
  <c r="BI421"/>
  <c r="BH421"/>
  <c r="BG421"/>
  <c r="BF421"/>
  <c r="T421"/>
  <c r="T420"/>
  <c r="R421"/>
  <c r="R420"/>
  <c r="P421"/>
  <c r="P420" s="1"/>
  <c r="BI418"/>
  <c r="BH418"/>
  <c r="BG418"/>
  <c r="BF418"/>
  <c r="T418"/>
  <c r="R418"/>
  <c r="P418"/>
  <c r="BI415"/>
  <c r="BH415"/>
  <c r="BG415"/>
  <c r="BF415"/>
  <c r="T415"/>
  <c r="R415"/>
  <c r="P415"/>
  <c r="BI412"/>
  <c r="BH412"/>
  <c r="BG412"/>
  <c r="BF412"/>
  <c r="T412"/>
  <c r="R412"/>
  <c r="P412"/>
  <c r="BI409"/>
  <c r="BH409"/>
  <c r="BG409"/>
  <c r="BF409"/>
  <c r="T409"/>
  <c r="R409"/>
  <c r="P409"/>
  <c r="BI406"/>
  <c r="BH406"/>
  <c r="BG406"/>
  <c r="BF406"/>
  <c r="T406"/>
  <c r="R406"/>
  <c r="P406"/>
  <c r="BI404"/>
  <c r="BH404"/>
  <c r="BG404"/>
  <c r="BF404"/>
  <c r="T404"/>
  <c r="R404"/>
  <c r="P404"/>
  <c r="BI402"/>
  <c r="BH402"/>
  <c r="BG402"/>
  <c r="BF402"/>
  <c r="T402"/>
  <c r="R402"/>
  <c r="P402"/>
  <c r="BI400"/>
  <c r="BH400"/>
  <c r="BG400"/>
  <c r="BF400"/>
  <c r="T400"/>
  <c r="R400"/>
  <c r="P400"/>
  <c r="BI398"/>
  <c r="BH398"/>
  <c r="BG398"/>
  <c r="BF398"/>
  <c r="T398"/>
  <c r="R398"/>
  <c r="P398"/>
  <c r="BI396"/>
  <c r="BH396"/>
  <c r="BG396"/>
  <c r="BF396"/>
  <c r="T396"/>
  <c r="R396"/>
  <c r="P396"/>
  <c r="BI394"/>
  <c r="BH394"/>
  <c r="BG394"/>
  <c r="BF394"/>
  <c r="T394"/>
  <c r="R394"/>
  <c r="P394"/>
  <c r="BI392"/>
  <c r="BH392"/>
  <c r="BG392"/>
  <c r="BF392"/>
  <c r="T392"/>
  <c r="R392"/>
  <c r="P392"/>
  <c r="BI390"/>
  <c r="BH390"/>
  <c r="BG390"/>
  <c r="BF390"/>
  <c r="T390"/>
  <c r="R390"/>
  <c r="P390"/>
  <c r="BI388"/>
  <c r="BH388"/>
  <c r="BG388"/>
  <c r="BF388"/>
  <c r="T388"/>
  <c r="R388"/>
  <c r="P388"/>
  <c r="BI386"/>
  <c r="BH386"/>
  <c r="BG386"/>
  <c r="BF386"/>
  <c r="T386"/>
  <c r="R386"/>
  <c r="P386"/>
  <c r="BI384"/>
  <c r="BH384"/>
  <c r="BG384"/>
  <c r="BF384"/>
  <c r="T384"/>
  <c r="R384"/>
  <c r="P384"/>
  <c r="BI381"/>
  <c r="BH381"/>
  <c r="BG381"/>
  <c r="BF381"/>
  <c r="T381"/>
  <c r="R381"/>
  <c r="P381"/>
  <c r="BI378"/>
  <c r="BH378"/>
  <c r="BG378"/>
  <c r="BF378"/>
  <c r="T378"/>
  <c r="R378"/>
  <c r="P378"/>
  <c r="BI376"/>
  <c r="BH376"/>
  <c r="BG376"/>
  <c r="BF376"/>
  <c r="T376"/>
  <c r="R376"/>
  <c r="P376"/>
  <c r="BI374"/>
  <c r="BH374"/>
  <c r="BG374"/>
  <c r="BF374"/>
  <c r="T374"/>
  <c r="R374"/>
  <c r="P374"/>
  <c r="BI371"/>
  <c r="BH371"/>
  <c r="BG371"/>
  <c r="BF371"/>
  <c r="T371"/>
  <c r="R371"/>
  <c r="P371"/>
  <c r="BI368"/>
  <c r="BH368"/>
  <c r="BG368"/>
  <c r="BF368"/>
  <c r="T368"/>
  <c r="R368"/>
  <c r="P368"/>
  <c r="BI366"/>
  <c r="BH366"/>
  <c r="BG366"/>
  <c r="BF366"/>
  <c r="T366"/>
  <c r="R366"/>
  <c r="P366"/>
  <c r="BI364"/>
  <c r="BH364"/>
  <c r="BG364"/>
  <c r="BF364"/>
  <c r="T364"/>
  <c r="R364"/>
  <c r="P364"/>
  <c r="BI362"/>
  <c r="BH362"/>
  <c r="BG362"/>
  <c r="BF362"/>
  <c r="T362"/>
  <c r="R362"/>
  <c r="P362"/>
  <c r="BI359"/>
  <c r="BH359"/>
  <c r="BG359"/>
  <c r="BF359"/>
  <c r="T359"/>
  <c r="R359"/>
  <c r="P359"/>
  <c r="BI357"/>
  <c r="BH357"/>
  <c r="BG357"/>
  <c r="BF357"/>
  <c r="T357"/>
  <c r="R357"/>
  <c r="P357"/>
  <c r="BI355"/>
  <c r="BH355"/>
  <c r="BG355"/>
  <c r="BF355"/>
  <c r="T355"/>
  <c r="R355"/>
  <c r="P355"/>
  <c r="BI352"/>
  <c r="BH352"/>
  <c r="BG352"/>
  <c r="BF352"/>
  <c r="T352"/>
  <c r="R352"/>
  <c r="P352"/>
  <c r="BI350"/>
  <c r="BH350"/>
  <c r="BG350"/>
  <c r="BF350"/>
  <c r="T350"/>
  <c r="R350"/>
  <c r="P350"/>
  <c r="BI348"/>
  <c r="BH348"/>
  <c r="BG348"/>
  <c r="BF348"/>
  <c r="T348"/>
  <c r="R348"/>
  <c r="P348"/>
  <c r="BI345"/>
  <c r="BH345"/>
  <c r="BG345"/>
  <c r="BF345"/>
  <c r="T345"/>
  <c r="R345"/>
  <c r="P345"/>
  <c r="BI343"/>
  <c r="BH343"/>
  <c r="BG343"/>
  <c r="BF343"/>
  <c r="T343"/>
  <c r="R343"/>
  <c r="P343"/>
  <c r="BI341"/>
  <c r="BH341"/>
  <c r="BG341"/>
  <c r="BF341"/>
  <c r="T341"/>
  <c r="R341"/>
  <c r="P341"/>
  <c r="BI338"/>
  <c r="BH338"/>
  <c r="BG338"/>
  <c r="BF338"/>
  <c r="T338"/>
  <c r="R338"/>
  <c r="P338"/>
  <c r="BI336"/>
  <c r="BH336"/>
  <c r="BG336"/>
  <c r="BF336"/>
  <c r="T336"/>
  <c r="R336"/>
  <c r="P336"/>
  <c r="BI333"/>
  <c r="BH333"/>
  <c r="BG333"/>
  <c r="BF333"/>
  <c r="T333"/>
  <c r="R333"/>
  <c r="P333"/>
  <c r="BI330"/>
  <c r="BH330"/>
  <c r="BG330"/>
  <c r="BF330"/>
  <c r="T330"/>
  <c r="R330"/>
  <c r="P330"/>
  <c r="BI327"/>
  <c r="BH327"/>
  <c r="BG327"/>
  <c r="BF327"/>
  <c r="T327"/>
  <c r="R327"/>
  <c r="P327"/>
  <c r="BI325"/>
  <c r="BH325"/>
  <c r="BG325"/>
  <c r="BF325"/>
  <c r="T325"/>
  <c r="R325"/>
  <c r="P325"/>
  <c r="BI322"/>
  <c r="BH322"/>
  <c r="BG322"/>
  <c r="BF322"/>
  <c r="T322"/>
  <c r="R322"/>
  <c r="P322"/>
  <c r="BI319"/>
  <c r="BH319"/>
  <c r="BG319"/>
  <c r="BF319"/>
  <c r="T319"/>
  <c r="R319"/>
  <c r="P319"/>
  <c r="BI311"/>
  <c r="BH311"/>
  <c r="BG311"/>
  <c r="BF311"/>
  <c r="T311"/>
  <c r="R311"/>
  <c r="P311"/>
  <c r="BI305"/>
  <c r="BH305"/>
  <c r="BG305"/>
  <c r="BF305"/>
  <c r="T305"/>
  <c r="R305"/>
  <c r="P305"/>
  <c r="BI301"/>
  <c r="BH301"/>
  <c r="BG301"/>
  <c r="BF301"/>
  <c r="T301"/>
  <c r="R301"/>
  <c r="P301"/>
  <c r="BI298"/>
  <c r="BH298"/>
  <c r="BG298"/>
  <c r="BF298"/>
  <c r="T298"/>
  <c r="R298"/>
  <c r="P298"/>
  <c r="BI294"/>
  <c r="BH294"/>
  <c r="BG294"/>
  <c r="BF294"/>
  <c r="T294"/>
  <c r="R294"/>
  <c r="P294"/>
  <c r="BI291"/>
  <c r="BH291"/>
  <c r="BG291"/>
  <c r="BF291"/>
  <c r="T291"/>
  <c r="R291"/>
  <c r="P291"/>
  <c r="BI281"/>
  <c r="BH281"/>
  <c r="BG281"/>
  <c r="BF281"/>
  <c r="T281"/>
  <c r="R281"/>
  <c r="P281"/>
  <c r="BI272"/>
  <c r="BH272"/>
  <c r="BG272"/>
  <c r="BF272"/>
  <c r="T272"/>
  <c r="R272"/>
  <c r="P272"/>
  <c r="BI264"/>
  <c r="BH264"/>
  <c r="BG264"/>
  <c r="BF264"/>
  <c r="T264"/>
  <c r="R264"/>
  <c r="P264"/>
  <c r="BI257"/>
  <c r="BH257"/>
  <c r="BG257"/>
  <c r="BF257"/>
  <c r="T257"/>
  <c r="R257"/>
  <c r="P257"/>
  <c r="BI255"/>
  <c r="BH255"/>
  <c r="BG255"/>
  <c r="BF255"/>
  <c r="T255"/>
  <c r="R255"/>
  <c r="P255"/>
  <c r="BI252"/>
  <c r="BH252"/>
  <c r="BG252"/>
  <c r="BF252"/>
  <c r="T252"/>
  <c r="T251"/>
  <c r="R252"/>
  <c r="R251" s="1"/>
  <c r="P252"/>
  <c r="P251"/>
  <c r="BI248"/>
  <c r="BH248"/>
  <c r="BG248"/>
  <c r="BF248"/>
  <c r="T248"/>
  <c r="R248"/>
  <c r="P248"/>
  <c r="BI245"/>
  <c r="BH245"/>
  <c r="BG245"/>
  <c r="BF245"/>
  <c r="T245"/>
  <c r="R245"/>
  <c r="P245"/>
  <c r="BI242"/>
  <c r="BH242"/>
  <c r="BG242"/>
  <c r="BF242"/>
  <c r="T242"/>
  <c r="R242"/>
  <c r="P242"/>
  <c r="BI238"/>
  <c r="BH238"/>
  <c r="BG238"/>
  <c r="BF238"/>
  <c r="T238"/>
  <c r="T237" s="1"/>
  <c r="R238"/>
  <c r="R237"/>
  <c r="P238"/>
  <c r="P237" s="1"/>
  <c r="BI234"/>
  <c r="BH234"/>
  <c r="BG234"/>
  <c r="BF234"/>
  <c r="T234"/>
  <c r="T233"/>
  <c r="R234"/>
  <c r="R233" s="1"/>
  <c r="P234"/>
  <c r="P233" s="1"/>
  <c r="BI231"/>
  <c r="BH231"/>
  <c r="BG231"/>
  <c r="BF231"/>
  <c r="T231"/>
  <c r="R231"/>
  <c r="P231"/>
  <c r="BI228"/>
  <c r="BH228"/>
  <c r="BG228"/>
  <c r="BF228"/>
  <c r="T228"/>
  <c r="R228"/>
  <c r="P228"/>
  <c r="BI225"/>
  <c r="BH225"/>
  <c r="BG225"/>
  <c r="BF225"/>
  <c r="T225"/>
  <c r="R225"/>
  <c r="P225"/>
  <c r="BI223"/>
  <c r="BH223"/>
  <c r="BG223"/>
  <c r="BF223"/>
  <c r="T223"/>
  <c r="R223"/>
  <c r="P223"/>
  <c r="BI221"/>
  <c r="BH221"/>
  <c r="BG221"/>
  <c r="BF221"/>
  <c r="T221"/>
  <c r="R221"/>
  <c r="P221"/>
  <c r="BI218"/>
  <c r="BH218"/>
  <c r="BG218"/>
  <c r="BF218"/>
  <c r="T218"/>
  <c r="R218"/>
  <c r="P218"/>
  <c r="BI216"/>
  <c r="BH216"/>
  <c r="BG216"/>
  <c r="BF216"/>
  <c r="T216"/>
  <c r="R216"/>
  <c r="P216"/>
  <c r="BI211"/>
  <c r="BH211"/>
  <c r="BG211"/>
  <c r="BF211"/>
  <c r="T211"/>
  <c r="R211"/>
  <c r="P211"/>
  <c r="BI205"/>
  <c r="BH205"/>
  <c r="BG205"/>
  <c r="BF205"/>
  <c r="T205"/>
  <c r="R205"/>
  <c r="P205"/>
  <c r="BI200"/>
  <c r="BH200"/>
  <c r="BG200"/>
  <c r="BF200"/>
  <c r="T200"/>
  <c r="R200"/>
  <c r="P200"/>
  <c r="BI195"/>
  <c r="BH195"/>
  <c r="BG195"/>
  <c r="BF195"/>
  <c r="T195"/>
  <c r="R195"/>
  <c r="P195"/>
  <c r="BI189"/>
  <c r="BH189"/>
  <c r="BG189"/>
  <c r="BF189"/>
  <c r="T189"/>
  <c r="R189"/>
  <c r="P189"/>
  <c r="BI184"/>
  <c r="BH184"/>
  <c r="BG184"/>
  <c r="BF184"/>
  <c r="T184"/>
  <c r="R184"/>
  <c r="P184"/>
  <c r="BI179"/>
  <c r="BH179"/>
  <c r="BG179"/>
  <c r="BF179"/>
  <c r="T179"/>
  <c r="T178"/>
  <c r="T177" s="1"/>
  <c r="R179"/>
  <c r="R178"/>
  <c r="R177" s="1"/>
  <c r="P179"/>
  <c r="P178"/>
  <c r="P177" s="1"/>
  <c r="BI173"/>
  <c r="BH173"/>
  <c r="BG173"/>
  <c r="BF173"/>
  <c r="T173"/>
  <c r="R173"/>
  <c r="P173"/>
  <c r="BI170"/>
  <c r="BH170"/>
  <c r="BG170"/>
  <c r="BF170"/>
  <c r="T170"/>
  <c r="R170"/>
  <c r="P170"/>
  <c r="BI167"/>
  <c r="BH167"/>
  <c r="BG167"/>
  <c r="BF167"/>
  <c r="T167"/>
  <c r="R167"/>
  <c r="P167"/>
  <c r="BI164"/>
  <c r="BH164"/>
  <c r="BG164"/>
  <c r="BF164"/>
  <c r="T164"/>
  <c r="R164"/>
  <c r="P164"/>
  <c r="BI160"/>
  <c r="BH160"/>
  <c r="BG160"/>
  <c r="BF160"/>
  <c r="T160"/>
  <c r="R160"/>
  <c r="P160"/>
  <c r="BI157"/>
  <c r="BH157"/>
  <c r="BG157"/>
  <c r="BF157"/>
  <c r="T157"/>
  <c r="R157"/>
  <c r="P157"/>
  <c r="BI153"/>
  <c r="BH153"/>
  <c r="BG153"/>
  <c r="BF153"/>
  <c r="T153"/>
  <c r="T152" s="1"/>
  <c r="R153"/>
  <c r="R152" s="1"/>
  <c r="P153"/>
  <c r="P152"/>
  <c r="BI149"/>
  <c r="BH149"/>
  <c r="BG149"/>
  <c r="BF149"/>
  <c r="T149"/>
  <c r="R149"/>
  <c r="P149"/>
  <c r="BI146"/>
  <c r="BH146"/>
  <c r="BG146"/>
  <c r="BF146"/>
  <c r="T146"/>
  <c r="R146"/>
  <c r="P146"/>
  <c r="BI143"/>
  <c r="BH143"/>
  <c r="BG143"/>
  <c r="BF143"/>
  <c r="T143"/>
  <c r="R143"/>
  <c r="P143"/>
  <c r="J137"/>
  <c r="J136"/>
  <c r="F134"/>
  <c r="E132"/>
  <c r="J92"/>
  <c r="J91"/>
  <c r="F89"/>
  <c r="E87"/>
  <c r="J18"/>
  <c r="E18"/>
  <c r="F137" s="1"/>
  <c r="J17"/>
  <c r="J15"/>
  <c r="E15"/>
  <c r="F136" s="1"/>
  <c r="J14"/>
  <c r="J12"/>
  <c r="J134"/>
  <c r="E7"/>
  <c r="E85" s="1"/>
  <c r="L90" i="1"/>
  <c r="AM90"/>
  <c r="AM89"/>
  <c r="L89"/>
  <c r="AM87"/>
  <c r="L87"/>
  <c r="L85"/>
  <c r="L84"/>
  <c r="BK121" i="3"/>
  <c r="J121"/>
  <c r="BK474" i="2"/>
  <c r="BK445"/>
  <c r="J418"/>
  <c r="BK415"/>
  <c r="J409"/>
  <c r="J404"/>
  <c r="BK402"/>
  <c r="BK400"/>
  <c r="J390"/>
  <c r="J388"/>
  <c r="J386"/>
  <c r="BK378"/>
  <c r="BK374"/>
  <c r="J368"/>
  <c r="J366"/>
  <c r="J362"/>
  <c r="BK357"/>
  <c r="J350"/>
  <c r="BK338"/>
  <c r="BK336"/>
  <c r="BK327"/>
  <c r="BK305"/>
  <c r="J476"/>
  <c r="J474"/>
  <c r="BK471"/>
  <c r="BK468"/>
  <c r="BK424"/>
  <c r="BK421"/>
  <c r="BK362"/>
  <c r="BK345"/>
  <c r="BK343"/>
  <c r="J333"/>
  <c r="J298"/>
  <c r="BK272"/>
  <c r="BK221"/>
  <c r="BK218"/>
  <c r="BK216"/>
  <c r="J211"/>
  <c r="J200"/>
  <c r="BK195"/>
  <c r="J184"/>
  <c r="J173"/>
  <c r="BK157"/>
  <c r="J153"/>
  <c r="J146"/>
  <c r="BK123" i="3"/>
  <c r="J123"/>
  <c r="BK412" i="2"/>
  <c r="BK409"/>
  <c r="BK406"/>
  <c r="BK404"/>
  <c r="J392"/>
  <c r="J384"/>
  <c r="BK381"/>
  <c r="J378"/>
  <c r="J376"/>
  <c r="J374"/>
  <c r="BK371"/>
  <c r="J364"/>
  <c r="J357"/>
  <c r="J343"/>
  <c r="J322"/>
  <c r="J305"/>
  <c r="J301"/>
  <c r="J281"/>
  <c r="BK223"/>
  <c r="J221"/>
  <c r="BK211"/>
  <c r="J205"/>
  <c r="BK189"/>
  <c r="J179"/>
  <c r="BK170"/>
  <c r="AS94" i="1"/>
  <c r="BK476" i="2"/>
  <c r="J445"/>
  <c r="J421"/>
  <c r="BK418"/>
  <c r="J400"/>
  <c r="J398"/>
  <c r="J396"/>
  <c r="BK394"/>
  <c r="BK392"/>
  <c r="BK388"/>
  <c r="BK386"/>
  <c r="BK384"/>
  <c r="J381"/>
  <c r="BK376"/>
  <c r="J371"/>
  <c r="BK368"/>
  <c r="BK366"/>
  <c r="BK364"/>
  <c r="BK359"/>
  <c r="J352"/>
  <c r="J348"/>
  <c r="J338"/>
  <c r="BK330"/>
  <c r="J325"/>
  <c r="J311"/>
  <c r="J272"/>
  <c r="BK245"/>
  <c r="BK242"/>
  <c r="BK238"/>
  <c r="J231"/>
  <c r="BK228"/>
  <c r="BK205"/>
  <c r="BK184"/>
  <c r="BK167"/>
  <c r="BK149"/>
  <c r="J468"/>
  <c r="J424"/>
  <c r="J415"/>
  <c r="J412"/>
  <c r="J406"/>
  <c r="J402"/>
  <c r="BK398"/>
  <c r="BK396"/>
  <c r="J394"/>
  <c r="BK390"/>
  <c r="J359"/>
  <c r="BK350"/>
  <c r="J336"/>
  <c r="J330"/>
  <c r="BK322"/>
  <c r="J319"/>
  <c r="BK298"/>
  <c r="J294"/>
  <c r="BK291"/>
  <c r="BK264"/>
  <c r="BK257"/>
  <c r="BK248"/>
  <c r="J234"/>
  <c r="J225"/>
  <c r="J216"/>
  <c r="BK200"/>
  <c r="BK179"/>
  <c r="J167"/>
  <c r="J164"/>
  <c r="J157"/>
  <c r="J149"/>
  <c r="J471"/>
  <c r="J355"/>
  <c r="J341"/>
  <c r="BK333"/>
  <c r="J327"/>
  <c r="BK319"/>
  <c r="BK311"/>
  <c r="BK294"/>
  <c r="J291"/>
  <c r="BK281"/>
  <c r="J264"/>
  <c r="J257"/>
  <c r="BK255"/>
  <c r="J252"/>
  <c r="J248"/>
  <c r="J238"/>
  <c r="BK234"/>
  <c r="BK231"/>
  <c r="J228"/>
  <c r="J223"/>
  <c r="BK173"/>
  <c r="BK160"/>
  <c r="BK143"/>
  <c r="BK352"/>
  <c r="BK341"/>
  <c r="BK325"/>
  <c r="J242"/>
  <c r="J218"/>
  <c r="J195"/>
  <c r="J189"/>
  <c r="J170"/>
  <c r="J160"/>
  <c r="BK146"/>
  <c r="BK355"/>
  <c r="BK348"/>
  <c r="J345"/>
  <c r="BK301"/>
  <c r="J255"/>
  <c r="BK252"/>
  <c r="J245"/>
  <c r="BK225"/>
  <c r="BK164"/>
  <c r="BK153"/>
  <c r="R183" l="1"/>
  <c r="R182"/>
  <c r="R220"/>
  <c r="BK120" i="3"/>
  <c r="BK119"/>
  <c r="J119"/>
  <c r="J97" s="1"/>
  <c r="T354" i="2"/>
  <c r="P120" i="3"/>
  <c r="P119"/>
  <c r="P118" s="1"/>
  <c r="AU96" i="1" s="1"/>
  <c r="BK241" i="2"/>
  <c r="J241"/>
  <c r="J109"/>
  <c r="R241"/>
  <c r="R236" s="1"/>
  <c r="R120" i="3"/>
  <c r="R119" s="1"/>
  <c r="R118" s="1"/>
  <c r="BK142" i="2"/>
  <c r="T142"/>
  <c r="P156"/>
  <c r="BK183"/>
  <c r="BK182" s="1"/>
  <c r="J182" s="1"/>
  <c r="J103" s="1"/>
  <c r="P220"/>
  <c r="R354"/>
  <c r="P354"/>
  <c r="R473"/>
  <c r="R466"/>
  <c r="BK156"/>
  <c r="J156"/>
  <c r="J100" s="1"/>
  <c r="T156"/>
  <c r="T183"/>
  <c r="T182" s="1"/>
  <c r="BK354"/>
  <c r="J354"/>
  <c r="J114" s="1"/>
  <c r="P142"/>
  <c r="R142"/>
  <c r="R156"/>
  <c r="P183"/>
  <c r="P182" s="1"/>
  <c r="BK220"/>
  <c r="J220"/>
  <c r="J105" s="1"/>
  <c r="T220"/>
  <c r="BK473"/>
  <c r="J473"/>
  <c r="J120"/>
  <c r="P473"/>
  <c r="P466"/>
  <c r="T473"/>
  <c r="T466" s="1"/>
  <c r="P241"/>
  <c r="P236" s="1"/>
  <c r="T241"/>
  <c r="BK254"/>
  <c r="J254"/>
  <c r="J111"/>
  <c r="P254"/>
  <c r="R254"/>
  <c r="T254"/>
  <c r="BK324"/>
  <c r="J324"/>
  <c r="J112"/>
  <c r="P324"/>
  <c r="R324"/>
  <c r="T324"/>
  <c r="BK329"/>
  <c r="J329" s="1"/>
  <c r="J113" s="1"/>
  <c r="P329"/>
  <c r="R329"/>
  <c r="T329"/>
  <c r="T236" s="1"/>
  <c r="T120" i="3"/>
  <c r="T119" s="1"/>
  <c r="T118" s="1"/>
  <c r="BE143" i="2"/>
  <c r="BE160"/>
  <c r="BE195"/>
  <c r="BE231"/>
  <c r="BE234"/>
  <c r="BE245"/>
  <c r="BE257"/>
  <c r="BE281"/>
  <c r="BE341"/>
  <c r="E130"/>
  <c r="BE173"/>
  <c r="BE211"/>
  <c r="BE327"/>
  <c r="BE330"/>
  <c r="F91"/>
  <c r="BE157"/>
  <c r="BE170"/>
  <c r="BE205"/>
  <c r="BE221"/>
  <c r="BE225"/>
  <c r="BE255"/>
  <c r="BE272"/>
  <c r="BE294"/>
  <c r="BE305"/>
  <c r="BE322"/>
  <c r="BE424"/>
  <c r="BE123" i="3"/>
  <c r="BE252" i="2"/>
  <c r="BE311"/>
  <c r="BE357"/>
  <c r="BE362"/>
  <c r="BE392"/>
  <c r="BE409"/>
  <c r="BK420"/>
  <c r="J420" s="1"/>
  <c r="J115" s="1"/>
  <c r="J89"/>
  <c r="BE179"/>
  <c r="BE216"/>
  <c r="BE264"/>
  <c r="BE291"/>
  <c r="BE298"/>
  <c r="BE301"/>
  <c r="BE336"/>
  <c r="BE355"/>
  <c r="BE364"/>
  <c r="BE368"/>
  <c r="BE374"/>
  <c r="BE378"/>
  <c r="BE394"/>
  <c r="BE402"/>
  <c r="BE406"/>
  <c r="BE476"/>
  <c r="BK233"/>
  <c r="J233" s="1"/>
  <c r="J106" s="1"/>
  <c r="BK251"/>
  <c r="J251"/>
  <c r="J110" s="1"/>
  <c r="F91" i="3"/>
  <c r="F92" i="2"/>
  <c r="BE167"/>
  <c r="BE184"/>
  <c r="BE200"/>
  <c r="BE218"/>
  <c r="BE238"/>
  <c r="BE248"/>
  <c r="BE325"/>
  <c r="BE338"/>
  <c r="BE345"/>
  <c r="BE371"/>
  <c r="BE376"/>
  <c r="BE381"/>
  <c r="BE384"/>
  <c r="BE388"/>
  <c r="BE415"/>
  <c r="BE418"/>
  <c r="BE468"/>
  <c r="BK152"/>
  <c r="J152" s="1"/>
  <c r="J99" s="1"/>
  <c r="BK178"/>
  <c r="J178" s="1"/>
  <c r="J102" s="1"/>
  <c r="BK237"/>
  <c r="BK467"/>
  <c r="BE164"/>
  <c r="BE189"/>
  <c r="BE223"/>
  <c r="BE228"/>
  <c r="BE242"/>
  <c r="BE319"/>
  <c r="BE348"/>
  <c r="BE350"/>
  <c r="BE352"/>
  <c r="BE445"/>
  <c r="BE471"/>
  <c r="BE474"/>
  <c r="BK470"/>
  <c r="J470"/>
  <c r="J119"/>
  <c r="BE146"/>
  <c r="BE149"/>
  <c r="BE153"/>
  <c r="BE333"/>
  <c r="BE343"/>
  <c r="BE359"/>
  <c r="BE366"/>
  <c r="BE386"/>
  <c r="BE390"/>
  <c r="BE396"/>
  <c r="BE398"/>
  <c r="BE400"/>
  <c r="BE404"/>
  <c r="BE412"/>
  <c r="BE421"/>
  <c r="BK423"/>
  <c r="J423"/>
  <c r="J116" s="1"/>
  <c r="E85" i="3"/>
  <c r="J89"/>
  <c r="F92"/>
  <c r="BE121"/>
  <c r="F35" i="2"/>
  <c r="BB95" i="1" s="1"/>
  <c r="J34" i="2"/>
  <c r="AW95" i="1" s="1"/>
  <c r="F34" i="2"/>
  <c r="BA95" i="1" s="1"/>
  <c r="F37" i="2"/>
  <c r="BD95" i="1" s="1"/>
  <c r="F34" i="3"/>
  <c r="BA96" i="1"/>
  <c r="F35" i="3"/>
  <c r="BB96" i="1" s="1"/>
  <c r="F37" i="3"/>
  <c r="BD96" i="1" s="1"/>
  <c r="F36" i="3"/>
  <c r="BC96" i="1" s="1"/>
  <c r="F36" i="2"/>
  <c r="BC95" i="1" s="1"/>
  <c r="J34" i="3"/>
  <c r="AW96" i="1" s="1"/>
  <c r="BK466" i="2" l="1"/>
  <c r="J466" s="1"/>
  <c r="J117" s="1"/>
  <c r="P141"/>
  <c r="P140"/>
  <c r="AU95" i="1" s="1"/>
  <c r="AU94" s="1"/>
  <c r="T141" i="2"/>
  <c r="T140"/>
  <c r="BK236"/>
  <c r="J236" s="1"/>
  <c r="J107" s="1"/>
  <c r="R141"/>
  <c r="R140"/>
  <c r="J237"/>
  <c r="J108"/>
  <c r="J142"/>
  <c r="J98" s="1"/>
  <c r="J183"/>
  <c r="J104"/>
  <c r="J120" i="3"/>
  <c r="J98"/>
  <c r="J467" i="2"/>
  <c r="J118"/>
  <c r="BK177"/>
  <c r="J177"/>
  <c r="J101" s="1"/>
  <c r="BK118" i="3"/>
  <c r="J118"/>
  <c r="J96"/>
  <c r="BC94" i="1"/>
  <c r="AY94" s="1"/>
  <c r="BB94"/>
  <c r="W31" s="1"/>
  <c r="BD94"/>
  <c r="W33" s="1"/>
  <c r="BA94"/>
  <c r="W30" s="1"/>
  <c r="J33" i="2"/>
  <c r="AV95" i="1" s="1"/>
  <c r="AT95" s="1"/>
  <c r="F33" i="3"/>
  <c r="AZ96" i="1"/>
  <c r="J33" i="3"/>
  <c r="AV96" i="1" s="1"/>
  <c r="AT96" s="1"/>
  <c r="F33" i="2"/>
  <c r="AZ95" i="1" s="1"/>
  <c r="BK141" i="2" l="1"/>
  <c r="J141" s="1"/>
  <c r="J97" s="1"/>
  <c r="AZ94" i="1"/>
  <c r="W29"/>
  <c r="AX94"/>
  <c r="W32"/>
  <c r="AW94"/>
  <c r="AK30" s="1"/>
  <c r="J30" i="3"/>
  <c r="AG96" i="1" s="1"/>
  <c r="AN96" s="1"/>
  <c r="BK140" i="2" l="1"/>
  <c r="J140" s="1"/>
  <c r="J30" s="1"/>
  <c r="AG95" i="1" s="1"/>
  <c r="AN95" s="1"/>
  <c r="J39" i="3"/>
  <c r="AV94" i="1"/>
  <c r="AK29" s="1"/>
  <c r="J96" i="2" l="1"/>
  <c r="J39"/>
  <c r="AT94" i="1"/>
  <c r="AG94"/>
  <c r="AN94" s="1"/>
  <c r="AK26" l="1"/>
  <c r="AK35" s="1"/>
</calcChain>
</file>

<file path=xl/sharedStrings.xml><?xml version="1.0" encoding="utf-8"?>
<sst xmlns="http://schemas.openxmlformats.org/spreadsheetml/2006/main" count="3589" uniqueCount="747">
  <si>
    <t>Export Komplet</t>
  </si>
  <si>
    <t/>
  </si>
  <si>
    <t>2.0</t>
  </si>
  <si>
    <t>False</t>
  </si>
  <si>
    <t>{87a22118-0ea1-4658-aaec-606153dc481e}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</si>
  <si>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</si>
  <si>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</si>
  <si>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</si>
  <si>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</si>
  <si>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</si>
  <si>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</si>
  <si>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</si>
  <si>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</si>
  <si>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</si>
  <si>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2020018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</si>
  <si>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</si>
  <si>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</si>
  <si>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části střechy ZŠ Karla IV.</t>
  </si>
  <si>
    <t>KSO:</t>
  </si>
  <si>
    <t>CC-CZ:</t>
  </si>
  <si>
    <t>Místo:</t>
  </si>
  <si>
    <t>Nový Bydžov</t>
  </si>
  <si>
    <t>Datum:</t>
  </si>
  <si>
    <t>23. 3. 2020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</si>
  <si>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</si>
  <si>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</si>
  <si>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</si>
  <si>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</si>
  <si>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</si>
  <si>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</si>
  <si>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</si>
  <si>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01600745</t>
  </si>
  <si>
    <t>Ing. Jiří Rejthárek</t>
  </si>
  <si>
    <t>True</t>
  </si>
  <si>
    <t>Zpracovatel:</t>
  </si>
  <si>
    <t>07535228</t>
  </si>
  <si>
    <t>Ing. Ladislav Kopecký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</si>
  <si>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</si>
  <si>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</si>
  <si>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</si>
  <si>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</si>
  <si>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</si>
  <si>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</si>
  <si>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</si>
  <si>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</si>
  <si>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</si>
  <si>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</si>
  <si>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</si>
  <si>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</si>
  <si>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</si>
  <si>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</si>
  <si>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</si>
  <si>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</si>
  <si>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</si>
  <si>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</si>
  <si>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</si>
  <si>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</si>
  <si>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</si>
  <si>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</si>
  <si>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</si>
  <si>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</si>
  <si>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</si>
  <si>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</si>
  <si>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</si>
  <si>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</si>
  <si>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</si>
  <si>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</si>
  <si>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</si>
  <si>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</si>
  <si>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</si>
  <si>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</si>
  <si>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</si>
  <si>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</si>
  <si>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</si>
  <si>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</si>
  <si>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</si>
  <si>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</si>
  <si>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</si>
  <si>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</si>
  <si>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</si>
  <si>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</si>
  <si>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</si>
  <si>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</si>
  <si>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2020018-01</t>
  </si>
  <si>
    <t>STA</t>
  </si>
  <si>
    <t>1</t>
  </si>
  <si>
    <t>{d01f0173-ecbd-4478-b058-5a02d975417e}</t>
  </si>
  <si>
    <t>2</t>
  </si>
  <si>
    <t>2020018-02</t>
  </si>
  <si>
    <t>Stavební úpravy části střechy ZŠ Karla IV. - bleskosvod</t>
  </si>
  <si>
    <t>{836af432-e024-45e7-917f-7bd23d891b77}</t>
  </si>
  <si>
    <t>KRYCÍ LIST SOUPISU PRACÍ</t>
  </si>
  <si>
    <t>Objekt:</t>
  </si>
  <si>
    <t>2020018-01 - Stavební úpravy části střechy ZŠ Karla IV.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</si>
  <si>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</si>
  <si>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</si>
  <si>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</si>
  <si>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</si>
  <si>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</si>
  <si>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</si>
  <si>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</si>
  <si>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</si>
  <si>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</si>
  <si>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6 - Úpravy povrchů, podlahy a osazování výplní</t>
  </si>
  <si>
    <t xml:space="preserve">      62 - Úprava povrchů vnějších</t>
  </si>
  <si>
    <t xml:space="preserve">    9 - Ostatní konstrukce a práce, bourání</t>
  </si>
  <si>
    <t xml:space="preserve">  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</si>
  <si>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</si>
  <si>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</si>
  <si>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</si>
  <si>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</si>
  <si>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</si>
  <si>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</si>
  <si>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</si>
  <si>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</si>
  <si>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</si>
  <si>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</si>
  <si>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</si>
  <si>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</si>
  <si>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</si>
  <si>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</si>
  <si>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</si>
  <si>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</si>
  <si>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</si>
  <si>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</si>
  <si>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</si>
  <si>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</si>
  <si>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</si>
  <si>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</si>
  <si>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</si>
  <si>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</si>
  <si>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</si>
  <si>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</si>
  <si>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</si>
  <si>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</si>
  <si>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</si>
  <si>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</si>
  <si>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</si>
  <si>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</si>
  <si>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</si>
  <si>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</si>
  <si>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122211101</t>
  </si>
  <si>
    <t>Odkopávky a prokopávky v hornině třídy těžitelnosti I, skupiny 3 ručně</t>
  </si>
  <si>
    <t>m3</t>
  </si>
  <si>
    <t>CS ÚRS 2020 01</t>
  </si>
  <si>
    <t>4</t>
  </si>
  <si>
    <t>-2120419489</t>
  </si>
  <si>
    <t>PP</t>
  </si>
  <si>
    <t>Odkopávky a prokopávky ručně zapažené i nezapažené v hornině třídy těžitelnosti I skupiny 3</t>
  </si>
  <si>
    <t>VV</t>
  </si>
  <si>
    <t>0,35*0,8*8,5</t>
  </si>
  <si>
    <t>174111101</t>
  </si>
  <si>
    <t>Zásyp jam, šachet rýh nebo kolem objektů sypaninou se zhutněním ručně</t>
  </si>
  <si>
    <t>88301965</t>
  </si>
  <si>
    <t>Zásyp sypaninou z jakékoliv horniny ručně s uložením výkopku ve vrstvách se zhutněním jam, šachet, rýh nebo kolem objektů v těchto vykopávkách</t>
  </si>
  <si>
    <t>3</t>
  </si>
  <si>
    <t>174111109</t>
  </si>
  <si>
    <t>Příplatek k zásypu za ruční prohození sypaniny sítem</t>
  </si>
  <si>
    <t>-936024305</t>
  </si>
  <si>
    <t>Zásyp sypaninou z jakékoliv horniny ručně Příplatek k ceně za prohození sypaniny sítem</t>
  </si>
  <si>
    <t>0,35*0,2*8,5+0,35*0,3*0,6*2</t>
  </si>
  <si>
    <t>Zakládání</t>
  </si>
  <si>
    <t>274313511</t>
  </si>
  <si>
    <t>Základové pásy z betonu tř. C 12/15</t>
  </si>
  <si>
    <t>-528805810</t>
  </si>
  <si>
    <t>Základy z betonu prostého pasy betonu kamenem neprokládaného tř. C 12/15</t>
  </si>
  <si>
    <t>0,15*0,15*8,5</t>
  </si>
  <si>
    <t>Vodorovné konstrukce</t>
  </si>
  <si>
    <t>5</t>
  </si>
  <si>
    <t>413941123</t>
  </si>
  <si>
    <t>Osazování ocelových válcovaných nosníků stropů I, IE, U, UE nebo L do č. 22</t>
  </si>
  <si>
    <t>t</t>
  </si>
  <si>
    <t>1640286821</t>
  </si>
  <si>
    <t>Osazování ocelových válcovaných nosníků ve stropech I nebo IE nebo U nebo UE nebo L č. 14 až 22 nebo výšky do 220 mm</t>
  </si>
  <si>
    <t>25,3*4*6,5/1000</t>
  </si>
  <si>
    <t>6</t>
  </si>
  <si>
    <t>M</t>
  </si>
  <si>
    <t>13010920-01</t>
  </si>
  <si>
    <t>ocel profilová U 200 jakost 11 375</t>
  </si>
  <si>
    <t>8</t>
  </si>
  <si>
    <t>-393008558</t>
  </si>
  <si>
    <t>ocel profilová UE 200 jakost 11 375</t>
  </si>
  <si>
    <t>25,3*6,5*4/1000</t>
  </si>
  <si>
    <t>0,658*1,1 'Přepočtené koeficientem množství</t>
  </si>
  <si>
    <t>7</t>
  </si>
  <si>
    <t>417321414</t>
  </si>
  <si>
    <t>Ztužující pásy a věnce ze ŽB tř. C 20/25</t>
  </si>
  <si>
    <t>1513351893</t>
  </si>
  <si>
    <t>Ztužující pásy a věnce z betonu železového (bez výztuže)  tř. C 20/25</t>
  </si>
  <si>
    <t>0,33*0,2*(6,54*2+10,12*2)</t>
  </si>
  <si>
    <t>417351115</t>
  </si>
  <si>
    <t>Zřízení bednění ztužujících věnců</t>
  </si>
  <si>
    <t>m2</t>
  </si>
  <si>
    <t>1467774274</t>
  </si>
  <si>
    <t>Bednění bočnic ztužujících pásů a věnců včetně vzpěr  zřízení</t>
  </si>
  <si>
    <t>0,33*(6,54*2+10,12*2)</t>
  </si>
  <si>
    <t>9</t>
  </si>
  <si>
    <t>417351116</t>
  </si>
  <si>
    <t>Odstranění bednění ztužujících věnců</t>
  </si>
  <si>
    <t>-410929371</t>
  </si>
  <si>
    <t>Bednění bočnic ztužujících pásů a věnců včetně vzpěr  odstranění</t>
  </si>
  <si>
    <t>10</t>
  </si>
  <si>
    <t>417361821</t>
  </si>
  <si>
    <t>Výztuž ztužujících pásů a věnců betonářskou ocelí 10 505</t>
  </si>
  <si>
    <t>-253440052</t>
  </si>
  <si>
    <t>Výztuž ztužujících pásů a věnců  z betonářské oceli 10 505 (R) nebo BSt 500</t>
  </si>
  <si>
    <t>2,19*0,12 "vyztužení 120 kg/m3"</t>
  </si>
  <si>
    <t>Úpravy povrchů, podlahy a osazování výplní</t>
  </si>
  <si>
    <t>62</t>
  </si>
  <si>
    <t>Úprava povrchů vnějších</t>
  </si>
  <si>
    <t>11</t>
  </si>
  <si>
    <t>62-01</t>
  </si>
  <si>
    <t>D+M Dekorativní podokapní římsa včetně povrchové úpravy viz PD</t>
  </si>
  <si>
    <t>m</t>
  </si>
  <si>
    <t>384116171</t>
  </si>
  <si>
    <t>7,46+11,04+7,5+7,46</t>
  </si>
  <si>
    <t>Ostatní konstrukce a práce, bourání</t>
  </si>
  <si>
    <t>94</t>
  </si>
  <si>
    <t>Lešení a stavební výtahy</t>
  </si>
  <si>
    <t>12</t>
  </si>
  <si>
    <t>941211112</t>
  </si>
  <si>
    <t>Montáž lešení řadového rámového lehkého zatížení do 200 kg/m2 š do 0,9 m v do 25 m</t>
  </si>
  <si>
    <t>812359847</t>
  </si>
  <si>
    <t>Montáž lešení řadového rámového lehkého pracovního s podlahami  s provozním zatížením tř. 3 do 200 kg/m2 šířky tř. SW06 přes 0,6 do 0,9 m, výšky přes 10 do 25 m</t>
  </si>
  <si>
    <t>(12,0+9,5)*15,0</t>
  </si>
  <si>
    <t>9,0*3,5/2</t>
  </si>
  <si>
    <t>Součet</t>
  </si>
  <si>
    <t>13</t>
  </si>
  <si>
    <t>941211211</t>
  </si>
  <si>
    <t>Příplatek k lešení řadovému rámovému lehkému š 0,9 m v do 25 m za první a ZKD den použití</t>
  </si>
  <si>
    <t>-2049417621</t>
  </si>
  <si>
    <t>Montáž lešení řadového rámového lehkého pracovního s podlahami  s provozním zatížením tř. 3 do 200 kg/m2 Příplatek za první a každý další den použití lešení k ceně -1111 nebo -1112</t>
  </si>
  <si>
    <t>338,25*14 'Přepočtené koeficientem množství</t>
  </si>
  <si>
    <t>14</t>
  </si>
  <si>
    <t>941211812</t>
  </si>
  <si>
    <t>Demontáž lešení řadového rámového lehkého zatížení do 200 kg/m2 š do 0,9 m v do 25 m</t>
  </si>
  <si>
    <t>-1250616743</t>
  </si>
  <si>
    <t>Demontáž lešení řadového rámového lehkého pracovního  s provozním zatížením tř. 3 do 200 kg/m2 šířky tř. SW06 přes 0,6 do 0,9 m, výšky přes 10 do 25 m</t>
  </si>
  <si>
    <t>944511111</t>
  </si>
  <si>
    <t>Montáž ochranné sítě z textilie z umělých vláken</t>
  </si>
  <si>
    <t>-1971000286</t>
  </si>
  <si>
    <t>Montáž ochranné sítě  zavěšené na konstrukci lešení z textilie z umělých vláken</t>
  </si>
  <si>
    <t>16</t>
  </si>
  <si>
    <t>944511211</t>
  </si>
  <si>
    <t>Příplatek k ochranné síti za první a ZKD den použití</t>
  </si>
  <si>
    <t>-1476766204</t>
  </si>
  <si>
    <t>Montáž ochranné sítě  Příplatek za první a každý další den použití sítě k ceně -1111</t>
  </si>
  <si>
    <t>17</t>
  </si>
  <si>
    <t>944511811</t>
  </si>
  <si>
    <t>Demontáž ochranné sítě z textilie z umělých vláken</t>
  </si>
  <si>
    <t>536932921</t>
  </si>
  <si>
    <t>Demontáž ochranné sítě  zavěšené na konstrukci lešení z textilie z umělých vláken</t>
  </si>
  <si>
    <t>18</t>
  </si>
  <si>
    <t>94-01</t>
  </si>
  <si>
    <t>Ochrana stávající střešní krytiny včetně ukotvení lešení</t>
  </si>
  <si>
    <t>kpl</t>
  </si>
  <si>
    <t>-1363818611</t>
  </si>
  <si>
    <t>19</t>
  </si>
  <si>
    <t>94-02</t>
  </si>
  <si>
    <t>Ochrana stávajícící stříšky nad vstupem do kuchyně</t>
  </si>
  <si>
    <t>539749011</t>
  </si>
  <si>
    <t>997</t>
  </si>
  <si>
    <t>Přesun sutě</t>
  </si>
  <si>
    <t>20</t>
  </si>
  <si>
    <t>997013215</t>
  </si>
  <si>
    <t>Vnitrostaveništní doprava suti a vybouraných hmot pro budovy v do 18 m ručně</t>
  </si>
  <si>
    <t>-830788377</t>
  </si>
  <si>
    <t>Vnitrostaveništní doprava suti a vybouraných hmot  vodorovně do 50 m svisle ručně pro budovy a haly výšky přes 15 do 18 m</t>
  </si>
  <si>
    <t>997013501</t>
  </si>
  <si>
    <t>Odvoz suti a vybouraných hmot na skládku nebo meziskládku do 1 km se složením</t>
  </si>
  <si>
    <t>749019505</t>
  </si>
  <si>
    <t>Odvoz suti a vybouraných hmot na skládku nebo meziskládku  se složením, na vzdálenost do 1 km</t>
  </si>
  <si>
    <t>22</t>
  </si>
  <si>
    <t>997013511</t>
  </si>
  <si>
    <t>Odvoz suti a vybouraných hmot z meziskládky na skládku do 1 km s naložením a se složením</t>
  </si>
  <si>
    <t>769175820</t>
  </si>
  <si>
    <t>Odvoz suti a vybouraných hmot z meziskládky na skládku  s naložením a se složením, na vzdálenost do 1 km</t>
  </si>
  <si>
    <t>1,697*9 'Přepočtené koeficientem množství</t>
  </si>
  <si>
    <t>23</t>
  </si>
  <si>
    <t>997013814</t>
  </si>
  <si>
    <t>Poplatek za uložení na skládce (skládkovné) stavebního odpadu izolací kód odpadu 17 06 04</t>
  </si>
  <si>
    <t>1987621839</t>
  </si>
  <si>
    <t>Poplatek za uložení stavebního odpadu na skládce (skládkovné) z izolačních materiálů zatříděného do Katalogu odpadů pod kódem 17 06 04</t>
  </si>
  <si>
    <t>1,697-0,24</t>
  </si>
  <si>
    <t>24</t>
  </si>
  <si>
    <t>997013847</t>
  </si>
  <si>
    <t>Poplatek za uložení na skládce (skládkovné) odpadu asfaltového s dehtem kód odpadu 17 03 01</t>
  </si>
  <si>
    <t>734949204</t>
  </si>
  <si>
    <t>Poplatek za uložení stavebního odpadu na skládce (skládkovné) asfaltového s obsahem dehtu zatříděného do Katalogu odpadů pod kódem 17 03 01</t>
  </si>
  <si>
    <t>998</t>
  </si>
  <si>
    <t>Přesun hmot</t>
  </si>
  <si>
    <t>25</t>
  </si>
  <si>
    <t>998011003</t>
  </si>
  <si>
    <t>Přesun hmot pro budovy zděné v do 24 m</t>
  </si>
  <si>
    <t>2020986948</t>
  </si>
  <si>
    <t>Přesun hmot pro budovy občanské výstavby, bydlení, výrobu a služby  s nosnou svislou konstrukcí zděnou z cihel, tvárnic nebo kamene vodorovná dopravní vzdálenost do 100 m pro budovy výšky přes 12 do 24 m</t>
  </si>
  <si>
    <t>PSV</t>
  </si>
  <si>
    <t>Práce a dodávky PSV</t>
  </si>
  <si>
    <t>712</t>
  </si>
  <si>
    <t>Povlakové krytiny</t>
  </si>
  <si>
    <t>26</t>
  </si>
  <si>
    <t>712300832</t>
  </si>
  <si>
    <t>Odstranění povlakové krytiny střech do 10° dvouvrstvé</t>
  </si>
  <si>
    <t>-470628584</t>
  </si>
  <si>
    <t>Odstranění ze střech plochých do 10°  krytiny povlakové dvouvrstvé</t>
  </si>
  <si>
    <t>(9,97*2+6,34*2)*(0,175+0,25+0,31)</t>
  </si>
  <si>
    <t>713</t>
  </si>
  <si>
    <t>Izolace tepelné</t>
  </si>
  <si>
    <t>27</t>
  </si>
  <si>
    <t>713-01</t>
  </si>
  <si>
    <t>D+M Zateplení věnce a mezikrokevního prostoru viz PD</t>
  </si>
  <si>
    <t>944702646</t>
  </si>
  <si>
    <t>6,54*2+10,12*2</t>
  </si>
  <si>
    <t>28</t>
  </si>
  <si>
    <t>713140832</t>
  </si>
  <si>
    <t>Odstranění tepelné izolace střech nadstřešní připevněné z vláknitých materiálů nasáklých vodou tl do 100 mm</t>
  </si>
  <si>
    <t>-2016386550</t>
  </si>
  <si>
    <t>Odstranění tepelné izolace střech plochých z rohoží, pásů, dílců, desek, bloků nadstřešních izolací připevněných šrouby z vláknitých materiálů nasáklých vodou, tloušťka izolace do 100 mm</t>
  </si>
  <si>
    <t>0,31*(10,64*2+7,06*2)+0,24*(6,54*2+10,12)</t>
  </si>
  <si>
    <t>29</t>
  </si>
  <si>
    <t>713140834</t>
  </si>
  <si>
    <t>Odstranění tepelné izolace střech nadstřešní připevněné z vláknitých materiálů nasáklých vodou tl přes 100 mm</t>
  </si>
  <si>
    <t>399973465</t>
  </si>
  <si>
    <t>Odstranění tepelné izolace střech plochých z rohoží, pásů, dílců, desek, bloků nadstřešních izolací připevněných šrouby z vláknitých materiálů nasáklých vodou, tloušťka izolace přes 100 mm</t>
  </si>
  <si>
    <t>0,175*(6,44*2+10,02*2)</t>
  </si>
  <si>
    <t>751</t>
  </si>
  <si>
    <t>Vzduchotechnika</t>
  </si>
  <si>
    <t>30</t>
  </si>
  <si>
    <t>751-01</t>
  </si>
  <si>
    <t>Přemístění stávajících vzduchotechnických jednotek vč. prodloužení vedení, doplnění chladiva, kotvení do fasády přes KZS, materiál včetně montáže</t>
  </si>
  <si>
    <t>1938249342</t>
  </si>
  <si>
    <t>762</t>
  </si>
  <si>
    <t>Konstrukce tesařské</t>
  </si>
  <si>
    <t>31</t>
  </si>
  <si>
    <t>762-01</t>
  </si>
  <si>
    <t>D+M Podbití střešní kce včetě nosných prvků</t>
  </si>
  <si>
    <t>-1941944254</t>
  </si>
  <si>
    <t>32</t>
  </si>
  <si>
    <t>762332131</t>
  </si>
  <si>
    <t>Montáž vázaných kcí krovů pravidelných z hraněného řeziva průřezové plochy do 120 cm2</t>
  </si>
  <si>
    <t>18027069</t>
  </si>
  <si>
    <t>Montáž vázaných konstrukcí krovů  střech pultových, sedlových, valbových, stanových čtvercového nebo obdélníkového půdorysu, z řeziva hraněného průřezové plochy do 120 cm2</t>
  </si>
  <si>
    <t>2,65+2,7 "fošna 60x120 mm"</t>
  </si>
  <si>
    <t>1,9+3,2*5 "kleština 60x120 mm"</t>
  </si>
  <si>
    <t>0,35+0,4+1,4*2 "sloupek 100x100 mm"</t>
  </si>
  <si>
    <t>1,4+2,1 "sloupek šikmý 100x100 mm"</t>
  </si>
  <si>
    <t>33</t>
  </si>
  <si>
    <t>60512125</t>
  </si>
  <si>
    <t>hranol stavební řezivo průřezu do 120cm2 do dl 6m</t>
  </si>
  <si>
    <t>-2103803148</t>
  </si>
  <si>
    <t>(2,65+2,7)*0,06*0,12 "fošna 60x120 mm"</t>
  </si>
  <si>
    <t>(1,9+3,2*5)*0,06*0,12 "kleština 60x120 mm"</t>
  </si>
  <si>
    <t>(0,35+0,4+1,4*2)*0,1*0,1 "sloupek 100x100 mm"</t>
  </si>
  <si>
    <t>(1,4+2,1)*0,1*0,1 "sloupek šikmý 100x100 mm"</t>
  </si>
  <si>
    <t>0,239*1,1 'Přepočtené koeficientem množství</t>
  </si>
  <si>
    <t>34</t>
  </si>
  <si>
    <t>762332132</t>
  </si>
  <si>
    <t>Montáž vázaných kcí krovů pravidelných z hraněného řeziva průřezové plochy do 224 cm2</t>
  </si>
  <si>
    <t>-487740810</t>
  </si>
  <si>
    <t>Montáž vázaných konstrukcí krovů  střech pultových, sedlových, valbových, stanových čtvercového nebo obdélníkového půdorysu, z řeziva hraněného průřezové plochy přes 120 do 224 cm2</t>
  </si>
  <si>
    <t>0,8+0,9+0,9+1,55+1,85+3,05+3,15+4,2*2+2,05*3+0,85*6+1,95*6+3,05*6+4,2*10 "krokev 100x160 mm"</t>
  </si>
  <si>
    <t>5,55*3 "nárožní krokev 120x180 mm"</t>
  </si>
  <si>
    <t>6,35+6,75+9,8+10,1 "pozednice 160x100 mm"</t>
  </si>
  <si>
    <t>2,7+2,95 "úžlabní krokev 100x160 mm"</t>
  </si>
  <si>
    <t>4,3 " vaznice 100x160 mm"</t>
  </si>
  <si>
    <t>3,4 "vazný trám 100x160 mm"</t>
  </si>
  <si>
    <t>35</t>
  </si>
  <si>
    <t>60512130</t>
  </si>
  <si>
    <t>hranol stavební řezivo průřezu do 224cm2 do dl 6m</t>
  </si>
  <si>
    <t>-1036092727</t>
  </si>
  <si>
    <t>(0,8+0,9+0,9+1,55+1,85+3,05+3,15+4,2*2+2,05*3+0,85*6+1,95*6+3,05*6+4,2*10)*0,1*0,16 "krokev 100x160 mm"</t>
  </si>
  <si>
    <t>5,55*3*0,12*0,18 "nárožní krokev 120x180 mm"</t>
  </si>
  <si>
    <t>(6,35+6,75+9,8+10,1)*0,16*0,1 "pozednice 160x100 mm"</t>
  </si>
  <si>
    <t>(2,7+2,95)*0,1*0,16 "úžlabní krokev 100x160 mm"</t>
  </si>
  <si>
    <t>4,3*0,1*0,16 " vaznice 100x160 mm"</t>
  </si>
  <si>
    <t>3,4*0,1*0,16 "vazný trám 100x160 mm"</t>
  </si>
  <si>
    <t>2,763*1,1 'Přepočtené koeficientem množství</t>
  </si>
  <si>
    <t>36</t>
  </si>
  <si>
    <t>762332134</t>
  </si>
  <si>
    <t>Montáž vázaných kcí krovů pravidelných z hraněného řeziva průřezové plochy do 450 cm2</t>
  </si>
  <si>
    <t>-467069830</t>
  </si>
  <si>
    <t>Montáž vázaných konstrukcí krovů  střech pultových, sedlových, valbových, stanových čtvercového nebo obdélníkového půdorysu, z řeziva hraněného průřezové plochy přes 288 do 450 cm2</t>
  </si>
  <si>
    <t>3,72 "vrcholová vaznice 160x200 mm"</t>
  </si>
  <si>
    <t>37</t>
  </si>
  <si>
    <t>60512140</t>
  </si>
  <si>
    <t>hranol stavební řezivo průřezu do 450cm2 do dl 6m</t>
  </si>
  <si>
    <t>-1860093382</t>
  </si>
  <si>
    <t>0,16*0,2*3,72 "vrcholová vaznice"</t>
  </si>
  <si>
    <t>0,119*1,1 'Přepočtené koeficientem množství</t>
  </si>
  <si>
    <t>38</t>
  </si>
  <si>
    <t>762342214</t>
  </si>
  <si>
    <t>Montáž laťování na střechách jednoduchých sklonu do 60° osové vzdálenosti do 360 mm</t>
  </si>
  <si>
    <t>1650368453</t>
  </si>
  <si>
    <t>Bednění a laťování montáž laťování střech jednoduchých sklonu do 60° při osové vzdálenosti latí přes 150 do 360 mm</t>
  </si>
  <si>
    <t>14,75+4,07+22,44+11,51+24,25</t>
  </si>
  <si>
    <t>39</t>
  </si>
  <si>
    <t>60514105</t>
  </si>
  <si>
    <t>řezivo jehličnaté lať pevnostní třída S10-13 průřez 30x50mm</t>
  </si>
  <si>
    <t>1672505796</t>
  </si>
  <si>
    <t>(14,75+4,07+22,44+11,51+24,25)*(1,0/0,29)*0,03*0,05</t>
  </si>
  <si>
    <t>0,398*1,1 'Přepočtené koeficientem množství</t>
  </si>
  <si>
    <t>40</t>
  </si>
  <si>
    <t>762342441</t>
  </si>
  <si>
    <t>Montáž lišt trojúhelníkových nebo kontralatí na střechách sklonu do 60°</t>
  </si>
  <si>
    <t>-625074375</t>
  </si>
  <si>
    <t>Bednění a laťování montáž lišt trojúhelníkových nebo kontralatí</t>
  </si>
  <si>
    <t>41</t>
  </si>
  <si>
    <t>60514106</t>
  </si>
  <si>
    <t>řezivo jehličnaté lať pevnostní třída S10-13 průřez 40x60mm</t>
  </si>
  <si>
    <t>-1664329159</t>
  </si>
  <si>
    <t>126,15*0,04*0,06</t>
  </si>
  <si>
    <t>0,303*1,1 'Přepočtené koeficientem množství</t>
  </si>
  <si>
    <t>42</t>
  </si>
  <si>
    <t>762395000</t>
  </si>
  <si>
    <t>Spojovací prostředky krovů, bednění, laťování, nadstřešních konstrukcí</t>
  </si>
  <si>
    <t>90827783</t>
  </si>
  <si>
    <t>Spojovací prostředky krovů, bednění a laťování, nadstřešních konstrukcí  svory, prkna, hřebíky, pásová ocel, vruty</t>
  </si>
  <si>
    <t>0,263+3,039+0,131+0,438+0,333</t>
  </si>
  <si>
    <t>43</t>
  </si>
  <si>
    <t>998762103</t>
  </si>
  <si>
    <t>Přesun hmot tonážní pro kce tesařské v objektech v do 24 m</t>
  </si>
  <si>
    <t>731324955</t>
  </si>
  <si>
    <t>Přesun hmot pro konstrukce tesařské  stanovený z hmotnosti přesunovaného materiálu vodorovná dopravní vzdálenost do 50 m v objektech výšky přes 12 do 24 m</t>
  </si>
  <si>
    <t>763</t>
  </si>
  <si>
    <t>Konstrukce suché výstavby</t>
  </si>
  <si>
    <t>44</t>
  </si>
  <si>
    <t>763131914</t>
  </si>
  <si>
    <t>Zhotovení otvoru vel. do 1 m2 v SDK podhledu a podkroví s vyztužením profily</t>
  </si>
  <si>
    <t>kus</t>
  </si>
  <si>
    <t>-1137443446</t>
  </si>
  <si>
    <t>Zhotovení otvorů v podhledech a podkrovích ze sádrokartonových desek  pro prostupy (voda, elektro, topení, VZT), osvětlení, sprinklery, revizní klapky včetně vyztužení profily, velikost přes 0,50 do 1,00 m2</t>
  </si>
  <si>
    <t>45</t>
  </si>
  <si>
    <t>763-01</t>
  </si>
  <si>
    <t xml:space="preserve">D+M Poklop 600x900 mm s požární odolností viz PBŘ </t>
  </si>
  <si>
    <t>ks</t>
  </si>
  <si>
    <t>1466645535</t>
  </si>
  <si>
    <t xml:space="preserve">Poklop 600x900 mm s požární odolností viz PBŘ </t>
  </si>
  <si>
    <t>764</t>
  </si>
  <si>
    <t>Konstrukce klempířské</t>
  </si>
  <si>
    <t>46</t>
  </si>
  <si>
    <t>764001801</t>
  </si>
  <si>
    <t>Demontáž podkladního plechu do suti</t>
  </si>
  <si>
    <t>-693967388</t>
  </si>
  <si>
    <t>Demontáž klempířských konstrukcí podkladního plechu do suti</t>
  </si>
  <si>
    <t>(6,34+0,41*2+9,97+0,41+0,31)*2</t>
  </si>
  <si>
    <t>47</t>
  </si>
  <si>
    <t>764002841</t>
  </si>
  <si>
    <t>Demontáž oplechování horních ploch zdí a nadezdívek do suti</t>
  </si>
  <si>
    <t>1501704982</t>
  </si>
  <si>
    <t>Demontáž klempířských konstrukcí oplechování horních ploch zdí a nadezdívek do suti</t>
  </si>
  <si>
    <t>48</t>
  </si>
  <si>
    <t>764-02</t>
  </si>
  <si>
    <t>Domentáž oplechování přechodu na stávající střechu včetně lepenky</t>
  </si>
  <si>
    <t>-10136664</t>
  </si>
  <si>
    <t>49</t>
  </si>
  <si>
    <t>764111401</t>
  </si>
  <si>
    <t>Krytina střechy rovné drážkováním ze svitků z Pz plechu rš 500 mm sklonu do 30°</t>
  </si>
  <si>
    <t>920869963</t>
  </si>
  <si>
    <t>Krytina ze svitků nebo tabulí z pozinkovaného plechu s úpravou u okapů, prostupů a výčnělků střechy rovné drážkováním ze svitků rš 500 mm, sklon střechy do 30°</t>
  </si>
  <si>
    <t>0,35*(7,35+11,04+7,46+7,72)</t>
  </si>
  <si>
    <t>50</t>
  </si>
  <si>
    <t>764202134</t>
  </si>
  <si>
    <t>Montáž oplechování rovné okapové hrany</t>
  </si>
  <si>
    <t>1876494114</t>
  </si>
  <si>
    <t>Montáž oplechování střešních prvků okapu okapovým plechem rovným</t>
  </si>
  <si>
    <t>51</t>
  </si>
  <si>
    <t>764-01</t>
  </si>
  <si>
    <t>Okapnice plechová 2,75 m</t>
  </si>
  <si>
    <t>1230167487</t>
  </si>
  <si>
    <t>52</t>
  </si>
  <si>
    <t>764513406</t>
  </si>
  <si>
    <t>Žlaby nadokapní (nástřešní ) oblého tvaru včetně háků, čel a hrdel z Pz plechu rš 500 mm</t>
  </si>
  <si>
    <t>-1244200546</t>
  </si>
  <si>
    <t>Žlab nadokapní (nástřešní) z pozinkovaného plechu oblého tvaru, včetně háků, čel a hrdel rš 500 mm</t>
  </si>
  <si>
    <t>6,96+10,54+7,5+7,5</t>
  </si>
  <si>
    <t>53</t>
  </si>
  <si>
    <t>764513426</t>
  </si>
  <si>
    <t>Příplatek k cenám nadokapního žlabu za provedení rohu nebo koutu z Pz plechu rš 500 mm</t>
  </si>
  <si>
    <t>-565201886</t>
  </si>
  <si>
    <t>Žlab nadokapní (nástřešní) z pozinkovaného plechu Příplatek k cenám za zvýšenou pracnost při provedení rohu nebo koutu rš 500 mm</t>
  </si>
  <si>
    <t>54</t>
  </si>
  <si>
    <t>764518424</t>
  </si>
  <si>
    <t>Svody kruhové včetně objímek, kolen, odskoků z Pz plechu průměru 150 mm</t>
  </si>
  <si>
    <t>509542114</t>
  </si>
  <si>
    <t>Svod z pozinkovaného plechu včetně objímek, kolen a odskoků kruhový, průměru 150 mm</t>
  </si>
  <si>
    <t>55</t>
  </si>
  <si>
    <t>998764203</t>
  </si>
  <si>
    <t>Přesun hmot procentní pro konstrukce klempířské v objektech v do 24 m</t>
  </si>
  <si>
    <t>%</t>
  </si>
  <si>
    <t>221226277</t>
  </si>
  <si>
    <t>Přesun hmot pro konstrukce klempířské stanovený procentní sazbou (%) z ceny vodorovná dopravní vzdálenost do 50 m v objektech výšky přes 12 do 24 m</t>
  </si>
  <si>
    <t>765</t>
  </si>
  <si>
    <t>Krytina skládaná</t>
  </si>
  <si>
    <t>56</t>
  </si>
  <si>
    <t>765115401</t>
  </si>
  <si>
    <t>Montáž protisněhového háku pro keramickou krytinu</t>
  </si>
  <si>
    <t>2060241252</t>
  </si>
  <si>
    <t>Montáž střešních doplňků krytiny keramické  protisněhové zábrany háku</t>
  </si>
  <si>
    <t>57</t>
  </si>
  <si>
    <t>59660249</t>
  </si>
  <si>
    <t>hák protisněhový na tašky keramické drážkové velkoformátové krytiny</t>
  </si>
  <si>
    <t>911645437</t>
  </si>
  <si>
    <t>58</t>
  </si>
  <si>
    <t>765121014</t>
  </si>
  <si>
    <t>Montáž krytiny betonové sklonu do 30° na sucho přes 8 do 10 ks/m2</t>
  </si>
  <si>
    <t>301021524</t>
  </si>
  <si>
    <t>Montáž krytiny betonové  sklonu do 30° drážkové na sucho, počet kusů přes 8 do 10 ks/m2</t>
  </si>
  <si>
    <t>59</t>
  </si>
  <si>
    <t>765-01</t>
  </si>
  <si>
    <t>Betonová taška základní</t>
  </si>
  <si>
    <t>1636705959</t>
  </si>
  <si>
    <t>60</t>
  </si>
  <si>
    <t>765-02</t>
  </si>
  <si>
    <t>Betonová taška půlena</t>
  </si>
  <si>
    <t>-600337188</t>
  </si>
  <si>
    <t>61</t>
  </si>
  <si>
    <t>765-03</t>
  </si>
  <si>
    <t>Betonová taška odvětrávací</t>
  </si>
  <si>
    <t>-730303858</t>
  </si>
  <si>
    <t>765121202</t>
  </si>
  <si>
    <t>Montáž krytiny betonové okapní větrací mřížka</t>
  </si>
  <si>
    <t>-253635080</t>
  </si>
  <si>
    <t>Montáž krytiny betonové  okapové hrany s větrací mřížkou</t>
  </si>
  <si>
    <t>30,94</t>
  </si>
  <si>
    <t>63</t>
  </si>
  <si>
    <t>59244033</t>
  </si>
  <si>
    <t>mřížka větrací střešní krytiny</t>
  </si>
  <si>
    <t>116476084</t>
  </si>
  <si>
    <t>30,94*1,1 'Přepočtené koeficientem množství</t>
  </si>
  <si>
    <t>64</t>
  </si>
  <si>
    <t>765-04</t>
  </si>
  <si>
    <t>Větrací pás okapní 100 mm</t>
  </si>
  <si>
    <t>rol</t>
  </si>
  <si>
    <t>-167666234</t>
  </si>
  <si>
    <t>65</t>
  </si>
  <si>
    <t>765-05</t>
  </si>
  <si>
    <t>Utěsňovací klínový pás 30x60 mm</t>
  </si>
  <si>
    <t>1203795073</t>
  </si>
  <si>
    <t>66</t>
  </si>
  <si>
    <t>765121221</t>
  </si>
  <si>
    <t>Montáž krytiny betonové nároží na sucho s větracím pásem lepícím</t>
  </si>
  <si>
    <t>-268422025</t>
  </si>
  <si>
    <t>Montáž krytiny betonové  nárožní hrany na sucho vkládaným větracím pásem lepícím</t>
  </si>
  <si>
    <t>17,3</t>
  </si>
  <si>
    <t>67</t>
  </si>
  <si>
    <t>765121251</t>
  </si>
  <si>
    <t>Montáž krytiny betonové hřeben na sucho s větracím pásem</t>
  </si>
  <si>
    <t>-765321480</t>
  </si>
  <si>
    <t>Montáž krytiny betonové  hřebene na sucho vkládaným větracím pásem</t>
  </si>
  <si>
    <t>7,63</t>
  </si>
  <si>
    <t>68</t>
  </si>
  <si>
    <t>765-06</t>
  </si>
  <si>
    <t>Betonový hřebenáč s příchytkou</t>
  </si>
  <si>
    <t>-1897789916</t>
  </si>
  <si>
    <t>69</t>
  </si>
  <si>
    <t>765-07</t>
  </si>
  <si>
    <t>Betonový koncový hřebenáč s vrutem</t>
  </si>
  <si>
    <t>-74390537</t>
  </si>
  <si>
    <t>70</t>
  </si>
  <si>
    <t>765-08</t>
  </si>
  <si>
    <t>Betonový rozdělovací hřebenáč s vrutem</t>
  </si>
  <si>
    <t>662517559</t>
  </si>
  <si>
    <t>71</t>
  </si>
  <si>
    <t>765-09</t>
  </si>
  <si>
    <t>Držák hřebenové latě 40/210 s hřebem</t>
  </si>
  <si>
    <t>1254725186</t>
  </si>
  <si>
    <t>72</t>
  </si>
  <si>
    <t>765121301</t>
  </si>
  <si>
    <t>Montáž krytiny betonové úžlabí na plech na sucho na molitanové pásy</t>
  </si>
  <si>
    <t>-1234772138</t>
  </si>
  <si>
    <t>Montáž krytiny betonové  úžlabí na sucho na plech s těsnícím pásem</t>
  </si>
  <si>
    <t>73</t>
  </si>
  <si>
    <t>765-10</t>
  </si>
  <si>
    <t>Profilované úžlabí pozinkované</t>
  </si>
  <si>
    <t>1473733460</t>
  </si>
  <si>
    <t>74</t>
  </si>
  <si>
    <t>765125302</t>
  </si>
  <si>
    <t>Montáž střešního výlezu plochy jednotlivě přes 0,25 m2 pro betonovu krytinu</t>
  </si>
  <si>
    <t>1255244114</t>
  </si>
  <si>
    <t>Montáž střešních doplňků krytiny betonové  střešního výlezu plochy jednotlivě přes 0,25 m2</t>
  </si>
  <si>
    <t>75</t>
  </si>
  <si>
    <t>765-12</t>
  </si>
  <si>
    <t>Střešní výlez 600x600 mm</t>
  </si>
  <si>
    <t>286137161</t>
  </si>
  <si>
    <t>76</t>
  </si>
  <si>
    <t>765131061</t>
  </si>
  <si>
    <t>Montáž vláknocementové krytiny do 30° skládané ze šablon jednoduché krytí počtu do 20ks/m2</t>
  </si>
  <si>
    <t>-1828877636</t>
  </si>
  <si>
    <t>Montáž vláknocementové krytiny skládané  sklonu střechy do 30° jednoduché krytí ze šablon, počet desek přes 10 do 20 ks/m2</t>
  </si>
  <si>
    <t>77</t>
  </si>
  <si>
    <t>765131811</t>
  </si>
  <si>
    <t>Demontáž vláknocementové skládané krytiny sklonu do 30° k dalšímu použití</t>
  </si>
  <si>
    <t>1944853993</t>
  </si>
  <si>
    <t>Demontáž vláknocementové krytiny skládané  sklonu do 30° k dalšímu použití</t>
  </si>
  <si>
    <t>78</t>
  </si>
  <si>
    <t>765131831</t>
  </si>
  <si>
    <t>Demontáž hřebene nebo nároží z hřebenáčů vláknocementové skládané krytiny sklonu do 30° k použití</t>
  </si>
  <si>
    <t>2044932038</t>
  </si>
  <si>
    <t>Demontáž vláknocementové krytiny skládané  sklonu do 30° hřebene nebo nároží z hřebenáčů k dalšímu použití</t>
  </si>
  <si>
    <t>79</t>
  </si>
  <si>
    <t>765191021</t>
  </si>
  <si>
    <t>Montáž pojistné hydroizolační nebo parotěsné fólie kladené ve sklonu přes 20° s lepenými spoji na krokve</t>
  </si>
  <si>
    <t>-2017213045</t>
  </si>
  <si>
    <t>Montáž pojistné hydroizolační nebo parotěsné fólie kladené ve sklonu přes 20° s lepenými přesahy na krokve</t>
  </si>
  <si>
    <t>80</t>
  </si>
  <si>
    <t>765-11</t>
  </si>
  <si>
    <t>Pojistná hydroizolační fólie DHV</t>
  </si>
  <si>
    <t>-1454199928</t>
  </si>
  <si>
    <t>77,2*1,1 'Přepočtené koeficientem množství</t>
  </si>
  <si>
    <t>81</t>
  </si>
  <si>
    <t>765191031</t>
  </si>
  <si>
    <t>Lepení těsnících pásků pod kontralatě</t>
  </si>
  <si>
    <t>402314482</t>
  </si>
  <si>
    <t>Montáž pojistné hydroizolační nebo parotěsné fólie lepení těsnících pásků pod kontralatě</t>
  </si>
  <si>
    <t>126,15</t>
  </si>
  <si>
    <t>82</t>
  </si>
  <si>
    <t>28329303</t>
  </si>
  <si>
    <t>páska těsnící jednostranně lepící butylkaučuková pod kontralatě š 50mm</t>
  </si>
  <si>
    <t>403822409</t>
  </si>
  <si>
    <t>126,15*1,1 'Přepočtené koeficientem množství</t>
  </si>
  <si>
    <t>83</t>
  </si>
  <si>
    <t>998765203</t>
  </si>
  <si>
    <t>Přesun hmot procentní pro krytiny skládané v objektech v do 24 m</t>
  </si>
  <si>
    <t>1040277073</t>
  </si>
  <si>
    <t>Přesun hmot pro krytiny skládané stanovený procentní sazbou (%) z ceny vodorovná dopravní vzdálenost do 50 m v objektech výšky přes 12 do 24 m</t>
  </si>
  <si>
    <t>767</t>
  </si>
  <si>
    <t>Konstrukce zámečnické</t>
  </si>
  <si>
    <t>84</t>
  </si>
  <si>
    <t>767881132-01</t>
  </si>
  <si>
    <t>Montáž záchytného systému do šikmé střechy se střešní krytinou</t>
  </si>
  <si>
    <t>-982975933</t>
  </si>
  <si>
    <t>Montáž záchytného systému proti pádu bodů samostatných nebo v systému s poddajným kotvícím vedením na šikmé střechy (přes 15 °) se střešní krytinou drážkovanou</t>
  </si>
  <si>
    <t>783</t>
  </si>
  <si>
    <t>Dokončovací práce - nátěry</t>
  </si>
  <si>
    <t>85</t>
  </si>
  <si>
    <t>783201401</t>
  </si>
  <si>
    <t>Ometení tesařských konstrukcí před provedením nátěru</t>
  </si>
  <si>
    <t>-555934436</t>
  </si>
  <si>
    <t>Příprava podkladu tesařských konstrukcí před provedením nátěru ometení</t>
  </si>
  <si>
    <t>(2,65+2,7)*(0,06*2+0,12*2)+0,06*0,12*2*2 "fošna 60x120 mm"</t>
  </si>
  <si>
    <t>(1,9+3,2*5)*(0,06*2+0,12*2)+0,06*0,12*2*6 "kleština 60x120 mm"</t>
  </si>
  <si>
    <t>(0,35+0,4+1,4*2)*(0,1*4)+0,1*0,1*2*4 "sloupek 100x100 mm"</t>
  </si>
  <si>
    <t>(1,4+2,1)*(0,1*4)+0,1*0,1*2*2 "sloupek šikmý 100x100 mm"</t>
  </si>
  <si>
    <t>Mezisoučet</t>
  </si>
  <si>
    <t>(0,8+0,9+0,9+1,55+1,85+3,05+3,15+4,2*2+2,05*3+0,85*6+1,95*6+3,05*6+4,2*10)*(0,1*2+0,16*2)+0,1*0,16*2*40 "krokev 100x160 mm"</t>
  </si>
  <si>
    <t>5,55*3*(0,12*2+0,18*2)+0,12*0,18*2*3 "nárožní krokev 120x180 mm"</t>
  </si>
  <si>
    <t>(6,35+6,75+9,8+10,1)*(0,16*2+0,1*2)+0,16*0,1*2*4 "pozednice 160x100 mm"</t>
  </si>
  <si>
    <t>(2,7+2,95)*(0,1*2+0,16*2)+0,1*0,16*2*2 "úžlabní krokev 100x160 mm"</t>
  </si>
  <si>
    <t>4,3*(0,1*2+0,16*2)+0,1*0,16*2 " vaznice 100x160 mm"</t>
  </si>
  <si>
    <t>3,4*(0,1*2+0,16*2)+0,1*0,16*2 "vazný trám 100x160 mm"</t>
  </si>
  <si>
    <t>3,72*(0,16*2+0,2*2)+0,16*0,2*2 "vrcholová vaznice 160x200 mm"</t>
  </si>
  <si>
    <t>(14,75+4,07+22,44+11,51+24,25)*(1,0/0,29)*(0,03*2+0,05*2)*1,1</t>
  </si>
  <si>
    <t>(0,8+0,9+0,9+1,55+1,85+3,05+3,15+4,2*2+2,05*3+0,85*6+1,95*6+3,05*6+4,2*10+5,55*3+2,7+2,95)*(0,04*2+0,06*2)*1,1</t>
  </si>
  <si>
    <t>86</t>
  </si>
  <si>
    <t>783213121</t>
  </si>
  <si>
    <t>Napouštěcí dvojnásobný syntetický biocidní nátěr tesařských konstrukcí zabudovaných do konstrukce</t>
  </si>
  <si>
    <t>702196245</t>
  </si>
  <si>
    <t>Napouštěcí nátěr tesařských konstrukcí zabudovaných do konstrukce proti dřevokazným houbám, hmyzu a plísním dvojnásobný syntetický</t>
  </si>
  <si>
    <t>VRN</t>
  </si>
  <si>
    <t>Vedlejší rozpočtové náklady</t>
  </si>
  <si>
    <t>VRN1</t>
  </si>
  <si>
    <t>Průzkumné, geodetické a projektové práce</t>
  </si>
  <si>
    <t>87</t>
  </si>
  <si>
    <t>010001000</t>
  </si>
  <si>
    <t>1024</t>
  </si>
  <si>
    <t>-458526606</t>
  </si>
  <si>
    <t>Průzkumné, geodetické a projektové práce - vytyčení inženýrských sítí u výkopů</t>
  </si>
  <si>
    <t>VRN3</t>
  </si>
  <si>
    <t>Zařízení staveniště</t>
  </si>
  <si>
    <t>88</t>
  </si>
  <si>
    <t>030001000</t>
  </si>
  <si>
    <t>-725321083</t>
  </si>
  <si>
    <t>VRN4</t>
  </si>
  <si>
    <t>Inženýrská činnost</t>
  </si>
  <si>
    <t>89</t>
  </si>
  <si>
    <t>045303000</t>
  </si>
  <si>
    <t>Koordinační činnost</t>
  </si>
  <si>
    <t>-215064289</t>
  </si>
  <si>
    <t>90</t>
  </si>
  <si>
    <t>049303000</t>
  </si>
  <si>
    <t>Náklady vzniklé v souvislosti s předáním stavby</t>
  </si>
  <si>
    <t>-2044461827</t>
  </si>
  <si>
    <t>Náklady vzniklé v souvislosti s předáním stavby - předání a převzetí díla</t>
  </si>
  <si>
    <t>2020018-02 - Stavební úpravy části střechy ZŠ Karla IV. - bleskosvod</t>
  </si>
  <si>
    <t xml:space="preserve">    741 - Elektroinstalace - silnoproud</t>
  </si>
  <si>
    <t>741</t>
  </si>
  <si>
    <t>Elektroinstalace - silnoproud</t>
  </si>
  <si>
    <t>741-01</t>
  </si>
  <si>
    <t>Bleskosvod, podrobná specifikace viz samostatný list - příloha č. 1</t>
  </si>
  <si>
    <t>1790330164</t>
  </si>
  <si>
    <t>741-02</t>
  </si>
  <si>
    <t>Demontáž stávajícího bleskosvodu</t>
  </si>
  <si>
    <t>478260766</t>
  </si>
  <si>
    <t>Celkové náklady</t>
  </si>
  <si>
    <t>Materiál</t>
  </si>
  <si>
    <t>Montáž</t>
  </si>
  <si>
    <t>Celkem</t>
  </si>
  <si>
    <t>Materiál celkem</t>
  </si>
  <si>
    <t>Montáž celkem</t>
  </si>
  <si>
    <t>Oddíl: Všeobecně</t>
  </si>
  <si>
    <t>Celkem za oddíl</t>
  </si>
  <si>
    <t>P.č.</t>
  </si>
  <si>
    <t>Výrobce/prodejce</t>
  </si>
  <si>
    <t>Název</t>
  </si>
  <si>
    <t>Počet</t>
  </si>
  <si>
    <t>Jedno-tka</t>
  </si>
  <si>
    <t>jednoka cena</t>
  </si>
  <si>
    <t>Cena montáž</t>
  </si>
  <si>
    <t>Cena celkem</t>
  </si>
  <si>
    <t>hod</t>
  </si>
  <si>
    <t>Koordinace s ostatními profesemi</t>
  </si>
  <si>
    <t>Projekt skutečného provedení</t>
  </si>
  <si>
    <t>Příplatek za práce ve výškách</t>
  </si>
  <si>
    <t>set</t>
  </si>
  <si>
    <t>Oddíl: Bleskosvod</t>
  </si>
  <si>
    <t>pomocný materiál</t>
  </si>
  <si>
    <t>drát AlMgSi 8</t>
  </si>
  <si>
    <t>drát FeZn průměr 10</t>
  </si>
  <si>
    <t>pásek FeZn 30x4</t>
  </si>
  <si>
    <t>jímací tyč JP10-Rd 16Al D=16mm L=1000mm AlMgSi</t>
  </si>
  <si>
    <t>dvojitá podpěra PJT15 204</t>
  </si>
  <si>
    <t>svorka SP1</t>
  </si>
  <si>
    <t>podpěra vedení PV15</t>
  </si>
  <si>
    <t>podpěra vedení PV17ppp</t>
  </si>
  <si>
    <t>svorka okapová Soc</t>
  </si>
  <si>
    <t xml:space="preserve">ks </t>
  </si>
  <si>
    <t>svorka okapová SOb</t>
  </si>
  <si>
    <t>svorka k zemnící tyči SJ2b</t>
  </si>
  <si>
    <t xml:space="preserve">zkušební svorka SZb </t>
  </si>
  <si>
    <t xml:space="preserve">svorka okapová SOa </t>
  </si>
  <si>
    <t xml:space="preserve">čísla svodů </t>
  </si>
  <si>
    <t>svorka SR 3a pásek - drát</t>
  </si>
  <si>
    <t>svorka SS</t>
  </si>
  <si>
    <t>svorka SSN nerez</t>
  </si>
  <si>
    <t>Bezpečnostní tabulka</t>
  </si>
  <si>
    <t>držák ochr. trubky DJT</t>
  </si>
  <si>
    <t>ochranná trubka OT 1,7m</t>
  </si>
  <si>
    <t>zemnící tyč TE20 1000 Z STTZN 1m</t>
  </si>
  <si>
    <t>izolace spoje v zemi</t>
  </si>
  <si>
    <t>výkop kabel. rýhy 35x70cm zemina 4</t>
  </si>
  <si>
    <t>zához kabel. rýhy 35x70cm zemina 4</t>
  </si>
  <si>
    <t xml:space="preserve">revizní technik </t>
  </si>
  <si>
    <t>spolupráce s revizním technikem</t>
  </si>
  <si>
    <t>Rekapitulace</t>
  </si>
  <si>
    <t>Dodávka materiálu</t>
  </si>
  <si>
    <t>DPH 21%</t>
  </si>
  <si>
    <t>Celkem s DPH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</si>
</sst>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/>
    <xf numFmtId="0" fontId="0" fillId="0" borderId="23" xfId="0" applyBorder="1"/>
    <xf numFmtId="0" fontId="0" fillId="0" borderId="24" xfId="0" applyBorder="1"/>
    <xf numFmtId="0" fontId="40" fillId="0" borderId="24" xfId="0" applyFont="1" applyBorder="1"/>
    <xf numFmtId="0" fontId="40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1" fontId="40" fillId="0" borderId="31" xfId="0" applyNumberFormat="1" applyFont="1" applyBorder="1"/>
    <xf numFmtId="0" fontId="40" fillId="0" borderId="31" xfId="0" applyFont="1" applyBorder="1"/>
    <xf numFmtId="1" fontId="41" fillId="0" borderId="32" xfId="0" applyNumberFormat="1" applyFont="1" applyBorder="1"/>
    <xf numFmtId="0" fontId="0" fillId="0" borderId="33" xfId="0" applyBorder="1"/>
    <xf numFmtId="0" fontId="0" fillId="6" borderId="0" xfId="0" applyFill="1"/>
    <xf numFmtId="0" fontId="40" fillId="6" borderId="0" xfId="0" applyFont="1" applyFill="1"/>
    <xf numFmtId="0" fontId="0" fillId="0" borderId="34" xfId="0" applyBorder="1"/>
    <xf numFmtId="0" fontId="0" fillId="0" borderId="34" xfId="0" applyBorder="1" applyAlignment="1">
      <alignment wrapText="1"/>
    </xf>
    <xf numFmtId="0" fontId="0" fillId="7" borderId="34" xfId="0" applyFill="1" applyBorder="1"/>
    <xf numFmtId="0" fontId="42" fillId="0" borderId="34" xfId="0" applyFont="1" applyBorder="1"/>
    <xf numFmtId="0" fontId="0" fillId="0" borderId="34" xfId="0" applyFont="1" applyBorder="1"/>
    <xf numFmtId="0" fontId="0" fillId="7" borderId="34" xfId="0" applyFont="1" applyFill="1" applyBorder="1"/>
    <xf numFmtId="0" fontId="0" fillId="0" borderId="34" xfId="0" applyFill="1" applyBorder="1"/>
    <xf numFmtId="0" fontId="42" fillId="0" borderId="34" xfId="0" applyFont="1" applyFill="1" applyBorder="1"/>
    <xf numFmtId="0" fontId="40" fillId="0" borderId="35" xfId="0" applyFont="1" applyFill="1" applyBorder="1"/>
    <xf numFmtId="0" fontId="0" fillId="0" borderId="0" xfId="0" applyFill="1"/>
    <xf numFmtId="0" fontId="0" fillId="0" borderId="35" xfId="0" applyFill="1" applyBorder="1"/>
    <xf numFmtId="0" fontId="40" fillId="0" borderId="36" xfId="0" applyFont="1" applyFill="1" applyBorder="1"/>
    <xf numFmtId="0" fontId="40" fillId="0" borderId="0" xfId="0" applyFont="1" applyFill="1"/>
    <xf numFmtId="1" fontId="40" fillId="0" borderId="36" xfId="0" applyNumberFormat="1" applyFont="1" applyFill="1" applyBorder="1"/>
    <xf numFmtId="0" fontId="41" fillId="0" borderId="36" xfId="0" applyFont="1" applyFill="1" applyBorder="1"/>
    <xf numFmtId="0" fontId="41" fillId="0" borderId="0" xfId="0" applyFont="1" applyFill="1"/>
    <xf numFmtId="1" fontId="41" fillId="0" borderId="36" xfId="0" applyNumberFormat="1" applyFont="1" applyFill="1" applyBorder="1"/>
    <xf numFmtId="0" fontId="0" fillId="0" borderId="36" xfId="0" applyFill="1" applyBorder="1"/>
    <xf numFmtId="1" fontId="0" fillId="0" borderId="36" xfId="0" applyNumberFormat="1" applyFill="1" applyBorder="1"/>
    <xf numFmtId="0" fontId="39" fillId="0" borderId="37" xfId="0" applyFont="1" applyFill="1" applyBorder="1"/>
    <xf numFmtId="1" fontId="41" fillId="0" borderId="37" xfId="0" applyNumberFormat="1" applyFont="1" applyFill="1" applyBorder="1"/>
    <xf numFmtId="0" fontId="0" fillId="8" borderId="0" xfId="0" applyFill="1"/>
    <xf numFmtId="0" fontId="13" fillId="2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0" fillId="0" borderId="33" xfId="0" applyBorder="1" applyAlignment="1">
      <alignment horizont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opLeftCell="A49" workbookViewId="0">
      <selection activeCell="AN14" sqref="AN1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53" t="s">
        <v>5</v>
      </c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s="1" customFormat="1" ht="12" customHeight="1">
      <c r="B5" s="20"/>
      <c r="D5" s="24" t="s">
        <v>13</v>
      </c>
      <c r="K5" s="284" t="s">
        <v>14</v>
      </c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R5" s="20"/>
      <c r="BE5" s="281" t="s">
        <v>15</v>
      </c>
      <c r="BS5" s="17" t="s">
        <v>6</v>
      </c>
    </row>
    <row r="6" spans="1:74" s="1" customFormat="1" ht="36.950000000000003" customHeight="1">
      <c r="B6" s="20"/>
      <c r="D6" s="26" t="s">
        <v>16</v>
      </c>
      <c r="K6" s="285" t="s">
        <v>17</v>
      </c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R6" s="20"/>
      <c r="BE6" s="282"/>
      <c r="BS6" s="17" t="s">
        <v>6</v>
      </c>
    </row>
    <row r="7" spans="1:74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82"/>
      <c r="BS7" s="17" t="s">
        <v>6</v>
      </c>
    </row>
    <row r="8" spans="1:74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82"/>
      <c r="BS8" s="17" t="s">
        <v>6</v>
      </c>
    </row>
    <row r="9" spans="1:74" s="1" customFormat="1" ht="14.45" customHeight="1">
      <c r="B9" s="20"/>
      <c r="AR9" s="20"/>
      <c r="BE9" s="282"/>
      <c r="BS9" s="17" t="s">
        <v>6</v>
      </c>
    </row>
    <row r="10" spans="1:74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82"/>
      <c r="BS10" s="17" t="s">
        <v>6</v>
      </c>
    </row>
    <row r="11" spans="1:74" s="1" customFormat="1" ht="18.399999999999999" customHeight="1">
      <c r="B11" s="20"/>
      <c r="E11" s="25" t="s">
        <v>26</v>
      </c>
      <c r="AK11" s="27" t="s">
        <v>27</v>
      </c>
      <c r="AN11" s="25" t="s">
        <v>1</v>
      </c>
      <c r="AR11" s="20"/>
      <c r="BE11" s="282"/>
      <c r="BS11" s="17" t="s">
        <v>6</v>
      </c>
    </row>
    <row r="12" spans="1:74" s="1" customFormat="1" ht="6.95" customHeight="1">
      <c r="B12" s="20"/>
      <c r="AR12" s="20"/>
      <c r="BE12" s="282"/>
      <c r="BS12" s="17" t="s">
        <v>6</v>
      </c>
    </row>
    <row r="13" spans="1:74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82"/>
      <c r="BS13" s="17" t="s">
        <v>6</v>
      </c>
    </row>
    <row r="14" spans="1:74" ht="12.75">
      <c r="B14" s="20"/>
      <c r="E14" s="286" t="s">
        <v>29</v>
      </c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7" t="s">
        <v>27</v>
      </c>
      <c r="AN14" s="29" t="s">
        <v>29</v>
      </c>
      <c r="AR14" s="20"/>
      <c r="BE14" s="282"/>
      <c r="BS14" s="17" t="s">
        <v>6</v>
      </c>
    </row>
    <row r="15" spans="1:74" s="1" customFormat="1" ht="6.95" customHeight="1">
      <c r="B15" s="20"/>
      <c r="AR15" s="20"/>
      <c r="BE15" s="282"/>
      <c r="BS15" s="17" t="s">
        <v>3</v>
      </c>
    </row>
    <row r="16" spans="1:74" s="1" customFormat="1" ht="12" customHeight="1">
      <c r="B16" s="20"/>
      <c r="D16" s="27" t="s">
        <v>30</v>
      </c>
      <c r="AK16" s="27" t="s">
        <v>25</v>
      </c>
      <c r="AN16" s="25" t="s">
        <v>31</v>
      </c>
      <c r="AR16" s="20"/>
      <c r="BE16" s="282"/>
      <c r="BS16" s="17" t="s">
        <v>3</v>
      </c>
    </row>
    <row r="17" spans="1:71" s="1" customFormat="1" ht="18.399999999999999" customHeight="1">
      <c r="B17" s="20"/>
      <c r="E17" s="25" t="s">
        <v>32</v>
      </c>
      <c r="AK17" s="27" t="s">
        <v>27</v>
      </c>
      <c r="AN17" s="25" t="s">
        <v>1</v>
      </c>
      <c r="AR17" s="20"/>
      <c r="BE17" s="282"/>
      <c r="BS17" s="17" t="s">
        <v>33</v>
      </c>
    </row>
    <row r="18" spans="1:71" s="1" customFormat="1" ht="6.95" customHeight="1">
      <c r="B18" s="20"/>
      <c r="AR18" s="20"/>
      <c r="BE18" s="282"/>
      <c r="BS18" s="17" t="s">
        <v>6</v>
      </c>
    </row>
    <row r="19" spans="1:71" s="1" customFormat="1" ht="12" customHeight="1">
      <c r="B19" s="20"/>
      <c r="D19" s="27" t="s">
        <v>34</v>
      </c>
      <c r="AK19" s="27" t="s">
        <v>25</v>
      </c>
      <c r="AN19" s="25" t="s">
        <v>35</v>
      </c>
      <c r="AR19" s="20"/>
      <c r="BE19" s="282"/>
      <c r="BS19" s="17" t="s">
        <v>6</v>
      </c>
    </row>
    <row r="20" spans="1:71" s="1" customFormat="1" ht="18.399999999999999" customHeight="1">
      <c r="B20" s="20"/>
      <c r="E20" s="25" t="s">
        <v>36</v>
      </c>
      <c r="AK20" s="27" t="s">
        <v>27</v>
      </c>
      <c r="AN20" s="25" t="s">
        <v>1</v>
      </c>
      <c r="AR20" s="20"/>
      <c r="BE20" s="282"/>
      <c r="BS20" s="17" t="s">
        <v>33</v>
      </c>
    </row>
    <row r="21" spans="1:71" s="1" customFormat="1" ht="6.95" customHeight="1">
      <c r="B21" s="20"/>
      <c r="AR21" s="20"/>
      <c r="BE21" s="282"/>
    </row>
    <row r="22" spans="1:71" s="1" customFormat="1" ht="12" customHeight="1">
      <c r="B22" s="20"/>
      <c r="D22" s="27" t="s">
        <v>37</v>
      </c>
      <c r="AR22" s="20"/>
      <c r="BE22" s="282"/>
    </row>
    <row r="23" spans="1:71" s="1" customFormat="1" ht="16.5" customHeight="1">
      <c r="B23" s="20"/>
      <c r="E23" s="288" t="s">
        <v>1</v>
      </c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R23" s="20"/>
      <c r="BE23" s="282"/>
    </row>
    <row r="24" spans="1:71" s="1" customFormat="1" ht="6.95" customHeight="1">
      <c r="B24" s="20"/>
      <c r="AR24" s="20"/>
      <c r="BE24" s="282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82"/>
    </row>
    <row r="26" spans="1:71" s="2" customFormat="1" ht="25.9" customHeight="1">
      <c r="A26" s="32"/>
      <c r="B26" s="33"/>
      <c r="C26" s="32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89">
        <f>ROUND(AG94,2)</f>
        <v>0</v>
      </c>
      <c r="AL26" s="290"/>
      <c r="AM26" s="290"/>
      <c r="AN26" s="290"/>
      <c r="AO26" s="290"/>
      <c r="AP26" s="32"/>
      <c r="AQ26" s="32"/>
      <c r="AR26" s="33"/>
      <c r="BE26" s="282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82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91" t="s">
        <v>39</v>
      </c>
      <c r="M28" s="291"/>
      <c r="N28" s="291"/>
      <c r="O28" s="291"/>
      <c r="P28" s="291"/>
      <c r="Q28" s="32"/>
      <c r="R28" s="32"/>
      <c r="S28" s="32"/>
      <c r="T28" s="32"/>
      <c r="U28" s="32"/>
      <c r="V28" s="32"/>
      <c r="W28" s="291" t="s">
        <v>40</v>
      </c>
      <c r="X28" s="291"/>
      <c r="Y28" s="291"/>
      <c r="Z28" s="291"/>
      <c r="AA28" s="291"/>
      <c r="AB28" s="291"/>
      <c r="AC28" s="291"/>
      <c r="AD28" s="291"/>
      <c r="AE28" s="291"/>
      <c r="AF28" s="32"/>
      <c r="AG28" s="32"/>
      <c r="AH28" s="32"/>
      <c r="AI28" s="32"/>
      <c r="AJ28" s="32"/>
      <c r="AK28" s="291" t="s">
        <v>41</v>
      </c>
      <c r="AL28" s="291"/>
      <c r="AM28" s="291"/>
      <c r="AN28" s="291"/>
      <c r="AO28" s="291"/>
      <c r="AP28" s="32"/>
      <c r="AQ28" s="32"/>
      <c r="AR28" s="33"/>
      <c r="BE28" s="282"/>
    </row>
    <row r="29" spans="1:71" s="3" customFormat="1" ht="14.45" customHeight="1">
      <c r="B29" s="37"/>
      <c r="D29" s="27" t="s">
        <v>42</v>
      </c>
      <c r="F29" s="27" t="s">
        <v>43</v>
      </c>
      <c r="L29" s="276">
        <v>0.21</v>
      </c>
      <c r="M29" s="275"/>
      <c r="N29" s="275"/>
      <c r="O29" s="275"/>
      <c r="P29" s="275"/>
      <c r="W29" s="274">
        <f>ROUND(AZ94, 2)</f>
        <v>0</v>
      </c>
      <c r="X29" s="275"/>
      <c r="Y29" s="275"/>
      <c r="Z29" s="275"/>
      <c r="AA29" s="275"/>
      <c r="AB29" s="275"/>
      <c r="AC29" s="275"/>
      <c r="AD29" s="275"/>
      <c r="AE29" s="275"/>
      <c r="AK29" s="274">
        <f>ROUND(AV94, 2)</f>
        <v>0</v>
      </c>
      <c r="AL29" s="275"/>
      <c r="AM29" s="275"/>
      <c r="AN29" s="275"/>
      <c r="AO29" s="275"/>
      <c r="AR29" s="37"/>
      <c r="BE29" s="283"/>
    </row>
    <row r="30" spans="1:71" s="3" customFormat="1" ht="14.45" customHeight="1">
      <c r="B30" s="37"/>
      <c r="F30" s="27" t="s">
        <v>44</v>
      </c>
      <c r="L30" s="276">
        <v>0.15</v>
      </c>
      <c r="M30" s="275"/>
      <c r="N30" s="275"/>
      <c r="O30" s="275"/>
      <c r="P30" s="275"/>
      <c r="W30" s="274">
        <f>ROUND(BA94, 2)</f>
        <v>0</v>
      </c>
      <c r="X30" s="275"/>
      <c r="Y30" s="275"/>
      <c r="Z30" s="275"/>
      <c r="AA30" s="275"/>
      <c r="AB30" s="275"/>
      <c r="AC30" s="275"/>
      <c r="AD30" s="275"/>
      <c r="AE30" s="275"/>
      <c r="AK30" s="274">
        <f>ROUND(AW94, 2)</f>
        <v>0</v>
      </c>
      <c r="AL30" s="275"/>
      <c r="AM30" s="275"/>
      <c r="AN30" s="275"/>
      <c r="AO30" s="275"/>
      <c r="AR30" s="37"/>
      <c r="BE30" s="283"/>
    </row>
    <row r="31" spans="1:71" s="3" customFormat="1" ht="14.45" hidden="1" customHeight="1">
      <c r="B31" s="37"/>
      <c r="F31" s="27" t="s">
        <v>45</v>
      </c>
      <c r="L31" s="276">
        <v>0.21</v>
      </c>
      <c r="M31" s="275"/>
      <c r="N31" s="275"/>
      <c r="O31" s="275"/>
      <c r="P31" s="275"/>
      <c r="W31" s="274">
        <f>ROUND(BB94, 2)</f>
        <v>0</v>
      </c>
      <c r="X31" s="275"/>
      <c r="Y31" s="275"/>
      <c r="Z31" s="275"/>
      <c r="AA31" s="275"/>
      <c r="AB31" s="275"/>
      <c r="AC31" s="275"/>
      <c r="AD31" s="275"/>
      <c r="AE31" s="275"/>
      <c r="AK31" s="274">
        <v>0</v>
      </c>
      <c r="AL31" s="275"/>
      <c r="AM31" s="275"/>
      <c r="AN31" s="275"/>
      <c r="AO31" s="275"/>
      <c r="AR31" s="37"/>
      <c r="BE31" s="283"/>
    </row>
    <row r="32" spans="1:71" s="3" customFormat="1" ht="14.45" hidden="1" customHeight="1">
      <c r="B32" s="37"/>
      <c r="F32" s="27" t="s">
        <v>46</v>
      </c>
      <c r="L32" s="276">
        <v>0.15</v>
      </c>
      <c r="M32" s="275"/>
      <c r="N32" s="275"/>
      <c r="O32" s="275"/>
      <c r="P32" s="275"/>
      <c r="W32" s="274">
        <f>ROUND(BC94, 2)</f>
        <v>0</v>
      </c>
      <c r="X32" s="275"/>
      <c r="Y32" s="275"/>
      <c r="Z32" s="275"/>
      <c r="AA32" s="275"/>
      <c r="AB32" s="275"/>
      <c r="AC32" s="275"/>
      <c r="AD32" s="275"/>
      <c r="AE32" s="275"/>
      <c r="AK32" s="274">
        <v>0</v>
      </c>
      <c r="AL32" s="275"/>
      <c r="AM32" s="275"/>
      <c r="AN32" s="275"/>
      <c r="AO32" s="275"/>
      <c r="AR32" s="37"/>
      <c r="BE32" s="283"/>
    </row>
    <row r="33" spans="1:57" s="3" customFormat="1" ht="14.45" hidden="1" customHeight="1">
      <c r="B33" s="37"/>
      <c r="F33" s="27" t="s">
        <v>47</v>
      </c>
      <c r="L33" s="276">
        <v>0</v>
      </c>
      <c r="M33" s="275"/>
      <c r="N33" s="275"/>
      <c r="O33" s="275"/>
      <c r="P33" s="275"/>
      <c r="W33" s="274">
        <f>ROUND(BD94, 2)</f>
        <v>0</v>
      </c>
      <c r="X33" s="275"/>
      <c r="Y33" s="275"/>
      <c r="Z33" s="275"/>
      <c r="AA33" s="275"/>
      <c r="AB33" s="275"/>
      <c r="AC33" s="275"/>
      <c r="AD33" s="275"/>
      <c r="AE33" s="275"/>
      <c r="AK33" s="274">
        <v>0</v>
      </c>
      <c r="AL33" s="275"/>
      <c r="AM33" s="275"/>
      <c r="AN33" s="275"/>
      <c r="AO33" s="275"/>
      <c r="AR33" s="37"/>
      <c r="BE33" s="283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82"/>
    </row>
    <row r="35" spans="1:57" s="2" customFormat="1" ht="25.9" customHeight="1">
      <c r="A35" s="32"/>
      <c r="B35" s="33"/>
      <c r="C35" s="38"/>
      <c r="D35" s="39" t="s">
        <v>48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49</v>
      </c>
      <c r="U35" s="40"/>
      <c r="V35" s="40"/>
      <c r="W35" s="40"/>
      <c r="X35" s="277" t="s">
        <v>50</v>
      </c>
      <c r="Y35" s="278"/>
      <c r="Z35" s="278"/>
      <c r="AA35" s="278"/>
      <c r="AB35" s="278"/>
      <c r="AC35" s="40"/>
      <c r="AD35" s="40"/>
      <c r="AE35" s="40"/>
      <c r="AF35" s="40"/>
      <c r="AG35" s="40"/>
      <c r="AH35" s="40"/>
      <c r="AI35" s="40"/>
      <c r="AJ35" s="40"/>
      <c r="AK35" s="279">
        <f>SUM(AK26:AK33)</f>
        <v>0</v>
      </c>
      <c r="AL35" s="278"/>
      <c r="AM35" s="278"/>
      <c r="AN35" s="278"/>
      <c r="AO35" s="28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2"/>
      <c r="D49" s="43" t="s">
        <v>51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52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32"/>
      <c r="B60" s="33"/>
      <c r="C60" s="32"/>
      <c r="D60" s="45" t="s">
        <v>53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54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53</v>
      </c>
      <c r="AI60" s="35"/>
      <c r="AJ60" s="35"/>
      <c r="AK60" s="35"/>
      <c r="AL60" s="35"/>
      <c r="AM60" s="45" t="s">
        <v>54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32"/>
      <c r="B64" s="33"/>
      <c r="C64" s="32"/>
      <c r="D64" s="43" t="s">
        <v>55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56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32"/>
      <c r="B75" s="33"/>
      <c r="C75" s="32"/>
      <c r="D75" s="45" t="s">
        <v>53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54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53</v>
      </c>
      <c r="AI75" s="35"/>
      <c r="AJ75" s="35"/>
      <c r="AK75" s="35"/>
      <c r="AL75" s="35"/>
      <c r="AM75" s="45" t="s">
        <v>54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1" t="s">
        <v>57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13</v>
      </c>
      <c r="L84" s="4" t="str">
        <f>K5</f>
        <v>2020018</v>
      </c>
      <c r="AR84" s="51"/>
    </row>
    <row r="85" spans="1:91" s="5" customFormat="1" ht="36.950000000000003" customHeight="1">
      <c r="B85" s="52"/>
      <c r="C85" s="53" t="s">
        <v>16</v>
      </c>
      <c r="L85" s="265" t="str">
        <f>K6</f>
        <v>Stavební úpravy části střechy ZŠ Karla IV.</v>
      </c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266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Nový Bydžov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67" t="str">
        <f>IF(AN8= "","",AN8)</f>
        <v>23. 3. 2020</v>
      </c>
      <c r="AN87" s="267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/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68" t="str">
        <f>IF(E17="","",E17)</f>
        <v>Ing. Jiří Rejthárek</v>
      </c>
      <c r="AN89" s="269"/>
      <c r="AO89" s="269"/>
      <c r="AP89" s="269"/>
      <c r="AQ89" s="32"/>
      <c r="AR89" s="33"/>
      <c r="AS89" s="270" t="s">
        <v>58</v>
      </c>
      <c r="AT89" s="271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68" t="str">
        <f>IF(E20="","",E20)</f>
        <v>Ing. Ladislav Kopecký</v>
      </c>
      <c r="AN90" s="269"/>
      <c r="AO90" s="269"/>
      <c r="AP90" s="269"/>
      <c r="AQ90" s="32"/>
      <c r="AR90" s="33"/>
      <c r="AS90" s="272"/>
      <c r="AT90" s="273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72"/>
      <c r="AT91" s="273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60" t="s">
        <v>59</v>
      </c>
      <c r="D92" s="261"/>
      <c r="E92" s="261"/>
      <c r="F92" s="261"/>
      <c r="G92" s="261"/>
      <c r="H92" s="60"/>
      <c r="I92" s="262" t="s">
        <v>60</v>
      </c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3" t="s">
        <v>61</v>
      </c>
      <c r="AH92" s="261"/>
      <c r="AI92" s="261"/>
      <c r="AJ92" s="261"/>
      <c r="AK92" s="261"/>
      <c r="AL92" s="261"/>
      <c r="AM92" s="261"/>
      <c r="AN92" s="262" t="s">
        <v>62</v>
      </c>
      <c r="AO92" s="261"/>
      <c r="AP92" s="264"/>
      <c r="AQ92" s="61" t="s">
        <v>63</v>
      </c>
      <c r="AR92" s="33"/>
      <c r="AS92" s="62" t="s">
        <v>64</v>
      </c>
      <c r="AT92" s="63" t="s">
        <v>65</v>
      </c>
      <c r="AU92" s="63" t="s">
        <v>66</v>
      </c>
      <c r="AV92" s="63" t="s">
        <v>67</v>
      </c>
      <c r="AW92" s="63" t="s">
        <v>68</v>
      </c>
      <c r="AX92" s="63" t="s">
        <v>69</v>
      </c>
      <c r="AY92" s="63" t="s">
        <v>70</v>
      </c>
      <c r="AZ92" s="63" t="s">
        <v>71</v>
      </c>
      <c r="BA92" s="63" t="s">
        <v>72</v>
      </c>
      <c r="BB92" s="63" t="s">
        <v>73</v>
      </c>
      <c r="BC92" s="63" t="s">
        <v>74</v>
      </c>
      <c r="BD92" s="64" t="s">
        <v>75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76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58">
        <f>ROUND(SUM(AG95:AG96),2)</f>
        <v>0</v>
      </c>
      <c r="AH94" s="258"/>
      <c r="AI94" s="258"/>
      <c r="AJ94" s="258"/>
      <c r="AK94" s="258"/>
      <c r="AL94" s="258"/>
      <c r="AM94" s="258"/>
      <c r="AN94" s="259">
        <f>SUM(AG94,AT94)</f>
        <v>0</v>
      </c>
      <c r="AO94" s="259"/>
      <c r="AP94" s="259"/>
      <c r="AQ94" s="72" t="s">
        <v>1</v>
      </c>
      <c r="AR94" s="68"/>
      <c r="AS94" s="73">
        <f>ROUND(SUM(AS95:AS96),2)</f>
        <v>0</v>
      </c>
      <c r="AT94" s="74">
        <f>ROUND(SUM(AV94:AW94),2)</f>
        <v>0</v>
      </c>
      <c r="AU94" s="75">
        <f>ROUND(SUM(AU95:AU96),5)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ROUND(SUM(AZ95:AZ96),2)</f>
        <v>0</v>
      </c>
      <c r="BA94" s="74">
        <f>ROUND(SUM(BA95:BA96),2)</f>
        <v>0</v>
      </c>
      <c r="BB94" s="74">
        <f>ROUND(SUM(BB95:BB96),2)</f>
        <v>0</v>
      </c>
      <c r="BC94" s="74">
        <f>ROUND(SUM(BC95:BC96),2)</f>
        <v>0</v>
      </c>
      <c r="BD94" s="76">
        <f>ROUND(SUM(BD95:BD96),2)</f>
        <v>0</v>
      </c>
      <c r="BS94" s="77" t="s">
        <v>77</v>
      </c>
      <c r="BT94" s="77" t="s">
        <v>78</v>
      </c>
      <c r="BU94" s="78" t="s">
        <v>79</v>
      </c>
      <c r="BV94" s="77" t="s">
        <v>80</v>
      </c>
      <c r="BW94" s="77" t="s">
        <v>4</v>
      </c>
      <c r="BX94" s="77" t="s">
        <v>81</v>
      </c>
      <c r="CL94" s="77" t="s">
        <v>1</v>
      </c>
    </row>
    <row r="95" spans="1:91" s="7" customFormat="1" ht="24.75" customHeight="1">
      <c r="A95" s="79" t="s">
        <v>82</v>
      </c>
      <c r="B95" s="80"/>
      <c r="C95" s="81"/>
      <c r="D95" s="257" t="s">
        <v>83</v>
      </c>
      <c r="E95" s="257"/>
      <c r="F95" s="257"/>
      <c r="G95" s="257"/>
      <c r="H95" s="257"/>
      <c r="I95" s="82"/>
      <c r="J95" s="257" t="s">
        <v>17</v>
      </c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55">
        <f>'2020018-01 - Stavební úpr...'!J30</f>
        <v>0</v>
      </c>
      <c r="AH95" s="256"/>
      <c r="AI95" s="256"/>
      <c r="AJ95" s="256"/>
      <c r="AK95" s="256"/>
      <c r="AL95" s="256"/>
      <c r="AM95" s="256"/>
      <c r="AN95" s="255">
        <f>SUM(AG95,AT95)</f>
        <v>0</v>
      </c>
      <c r="AO95" s="256"/>
      <c r="AP95" s="256"/>
      <c r="AQ95" s="83" t="s">
        <v>84</v>
      </c>
      <c r="AR95" s="80"/>
      <c r="AS95" s="84">
        <v>0</v>
      </c>
      <c r="AT95" s="85">
        <f>ROUND(SUM(AV95:AW95),2)</f>
        <v>0</v>
      </c>
      <c r="AU95" s="86">
        <f>'2020018-01 - Stavební úpr...'!P140</f>
        <v>0</v>
      </c>
      <c r="AV95" s="85">
        <f>'2020018-01 - Stavební úpr...'!J33</f>
        <v>0</v>
      </c>
      <c r="AW95" s="85">
        <f>'2020018-01 - Stavební úpr...'!J34</f>
        <v>0</v>
      </c>
      <c r="AX95" s="85">
        <f>'2020018-01 - Stavební úpr...'!J35</f>
        <v>0</v>
      </c>
      <c r="AY95" s="85">
        <f>'2020018-01 - Stavební úpr...'!J36</f>
        <v>0</v>
      </c>
      <c r="AZ95" s="85">
        <f>'2020018-01 - Stavební úpr...'!F33</f>
        <v>0</v>
      </c>
      <c r="BA95" s="85">
        <f>'2020018-01 - Stavební úpr...'!F34</f>
        <v>0</v>
      </c>
      <c r="BB95" s="85">
        <f>'2020018-01 - Stavební úpr...'!F35</f>
        <v>0</v>
      </c>
      <c r="BC95" s="85">
        <f>'2020018-01 - Stavební úpr...'!F36</f>
        <v>0</v>
      </c>
      <c r="BD95" s="87">
        <f>'2020018-01 - Stavební úpr...'!F37</f>
        <v>0</v>
      </c>
      <c r="BT95" s="88" t="s">
        <v>85</v>
      </c>
      <c r="BV95" s="88" t="s">
        <v>80</v>
      </c>
      <c r="BW95" s="88" t="s">
        <v>86</v>
      </c>
      <c r="BX95" s="88" t="s">
        <v>4</v>
      </c>
      <c r="CL95" s="88" t="s">
        <v>1</v>
      </c>
      <c r="CM95" s="88" t="s">
        <v>87</v>
      </c>
    </row>
    <row r="96" spans="1:91" s="7" customFormat="1" ht="24.75" customHeight="1">
      <c r="A96" s="79" t="s">
        <v>82</v>
      </c>
      <c r="B96" s="80"/>
      <c r="C96" s="81"/>
      <c r="D96" s="257" t="s">
        <v>88</v>
      </c>
      <c r="E96" s="257"/>
      <c r="F96" s="257"/>
      <c r="G96" s="257"/>
      <c r="H96" s="257"/>
      <c r="I96" s="82"/>
      <c r="J96" s="257" t="s">
        <v>89</v>
      </c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  <c r="AG96" s="255">
        <f>'2020018-02 - Stavební úpr...'!J30</f>
        <v>0</v>
      </c>
      <c r="AH96" s="256"/>
      <c r="AI96" s="256"/>
      <c r="AJ96" s="256"/>
      <c r="AK96" s="256"/>
      <c r="AL96" s="256"/>
      <c r="AM96" s="256"/>
      <c r="AN96" s="255">
        <f>SUM(AG96,AT96)</f>
        <v>0</v>
      </c>
      <c r="AO96" s="256"/>
      <c r="AP96" s="256"/>
      <c r="AQ96" s="83" t="s">
        <v>84</v>
      </c>
      <c r="AR96" s="80"/>
      <c r="AS96" s="89">
        <v>0</v>
      </c>
      <c r="AT96" s="90">
        <f>ROUND(SUM(AV96:AW96),2)</f>
        <v>0</v>
      </c>
      <c r="AU96" s="91">
        <f>'2020018-02 - Stavební úpr...'!P118</f>
        <v>0</v>
      </c>
      <c r="AV96" s="90">
        <f>'2020018-02 - Stavební úpr...'!J33</f>
        <v>0</v>
      </c>
      <c r="AW96" s="90">
        <f>'2020018-02 - Stavební úpr...'!J34</f>
        <v>0</v>
      </c>
      <c r="AX96" s="90">
        <f>'2020018-02 - Stavební úpr...'!J35</f>
        <v>0</v>
      </c>
      <c r="AY96" s="90">
        <f>'2020018-02 - Stavební úpr...'!J36</f>
        <v>0</v>
      </c>
      <c r="AZ96" s="90">
        <f>'2020018-02 - Stavební úpr...'!F33</f>
        <v>0</v>
      </c>
      <c r="BA96" s="90">
        <f>'2020018-02 - Stavební úpr...'!F34</f>
        <v>0</v>
      </c>
      <c r="BB96" s="90">
        <f>'2020018-02 - Stavební úpr...'!F35</f>
        <v>0</v>
      </c>
      <c r="BC96" s="90">
        <f>'2020018-02 - Stavební úpr...'!F36</f>
        <v>0</v>
      </c>
      <c r="BD96" s="92">
        <f>'2020018-02 - Stavební úpr...'!F37</f>
        <v>0</v>
      </c>
      <c r="BT96" s="88" t="s">
        <v>85</v>
      </c>
      <c r="BV96" s="88" t="s">
        <v>80</v>
      </c>
      <c r="BW96" s="88" t="s">
        <v>90</v>
      </c>
      <c r="BX96" s="88" t="s">
        <v>4</v>
      </c>
      <c r="CL96" s="88" t="s">
        <v>1</v>
      </c>
      <c r="CM96" s="88" t="s">
        <v>87</v>
      </c>
    </row>
    <row r="97" spans="1:57" s="2" customFormat="1" ht="30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s="2" customFormat="1" ht="6.95" customHeight="1">
      <c r="A98" s="32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</sheetData>
  <sheetProtection password="CA64" sheet="1" objects="1" scenarios="1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2020018-01 - Stavební úpr...'!C2" display="/"/>
    <hyperlink ref="A96" location="'2020018-02 - Stavební úpr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8"/>
  <sheetViews>
    <sheetView showGridLines="0" tabSelected="1" topLeftCell="A119" workbookViewId="0">
      <selection activeCell="I144" sqref="I14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86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87</v>
      </c>
    </row>
    <row r="4" spans="1:46" s="1" customFormat="1" ht="24.95" customHeight="1">
      <c r="B4" s="20"/>
      <c r="D4" s="21" t="s">
        <v>91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93" t="str">
        <f>'Rekapitulace stavby'!K6</f>
        <v>Stavební úpravy části střechy ZŠ Karla IV.</v>
      </c>
      <c r="F7" s="294"/>
      <c r="G7" s="294"/>
      <c r="H7" s="294"/>
      <c r="I7" s="93"/>
      <c r="L7" s="20"/>
    </row>
    <row r="8" spans="1:46" s="2" customFormat="1" ht="12" customHeight="1">
      <c r="A8" s="32"/>
      <c r="B8" s="33"/>
      <c r="C8" s="32"/>
      <c r="D8" s="27" t="s">
        <v>92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5" t="s">
        <v>93</v>
      </c>
      <c r="F9" s="292"/>
      <c r="G9" s="292"/>
      <c r="H9" s="292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23. 3. 2020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/>
      </c>
      <c r="F15" s="32"/>
      <c r="G15" s="32"/>
      <c r="H15" s="32"/>
      <c r="I15" s="97" t="s">
        <v>27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95" t="str">
        <f>'Rekapitulace stavby'!E14</f>
        <v>Vyplň údaj</v>
      </c>
      <c r="F18" s="284"/>
      <c r="G18" s="284"/>
      <c r="H18" s="284"/>
      <c r="I18" s="9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97" t="s">
        <v>25</v>
      </c>
      <c r="J20" s="25" t="s">
        <v>31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9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7" t="s">
        <v>25</v>
      </c>
      <c r="J23" s="25" t="s">
        <v>35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36</v>
      </c>
      <c r="F24" s="32"/>
      <c r="G24" s="32"/>
      <c r="H24" s="32"/>
      <c r="I24" s="9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37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88" t="s">
        <v>1</v>
      </c>
      <c r="F27" s="288"/>
      <c r="G27" s="288"/>
      <c r="H27" s="288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38</v>
      </c>
      <c r="E30" s="32"/>
      <c r="F30" s="32"/>
      <c r="G30" s="32"/>
      <c r="H30" s="32"/>
      <c r="I30" s="96"/>
      <c r="J30" s="71">
        <f>ROUND(J140,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40</v>
      </c>
      <c r="G32" s="32"/>
      <c r="H32" s="32"/>
      <c r="I32" s="104" t="s">
        <v>39</v>
      </c>
      <c r="J32" s="36" t="s">
        <v>41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42</v>
      </c>
      <c r="E33" s="27" t="s">
        <v>43</v>
      </c>
      <c r="F33" s="106">
        <f>ROUND((SUM(BE140:BE477)),  2)</f>
        <v>0</v>
      </c>
      <c r="G33" s="32"/>
      <c r="H33" s="32"/>
      <c r="I33" s="107">
        <v>0.21</v>
      </c>
      <c r="J33" s="106">
        <f>ROUND(((SUM(BE140:BE477))*I33),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44</v>
      </c>
      <c r="F34" s="106">
        <f>ROUND((SUM(BF140:BF477)),  2)</f>
        <v>0</v>
      </c>
      <c r="G34" s="32"/>
      <c r="H34" s="32"/>
      <c r="I34" s="107">
        <v>0.15</v>
      </c>
      <c r="J34" s="106">
        <f>ROUND(((SUM(BF140:BF477))*I34),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45</v>
      </c>
      <c r="F35" s="106">
        <f>ROUND((SUM(BG140:BG477)),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46</v>
      </c>
      <c r="F36" s="106">
        <f>ROUND((SUM(BH140:BH477)),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47</v>
      </c>
      <c r="F37" s="106">
        <f>ROUND((SUM(BI140:BI477)),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48</v>
      </c>
      <c r="E39" s="60"/>
      <c r="F39" s="60"/>
      <c r="G39" s="110" t="s">
        <v>49</v>
      </c>
      <c r="H39" s="111" t="s">
        <v>50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115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6" t="s">
        <v>54</v>
      </c>
      <c r="G61" s="45" t="s">
        <v>53</v>
      </c>
      <c r="H61" s="35"/>
      <c r="I61" s="117"/>
      <c r="J61" s="118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6" t="s">
        <v>54</v>
      </c>
      <c r="G76" s="45" t="s">
        <v>53</v>
      </c>
      <c r="H76" s="35"/>
      <c r="I76" s="117"/>
      <c r="J76" s="118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94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93" t="str">
        <f>E7</f>
        <v>Stavební úpravy části střechy ZŠ Karla IV.</v>
      </c>
      <c r="F85" s="294"/>
      <c r="G85" s="294"/>
      <c r="H85" s="294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92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65" t="str">
        <f>E9</f>
        <v>2020018-01 - Stavební úpravy části střechy ZŠ Karla IV.</v>
      </c>
      <c r="F87" s="292"/>
      <c r="G87" s="292"/>
      <c r="H87" s="292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>Nový Bydžov</v>
      </c>
      <c r="G89" s="32"/>
      <c r="H89" s="32"/>
      <c r="I89" s="97" t="s">
        <v>22</v>
      </c>
      <c r="J89" s="55" t="str">
        <f>IF(J12="","",J12)</f>
        <v>23. 3. 2020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24</v>
      </c>
      <c r="D91" s="32"/>
      <c r="E91" s="32"/>
      <c r="F91" s="25" t="str">
        <f>E15</f>
        <v/>
      </c>
      <c r="G91" s="32"/>
      <c r="H91" s="32"/>
      <c r="I91" s="97" t="s">
        <v>30</v>
      </c>
      <c r="J91" s="30" t="str">
        <f>E21</f>
        <v>Ing. Jiří Rejthárek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5.7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97" t="s">
        <v>34</v>
      </c>
      <c r="J92" s="30" t="str">
        <f>E24</f>
        <v>Ing. Ladislav Kopecký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95</v>
      </c>
      <c r="D94" s="108"/>
      <c r="E94" s="108"/>
      <c r="F94" s="108"/>
      <c r="G94" s="108"/>
      <c r="H94" s="108"/>
      <c r="I94" s="123"/>
      <c r="J94" s="124" t="s">
        <v>96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97</v>
      </c>
      <c r="D96" s="32"/>
      <c r="E96" s="32"/>
      <c r="F96" s="32"/>
      <c r="G96" s="32"/>
      <c r="H96" s="32"/>
      <c r="I96" s="96"/>
      <c r="J96" s="71">
        <f>J140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98</v>
      </c>
    </row>
    <row r="97" spans="2:12" s="9" customFormat="1" ht="24.95" customHeight="1">
      <c r="B97" s="126"/>
      <c r="D97" s="127" t="s">
        <v>99</v>
      </c>
      <c r="E97" s="128"/>
      <c r="F97" s="128"/>
      <c r="G97" s="128"/>
      <c r="H97" s="128"/>
      <c r="I97" s="129"/>
      <c r="J97" s="130">
        <f>J141</f>
        <v>0</v>
      </c>
      <c r="L97" s="126"/>
    </row>
    <row r="98" spans="2:12" s="10" customFormat="1" ht="19.899999999999999" customHeight="1">
      <c r="B98" s="131"/>
      <c r="D98" s="132" t="s">
        <v>100</v>
      </c>
      <c r="E98" s="133"/>
      <c r="F98" s="133"/>
      <c r="G98" s="133"/>
      <c r="H98" s="133"/>
      <c r="I98" s="134"/>
      <c r="J98" s="135">
        <f>J142</f>
        <v>0</v>
      </c>
      <c r="L98" s="131"/>
    </row>
    <row r="99" spans="2:12" s="10" customFormat="1" ht="19.899999999999999" customHeight="1">
      <c r="B99" s="131"/>
      <c r="D99" s="132" t="s">
        <v>101</v>
      </c>
      <c r="E99" s="133"/>
      <c r="F99" s="133"/>
      <c r="G99" s="133"/>
      <c r="H99" s="133"/>
      <c r="I99" s="134"/>
      <c r="J99" s="135">
        <f>J152</f>
        <v>0</v>
      </c>
      <c r="L99" s="131"/>
    </row>
    <row r="100" spans="2:12" s="10" customFormat="1" ht="19.899999999999999" customHeight="1">
      <c r="B100" s="131"/>
      <c r="D100" s="132" t="s">
        <v>102</v>
      </c>
      <c r="E100" s="133"/>
      <c r="F100" s="133"/>
      <c r="G100" s="133"/>
      <c r="H100" s="133"/>
      <c r="I100" s="134"/>
      <c r="J100" s="135">
        <f>J156</f>
        <v>0</v>
      </c>
      <c r="L100" s="131"/>
    </row>
    <row r="101" spans="2:12" s="10" customFormat="1" ht="19.899999999999999" customHeight="1">
      <c r="B101" s="131"/>
      <c r="D101" s="132" t="s">
        <v>103</v>
      </c>
      <c r="E101" s="133"/>
      <c r="F101" s="133"/>
      <c r="G101" s="133"/>
      <c r="H101" s="133"/>
      <c r="I101" s="134"/>
      <c r="J101" s="135">
        <f>J177</f>
        <v>0</v>
      </c>
      <c r="L101" s="131"/>
    </row>
    <row r="102" spans="2:12" s="10" customFormat="1" ht="14.85" customHeight="1">
      <c r="B102" s="131"/>
      <c r="D102" s="132" t="s">
        <v>104</v>
      </c>
      <c r="E102" s="133"/>
      <c r="F102" s="133"/>
      <c r="G102" s="133"/>
      <c r="H102" s="133"/>
      <c r="I102" s="134"/>
      <c r="J102" s="135">
        <f>J178</f>
        <v>0</v>
      </c>
      <c r="L102" s="131"/>
    </row>
    <row r="103" spans="2:12" s="10" customFormat="1" ht="19.899999999999999" customHeight="1">
      <c r="B103" s="131"/>
      <c r="D103" s="132" t="s">
        <v>105</v>
      </c>
      <c r="E103" s="133"/>
      <c r="F103" s="133"/>
      <c r="G103" s="133"/>
      <c r="H103" s="133"/>
      <c r="I103" s="134"/>
      <c r="J103" s="135">
        <f>J182</f>
        <v>0</v>
      </c>
      <c r="L103" s="131"/>
    </row>
    <row r="104" spans="2:12" s="10" customFormat="1" ht="14.85" customHeight="1">
      <c r="B104" s="131"/>
      <c r="D104" s="132" t="s">
        <v>106</v>
      </c>
      <c r="E104" s="133"/>
      <c r="F104" s="133"/>
      <c r="G104" s="133"/>
      <c r="H104" s="133"/>
      <c r="I104" s="134"/>
      <c r="J104" s="135">
        <f>J183</f>
        <v>0</v>
      </c>
      <c r="L104" s="131"/>
    </row>
    <row r="105" spans="2:12" s="10" customFormat="1" ht="19.899999999999999" customHeight="1">
      <c r="B105" s="131"/>
      <c r="D105" s="132" t="s">
        <v>107</v>
      </c>
      <c r="E105" s="133"/>
      <c r="F105" s="133"/>
      <c r="G105" s="133"/>
      <c r="H105" s="133"/>
      <c r="I105" s="134"/>
      <c r="J105" s="135">
        <f>J220</f>
        <v>0</v>
      </c>
      <c r="L105" s="131"/>
    </row>
    <row r="106" spans="2:12" s="10" customFormat="1" ht="19.899999999999999" customHeight="1">
      <c r="B106" s="131"/>
      <c r="D106" s="132" t="s">
        <v>108</v>
      </c>
      <c r="E106" s="133"/>
      <c r="F106" s="133"/>
      <c r="G106" s="133"/>
      <c r="H106" s="133"/>
      <c r="I106" s="134"/>
      <c r="J106" s="135">
        <f>J233</f>
        <v>0</v>
      </c>
      <c r="L106" s="131"/>
    </row>
    <row r="107" spans="2:12" s="9" customFormat="1" ht="24.95" customHeight="1">
      <c r="B107" s="126"/>
      <c r="D107" s="127" t="s">
        <v>109</v>
      </c>
      <c r="E107" s="128"/>
      <c r="F107" s="128"/>
      <c r="G107" s="128"/>
      <c r="H107" s="128"/>
      <c r="I107" s="129"/>
      <c r="J107" s="130">
        <f>J236</f>
        <v>0</v>
      </c>
      <c r="L107" s="126"/>
    </row>
    <row r="108" spans="2:12" s="10" customFormat="1" ht="19.899999999999999" customHeight="1">
      <c r="B108" s="131"/>
      <c r="D108" s="132" t="s">
        <v>110</v>
      </c>
      <c r="E108" s="133"/>
      <c r="F108" s="133"/>
      <c r="G108" s="133"/>
      <c r="H108" s="133"/>
      <c r="I108" s="134"/>
      <c r="J108" s="135">
        <f>J237</f>
        <v>0</v>
      </c>
      <c r="L108" s="131"/>
    </row>
    <row r="109" spans="2:12" s="10" customFormat="1" ht="19.899999999999999" customHeight="1">
      <c r="B109" s="131"/>
      <c r="D109" s="132" t="s">
        <v>111</v>
      </c>
      <c r="E109" s="133"/>
      <c r="F109" s="133"/>
      <c r="G109" s="133"/>
      <c r="H109" s="133"/>
      <c r="I109" s="134"/>
      <c r="J109" s="135">
        <f>J241</f>
        <v>0</v>
      </c>
      <c r="L109" s="131"/>
    </row>
    <row r="110" spans="2:12" s="10" customFormat="1" ht="19.899999999999999" customHeight="1">
      <c r="B110" s="131"/>
      <c r="D110" s="132" t="s">
        <v>112</v>
      </c>
      <c r="E110" s="133"/>
      <c r="F110" s="133"/>
      <c r="G110" s="133"/>
      <c r="H110" s="133"/>
      <c r="I110" s="134"/>
      <c r="J110" s="135">
        <f>J251</f>
        <v>0</v>
      </c>
      <c r="L110" s="131"/>
    </row>
    <row r="111" spans="2:12" s="10" customFormat="1" ht="19.899999999999999" customHeight="1">
      <c r="B111" s="131"/>
      <c r="D111" s="132" t="s">
        <v>113</v>
      </c>
      <c r="E111" s="133"/>
      <c r="F111" s="133"/>
      <c r="G111" s="133"/>
      <c r="H111" s="133"/>
      <c r="I111" s="134"/>
      <c r="J111" s="135">
        <f>J254</f>
        <v>0</v>
      </c>
      <c r="L111" s="131"/>
    </row>
    <row r="112" spans="2:12" s="10" customFormat="1" ht="19.899999999999999" customHeight="1">
      <c r="B112" s="131"/>
      <c r="D112" s="132" t="s">
        <v>114</v>
      </c>
      <c r="E112" s="133"/>
      <c r="F112" s="133"/>
      <c r="G112" s="133"/>
      <c r="H112" s="133"/>
      <c r="I112" s="134"/>
      <c r="J112" s="135">
        <f>J324</f>
        <v>0</v>
      </c>
      <c r="L112" s="131"/>
    </row>
    <row r="113" spans="1:31" s="10" customFormat="1" ht="19.899999999999999" customHeight="1">
      <c r="B113" s="131"/>
      <c r="D113" s="132" t="s">
        <v>115</v>
      </c>
      <c r="E113" s="133"/>
      <c r="F113" s="133"/>
      <c r="G113" s="133"/>
      <c r="H113" s="133"/>
      <c r="I113" s="134"/>
      <c r="J113" s="135">
        <f>J329</f>
        <v>0</v>
      </c>
      <c r="L113" s="131"/>
    </row>
    <row r="114" spans="1:31" s="10" customFormat="1" ht="19.899999999999999" customHeight="1">
      <c r="B114" s="131"/>
      <c r="D114" s="132" t="s">
        <v>116</v>
      </c>
      <c r="E114" s="133"/>
      <c r="F114" s="133"/>
      <c r="G114" s="133"/>
      <c r="H114" s="133"/>
      <c r="I114" s="134"/>
      <c r="J114" s="135">
        <f>J354</f>
        <v>0</v>
      </c>
      <c r="L114" s="131"/>
    </row>
    <row r="115" spans="1:31" s="10" customFormat="1" ht="19.899999999999999" customHeight="1">
      <c r="B115" s="131"/>
      <c r="D115" s="132" t="s">
        <v>117</v>
      </c>
      <c r="E115" s="133"/>
      <c r="F115" s="133"/>
      <c r="G115" s="133"/>
      <c r="H115" s="133"/>
      <c r="I115" s="134"/>
      <c r="J115" s="135">
        <f>J420</f>
        <v>0</v>
      </c>
      <c r="L115" s="131"/>
    </row>
    <row r="116" spans="1:31" s="10" customFormat="1" ht="19.899999999999999" customHeight="1">
      <c r="B116" s="131"/>
      <c r="D116" s="132" t="s">
        <v>118</v>
      </c>
      <c r="E116" s="133"/>
      <c r="F116" s="133"/>
      <c r="G116" s="133"/>
      <c r="H116" s="133"/>
      <c r="I116" s="134"/>
      <c r="J116" s="135">
        <f>J423</f>
        <v>0</v>
      </c>
      <c r="L116" s="131"/>
    </row>
    <row r="117" spans="1:31" s="9" customFormat="1" ht="24.95" customHeight="1">
      <c r="B117" s="126"/>
      <c r="D117" s="127" t="s">
        <v>119</v>
      </c>
      <c r="E117" s="128"/>
      <c r="F117" s="128"/>
      <c r="G117" s="128"/>
      <c r="H117" s="128"/>
      <c r="I117" s="129"/>
      <c r="J117" s="130">
        <f>J466</f>
        <v>0</v>
      </c>
      <c r="L117" s="126"/>
    </row>
    <row r="118" spans="1:31" s="10" customFormat="1" ht="19.899999999999999" customHeight="1">
      <c r="B118" s="131"/>
      <c r="D118" s="132" t="s">
        <v>120</v>
      </c>
      <c r="E118" s="133"/>
      <c r="F118" s="133"/>
      <c r="G118" s="133"/>
      <c r="H118" s="133"/>
      <c r="I118" s="134"/>
      <c r="J118" s="135">
        <f>J467</f>
        <v>0</v>
      </c>
      <c r="L118" s="131"/>
    </row>
    <row r="119" spans="1:31" s="10" customFormat="1" ht="19.899999999999999" customHeight="1">
      <c r="B119" s="131"/>
      <c r="D119" s="132" t="s">
        <v>121</v>
      </c>
      <c r="E119" s="133"/>
      <c r="F119" s="133"/>
      <c r="G119" s="133"/>
      <c r="H119" s="133"/>
      <c r="I119" s="134"/>
      <c r="J119" s="135">
        <f>J470</f>
        <v>0</v>
      </c>
      <c r="L119" s="131"/>
    </row>
    <row r="120" spans="1:31" s="10" customFormat="1" ht="19.899999999999999" customHeight="1">
      <c r="B120" s="131"/>
      <c r="D120" s="132" t="s">
        <v>122</v>
      </c>
      <c r="E120" s="133"/>
      <c r="F120" s="133"/>
      <c r="G120" s="133"/>
      <c r="H120" s="133"/>
      <c r="I120" s="134"/>
      <c r="J120" s="135">
        <f>J473</f>
        <v>0</v>
      </c>
      <c r="L120" s="131"/>
    </row>
    <row r="121" spans="1:31" s="2" customFormat="1" ht="21.75" customHeight="1">
      <c r="A121" s="32"/>
      <c r="B121" s="33"/>
      <c r="C121" s="32"/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47"/>
      <c r="C122" s="48"/>
      <c r="D122" s="48"/>
      <c r="E122" s="48"/>
      <c r="F122" s="48"/>
      <c r="G122" s="48"/>
      <c r="H122" s="48"/>
      <c r="I122" s="120"/>
      <c r="J122" s="48"/>
      <c r="K122" s="48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6" spans="1:31" s="2" customFormat="1" ht="6.95" customHeight="1">
      <c r="A126" s="32"/>
      <c r="B126" s="49"/>
      <c r="C126" s="50"/>
      <c r="D126" s="50"/>
      <c r="E126" s="50"/>
      <c r="F126" s="50"/>
      <c r="G126" s="50"/>
      <c r="H126" s="50"/>
      <c r="I126" s="121"/>
      <c r="J126" s="50"/>
      <c r="K126" s="50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4.95" customHeight="1">
      <c r="A127" s="32"/>
      <c r="B127" s="33"/>
      <c r="C127" s="21" t="s">
        <v>123</v>
      </c>
      <c r="D127" s="32"/>
      <c r="E127" s="32"/>
      <c r="F127" s="32"/>
      <c r="G127" s="32"/>
      <c r="H127" s="32"/>
      <c r="I127" s="96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96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2" customHeight="1">
      <c r="A129" s="32"/>
      <c r="B129" s="33"/>
      <c r="C129" s="27" t="s">
        <v>16</v>
      </c>
      <c r="D129" s="32"/>
      <c r="E129" s="32"/>
      <c r="F129" s="32"/>
      <c r="G129" s="32"/>
      <c r="H129" s="32"/>
      <c r="I129" s="96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6.5" customHeight="1">
      <c r="A130" s="32"/>
      <c r="B130" s="33"/>
      <c r="C130" s="32"/>
      <c r="D130" s="32"/>
      <c r="E130" s="293" t="str">
        <f>E7</f>
        <v>Stavební úpravy části střechy ZŠ Karla IV.</v>
      </c>
      <c r="F130" s="294"/>
      <c r="G130" s="294"/>
      <c r="H130" s="294"/>
      <c r="I130" s="96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2" customHeight="1">
      <c r="A131" s="32"/>
      <c r="B131" s="33"/>
      <c r="C131" s="27" t="s">
        <v>92</v>
      </c>
      <c r="D131" s="32"/>
      <c r="E131" s="32"/>
      <c r="F131" s="32"/>
      <c r="G131" s="32"/>
      <c r="H131" s="32"/>
      <c r="I131" s="96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16.5" customHeight="1">
      <c r="A132" s="32"/>
      <c r="B132" s="33"/>
      <c r="C132" s="32"/>
      <c r="D132" s="32"/>
      <c r="E132" s="265" t="str">
        <f>E9</f>
        <v>2020018-01 - Stavební úpravy části střechy ZŠ Karla IV.</v>
      </c>
      <c r="F132" s="292"/>
      <c r="G132" s="292"/>
      <c r="H132" s="292"/>
      <c r="I132" s="96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6.95" customHeight="1">
      <c r="A133" s="32"/>
      <c r="B133" s="33"/>
      <c r="C133" s="32"/>
      <c r="D133" s="32"/>
      <c r="E133" s="32"/>
      <c r="F133" s="32"/>
      <c r="G133" s="32"/>
      <c r="H133" s="32"/>
      <c r="I133" s="96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2" customFormat="1" ht="12" customHeight="1">
      <c r="A134" s="32"/>
      <c r="B134" s="33"/>
      <c r="C134" s="27" t="s">
        <v>20</v>
      </c>
      <c r="D134" s="32"/>
      <c r="E134" s="32"/>
      <c r="F134" s="25" t="str">
        <f>F12</f>
        <v>Nový Bydžov</v>
      </c>
      <c r="G134" s="32"/>
      <c r="H134" s="32"/>
      <c r="I134" s="97" t="s">
        <v>22</v>
      </c>
      <c r="J134" s="55" t="str">
        <f>IF(J12="","",J12)</f>
        <v>23. 3. 2020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5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6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65" s="2" customFormat="1" ht="15.2" customHeight="1">
      <c r="A136" s="32"/>
      <c r="B136" s="33"/>
      <c r="C136" s="27" t="s">
        <v>24</v>
      </c>
      <c r="D136" s="32"/>
      <c r="E136" s="32"/>
      <c r="F136" s="25" t="str">
        <f>E15</f>
        <v/>
      </c>
      <c r="G136" s="32"/>
      <c r="H136" s="32"/>
      <c r="I136" s="97" t="s">
        <v>30</v>
      </c>
      <c r="J136" s="30" t="str">
        <f>E21</f>
        <v>Ing. Jiří Rejthárek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65" s="2" customFormat="1" ht="25.7" customHeight="1">
      <c r="A137" s="32"/>
      <c r="B137" s="33"/>
      <c r="C137" s="27" t="s">
        <v>28</v>
      </c>
      <c r="D137" s="32"/>
      <c r="E137" s="32"/>
      <c r="F137" s="25" t="str">
        <f>IF(E18="","",E18)</f>
        <v>Vyplň údaj</v>
      </c>
      <c r="G137" s="32"/>
      <c r="H137" s="32"/>
      <c r="I137" s="97" t="s">
        <v>34</v>
      </c>
      <c r="J137" s="30" t="str">
        <f>E24</f>
        <v>Ing. Ladislav Kopecký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65" s="2" customFormat="1" ht="10.35" customHeight="1">
      <c r="A138" s="32"/>
      <c r="B138" s="33"/>
      <c r="C138" s="32"/>
      <c r="D138" s="32"/>
      <c r="E138" s="32"/>
      <c r="F138" s="32"/>
      <c r="G138" s="32"/>
      <c r="H138" s="32"/>
      <c r="I138" s="96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65" s="11" customFormat="1" ht="29.25" customHeight="1">
      <c r="A139" s="136"/>
      <c r="B139" s="137"/>
      <c r="C139" s="138" t="s">
        <v>124</v>
      </c>
      <c r="D139" s="139" t="s">
        <v>63</v>
      </c>
      <c r="E139" s="139" t="s">
        <v>59</v>
      </c>
      <c r="F139" s="139" t="s">
        <v>60</v>
      </c>
      <c r="G139" s="139" t="s">
        <v>125</v>
      </c>
      <c r="H139" s="139" t="s">
        <v>126</v>
      </c>
      <c r="I139" s="140" t="s">
        <v>127</v>
      </c>
      <c r="J139" s="139" t="s">
        <v>96</v>
      </c>
      <c r="K139" s="141" t="s">
        <v>128</v>
      </c>
      <c r="L139" s="142"/>
      <c r="M139" s="62" t="s">
        <v>1</v>
      </c>
      <c r="N139" s="63" t="s">
        <v>42</v>
      </c>
      <c r="O139" s="63" t="s">
        <v>129</v>
      </c>
      <c r="P139" s="63" t="s">
        <v>130</v>
      </c>
      <c r="Q139" s="63" t="s">
        <v>131</v>
      </c>
      <c r="R139" s="63" t="s">
        <v>132</v>
      </c>
      <c r="S139" s="63" t="s">
        <v>133</v>
      </c>
      <c r="T139" s="64" t="s">
        <v>134</v>
      </c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</row>
    <row r="140" spans="1:65" s="2" customFormat="1" ht="22.9" customHeight="1">
      <c r="A140" s="32"/>
      <c r="B140" s="33"/>
      <c r="C140" s="69" t="s">
        <v>135</v>
      </c>
      <c r="D140" s="32"/>
      <c r="E140" s="32"/>
      <c r="F140" s="32"/>
      <c r="G140" s="32"/>
      <c r="H140" s="32"/>
      <c r="I140" s="96"/>
      <c r="J140" s="143">
        <f>BK140</f>
        <v>0</v>
      </c>
      <c r="K140" s="32"/>
      <c r="L140" s="33"/>
      <c r="M140" s="65"/>
      <c r="N140" s="56"/>
      <c r="O140" s="66"/>
      <c r="P140" s="144">
        <f>P141+P236+P466</f>
        <v>0</v>
      </c>
      <c r="Q140" s="66"/>
      <c r="R140" s="144">
        <f>R141+R236+R466</f>
        <v>9.7494945900000012</v>
      </c>
      <c r="S140" s="66"/>
      <c r="T140" s="145">
        <f>T141+T236+T466</f>
        <v>1.697168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77</v>
      </c>
      <c r="AU140" s="17" t="s">
        <v>98</v>
      </c>
      <c r="BK140" s="146">
        <f>BK141+BK236+BK466</f>
        <v>0</v>
      </c>
    </row>
    <row r="141" spans="1:65" s="12" customFormat="1" ht="25.9" customHeight="1">
      <c r="B141" s="147"/>
      <c r="D141" s="148" t="s">
        <v>77</v>
      </c>
      <c r="E141" s="149" t="s">
        <v>136</v>
      </c>
      <c r="F141" s="149" t="s">
        <v>137</v>
      </c>
      <c r="I141" s="150"/>
      <c r="J141" s="151">
        <f>BK141</f>
        <v>0</v>
      </c>
      <c r="L141" s="147"/>
      <c r="M141" s="152"/>
      <c r="N141" s="153"/>
      <c r="O141" s="153"/>
      <c r="P141" s="154">
        <f>P142+P152+P156+P177+P182+P220+P233</f>
        <v>0</v>
      </c>
      <c r="Q141" s="153"/>
      <c r="R141" s="154">
        <f>R142+R152+R156+R177+R182+R220+R233</f>
        <v>6.9013930000000006</v>
      </c>
      <c r="S141" s="153"/>
      <c r="T141" s="155">
        <f>T142+T152+T156+T177+T182+T220+T233</f>
        <v>0</v>
      </c>
      <c r="AR141" s="148" t="s">
        <v>85</v>
      </c>
      <c r="AT141" s="156" t="s">
        <v>77</v>
      </c>
      <c r="AU141" s="156" t="s">
        <v>78</v>
      </c>
      <c r="AY141" s="148" t="s">
        <v>138</v>
      </c>
      <c r="BK141" s="157">
        <f>BK142+BK152+BK156+BK177+BK182+BK220+BK233</f>
        <v>0</v>
      </c>
    </row>
    <row r="142" spans="1:65" s="12" customFormat="1" ht="22.9" customHeight="1">
      <c r="B142" s="147"/>
      <c r="D142" s="148" t="s">
        <v>77</v>
      </c>
      <c r="E142" s="158" t="s">
        <v>85</v>
      </c>
      <c r="F142" s="158" t="s">
        <v>139</v>
      </c>
      <c r="I142" s="150"/>
      <c r="J142" s="159">
        <f>BK142</f>
        <v>0</v>
      </c>
      <c r="L142" s="147"/>
      <c r="M142" s="152"/>
      <c r="N142" s="153"/>
      <c r="O142" s="153"/>
      <c r="P142" s="154">
        <f>SUM(P143:P151)</f>
        <v>0</v>
      </c>
      <c r="Q142" s="153"/>
      <c r="R142" s="154">
        <f>SUM(R143:R151)</f>
        <v>0</v>
      </c>
      <c r="S142" s="153"/>
      <c r="T142" s="155">
        <f>SUM(T143:T151)</f>
        <v>0</v>
      </c>
      <c r="AR142" s="148" t="s">
        <v>85</v>
      </c>
      <c r="AT142" s="156" t="s">
        <v>77</v>
      </c>
      <c r="AU142" s="156" t="s">
        <v>85</v>
      </c>
      <c r="AY142" s="148" t="s">
        <v>138</v>
      </c>
      <c r="BK142" s="157">
        <f>SUM(BK143:BK151)</f>
        <v>0</v>
      </c>
    </row>
    <row r="143" spans="1:65" s="2" customFormat="1" ht="21.75" customHeight="1">
      <c r="A143" s="32"/>
      <c r="B143" s="160"/>
      <c r="C143" s="161" t="s">
        <v>85</v>
      </c>
      <c r="D143" s="161" t="s">
        <v>140</v>
      </c>
      <c r="E143" s="162" t="s">
        <v>141</v>
      </c>
      <c r="F143" s="163" t="s">
        <v>142</v>
      </c>
      <c r="G143" s="164" t="s">
        <v>143</v>
      </c>
      <c r="H143" s="165">
        <v>2.38</v>
      </c>
      <c r="I143" s="166"/>
      <c r="J143" s="167">
        <f>ROUND(I143*H143,2)</f>
        <v>0</v>
      </c>
      <c r="K143" s="163" t="s">
        <v>144</v>
      </c>
      <c r="L143" s="33"/>
      <c r="M143" s="168" t="s">
        <v>1</v>
      </c>
      <c r="N143" s="169" t="s">
        <v>43</v>
      </c>
      <c r="O143" s="58"/>
      <c r="P143" s="170">
        <f>O143*H143</f>
        <v>0</v>
      </c>
      <c r="Q143" s="170">
        <v>0</v>
      </c>
      <c r="R143" s="170">
        <f>Q143*H143</f>
        <v>0</v>
      </c>
      <c r="S143" s="170">
        <v>0</v>
      </c>
      <c r="T143" s="17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2" t="s">
        <v>145</v>
      </c>
      <c r="AT143" s="172" t="s">
        <v>140</v>
      </c>
      <c r="AU143" s="172" t="s">
        <v>87</v>
      </c>
      <c r="AY143" s="17" t="s">
        <v>138</v>
      </c>
      <c r="BE143" s="173">
        <f>IF(N143="základní",J143,0)</f>
        <v>0</v>
      </c>
      <c r="BF143" s="173">
        <f>IF(N143="snížená",J143,0)</f>
        <v>0</v>
      </c>
      <c r="BG143" s="173">
        <f>IF(N143="zákl. přenesená",J143,0)</f>
        <v>0</v>
      </c>
      <c r="BH143" s="173">
        <f>IF(N143="sníž. přenesená",J143,0)</f>
        <v>0</v>
      </c>
      <c r="BI143" s="173">
        <f>IF(N143="nulová",J143,0)</f>
        <v>0</v>
      </c>
      <c r="BJ143" s="17" t="s">
        <v>85</v>
      </c>
      <c r="BK143" s="173">
        <f>ROUND(I143*H143,2)</f>
        <v>0</v>
      </c>
      <c r="BL143" s="17" t="s">
        <v>145</v>
      </c>
      <c r="BM143" s="172" t="s">
        <v>146</v>
      </c>
    </row>
    <row r="144" spans="1:65" s="2" customFormat="1" ht="19.5">
      <c r="A144" s="32"/>
      <c r="B144" s="33"/>
      <c r="C144" s="32"/>
      <c r="D144" s="174" t="s">
        <v>147</v>
      </c>
      <c r="E144" s="32"/>
      <c r="F144" s="175" t="s">
        <v>148</v>
      </c>
      <c r="G144" s="32"/>
      <c r="H144" s="32"/>
      <c r="I144" s="96"/>
      <c r="J144" s="32"/>
      <c r="K144" s="32"/>
      <c r="L144" s="33"/>
      <c r="M144" s="176"/>
      <c r="N144" s="177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147</v>
      </c>
      <c r="AU144" s="17" t="s">
        <v>87</v>
      </c>
    </row>
    <row r="145" spans="1:65" s="13" customFormat="1">
      <c r="B145" s="178"/>
      <c r="D145" s="174" t="s">
        <v>149</v>
      </c>
      <c r="E145" s="179" t="s">
        <v>1</v>
      </c>
      <c r="F145" s="180" t="s">
        <v>150</v>
      </c>
      <c r="H145" s="181">
        <v>2.38</v>
      </c>
      <c r="I145" s="182"/>
      <c r="L145" s="178"/>
      <c r="M145" s="183"/>
      <c r="N145" s="184"/>
      <c r="O145" s="184"/>
      <c r="P145" s="184"/>
      <c r="Q145" s="184"/>
      <c r="R145" s="184"/>
      <c r="S145" s="184"/>
      <c r="T145" s="185"/>
      <c r="AT145" s="179" t="s">
        <v>149</v>
      </c>
      <c r="AU145" s="179" t="s">
        <v>87</v>
      </c>
      <c r="AV145" s="13" t="s">
        <v>87</v>
      </c>
      <c r="AW145" s="13" t="s">
        <v>33</v>
      </c>
      <c r="AX145" s="13" t="s">
        <v>85</v>
      </c>
      <c r="AY145" s="179" t="s">
        <v>138</v>
      </c>
    </row>
    <row r="146" spans="1:65" s="2" customFormat="1" ht="21.75" customHeight="1">
      <c r="A146" s="32"/>
      <c r="B146" s="160"/>
      <c r="C146" s="161" t="s">
        <v>87</v>
      </c>
      <c r="D146" s="161" t="s">
        <v>140</v>
      </c>
      <c r="E146" s="162" t="s">
        <v>151</v>
      </c>
      <c r="F146" s="163" t="s">
        <v>152</v>
      </c>
      <c r="G146" s="164" t="s">
        <v>143</v>
      </c>
      <c r="H146" s="165">
        <v>2.38</v>
      </c>
      <c r="I146" s="166"/>
      <c r="J146" s="167">
        <f>ROUND(I146*H146,2)</f>
        <v>0</v>
      </c>
      <c r="K146" s="163" t="s">
        <v>144</v>
      </c>
      <c r="L146" s="33"/>
      <c r="M146" s="168" t="s">
        <v>1</v>
      </c>
      <c r="N146" s="169" t="s">
        <v>43</v>
      </c>
      <c r="O146" s="58"/>
      <c r="P146" s="170">
        <f>O146*H146</f>
        <v>0</v>
      </c>
      <c r="Q146" s="170">
        <v>0</v>
      </c>
      <c r="R146" s="170">
        <f>Q146*H146</f>
        <v>0</v>
      </c>
      <c r="S146" s="170">
        <v>0</v>
      </c>
      <c r="T146" s="17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2" t="s">
        <v>145</v>
      </c>
      <c r="AT146" s="172" t="s">
        <v>140</v>
      </c>
      <c r="AU146" s="172" t="s">
        <v>87</v>
      </c>
      <c r="AY146" s="17" t="s">
        <v>138</v>
      </c>
      <c r="BE146" s="173">
        <f>IF(N146="základní",J146,0)</f>
        <v>0</v>
      </c>
      <c r="BF146" s="173">
        <f>IF(N146="snížená",J146,0)</f>
        <v>0</v>
      </c>
      <c r="BG146" s="173">
        <f>IF(N146="zákl. přenesená",J146,0)</f>
        <v>0</v>
      </c>
      <c r="BH146" s="173">
        <f>IF(N146="sníž. přenesená",J146,0)</f>
        <v>0</v>
      </c>
      <c r="BI146" s="173">
        <f>IF(N146="nulová",J146,0)</f>
        <v>0</v>
      </c>
      <c r="BJ146" s="17" t="s">
        <v>85</v>
      </c>
      <c r="BK146" s="173">
        <f>ROUND(I146*H146,2)</f>
        <v>0</v>
      </c>
      <c r="BL146" s="17" t="s">
        <v>145</v>
      </c>
      <c r="BM146" s="172" t="s">
        <v>153</v>
      </c>
    </row>
    <row r="147" spans="1:65" s="2" customFormat="1" ht="29.25">
      <c r="A147" s="32"/>
      <c r="B147" s="33"/>
      <c r="C147" s="32"/>
      <c r="D147" s="174" t="s">
        <v>147</v>
      </c>
      <c r="E147" s="32"/>
      <c r="F147" s="175" t="s">
        <v>154</v>
      </c>
      <c r="G147" s="32"/>
      <c r="H147" s="32"/>
      <c r="I147" s="96"/>
      <c r="J147" s="32"/>
      <c r="K147" s="32"/>
      <c r="L147" s="33"/>
      <c r="M147" s="176"/>
      <c r="N147" s="177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147</v>
      </c>
      <c r="AU147" s="17" t="s">
        <v>87</v>
      </c>
    </row>
    <row r="148" spans="1:65" s="13" customFormat="1">
      <c r="B148" s="178"/>
      <c r="D148" s="174" t="s">
        <v>149</v>
      </c>
      <c r="E148" s="179" t="s">
        <v>1</v>
      </c>
      <c r="F148" s="180" t="s">
        <v>150</v>
      </c>
      <c r="H148" s="181">
        <v>2.38</v>
      </c>
      <c r="I148" s="182"/>
      <c r="L148" s="178"/>
      <c r="M148" s="183"/>
      <c r="N148" s="184"/>
      <c r="O148" s="184"/>
      <c r="P148" s="184"/>
      <c r="Q148" s="184"/>
      <c r="R148" s="184"/>
      <c r="S148" s="184"/>
      <c r="T148" s="185"/>
      <c r="AT148" s="179" t="s">
        <v>149</v>
      </c>
      <c r="AU148" s="179" t="s">
        <v>87</v>
      </c>
      <c r="AV148" s="13" t="s">
        <v>87</v>
      </c>
      <c r="AW148" s="13" t="s">
        <v>33</v>
      </c>
      <c r="AX148" s="13" t="s">
        <v>85</v>
      </c>
      <c r="AY148" s="179" t="s">
        <v>138</v>
      </c>
    </row>
    <row r="149" spans="1:65" s="2" customFormat="1" ht="16.5" customHeight="1">
      <c r="A149" s="32"/>
      <c r="B149" s="160"/>
      <c r="C149" s="161" t="s">
        <v>155</v>
      </c>
      <c r="D149" s="161" t="s">
        <v>140</v>
      </c>
      <c r="E149" s="162" t="s">
        <v>156</v>
      </c>
      <c r="F149" s="163" t="s">
        <v>157</v>
      </c>
      <c r="G149" s="164" t="s">
        <v>143</v>
      </c>
      <c r="H149" s="165">
        <v>0.72099999999999997</v>
      </c>
      <c r="I149" s="166"/>
      <c r="J149" s="167">
        <f>ROUND(I149*H149,2)</f>
        <v>0</v>
      </c>
      <c r="K149" s="163" t="s">
        <v>144</v>
      </c>
      <c r="L149" s="33"/>
      <c r="M149" s="168" t="s">
        <v>1</v>
      </c>
      <c r="N149" s="169" t="s">
        <v>43</v>
      </c>
      <c r="O149" s="58"/>
      <c r="P149" s="170">
        <f>O149*H149</f>
        <v>0</v>
      </c>
      <c r="Q149" s="170">
        <v>0</v>
      </c>
      <c r="R149" s="170">
        <f>Q149*H149</f>
        <v>0</v>
      </c>
      <c r="S149" s="170">
        <v>0</v>
      </c>
      <c r="T149" s="17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2" t="s">
        <v>145</v>
      </c>
      <c r="AT149" s="172" t="s">
        <v>140</v>
      </c>
      <c r="AU149" s="172" t="s">
        <v>87</v>
      </c>
      <c r="AY149" s="17" t="s">
        <v>138</v>
      </c>
      <c r="BE149" s="173">
        <f>IF(N149="základní",J149,0)</f>
        <v>0</v>
      </c>
      <c r="BF149" s="173">
        <f>IF(N149="snížená",J149,0)</f>
        <v>0</v>
      </c>
      <c r="BG149" s="173">
        <f>IF(N149="zákl. přenesená",J149,0)</f>
        <v>0</v>
      </c>
      <c r="BH149" s="173">
        <f>IF(N149="sníž. přenesená",J149,0)</f>
        <v>0</v>
      </c>
      <c r="BI149" s="173">
        <f>IF(N149="nulová",J149,0)</f>
        <v>0</v>
      </c>
      <c r="BJ149" s="17" t="s">
        <v>85</v>
      </c>
      <c r="BK149" s="173">
        <f>ROUND(I149*H149,2)</f>
        <v>0</v>
      </c>
      <c r="BL149" s="17" t="s">
        <v>145</v>
      </c>
      <c r="BM149" s="172" t="s">
        <v>158</v>
      </c>
    </row>
    <row r="150" spans="1:65" s="2" customFormat="1" ht="19.5">
      <c r="A150" s="32"/>
      <c r="B150" s="33"/>
      <c r="C150" s="32"/>
      <c r="D150" s="174" t="s">
        <v>147</v>
      </c>
      <c r="E150" s="32"/>
      <c r="F150" s="175" t="s">
        <v>159</v>
      </c>
      <c r="G150" s="32"/>
      <c r="H150" s="32"/>
      <c r="I150" s="96"/>
      <c r="J150" s="32"/>
      <c r="K150" s="32"/>
      <c r="L150" s="33"/>
      <c r="M150" s="176"/>
      <c r="N150" s="177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147</v>
      </c>
      <c r="AU150" s="17" t="s">
        <v>87</v>
      </c>
    </row>
    <row r="151" spans="1:65" s="13" customFormat="1">
      <c r="B151" s="178"/>
      <c r="D151" s="174" t="s">
        <v>149</v>
      </c>
      <c r="E151" s="179" t="s">
        <v>1</v>
      </c>
      <c r="F151" s="180" t="s">
        <v>160</v>
      </c>
      <c r="H151" s="181">
        <v>0.72099999999999997</v>
      </c>
      <c r="I151" s="182"/>
      <c r="L151" s="178"/>
      <c r="M151" s="183"/>
      <c r="N151" s="184"/>
      <c r="O151" s="184"/>
      <c r="P151" s="184"/>
      <c r="Q151" s="184"/>
      <c r="R151" s="184"/>
      <c r="S151" s="184"/>
      <c r="T151" s="185"/>
      <c r="AT151" s="179" t="s">
        <v>149</v>
      </c>
      <c r="AU151" s="179" t="s">
        <v>87</v>
      </c>
      <c r="AV151" s="13" t="s">
        <v>87</v>
      </c>
      <c r="AW151" s="13" t="s">
        <v>33</v>
      </c>
      <c r="AX151" s="13" t="s">
        <v>85</v>
      </c>
      <c r="AY151" s="179" t="s">
        <v>138</v>
      </c>
    </row>
    <row r="152" spans="1:65" s="12" customFormat="1" ht="22.9" customHeight="1">
      <c r="B152" s="147"/>
      <c r="D152" s="148" t="s">
        <v>77</v>
      </c>
      <c r="E152" s="158" t="s">
        <v>87</v>
      </c>
      <c r="F152" s="158" t="s">
        <v>161</v>
      </c>
      <c r="I152" s="150"/>
      <c r="J152" s="159">
        <f>BK152</f>
        <v>0</v>
      </c>
      <c r="L152" s="147"/>
      <c r="M152" s="152"/>
      <c r="N152" s="153"/>
      <c r="O152" s="153"/>
      <c r="P152" s="154">
        <f>SUM(P153:P155)</f>
        <v>0</v>
      </c>
      <c r="Q152" s="153"/>
      <c r="R152" s="154">
        <f>SUM(R153:R155)</f>
        <v>0.43096093999999996</v>
      </c>
      <c r="S152" s="153"/>
      <c r="T152" s="155">
        <f>SUM(T153:T155)</f>
        <v>0</v>
      </c>
      <c r="AR152" s="148" t="s">
        <v>85</v>
      </c>
      <c r="AT152" s="156" t="s">
        <v>77</v>
      </c>
      <c r="AU152" s="156" t="s">
        <v>85</v>
      </c>
      <c r="AY152" s="148" t="s">
        <v>138</v>
      </c>
      <c r="BK152" s="157">
        <f>SUM(BK153:BK155)</f>
        <v>0</v>
      </c>
    </row>
    <row r="153" spans="1:65" s="2" customFormat="1" ht="16.5" customHeight="1">
      <c r="A153" s="32"/>
      <c r="B153" s="160"/>
      <c r="C153" s="161" t="s">
        <v>145</v>
      </c>
      <c r="D153" s="161" t="s">
        <v>140</v>
      </c>
      <c r="E153" s="162" t="s">
        <v>162</v>
      </c>
      <c r="F153" s="163" t="s">
        <v>163</v>
      </c>
      <c r="G153" s="164" t="s">
        <v>143</v>
      </c>
      <c r="H153" s="165">
        <v>0.191</v>
      </c>
      <c r="I153" s="166"/>
      <c r="J153" s="167">
        <f>ROUND(I153*H153,2)</f>
        <v>0</v>
      </c>
      <c r="K153" s="163" t="s">
        <v>144</v>
      </c>
      <c r="L153" s="33"/>
      <c r="M153" s="168" t="s">
        <v>1</v>
      </c>
      <c r="N153" s="169" t="s">
        <v>43</v>
      </c>
      <c r="O153" s="58"/>
      <c r="P153" s="170">
        <f>O153*H153</f>
        <v>0</v>
      </c>
      <c r="Q153" s="170">
        <v>2.2563399999999998</v>
      </c>
      <c r="R153" s="170">
        <f>Q153*H153</f>
        <v>0.43096093999999996</v>
      </c>
      <c r="S153" s="170">
        <v>0</v>
      </c>
      <c r="T153" s="17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2" t="s">
        <v>145</v>
      </c>
      <c r="AT153" s="172" t="s">
        <v>140</v>
      </c>
      <c r="AU153" s="172" t="s">
        <v>87</v>
      </c>
      <c r="AY153" s="17" t="s">
        <v>138</v>
      </c>
      <c r="BE153" s="173">
        <f>IF(N153="základní",J153,0)</f>
        <v>0</v>
      </c>
      <c r="BF153" s="173">
        <f>IF(N153="snížená",J153,0)</f>
        <v>0</v>
      </c>
      <c r="BG153" s="173">
        <f>IF(N153="zákl. přenesená",J153,0)</f>
        <v>0</v>
      </c>
      <c r="BH153" s="173">
        <f>IF(N153="sníž. přenesená",J153,0)</f>
        <v>0</v>
      </c>
      <c r="BI153" s="173">
        <f>IF(N153="nulová",J153,0)</f>
        <v>0</v>
      </c>
      <c r="BJ153" s="17" t="s">
        <v>85</v>
      </c>
      <c r="BK153" s="173">
        <f>ROUND(I153*H153,2)</f>
        <v>0</v>
      </c>
      <c r="BL153" s="17" t="s">
        <v>145</v>
      </c>
      <c r="BM153" s="172" t="s">
        <v>164</v>
      </c>
    </row>
    <row r="154" spans="1:65" s="2" customFormat="1" ht="19.5">
      <c r="A154" s="32"/>
      <c r="B154" s="33"/>
      <c r="C154" s="32"/>
      <c r="D154" s="174" t="s">
        <v>147</v>
      </c>
      <c r="E154" s="32"/>
      <c r="F154" s="175" t="s">
        <v>165</v>
      </c>
      <c r="G154" s="32"/>
      <c r="H154" s="32"/>
      <c r="I154" s="96"/>
      <c r="J154" s="32"/>
      <c r="K154" s="32"/>
      <c r="L154" s="33"/>
      <c r="M154" s="176"/>
      <c r="N154" s="177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147</v>
      </c>
      <c r="AU154" s="17" t="s">
        <v>87</v>
      </c>
    </row>
    <row r="155" spans="1:65" s="13" customFormat="1">
      <c r="B155" s="178"/>
      <c r="D155" s="174" t="s">
        <v>149</v>
      </c>
      <c r="E155" s="179" t="s">
        <v>1</v>
      </c>
      <c r="F155" s="180" t="s">
        <v>166</v>
      </c>
      <c r="H155" s="181">
        <v>0.191</v>
      </c>
      <c r="I155" s="182"/>
      <c r="L155" s="178"/>
      <c r="M155" s="183"/>
      <c r="N155" s="184"/>
      <c r="O155" s="184"/>
      <c r="P155" s="184"/>
      <c r="Q155" s="184"/>
      <c r="R155" s="184"/>
      <c r="S155" s="184"/>
      <c r="T155" s="185"/>
      <c r="AT155" s="179" t="s">
        <v>149</v>
      </c>
      <c r="AU155" s="179" t="s">
        <v>87</v>
      </c>
      <c r="AV155" s="13" t="s">
        <v>87</v>
      </c>
      <c r="AW155" s="13" t="s">
        <v>33</v>
      </c>
      <c r="AX155" s="13" t="s">
        <v>85</v>
      </c>
      <c r="AY155" s="179" t="s">
        <v>138</v>
      </c>
    </row>
    <row r="156" spans="1:65" s="12" customFormat="1" ht="22.9" customHeight="1">
      <c r="B156" s="147"/>
      <c r="D156" s="148" t="s">
        <v>77</v>
      </c>
      <c r="E156" s="158" t="s">
        <v>145</v>
      </c>
      <c r="F156" s="158" t="s">
        <v>167</v>
      </c>
      <c r="I156" s="150"/>
      <c r="J156" s="159">
        <f>BK156</f>
        <v>0</v>
      </c>
      <c r="L156" s="147"/>
      <c r="M156" s="152"/>
      <c r="N156" s="153"/>
      <c r="O156" s="153"/>
      <c r="P156" s="154">
        <f>SUM(P157:P176)</f>
        <v>0</v>
      </c>
      <c r="Q156" s="153"/>
      <c r="R156" s="154">
        <f>SUM(R157:R176)</f>
        <v>6.4704320600000003</v>
      </c>
      <c r="S156" s="153"/>
      <c r="T156" s="155">
        <f>SUM(T157:T176)</f>
        <v>0</v>
      </c>
      <c r="AR156" s="148" t="s">
        <v>85</v>
      </c>
      <c r="AT156" s="156" t="s">
        <v>77</v>
      </c>
      <c r="AU156" s="156" t="s">
        <v>85</v>
      </c>
      <c r="AY156" s="148" t="s">
        <v>138</v>
      </c>
      <c r="BK156" s="157">
        <f>SUM(BK157:BK176)</f>
        <v>0</v>
      </c>
    </row>
    <row r="157" spans="1:65" s="2" customFormat="1" ht="21.75" customHeight="1">
      <c r="A157" s="32"/>
      <c r="B157" s="160"/>
      <c r="C157" s="161" t="s">
        <v>168</v>
      </c>
      <c r="D157" s="161" t="s">
        <v>140</v>
      </c>
      <c r="E157" s="162" t="s">
        <v>169</v>
      </c>
      <c r="F157" s="163" t="s">
        <v>170</v>
      </c>
      <c r="G157" s="164" t="s">
        <v>171</v>
      </c>
      <c r="H157" s="165">
        <v>0.65800000000000003</v>
      </c>
      <c r="I157" s="166"/>
      <c r="J157" s="167">
        <f>ROUND(I157*H157,2)</f>
        <v>0</v>
      </c>
      <c r="K157" s="163" t="s">
        <v>144</v>
      </c>
      <c r="L157" s="33"/>
      <c r="M157" s="168" t="s">
        <v>1</v>
      </c>
      <c r="N157" s="169" t="s">
        <v>43</v>
      </c>
      <c r="O157" s="58"/>
      <c r="P157" s="170">
        <f>O157*H157</f>
        <v>0</v>
      </c>
      <c r="Q157" s="170">
        <v>1.7090000000000001E-2</v>
      </c>
      <c r="R157" s="170">
        <f>Q157*H157</f>
        <v>1.1245220000000002E-2</v>
      </c>
      <c r="S157" s="170">
        <v>0</v>
      </c>
      <c r="T157" s="17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2" t="s">
        <v>145</v>
      </c>
      <c r="AT157" s="172" t="s">
        <v>140</v>
      </c>
      <c r="AU157" s="172" t="s">
        <v>87</v>
      </c>
      <c r="AY157" s="17" t="s">
        <v>138</v>
      </c>
      <c r="BE157" s="173">
        <f>IF(N157="základní",J157,0)</f>
        <v>0</v>
      </c>
      <c r="BF157" s="173">
        <f>IF(N157="snížená",J157,0)</f>
        <v>0</v>
      </c>
      <c r="BG157" s="173">
        <f>IF(N157="zákl. přenesená",J157,0)</f>
        <v>0</v>
      </c>
      <c r="BH157" s="173">
        <f>IF(N157="sníž. přenesená",J157,0)</f>
        <v>0</v>
      </c>
      <c r="BI157" s="173">
        <f>IF(N157="nulová",J157,0)</f>
        <v>0</v>
      </c>
      <c r="BJ157" s="17" t="s">
        <v>85</v>
      </c>
      <c r="BK157" s="173">
        <f>ROUND(I157*H157,2)</f>
        <v>0</v>
      </c>
      <c r="BL157" s="17" t="s">
        <v>145</v>
      </c>
      <c r="BM157" s="172" t="s">
        <v>172</v>
      </c>
    </row>
    <row r="158" spans="1:65" s="2" customFormat="1" ht="19.5">
      <c r="A158" s="32"/>
      <c r="B158" s="33"/>
      <c r="C158" s="32"/>
      <c r="D158" s="174" t="s">
        <v>147</v>
      </c>
      <c r="E158" s="32"/>
      <c r="F158" s="175" t="s">
        <v>173</v>
      </c>
      <c r="G158" s="32"/>
      <c r="H158" s="32"/>
      <c r="I158" s="96"/>
      <c r="J158" s="32"/>
      <c r="K158" s="32"/>
      <c r="L158" s="33"/>
      <c r="M158" s="176"/>
      <c r="N158" s="177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147</v>
      </c>
      <c r="AU158" s="17" t="s">
        <v>87</v>
      </c>
    </row>
    <row r="159" spans="1:65" s="13" customFormat="1">
      <c r="B159" s="178"/>
      <c r="D159" s="174" t="s">
        <v>149</v>
      </c>
      <c r="E159" s="179" t="s">
        <v>1</v>
      </c>
      <c r="F159" s="180" t="s">
        <v>174</v>
      </c>
      <c r="H159" s="181">
        <v>0.65800000000000003</v>
      </c>
      <c r="I159" s="182"/>
      <c r="L159" s="178"/>
      <c r="M159" s="183"/>
      <c r="N159" s="184"/>
      <c r="O159" s="184"/>
      <c r="P159" s="184"/>
      <c r="Q159" s="184"/>
      <c r="R159" s="184"/>
      <c r="S159" s="184"/>
      <c r="T159" s="185"/>
      <c r="AT159" s="179" t="s">
        <v>149</v>
      </c>
      <c r="AU159" s="179" t="s">
        <v>87</v>
      </c>
      <c r="AV159" s="13" t="s">
        <v>87</v>
      </c>
      <c r="AW159" s="13" t="s">
        <v>33</v>
      </c>
      <c r="AX159" s="13" t="s">
        <v>85</v>
      </c>
      <c r="AY159" s="179" t="s">
        <v>138</v>
      </c>
    </row>
    <row r="160" spans="1:65" s="2" customFormat="1" ht="16.5" customHeight="1">
      <c r="A160" s="32"/>
      <c r="B160" s="160"/>
      <c r="C160" s="186" t="s">
        <v>175</v>
      </c>
      <c r="D160" s="186" t="s">
        <v>176</v>
      </c>
      <c r="E160" s="187" t="s">
        <v>177</v>
      </c>
      <c r="F160" s="188" t="s">
        <v>178</v>
      </c>
      <c r="G160" s="189" t="s">
        <v>171</v>
      </c>
      <c r="H160" s="190">
        <v>0.72399999999999998</v>
      </c>
      <c r="I160" s="191"/>
      <c r="J160" s="192">
        <f>ROUND(I160*H160,2)</f>
        <v>0</v>
      </c>
      <c r="K160" s="188" t="s">
        <v>1</v>
      </c>
      <c r="L160" s="193"/>
      <c r="M160" s="194" t="s">
        <v>1</v>
      </c>
      <c r="N160" s="195" t="s">
        <v>43</v>
      </c>
      <c r="O160" s="58"/>
      <c r="P160" s="170">
        <f>O160*H160</f>
        <v>0</v>
      </c>
      <c r="Q160" s="170">
        <v>1</v>
      </c>
      <c r="R160" s="170">
        <f>Q160*H160</f>
        <v>0.72399999999999998</v>
      </c>
      <c r="S160" s="170">
        <v>0</v>
      </c>
      <c r="T160" s="17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2" t="s">
        <v>179</v>
      </c>
      <c r="AT160" s="172" t="s">
        <v>176</v>
      </c>
      <c r="AU160" s="172" t="s">
        <v>87</v>
      </c>
      <c r="AY160" s="17" t="s">
        <v>138</v>
      </c>
      <c r="BE160" s="173">
        <f>IF(N160="základní",J160,0)</f>
        <v>0</v>
      </c>
      <c r="BF160" s="173">
        <f>IF(N160="snížená",J160,0)</f>
        <v>0</v>
      </c>
      <c r="BG160" s="173">
        <f>IF(N160="zákl. přenesená",J160,0)</f>
        <v>0</v>
      </c>
      <c r="BH160" s="173">
        <f>IF(N160="sníž. přenesená",J160,0)</f>
        <v>0</v>
      </c>
      <c r="BI160" s="173">
        <f>IF(N160="nulová",J160,0)</f>
        <v>0</v>
      </c>
      <c r="BJ160" s="17" t="s">
        <v>85</v>
      </c>
      <c r="BK160" s="173">
        <f>ROUND(I160*H160,2)</f>
        <v>0</v>
      </c>
      <c r="BL160" s="17" t="s">
        <v>145</v>
      </c>
      <c r="BM160" s="172" t="s">
        <v>180</v>
      </c>
    </row>
    <row r="161" spans="1:65" s="2" customFormat="1">
      <c r="A161" s="32"/>
      <c r="B161" s="33"/>
      <c r="C161" s="32"/>
      <c r="D161" s="174" t="s">
        <v>147</v>
      </c>
      <c r="E161" s="32"/>
      <c r="F161" s="175" t="s">
        <v>181</v>
      </c>
      <c r="G161" s="32"/>
      <c r="H161" s="32"/>
      <c r="I161" s="96"/>
      <c r="J161" s="32"/>
      <c r="K161" s="32"/>
      <c r="L161" s="33"/>
      <c r="M161" s="176"/>
      <c r="N161" s="177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147</v>
      </c>
      <c r="AU161" s="17" t="s">
        <v>87</v>
      </c>
    </row>
    <row r="162" spans="1:65" s="13" customFormat="1">
      <c r="B162" s="178"/>
      <c r="D162" s="174" t="s">
        <v>149</v>
      </c>
      <c r="E162" s="179" t="s">
        <v>1</v>
      </c>
      <c r="F162" s="180" t="s">
        <v>182</v>
      </c>
      <c r="H162" s="181">
        <v>0.65800000000000003</v>
      </c>
      <c r="I162" s="182"/>
      <c r="L162" s="178"/>
      <c r="M162" s="183"/>
      <c r="N162" s="184"/>
      <c r="O162" s="184"/>
      <c r="P162" s="184"/>
      <c r="Q162" s="184"/>
      <c r="R162" s="184"/>
      <c r="S162" s="184"/>
      <c r="T162" s="185"/>
      <c r="AT162" s="179" t="s">
        <v>149</v>
      </c>
      <c r="AU162" s="179" t="s">
        <v>87</v>
      </c>
      <c r="AV162" s="13" t="s">
        <v>87</v>
      </c>
      <c r="AW162" s="13" t="s">
        <v>33</v>
      </c>
      <c r="AX162" s="13" t="s">
        <v>85</v>
      </c>
      <c r="AY162" s="179" t="s">
        <v>138</v>
      </c>
    </row>
    <row r="163" spans="1:65" s="13" customFormat="1">
      <c r="B163" s="178"/>
      <c r="D163" s="174" t="s">
        <v>149</v>
      </c>
      <c r="F163" s="180" t="s">
        <v>183</v>
      </c>
      <c r="H163" s="181">
        <v>0.72399999999999998</v>
      </c>
      <c r="I163" s="182"/>
      <c r="L163" s="178"/>
      <c r="M163" s="183"/>
      <c r="N163" s="184"/>
      <c r="O163" s="184"/>
      <c r="P163" s="184"/>
      <c r="Q163" s="184"/>
      <c r="R163" s="184"/>
      <c r="S163" s="184"/>
      <c r="T163" s="185"/>
      <c r="AT163" s="179" t="s">
        <v>149</v>
      </c>
      <c r="AU163" s="179" t="s">
        <v>87</v>
      </c>
      <c r="AV163" s="13" t="s">
        <v>87</v>
      </c>
      <c r="AW163" s="13" t="s">
        <v>3</v>
      </c>
      <c r="AX163" s="13" t="s">
        <v>85</v>
      </c>
      <c r="AY163" s="179" t="s">
        <v>138</v>
      </c>
    </row>
    <row r="164" spans="1:65" s="2" customFormat="1" ht="16.5" customHeight="1">
      <c r="A164" s="32"/>
      <c r="B164" s="160"/>
      <c r="C164" s="161" t="s">
        <v>184</v>
      </c>
      <c r="D164" s="161" t="s">
        <v>140</v>
      </c>
      <c r="E164" s="162" t="s">
        <v>185</v>
      </c>
      <c r="F164" s="163" t="s">
        <v>186</v>
      </c>
      <c r="G164" s="164" t="s">
        <v>143</v>
      </c>
      <c r="H164" s="165">
        <v>2.1989999999999998</v>
      </c>
      <c r="I164" s="166"/>
      <c r="J164" s="167">
        <f>ROUND(I164*H164,2)</f>
        <v>0</v>
      </c>
      <c r="K164" s="163" t="s">
        <v>144</v>
      </c>
      <c r="L164" s="33"/>
      <c r="M164" s="168" t="s">
        <v>1</v>
      </c>
      <c r="N164" s="169" t="s">
        <v>43</v>
      </c>
      <c r="O164" s="58"/>
      <c r="P164" s="170">
        <f>O164*H164</f>
        <v>0</v>
      </c>
      <c r="Q164" s="170">
        <v>2.4533999999999998</v>
      </c>
      <c r="R164" s="170">
        <f>Q164*H164</f>
        <v>5.3950265999999996</v>
      </c>
      <c r="S164" s="170">
        <v>0</v>
      </c>
      <c r="T164" s="17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2" t="s">
        <v>145</v>
      </c>
      <c r="AT164" s="172" t="s">
        <v>140</v>
      </c>
      <c r="AU164" s="172" t="s">
        <v>87</v>
      </c>
      <c r="AY164" s="17" t="s">
        <v>138</v>
      </c>
      <c r="BE164" s="173">
        <f>IF(N164="základní",J164,0)</f>
        <v>0</v>
      </c>
      <c r="BF164" s="173">
        <f>IF(N164="snížená",J164,0)</f>
        <v>0</v>
      </c>
      <c r="BG164" s="173">
        <f>IF(N164="zákl. přenesená",J164,0)</f>
        <v>0</v>
      </c>
      <c r="BH164" s="173">
        <f>IF(N164="sníž. přenesená",J164,0)</f>
        <v>0</v>
      </c>
      <c r="BI164" s="173">
        <f>IF(N164="nulová",J164,0)</f>
        <v>0</v>
      </c>
      <c r="BJ164" s="17" t="s">
        <v>85</v>
      </c>
      <c r="BK164" s="173">
        <f>ROUND(I164*H164,2)</f>
        <v>0</v>
      </c>
      <c r="BL164" s="17" t="s">
        <v>145</v>
      </c>
      <c r="BM164" s="172" t="s">
        <v>187</v>
      </c>
    </row>
    <row r="165" spans="1:65" s="2" customFormat="1" ht="19.5">
      <c r="A165" s="32"/>
      <c r="B165" s="33"/>
      <c r="C165" s="32"/>
      <c r="D165" s="174" t="s">
        <v>147</v>
      </c>
      <c r="E165" s="32"/>
      <c r="F165" s="175" t="s">
        <v>188</v>
      </c>
      <c r="G165" s="32"/>
      <c r="H165" s="32"/>
      <c r="I165" s="96"/>
      <c r="J165" s="32"/>
      <c r="K165" s="32"/>
      <c r="L165" s="33"/>
      <c r="M165" s="176"/>
      <c r="N165" s="177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147</v>
      </c>
      <c r="AU165" s="17" t="s">
        <v>87</v>
      </c>
    </row>
    <row r="166" spans="1:65" s="13" customFormat="1">
      <c r="B166" s="178"/>
      <c r="D166" s="174" t="s">
        <v>149</v>
      </c>
      <c r="E166" s="179" t="s">
        <v>1</v>
      </c>
      <c r="F166" s="180" t="s">
        <v>189</v>
      </c>
      <c r="H166" s="181">
        <v>2.1989999999999998</v>
      </c>
      <c r="I166" s="182"/>
      <c r="L166" s="178"/>
      <c r="M166" s="183"/>
      <c r="N166" s="184"/>
      <c r="O166" s="184"/>
      <c r="P166" s="184"/>
      <c r="Q166" s="184"/>
      <c r="R166" s="184"/>
      <c r="S166" s="184"/>
      <c r="T166" s="185"/>
      <c r="AT166" s="179" t="s">
        <v>149</v>
      </c>
      <c r="AU166" s="179" t="s">
        <v>87</v>
      </c>
      <c r="AV166" s="13" t="s">
        <v>87</v>
      </c>
      <c r="AW166" s="13" t="s">
        <v>33</v>
      </c>
      <c r="AX166" s="13" t="s">
        <v>85</v>
      </c>
      <c r="AY166" s="179" t="s">
        <v>138</v>
      </c>
    </row>
    <row r="167" spans="1:65" s="2" customFormat="1" ht="16.5" customHeight="1">
      <c r="A167" s="32"/>
      <c r="B167" s="160"/>
      <c r="C167" s="161" t="s">
        <v>179</v>
      </c>
      <c r="D167" s="161" t="s">
        <v>140</v>
      </c>
      <c r="E167" s="162" t="s">
        <v>190</v>
      </c>
      <c r="F167" s="163" t="s">
        <v>191</v>
      </c>
      <c r="G167" s="164" t="s">
        <v>192</v>
      </c>
      <c r="H167" s="165">
        <v>10.996</v>
      </c>
      <c r="I167" s="166"/>
      <c r="J167" s="167">
        <f>ROUND(I167*H167,2)</f>
        <v>0</v>
      </c>
      <c r="K167" s="163" t="s">
        <v>144</v>
      </c>
      <c r="L167" s="33"/>
      <c r="M167" s="168" t="s">
        <v>1</v>
      </c>
      <c r="N167" s="169" t="s">
        <v>43</v>
      </c>
      <c r="O167" s="58"/>
      <c r="P167" s="170">
        <f>O167*H167</f>
        <v>0</v>
      </c>
      <c r="Q167" s="170">
        <v>5.7600000000000004E-3</v>
      </c>
      <c r="R167" s="170">
        <f>Q167*H167</f>
        <v>6.3336960000000012E-2</v>
      </c>
      <c r="S167" s="170">
        <v>0</v>
      </c>
      <c r="T167" s="17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2" t="s">
        <v>145</v>
      </c>
      <c r="AT167" s="172" t="s">
        <v>140</v>
      </c>
      <c r="AU167" s="172" t="s">
        <v>87</v>
      </c>
      <c r="AY167" s="17" t="s">
        <v>138</v>
      </c>
      <c r="BE167" s="173">
        <f>IF(N167="základní",J167,0)</f>
        <v>0</v>
      </c>
      <c r="BF167" s="173">
        <f>IF(N167="snížená",J167,0)</f>
        <v>0</v>
      </c>
      <c r="BG167" s="173">
        <f>IF(N167="zákl. přenesená",J167,0)</f>
        <v>0</v>
      </c>
      <c r="BH167" s="173">
        <f>IF(N167="sníž. přenesená",J167,0)</f>
        <v>0</v>
      </c>
      <c r="BI167" s="173">
        <f>IF(N167="nulová",J167,0)</f>
        <v>0</v>
      </c>
      <c r="BJ167" s="17" t="s">
        <v>85</v>
      </c>
      <c r="BK167" s="173">
        <f>ROUND(I167*H167,2)</f>
        <v>0</v>
      </c>
      <c r="BL167" s="17" t="s">
        <v>145</v>
      </c>
      <c r="BM167" s="172" t="s">
        <v>193</v>
      </c>
    </row>
    <row r="168" spans="1:65" s="2" customFormat="1">
      <c r="A168" s="32"/>
      <c r="B168" s="33"/>
      <c r="C168" s="32"/>
      <c r="D168" s="174" t="s">
        <v>147</v>
      </c>
      <c r="E168" s="32"/>
      <c r="F168" s="175" t="s">
        <v>194</v>
      </c>
      <c r="G168" s="32"/>
      <c r="H168" s="32"/>
      <c r="I168" s="96"/>
      <c r="J168" s="32"/>
      <c r="K168" s="32"/>
      <c r="L168" s="33"/>
      <c r="M168" s="176"/>
      <c r="N168" s="177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147</v>
      </c>
      <c r="AU168" s="17" t="s">
        <v>87</v>
      </c>
    </row>
    <row r="169" spans="1:65" s="13" customFormat="1">
      <c r="B169" s="178"/>
      <c r="D169" s="174" t="s">
        <v>149</v>
      </c>
      <c r="E169" s="179" t="s">
        <v>1</v>
      </c>
      <c r="F169" s="180" t="s">
        <v>195</v>
      </c>
      <c r="H169" s="181">
        <v>10.996</v>
      </c>
      <c r="I169" s="182"/>
      <c r="L169" s="178"/>
      <c r="M169" s="183"/>
      <c r="N169" s="184"/>
      <c r="O169" s="184"/>
      <c r="P169" s="184"/>
      <c r="Q169" s="184"/>
      <c r="R169" s="184"/>
      <c r="S169" s="184"/>
      <c r="T169" s="185"/>
      <c r="AT169" s="179" t="s">
        <v>149</v>
      </c>
      <c r="AU169" s="179" t="s">
        <v>87</v>
      </c>
      <c r="AV169" s="13" t="s">
        <v>87</v>
      </c>
      <c r="AW169" s="13" t="s">
        <v>33</v>
      </c>
      <c r="AX169" s="13" t="s">
        <v>85</v>
      </c>
      <c r="AY169" s="179" t="s">
        <v>138</v>
      </c>
    </row>
    <row r="170" spans="1:65" s="2" customFormat="1" ht="16.5" customHeight="1">
      <c r="A170" s="32"/>
      <c r="B170" s="160"/>
      <c r="C170" s="161" t="s">
        <v>196</v>
      </c>
      <c r="D170" s="161" t="s">
        <v>140</v>
      </c>
      <c r="E170" s="162" t="s">
        <v>197</v>
      </c>
      <c r="F170" s="163" t="s">
        <v>198</v>
      </c>
      <c r="G170" s="164" t="s">
        <v>192</v>
      </c>
      <c r="H170" s="165">
        <v>10.996</v>
      </c>
      <c r="I170" s="166"/>
      <c r="J170" s="167">
        <f>ROUND(I170*H170,2)</f>
        <v>0</v>
      </c>
      <c r="K170" s="163" t="s">
        <v>144</v>
      </c>
      <c r="L170" s="33"/>
      <c r="M170" s="168" t="s">
        <v>1</v>
      </c>
      <c r="N170" s="169" t="s">
        <v>43</v>
      </c>
      <c r="O170" s="58"/>
      <c r="P170" s="170">
        <f>O170*H170</f>
        <v>0</v>
      </c>
      <c r="Q170" s="170">
        <v>0</v>
      </c>
      <c r="R170" s="170">
        <f>Q170*H170</f>
        <v>0</v>
      </c>
      <c r="S170" s="170">
        <v>0</v>
      </c>
      <c r="T170" s="17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2" t="s">
        <v>145</v>
      </c>
      <c r="AT170" s="172" t="s">
        <v>140</v>
      </c>
      <c r="AU170" s="172" t="s">
        <v>87</v>
      </c>
      <c r="AY170" s="17" t="s">
        <v>138</v>
      </c>
      <c r="BE170" s="173">
        <f>IF(N170="základní",J170,0)</f>
        <v>0</v>
      </c>
      <c r="BF170" s="173">
        <f>IF(N170="snížená",J170,0)</f>
        <v>0</v>
      </c>
      <c r="BG170" s="173">
        <f>IF(N170="zákl. přenesená",J170,0)</f>
        <v>0</v>
      </c>
      <c r="BH170" s="173">
        <f>IF(N170="sníž. přenesená",J170,0)</f>
        <v>0</v>
      </c>
      <c r="BI170" s="173">
        <f>IF(N170="nulová",J170,0)</f>
        <v>0</v>
      </c>
      <c r="BJ170" s="17" t="s">
        <v>85</v>
      </c>
      <c r="BK170" s="173">
        <f>ROUND(I170*H170,2)</f>
        <v>0</v>
      </c>
      <c r="BL170" s="17" t="s">
        <v>145</v>
      </c>
      <c r="BM170" s="172" t="s">
        <v>199</v>
      </c>
    </row>
    <row r="171" spans="1:65" s="2" customFormat="1">
      <c r="A171" s="32"/>
      <c r="B171" s="33"/>
      <c r="C171" s="32"/>
      <c r="D171" s="174" t="s">
        <v>147</v>
      </c>
      <c r="E171" s="32"/>
      <c r="F171" s="175" t="s">
        <v>200</v>
      </c>
      <c r="G171" s="32"/>
      <c r="H171" s="32"/>
      <c r="I171" s="96"/>
      <c r="J171" s="32"/>
      <c r="K171" s="32"/>
      <c r="L171" s="33"/>
      <c r="M171" s="176"/>
      <c r="N171" s="177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147</v>
      </c>
      <c r="AU171" s="17" t="s">
        <v>87</v>
      </c>
    </row>
    <row r="172" spans="1:65" s="13" customFormat="1">
      <c r="B172" s="178"/>
      <c r="D172" s="174" t="s">
        <v>149</v>
      </c>
      <c r="E172" s="179" t="s">
        <v>1</v>
      </c>
      <c r="F172" s="180" t="s">
        <v>195</v>
      </c>
      <c r="H172" s="181">
        <v>10.996</v>
      </c>
      <c r="I172" s="182"/>
      <c r="L172" s="178"/>
      <c r="M172" s="183"/>
      <c r="N172" s="184"/>
      <c r="O172" s="184"/>
      <c r="P172" s="184"/>
      <c r="Q172" s="184"/>
      <c r="R172" s="184"/>
      <c r="S172" s="184"/>
      <c r="T172" s="185"/>
      <c r="AT172" s="179" t="s">
        <v>149</v>
      </c>
      <c r="AU172" s="179" t="s">
        <v>87</v>
      </c>
      <c r="AV172" s="13" t="s">
        <v>87</v>
      </c>
      <c r="AW172" s="13" t="s">
        <v>33</v>
      </c>
      <c r="AX172" s="13" t="s">
        <v>85</v>
      </c>
      <c r="AY172" s="179" t="s">
        <v>138</v>
      </c>
    </row>
    <row r="173" spans="1:65" s="2" customFormat="1" ht="21.75" customHeight="1">
      <c r="A173" s="32"/>
      <c r="B173" s="160"/>
      <c r="C173" s="161" t="s">
        <v>201</v>
      </c>
      <c r="D173" s="161" t="s">
        <v>140</v>
      </c>
      <c r="E173" s="162" t="s">
        <v>202</v>
      </c>
      <c r="F173" s="163" t="s">
        <v>203</v>
      </c>
      <c r="G173" s="164" t="s">
        <v>171</v>
      </c>
      <c r="H173" s="165">
        <v>0.26300000000000001</v>
      </c>
      <c r="I173" s="166"/>
      <c r="J173" s="167">
        <f>ROUND(I173*H173,2)</f>
        <v>0</v>
      </c>
      <c r="K173" s="163" t="s">
        <v>144</v>
      </c>
      <c r="L173" s="33"/>
      <c r="M173" s="168" t="s">
        <v>1</v>
      </c>
      <c r="N173" s="169" t="s">
        <v>43</v>
      </c>
      <c r="O173" s="58"/>
      <c r="P173" s="170">
        <f>O173*H173</f>
        <v>0</v>
      </c>
      <c r="Q173" s="170">
        <v>1.0525599999999999</v>
      </c>
      <c r="R173" s="170">
        <f>Q173*H173</f>
        <v>0.27682328</v>
      </c>
      <c r="S173" s="170">
        <v>0</v>
      </c>
      <c r="T173" s="17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2" t="s">
        <v>145</v>
      </c>
      <c r="AT173" s="172" t="s">
        <v>140</v>
      </c>
      <c r="AU173" s="172" t="s">
        <v>87</v>
      </c>
      <c r="AY173" s="17" t="s">
        <v>138</v>
      </c>
      <c r="BE173" s="173">
        <f>IF(N173="základní",J173,0)</f>
        <v>0</v>
      </c>
      <c r="BF173" s="173">
        <f>IF(N173="snížená",J173,0)</f>
        <v>0</v>
      </c>
      <c r="BG173" s="173">
        <f>IF(N173="zákl. přenesená",J173,0)</f>
        <v>0</v>
      </c>
      <c r="BH173" s="173">
        <f>IF(N173="sníž. přenesená",J173,0)</f>
        <v>0</v>
      </c>
      <c r="BI173" s="173">
        <f>IF(N173="nulová",J173,0)</f>
        <v>0</v>
      </c>
      <c r="BJ173" s="17" t="s">
        <v>85</v>
      </c>
      <c r="BK173" s="173">
        <f>ROUND(I173*H173,2)</f>
        <v>0</v>
      </c>
      <c r="BL173" s="17" t="s">
        <v>145</v>
      </c>
      <c r="BM173" s="172" t="s">
        <v>204</v>
      </c>
    </row>
    <row r="174" spans="1:65" s="2" customFormat="1" ht="19.5">
      <c r="A174" s="32"/>
      <c r="B174" s="33"/>
      <c r="C174" s="32"/>
      <c r="D174" s="174" t="s">
        <v>147</v>
      </c>
      <c r="E174" s="32"/>
      <c r="F174" s="175" t="s">
        <v>205</v>
      </c>
      <c r="G174" s="32"/>
      <c r="H174" s="32"/>
      <c r="I174" s="96"/>
      <c r="J174" s="32"/>
      <c r="K174" s="32"/>
      <c r="L174" s="33"/>
      <c r="M174" s="176"/>
      <c r="N174" s="177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147</v>
      </c>
      <c r="AU174" s="17" t="s">
        <v>87</v>
      </c>
    </row>
    <row r="175" spans="1:65" s="13" customFormat="1">
      <c r="B175" s="178"/>
      <c r="D175" s="174" t="s">
        <v>149</v>
      </c>
      <c r="E175" s="179" t="s">
        <v>1</v>
      </c>
      <c r="F175" s="180" t="s">
        <v>189</v>
      </c>
      <c r="H175" s="181">
        <v>2.1989999999999998</v>
      </c>
      <c r="I175" s="182"/>
      <c r="L175" s="178"/>
      <c r="M175" s="183"/>
      <c r="N175" s="184"/>
      <c r="O175" s="184"/>
      <c r="P175" s="184"/>
      <c r="Q175" s="184"/>
      <c r="R175" s="184"/>
      <c r="S175" s="184"/>
      <c r="T175" s="185"/>
      <c r="AT175" s="179" t="s">
        <v>149</v>
      </c>
      <c r="AU175" s="179" t="s">
        <v>87</v>
      </c>
      <c r="AV175" s="13" t="s">
        <v>87</v>
      </c>
      <c r="AW175" s="13" t="s">
        <v>33</v>
      </c>
      <c r="AX175" s="13" t="s">
        <v>78</v>
      </c>
      <c r="AY175" s="179" t="s">
        <v>138</v>
      </c>
    </row>
    <row r="176" spans="1:65" s="13" customFormat="1">
      <c r="B176" s="178"/>
      <c r="D176" s="174" t="s">
        <v>149</v>
      </c>
      <c r="E176" s="179" t="s">
        <v>1</v>
      </c>
      <c r="F176" s="180" t="s">
        <v>206</v>
      </c>
      <c r="H176" s="181">
        <v>0.26300000000000001</v>
      </c>
      <c r="I176" s="182"/>
      <c r="L176" s="178"/>
      <c r="M176" s="183"/>
      <c r="N176" s="184"/>
      <c r="O176" s="184"/>
      <c r="P176" s="184"/>
      <c r="Q176" s="184"/>
      <c r="R176" s="184"/>
      <c r="S176" s="184"/>
      <c r="T176" s="185"/>
      <c r="AT176" s="179" t="s">
        <v>149</v>
      </c>
      <c r="AU176" s="179" t="s">
        <v>87</v>
      </c>
      <c r="AV176" s="13" t="s">
        <v>87</v>
      </c>
      <c r="AW176" s="13" t="s">
        <v>33</v>
      </c>
      <c r="AX176" s="13" t="s">
        <v>85</v>
      </c>
      <c r="AY176" s="179" t="s">
        <v>138</v>
      </c>
    </row>
    <row r="177" spans="1:65" s="12" customFormat="1" ht="22.9" customHeight="1">
      <c r="B177" s="147"/>
      <c r="D177" s="148" t="s">
        <v>77</v>
      </c>
      <c r="E177" s="158" t="s">
        <v>175</v>
      </c>
      <c r="F177" s="158" t="s">
        <v>207</v>
      </c>
      <c r="I177" s="150"/>
      <c r="J177" s="159">
        <f>BK177</f>
        <v>0</v>
      </c>
      <c r="L177" s="147"/>
      <c r="M177" s="152"/>
      <c r="N177" s="153"/>
      <c r="O177" s="153"/>
      <c r="P177" s="154">
        <f>P178</f>
        <v>0</v>
      </c>
      <c r="Q177" s="153"/>
      <c r="R177" s="154">
        <f>R178</f>
        <v>0</v>
      </c>
      <c r="S177" s="153"/>
      <c r="T177" s="155">
        <f>T178</f>
        <v>0</v>
      </c>
      <c r="AR177" s="148" t="s">
        <v>85</v>
      </c>
      <c r="AT177" s="156" t="s">
        <v>77</v>
      </c>
      <c r="AU177" s="156" t="s">
        <v>85</v>
      </c>
      <c r="AY177" s="148" t="s">
        <v>138</v>
      </c>
      <c r="BK177" s="157">
        <f>BK178</f>
        <v>0</v>
      </c>
    </row>
    <row r="178" spans="1:65" s="12" customFormat="1" ht="20.85" customHeight="1">
      <c r="B178" s="147"/>
      <c r="D178" s="148" t="s">
        <v>77</v>
      </c>
      <c r="E178" s="158" t="s">
        <v>208</v>
      </c>
      <c r="F178" s="158" t="s">
        <v>209</v>
      </c>
      <c r="I178" s="150"/>
      <c r="J178" s="159">
        <f>BK178</f>
        <v>0</v>
      </c>
      <c r="L178" s="147"/>
      <c r="M178" s="152"/>
      <c r="N178" s="153"/>
      <c r="O178" s="153"/>
      <c r="P178" s="154">
        <f>SUM(P179:P181)</f>
        <v>0</v>
      </c>
      <c r="Q178" s="153"/>
      <c r="R178" s="154">
        <f>SUM(R179:R181)</f>
        <v>0</v>
      </c>
      <c r="S178" s="153"/>
      <c r="T178" s="155">
        <f>SUM(T179:T181)</f>
        <v>0</v>
      </c>
      <c r="AR178" s="148" t="s">
        <v>85</v>
      </c>
      <c r="AT178" s="156" t="s">
        <v>77</v>
      </c>
      <c r="AU178" s="156" t="s">
        <v>87</v>
      </c>
      <c r="AY178" s="148" t="s">
        <v>138</v>
      </c>
      <c r="BK178" s="157">
        <f>SUM(BK179:BK181)</f>
        <v>0</v>
      </c>
    </row>
    <row r="179" spans="1:65" s="2" customFormat="1" ht="21.75" customHeight="1">
      <c r="A179" s="32"/>
      <c r="B179" s="160"/>
      <c r="C179" s="161" t="s">
        <v>210</v>
      </c>
      <c r="D179" s="161" t="s">
        <v>140</v>
      </c>
      <c r="E179" s="162" t="s">
        <v>211</v>
      </c>
      <c r="F179" s="163" t="s">
        <v>212</v>
      </c>
      <c r="G179" s="164" t="s">
        <v>213</v>
      </c>
      <c r="H179" s="165">
        <v>33.46</v>
      </c>
      <c r="I179" s="166"/>
      <c r="J179" s="167">
        <f>ROUND(I179*H179,2)</f>
        <v>0</v>
      </c>
      <c r="K179" s="163" t="s">
        <v>1</v>
      </c>
      <c r="L179" s="33"/>
      <c r="M179" s="168" t="s">
        <v>1</v>
      </c>
      <c r="N179" s="169" t="s">
        <v>43</v>
      </c>
      <c r="O179" s="58"/>
      <c r="P179" s="170">
        <f>O179*H179</f>
        <v>0</v>
      </c>
      <c r="Q179" s="170">
        <v>0</v>
      </c>
      <c r="R179" s="170">
        <f>Q179*H179</f>
        <v>0</v>
      </c>
      <c r="S179" s="170">
        <v>0</v>
      </c>
      <c r="T179" s="171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2" t="s">
        <v>145</v>
      </c>
      <c r="AT179" s="172" t="s">
        <v>140</v>
      </c>
      <c r="AU179" s="172" t="s">
        <v>155</v>
      </c>
      <c r="AY179" s="17" t="s">
        <v>138</v>
      </c>
      <c r="BE179" s="173">
        <f>IF(N179="základní",J179,0)</f>
        <v>0</v>
      </c>
      <c r="BF179" s="173">
        <f>IF(N179="snížená",J179,0)</f>
        <v>0</v>
      </c>
      <c r="BG179" s="173">
        <f>IF(N179="zákl. přenesená",J179,0)</f>
        <v>0</v>
      </c>
      <c r="BH179" s="173">
        <f>IF(N179="sníž. přenesená",J179,0)</f>
        <v>0</v>
      </c>
      <c r="BI179" s="173">
        <f>IF(N179="nulová",J179,0)</f>
        <v>0</v>
      </c>
      <c r="BJ179" s="17" t="s">
        <v>85</v>
      </c>
      <c r="BK179" s="173">
        <f>ROUND(I179*H179,2)</f>
        <v>0</v>
      </c>
      <c r="BL179" s="17" t="s">
        <v>145</v>
      </c>
      <c r="BM179" s="172" t="s">
        <v>214</v>
      </c>
    </row>
    <row r="180" spans="1:65" s="2" customFormat="1">
      <c r="A180" s="32"/>
      <c r="B180" s="33"/>
      <c r="C180" s="32"/>
      <c r="D180" s="174" t="s">
        <v>147</v>
      </c>
      <c r="E180" s="32"/>
      <c r="F180" s="175" t="s">
        <v>212</v>
      </c>
      <c r="G180" s="32"/>
      <c r="H180" s="32"/>
      <c r="I180" s="96"/>
      <c r="J180" s="32"/>
      <c r="K180" s="32"/>
      <c r="L180" s="33"/>
      <c r="M180" s="176"/>
      <c r="N180" s="177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147</v>
      </c>
      <c r="AU180" s="17" t="s">
        <v>155</v>
      </c>
    </row>
    <row r="181" spans="1:65" s="13" customFormat="1">
      <c r="B181" s="178"/>
      <c r="D181" s="174" t="s">
        <v>149</v>
      </c>
      <c r="E181" s="179" t="s">
        <v>1</v>
      </c>
      <c r="F181" s="180" t="s">
        <v>215</v>
      </c>
      <c r="H181" s="181">
        <v>33.46</v>
      </c>
      <c r="I181" s="182"/>
      <c r="L181" s="178"/>
      <c r="M181" s="183"/>
      <c r="N181" s="184"/>
      <c r="O181" s="184"/>
      <c r="P181" s="184"/>
      <c r="Q181" s="184"/>
      <c r="R181" s="184"/>
      <c r="S181" s="184"/>
      <c r="T181" s="185"/>
      <c r="AT181" s="179" t="s">
        <v>149</v>
      </c>
      <c r="AU181" s="179" t="s">
        <v>155</v>
      </c>
      <c r="AV181" s="13" t="s">
        <v>87</v>
      </c>
      <c r="AW181" s="13" t="s">
        <v>33</v>
      </c>
      <c r="AX181" s="13" t="s">
        <v>85</v>
      </c>
      <c r="AY181" s="179" t="s">
        <v>138</v>
      </c>
    </row>
    <row r="182" spans="1:65" s="12" customFormat="1" ht="22.9" customHeight="1">
      <c r="B182" s="147"/>
      <c r="D182" s="148" t="s">
        <v>77</v>
      </c>
      <c r="E182" s="158" t="s">
        <v>196</v>
      </c>
      <c r="F182" s="158" t="s">
        <v>216</v>
      </c>
      <c r="I182" s="150"/>
      <c r="J182" s="159">
        <f>BK182</f>
        <v>0</v>
      </c>
      <c r="L182" s="147"/>
      <c r="M182" s="152"/>
      <c r="N182" s="153"/>
      <c r="O182" s="153"/>
      <c r="P182" s="154">
        <f>P183</f>
        <v>0</v>
      </c>
      <c r="Q182" s="153"/>
      <c r="R182" s="154">
        <f>R183</f>
        <v>0</v>
      </c>
      <c r="S182" s="153"/>
      <c r="T182" s="155">
        <f>T183</f>
        <v>0</v>
      </c>
      <c r="AR182" s="148" t="s">
        <v>85</v>
      </c>
      <c r="AT182" s="156" t="s">
        <v>77</v>
      </c>
      <c r="AU182" s="156" t="s">
        <v>85</v>
      </c>
      <c r="AY182" s="148" t="s">
        <v>138</v>
      </c>
      <c r="BK182" s="157">
        <f>BK183</f>
        <v>0</v>
      </c>
    </row>
    <row r="183" spans="1:65" s="12" customFormat="1" ht="20.85" customHeight="1">
      <c r="B183" s="147"/>
      <c r="D183" s="148" t="s">
        <v>77</v>
      </c>
      <c r="E183" s="158" t="s">
        <v>217</v>
      </c>
      <c r="F183" s="158" t="s">
        <v>218</v>
      </c>
      <c r="I183" s="150"/>
      <c r="J183" s="159">
        <f>BK183</f>
        <v>0</v>
      </c>
      <c r="L183" s="147"/>
      <c r="M183" s="152"/>
      <c r="N183" s="153"/>
      <c r="O183" s="153"/>
      <c r="P183" s="154">
        <f>SUM(P184:P219)</f>
        <v>0</v>
      </c>
      <c r="Q183" s="153"/>
      <c r="R183" s="154">
        <f>SUM(R184:R219)</f>
        <v>0</v>
      </c>
      <c r="S183" s="153"/>
      <c r="T183" s="155">
        <f>SUM(T184:T219)</f>
        <v>0</v>
      </c>
      <c r="AR183" s="148" t="s">
        <v>85</v>
      </c>
      <c r="AT183" s="156" t="s">
        <v>77</v>
      </c>
      <c r="AU183" s="156" t="s">
        <v>87</v>
      </c>
      <c r="AY183" s="148" t="s">
        <v>138</v>
      </c>
      <c r="BK183" s="157">
        <f>SUM(BK184:BK219)</f>
        <v>0</v>
      </c>
    </row>
    <row r="184" spans="1:65" s="2" customFormat="1" ht="21.75" customHeight="1">
      <c r="A184" s="32"/>
      <c r="B184" s="160"/>
      <c r="C184" s="161" t="s">
        <v>219</v>
      </c>
      <c r="D184" s="161" t="s">
        <v>140</v>
      </c>
      <c r="E184" s="162" t="s">
        <v>220</v>
      </c>
      <c r="F184" s="163" t="s">
        <v>221</v>
      </c>
      <c r="G184" s="164" t="s">
        <v>192</v>
      </c>
      <c r="H184" s="165">
        <v>338.25</v>
      </c>
      <c r="I184" s="166"/>
      <c r="J184" s="167">
        <f>ROUND(I184*H184,2)</f>
        <v>0</v>
      </c>
      <c r="K184" s="163" t="s">
        <v>144</v>
      </c>
      <c r="L184" s="33"/>
      <c r="M184" s="168" t="s">
        <v>1</v>
      </c>
      <c r="N184" s="169" t="s">
        <v>43</v>
      </c>
      <c r="O184" s="58"/>
      <c r="P184" s="170">
        <f>O184*H184</f>
        <v>0</v>
      </c>
      <c r="Q184" s="170">
        <v>0</v>
      </c>
      <c r="R184" s="170">
        <f>Q184*H184</f>
        <v>0</v>
      </c>
      <c r="S184" s="170">
        <v>0</v>
      </c>
      <c r="T184" s="17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2" t="s">
        <v>145</v>
      </c>
      <c r="AT184" s="172" t="s">
        <v>140</v>
      </c>
      <c r="AU184" s="172" t="s">
        <v>155</v>
      </c>
      <c r="AY184" s="17" t="s">
        <v>138</v>
      </c>
      <c r="BE184" s="173">
        <f>IF(N184="základní",J184,0)</f>
        <v>0</v>
      </c>
      <c r="BF184" s="173">
        <f>IF(N184="snížená",J184,0)</f>
        <v>0</v>
      </c>
      <c r="BG184" s="173">
        <f>IF(N184="zákl. přenesená",J184,0)</f>
        <v>0</v>
      </c>
      <c r="BH184" s="173">
        <f>IF(N184="sníž. přenesená",J184,0)</f>
        <v>0</v>
      </c>
      <c r="BI184" s="173">
        <f>IF(N184="nulová",J184,0)</f>
        <v>0</v>
      </c>
      <c r="BJ184" s="17" t="s">
        <v>85</v>
      </c>
      <c r="BK184" s="173">
        <f>ROUND(I184*H184,2)</f>
        <v>0</v>
      </c>
      <c r="BL184" s="17" t="s">
        <v>145</v>
      </c>
      <c r="BM184" s="172" t="s">
        <v>222</v>
      </c>
    </row>
    <row r="185" spans="1:65" s="2" customFormat="1" ht="29.25">
      <c r="A185" s="32"/>
      <c r="B185" s="33"/>
      <c r="C185" s="32"/>
      <c r="D185" s="174" t="s">
        <v>147</v>
      </c>
      <c r="E185" s="32"/>
      <c r="F185" s="175" t="s">
        <v>223</v>
      </c>
      <c r="G185" s="32"/>
      <c r="H185" s="32"/>
      <c r="I185" s="96"/>
      <c r="J185" s="32"/>
      <c r="K185" s="32"/>
      <c r="L185" s="33"/>
      <c r="M185" s="176"/>
      <c r="N185" s="177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147</v>
      </c>
      <c r="AU185" s="17" t="s">
        <v>155</v>
      </c>
    </row>
    <row r="186" spans="1:65" s="13" customFormat="1">
      <c r="B186" s="178"/>
      <c r="D186" s="174" t="s">
        <v>149</v>
      </c>
      <c r="E186" s="179" t="s">
        <v>1</v>
      </c>
      <c r="F186" s="180" t="s">
        <v>224</v>
      </c>
      <c r="H186" s="181">
        <v>322.5</v>
      </c>
      <c r="I186" s="182"/>
      <c r="L186" s="178"/>
      <c r="M186" s="183"/>
      <c r="N186" s="184"/>
      <c r="O186" s="184"/>
      <c r="P186" s="184"/>
      <c r="Q186" s="184"/>
      <c r="R186" s="184"/>
      <c r="S186" s="184"/>
      <c r="T186" s="185"/>
      <c r="AT186" s="179" t="s">
        <v>149</v>
      </c>
      <c r="AU186" s="179" t="s">
        <v>155</v>
      </c>
      <c r="AV186" s="13" t="s">
        <v>87</v>
      </c>
      <c r="AW186" s="13" t="s">
        <v>33</v>
      </c>
      <c r="AX186" s="13" t="s">
        <v>78</v>
      </c>
      <c r="AY186" s="179" t="s">
        <v>138</v>
      </c>
    </row>
    <row r="187" spans="1:65" s="13" customFormat="1">
      <c r="B187" s="178"/>
      <c r="D187" s="174" t="s">
        <v>149</v>
      </c>
      <c r="E187" s="179" t="s">
        <v>1</v>
      </c>
      <c r="F187" s="180" t="s">
        <v>225</v>
      </c>
      <c r="H187" s="181">
        <v>15.75</v>
      </c>
      <c r="I187" s="182"/>
      <c r="L187" s="178"/>
      <c r="M187" s="183"/>
      <c r="N187" s="184"/>
      <c r="O187" s="184"/>
      <c r="P187" s="184"/>
      <c r="Q187" s="184"/>
      <c r="R187" s="184"/>
      <c r="S187" s="184"/>
      <c r="T187" s="185"/>
      <c r="AT187" s="179" t="s">
        <v>149</v>
      </c>
      <c r="AU187" s="179" t="s">
        <v>155</v>
      </c>
      <c r="AV187" s="13" t="s">
        <v>87</v>
      </c>
      <c r="AW187" s="13" t="s">
        <v>33</v>
      </c>
      <c r="AX187" s="13" t="s">
        <v>78</v>
      </c>
      <c r="AY187" s="179" t="s">
        <v>138</v>
      </c>
    </row>
    <row r="188" spans="1:65" s="14" customFormat="1">
      <c r="B188" s="196"/>
      <c r="D188" s="174" t="s">
        <v>149</v>
      </c>
      <c r="E188" s="197" t="s">
        <v>1</v>
      </c>
      <c r="F188" s="198" t="s">
        <v>226</v>
      </c>
      <c r="H188" s="199">
        <v>338.25</v>
      </c>
      <c r="I188" s="200"/>
      <c r="L188" s="196"/>
      <c r="M188" s="201"/>
      <c r="N188" s="202"/>
      <c r="O188" s="202"/>
      <c r="P188" s="202"/>
      <c r="Q188" s="202"/>
      <c r="R188" s="202"/>
      <c r="S188" s="202"/>
      <c r="T188" s="203"/>
      <c r="AT188" s="197" t="s">
        <v>149</v>
      </c>
      <c r="AU188" s="197" t="s">
        <v>155</v>
      </c>
      <c r="AV188" s="14" t="s">
        <v>145</v>
      </c>
      <c r="AW188" s="14" t="s">
        <v>33</v>
      </c>
      <c r="AX188" s="14" t="s">
        <v>85</v>
      </c>
      <c r="AY188" s="197" t="s">
        <v>138</v>
      </c>
    </row>
    <row r="189" spans="1:65" s="2" customFormat="1" ht="21.75" customHeight="1">
      <c r="A189" s="32"/>
      <c r="B189" s="160"/>
      <c r="C189" s="161" t="s">
        <v>227</v>
      </c>
      <c r="D189" s="161" t="s">
        <v>140</v>
      </c>
      <c r="E189" s="162" t="s">
        <v>228</v>
      </c>
      <c r="F189" s="163" t="s">
        <v>229</v>
      </c>
      <c r="G189" s="164" t="s">
        <v>192</v>
      </c>
      <c r="H189" s="165">
        <v>4735.5</v>
      </c>
      <c r="I189" s="166"/>
      <c r="J189" s="167">
        <f>ROUND(I189*H189,2)</f>
        <v>0</v>
      </c>
      <c r="K189" s="163" t="s">
        <v>144</v>
      </c>
      <c r="L189" s="33"/>
      <c r="M189" s="168" t="s">
        <v>1</v>
      </c>
      <c r="N189" s="169" t="s">
        <v>43</v>
      </c>
      <c r="O189" s="58"/>
      <c r="P189" s="170">
        <f>O189*H189</f>
        <v>0</v>
      </c>
      <c r="Q189" s="170">
        <v>0</v>
      </c>
      <c r="R189" s="170">
        <f>Q189*H189</f>
        <v>0</v>
      </c>
      <c r="S189" s="170">
        <v>0</v>
      </c>
      <c r="T189" s="171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2" t="s">
        <v>145</v>
      </c>
      <c r="AT189" s="172" t="s">
        <v>140</v>
      </c>
      <c r="AU189" s="172" t="s">
        <v>155</v>
      </c>
      <c r="AY189" s="17" t="s">
        <v>138</v>
      </c>
      <c r="BE189" s="173">
        <f>IF(N189="základní",J189,0)</f>
        <v>0</v>
      </c>
      <c r="BF189" s="173">
        <f>IF(N189="snížená",J189,0)</f>
        <v>0</v>
      </c>
      <c r="BG189" s="173">
        <f>IF(N189="zákl. přenesená",J189,0)</f>
        <v>0</v>
      </c>
      <c r="BH189" s="173">
        <f>IF(N189="sníž. přenesená",J189,0)</f>
        <v>0</v>
      </c>
      <c r="BI189" s="173">
        <f>IF(N189="nulová",J189,0)</f>
        <v>0</v>
      </c>
      <c r="BJ189" s="17" t="s">
        <v>85</v>
      </c>
      <c r="BK189" s="173">
        <f>ROUND(I189*H189,2)</f>
        <v>0</v>
      </c>
      <c r="BL189" s="17" t="s">
        <v>145</v>
      </c>
      <c r="BM189" s="172" t="s">
        <v>230</v>
      </c>
    </row>
    <row r="190" spans="1:65" s="2" customFormat="1" ht="29.25">
      <c r="A190" s="32"/>
      <c r="B190" s="33"/>
      <c r="C190" s="32"/>
      <c r="D190" s="174" t="s">
        <v>147</v>
      </c>
      <c r="E190" s="32"/>
      <c r="F190" s="175" t="s">
        <v>231</v>
      </c>
      <c r="G190" s="32"/>
      <c r="H190" s="32"/>
      <c r="I190" s="96"/>
      <c r="J190" s="32"/>
      <c r="K190" s="32"/>
      <c r="L190" s="33"/>
      <c r="M190" s="176"/>
      <c r="N190" s="177"/>
      <c r="O190" s="58"/>
      <c r="P190" s="58"/>
      <c r="Q190" s="58"/>
      <c r="R190" s="58"/>
      <c r="S190" s="58"/>
      <c r="T190" s="59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147</v>
      </c>
      <c r="AU190" s="17" t="s">
        <v>155</v>
      </c>
    </row>
    <row r="191" spans="1:65" s="13" customFormat="1">
      <c r="B191" s="178"/>
      <c r="D191" s="174" t="s">
        <v>149</v>
      </c>
      <c r="E191" s="179" t="s">
        <v>1</v>
      </c>
      <c r="F191" s="180" t="s">
        <v>224</v>
      </c>
      <c r="H191" s="181">
        <v>322.5</v>
      </c>
      <c r="I191" s="182"/>
      <c r="L191" s="178"/>
      <c r="M191" s="183"/>
      <c r="N191" s="184"/>
      <c r="O191" s="184"/>
      <c r="P191" s="184"/>
      <c r="Q191" s="184"/>
      <c r="R191" s="184"/>
      <c r="S191" s="184"/>
      <c r="T191" s="185"/>
      <c r="AT191" s="179" t="s">
        <v>149</v>
      </c>
      <c r="AU191" s="179" t="s">
        <v>155</v>
      </c>
      <c r="AV191" s="13" t="s">
        <v>87</v>
      </c>
      <c r="AW191" s="13" t="s">
        <v>33</v>
      </c>
      <c r="AX191" s="13" t="s">
        <v>78</v>
      </c>
      <c r="AY191" s="179" t="s">
        <v>138</v>
      </c>
    </row>
    <row r="192" spans="1:65" s="13" customFormat="1">
      <c r="B192" s="178"/>
      <c r="D192" s="174" t="s">
        <v>149</v>
      </c>
      <c r="E192" s="179" t="s">
        <v>1</v>
      </c>
      <c r="F192" s="180" t="s">
        <v>225</v>
      </c>
      <c r="H192" s="181">
        <v>15.75</v>
      </c>
      <c r="I192" s="182"/>
      <c r="L192" s="178"/>
      <c r="M192" s="183"/>
      <c r="N192" s="184"/>
      <c r="O192" s="184"/>
      <c r="P192" s="184"/>
      <c r="Q192" s="184"/>
      <c r="R192" s="184"/>
      <c r="S192" s="184"/>
      <c r="T192" s="185"/>
      <c r="AT192" s="179" t="s">
        <v>149</v>
      </c>
      <c r="AU192" s="179" t="s">
        <v>155</v>
      </c>
      <c r="AV192" s="13" t="s">
        <v>87</v>
      </c>
      <c r="AW192" s="13" t="s">
        <v>33</v>
      </c>
      <c r="AX192" s="13" t="s">
        <v>78</v>
      </c>
      <c r="AY192" s="179" t="s">
        <v>138</v>
      </c>
    </row>
    <row r="193" spans="1:65" s="14" customFormat="1">
      <c r="B193" s="196"/>
      <c r="D193" s="174" t="s">
        <v>149</v>
      </c>
      <c r="E193" s="197" t="s">
        <v>1</v>
      </c>
      <c r="F193" s="198" t="s">
        <v>226</v>
      </c>
      <c r="H193" s="199">
        <v>338.25</v>
      </c>
      <c r="I193" s="200"/>
      <c r="L193" s="196"/>
      <c r="M193" s="201"/>
      <c r="N193" s="202"/>
      <c r="O193" s="202"/>
      <c r="P193" s="202"/>
      <c r="Q193" s="202"/>
      <c r="R193" s="202"/>
      <c r="S193" s="202"/>
      <c r="T193" s="203"/>
      <c r="AT193" s="197" t="s">
        <v>149</v>
      </c>
      <c r="AU193" s="197" t="s">
        <v>155</v>
      </c>
      <c r="AV193" s="14" t="s">
        <v>145</v>
      </c>
      <c r="AW193" s="14" t="s">
        <v>33</v>
      </c>
      <c r="AX193" s="14" t="s">
        <v>85</v>
      </c>
      <c r="AY193" s="197" t="s">
        <v>138</v>
      </c>
    </row>
    <row r="194" spans="1:65" s="13" customFormat="1">
      <c r="B194" s="178"/>
      <c r="D194" s="174" t="s">
        <v>149</v>
      </c>
      <c r="F194" s="180" t="s">
        <v>232</v>
      </c>
      <c r="H194" s="181">
        <v>4735.5</v>
      </c>
      <c r="I194" s="182"/>
      <c r="L194" s="178"/>
      <c r="M194" s="183"/>
      <c r="N194" s="184"/>
      <c r="O194" s="184"/>
      <c r="P194" s="184"/>
      <c r="Q194" s="184"/>
      <c r="R194" s="184"/>
      <c r="S194" s="184"/>
      <c r="T194" s="185"/>
      <c r="AT194" s="179" t="s">
        <v>149</v>
      </c>
      <c r="AU194" s="179" t="s">
        <v>155</v>
      </c>
      <c r="AV194" s="13" t="s">
        <v>87</v>
      </c>
      <c r="AW194" s="13" t="s">
        <v>3</v>
      </c>
      <c r="AX194" s="13" t="s">
        <v>85</v>
      </c>
      <c r="AY194" s="179" t="s">
        <v>138</v>
      </c>
    </row>
    <row r="195" spans="1:65" s="2" customFormat="1" ht="21.75" customHeight="1">
      <c r="A195" s="32"/>
      <c r="B195" s="160"/>
      <c r="C195" s="161" t="s">
        <v>233</v>
      </c>
      <c r="D195" s="161" t="s">
        <v>140</v>
      </c>
      <c r="E195" s="162" t="s">
        <v>234</v>
      </c>
      <c r="F195" s="163" t="s">
        <v>235</v>
      </c>
      <c r="G195" s="164" t="s">
        <v>192</v>
      </c>
      <c r="H195" s="165">
        <v>338.25</v>
      </c>
      <c r="I195" s="166"/>
      <c r="J195" s="167">
        <f>ROUND(I195*H195,2)</f>
        <v>0</v>
      </c>
      <c r="K195" s="163" t="s">
        <v>144</v>
      </c>
      <c r="L195" s="33"/>
      <c r="M195" s="168" t="s">
        <v>1</v>
      </c>
      <c r="N195" s="169" t="s">
        <v>43</v>
      </c>
      <c r="O195" s="58"/>
      <c r="P195" s="170">
        <f>O195*H195</f>
        <v>0</v>
      </c>
      <c r="Q195" s="170">
        <v>0</v>
      </c>
      <c r="R195" s="170">
        <f>Q195*H195</f>
        <v>0</v>
      </c>
      <c r="S195" s="170">
        <v>0</v>
      </c>
      <c r="T195" s="171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2" t="s">
        <v>145</v>
      </c>
      <c r="AT195" s="172" t="s">
        <v>140</v>
      </c>
      <c r="AU195" s="172" t="s">
        <v>155</v>
      </c>
      <c r="AY195" s="17" t="s">
        <v>138</v>
      </c>
      <c r="BE195" s="173">
        <f>IF(N195="základní",J195,0)</f>
        <v>0</v>
      </c>
      <c r="BF195" s="173">
        <f>IF(N195="snížená",J195,0)</f>
        <v>0</v>
      </c>
      <c r="BG195" s="173">
        <f>IF(N195="zákl. přenesená",J195,0)</f>
        <v>0</v>
      </c>
      <c r="BH195" s="173">
        <f>IF(N195="sníž. přenesená",J195,0)</f>
        <v>0</v>
      </c>
      <c r="BI195" s="173">
        <f>IF(N195="nulová",J195,0)</f>
        <v>0</v>
      </c>
      <c r="BJ195" s="17" t="s">
        <v>85</v>
      </c>
      <c r="BK195" s="173">
        <f>ROUND(I195*H195,2)</f>
        <v>0</v>
      </c>
      <c r="BL195" s="17" t="s">
        <v>145</v>
      </c>
      <c r="BM195" s="172" t="s">
        <v>236</v>
      </c>
    </row>
    <row r="196" spans="1:65" s="2" customFormat="1" ht="29.25">
      <c r="A196" s="32"/>
      <c r="B196" s="33"/>
      <c r="C196" s="32"/>
      <c r="D196" s="174" t="s">
        <v>147</v>
      </c>
      <c r="E196" s="32"/>
      <c r="F196" s="175" t="s">
        <v>237</v>
      </c>
      <c r="G196" s="32"/>
      <c r="H196" s="32"/>
      <c r="I196" s="96"/>
      <c r="J196" s="32"/>
      <c r="K196" s="32"/>
      <c r="L196" s="33"/>
      <c r="M196" s="176"/>
      <c r="N196" s="177"/>
      <c r="O196" s="58"/>
      <c r="P196" s="58"/>
      <c r="Q196" s="58"/>
      <c r="R196" s="58"/>
      <c r="S196" s="58"/>
      <c r="T196" s="59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147</v>
      </c>
      <c r="AU196" s="17" t="s">
        <v>155</v>
      </c>
    </row>
    <row r="197" spans="1:65" s="13" customFormat="1">
      <c r="B197" s="178"/>
      <c r="D197" s="174" t="s">
        <v>149</v>
      </c>
      <c r="E197" s="179" t="s">
        <v>1</v>
      </c>
      <c r="F197" s="180" t="s">
        <v>224</v>
      </c>
      <c r="H197" s="181">
        <v>322.5</v>
      </c>
      <c r="I197" s="182"/>
      <c r="L197" s="178"/>
      <c r="M197" s="183"/>
      <c r="N197" s="184"/>
      <c r="O197" s="184"/>
      <c r="P197" s="184"/>
      <c r="Q197" s="184"/>
      <c r="R197" s="184"/>
      <c r="S197" s="184"/>
      <c r="T197" s="185"/>
      <c r="AT197" s="179" t="s">
        <v>149</v>
      </c>
      <c r="AU197" s="179" t="s">
        <v>155</v>
      </c>
      <c r="AV197" s="13" t="s">
        <v>87</v>
      </c>
      <c r="AW197" s="13" t="s">
        <v>33</v>
      </c>
      <c r="AX197" s="13" t="s">
        <v>78</v>
      </c>
      <c r="AY197" s="179" t="s">
        <v>138</v>
      </c>
    </row>
    <row r="198" spans="1:65" s="13" customFormat="1">
      <c r="B198" s="178"/>
      <c r="D198" s="174" t="s">
        <v>149</v>
      </c>
      <c r="E198" s="179" t="s">
        <v>1</v>
      </c>
      <c r="F198" s="180" t="s">
        <v>225</v>
      </c>
      <c r="H198" s="181">
        <v>15.75</v>
      </c>
      <c r="I198" s="182"/>
      <c r="L198" s="178"/>
      <c r="M198" s="183"/>
      <c r="N198" s="184"/>
      <c r="O198" s="184"/>
      <c r="P198" s="184"/>
      <c r="Q198" s="184"/>
      <c r="R198" s="184"/>
      <c r="S198" s="184"/>
      <c r="T198" s="185"/>
      <c r="AT198" s="179" t="s">
        <v>149</v>
      </c>
      <c r="AU198" s="179" t="s">
        <v>155</v>
      </c>
      <c r="AV198" s="13" t="s">
        <v>87</v>
      </c>
      <c r="AW198" s="13" t="s">
        <v>33</v>
      </c>
      <c r="AX198" s="13" t="s">
        <v>78</v>
      </c>
      <c r="AY198" s="179" t="s">
        <v>138</v>
      </c>
    </row>
    <row r="199" spans="1:65" s="14" customFormat="1">
      <c r="B199" s="196"/>
      <c r="D199" s="174" t="s">
        <v>149</v>
      </c>
      <c r="E199" s="197" t="s">
        <v>1</v>
      </c>
      <c r="F199" s="198" t="s">
        <v>226</v>
      </c>
      <c r="H199" s="199">
        <v>338.25</v>
      </c>
      <c r="I199" s="200"/>
      <c r="L199" s="196"/>
      <c r="M199" s="201"/>
      <c r="N199" s="202"/>
      <c r="O199" s="202"/>
      <c r="P199" s="202"/>
      <c r="Q199" s="202"/>
      <c r="R199" s="202"/>
      <c r="S199" s="202"/>
      <c r="T199" s="203"/>
      <c r="AT199" s="197" t="s">
        <v>149</v>
      </c>
      <c r="AU199" s="197" t="s">
        <v>155</v>
      </c>
      <c r="AV199" s="14" t="s">
        <v>145</v>
      </c>
      <c r="AW199" s="14" t="s">
        <v>33</v>
      </c>
      <c r="AX199" s="14" t="s">
        <v>85</v>
      </c>
      <c r="AY199" s="197" t="s">
        <v>138</v>
      </c>
    </row>
    <row r="200" spans="1:65" s="2" customFormat="1" ht="16.5" customHeight="1">
      <c r="A200" s="32"/>
      <c r="B200" s="160"/>
      <c r="C200" s="161" t="s">
        <v>8</v>
      </c>
      <c r="D200" s="161" t="s">
        <v>140</v>
      </c>
      <c r="E200" s="162" t="s">
        <v>238</v>
      </c>
      <c r="F200" s="163" t="s">
        <v>239</v>
      </c>
      <c r="G200" s="164" t="s">
        <v>192</v>
      </c>
      <c r="H200" s="165">
        <v>338.25</v>
      </c>
      <c r="I200" s="166"/>
      <c r="J200" s="167">
        <f>ROUND(I200*H200,2)</f>
        <v>0</v>
      </c>
      <c r="K200" s="163" t="s">
        <v>144</v>
      </c>
      <c r="L200" s="33"/>
      <c r="M200" s="168" t="s">
        <v>1</v>
      </c>
      <c r="N200" s="169" t="s">
        <v>43</v>
      </c>
      <c r="O200" s="58"/>
      <c r="P200" s="170">
        <f>O200*H200</f>
        <v>0</v>
      </c>
      <c r="Q200" s="170">
        <v>0</v>
      </c>
      <c r="R200" s="170">
        <f>Q200*H200</f>
        <v>0</v>
      </c>
      <c r="S200" s="170">
        <v>0</v>
      </c>
      <c r="T200" s="171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2" t="s">
        <v>145</v>
      </c>
      <c r="AT200" s="172" t="s">
        <v>140</v>
      </c>
      <c r="AU200" s="172" t="s">
        <v>155</v>
      </c>
      <c r="AY200" s="17" t="s">
        <v>138</v>
      </c>
      <c r="BE200" s="173">
        <f>IF(N200="základní",J200,0)</f>
        <v>0</v>
      </c>
      <c r="BF200" s="173">
        <f>IF(N200="snížená",J200,0)</f>
        <v>0</v>
      </c>
      <c r="BG200" s="173">
        <f>IF(N200="zákl. přenesená",J200,0)</f>
        <v>0</v>
      </c>
      <c r="BH200" s="173">
        <f>IF(N200="sníž. přenesená",J200,0)</f>
        <v>0</v>
      </c>
      <c r="BI200" s="173">
        <f>IF(N200="nulová",J200,0)</f>
        <v>0</v>
      </c>
      <c r="BJ200" s="17" t="s">
        <v>85</v>
      </c>
      <c r="BK200" s="173">
        <f>ROUND(I200*H200,2)</f>
        <v>0</v>
      </c>
      <c r="BL200" s="17" t="s">
        <v>145</v>
      </c>
      <c r="BM200" s="172" t="s">
        <v>240</v>
      </c>
    </row>
    <row r="201" spans="1:65" s="2" customFormat="1" ht="19.5">
      <c r="A201" s="32"/>
      <c r="B201" s="33"/>
      <c r="C201" s="32"/>
      <c r="D201" s="174" t="s">
        <v>147</v>
      </c>
      <c r="E201" s="32"/>
      <c r="F201" s="175" t="s">
        <v>241</v>
      </c>
      <c r="G201" s="32"/>
      <c r="H201" s="32"/>
      <c r="I201" s="96"/>
      <c r="J201" s="32"/>
      <c r="K201" s="32"/>
      <c r="L201" s="33"/>
      <c r="M201" s="176"/>
      <c r="N201" s="177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147</v>
      </c>
      <c r="AU201" s="17" t="s">
        <v>155</v>
      </c>
    </row>
    <row r="202" spans="1:65" s="13" customFormat="1">
      <c r="B202" s="178"/>
      <c r="D202" s="174" t="s">
        <v>149</v>
      </c>
      <c r="E202" s="179" t="s">
        <v>1</v>
      </c>
      <c r="F202" s="180" t="s">
        <v>224</v>
      </c>
      <c r="H202" s="181">
        <v>322.5</v>
      </c>
      <c r="I202" s="182"/>
      <c r="L202" s="178"/>
      <c r="M202" s="183"/>
      <c r="N202" s="184"/>
      <c r="O202" s="184"/>
      <c r="P202" s="184"/>
      <c r="Q202" s="184"/>
      <c r="R202" s="184"/>
      <c r="S202" s="184"/>
      <c r="T202" s="185"/>
      <c r="AT202" s="179" t="s">
        <v>149</v>
      </c>
      <c r="AU202" s="179" t="s">
        <v>155</v>
      </c>
      <c r="AV202" s="13" t="s">
        <v>87</v>
      </c>
      <c r="AW202" s="13" t="s">
        <v>33</v>
      </c>
      <c r="AX202" s="13" t="s">
        <v>78</v>
      </c>
      <c r="AY202" s="179" t="s">
        <v>138</v>
      </c>
    </row>
    <row r="203" spans="1:65" s="13" customFormat="1">
      <c r="B203" s="178"/>
      <c r="D203" s="174" t="s">
        <v>149</v>
      </c>
      <c r="E203" s="179" t="s">
        <v>1</v>
      </c>
      <c r="F203" s="180" t="s">
        <v>225</v>
      </c>
      <c r="H203" s="181">
        <v>15.75</v>
      </c>
      <c r="I203" s="182"/>
      <c r="L203" s="178"/>
      <c r="M203" s="183"/>
      <c r="N203" s="184"/>
      <c r="O203" s="184"/>
      <c r="P203" s="184"/>
      <c r="Q203" s="184"/>
      <c r="R203" s="184"/>
      <c r="S203" s="184"/>
      <c r="T203" s="185"/>
      <c r="AT203" s="179" t="s">
        <v>149</v>
      </c>
      <c r="AU203" s="179" t="s">
        <v>155</v>
      </c>
      <c r="AV203" s="13" t="s">
        <v>87</v>
      </c>
      <c r="AW203" s="13" t="s">
        <v>33</v>
      </c>
      <c r="AX203" s="13" t="s">
        <v>78</v>
      </c>
      <c r="AY203" s="179" t="s">
        <v>138</v>
      </c>
    </row>
    <row r="204" spans="1:65" s="14" customFormat="1">
      <c r="B204" s="196"/>
      <c r="D204" s="174" t="s">
        <v>149</v>
      </c>
      <c r="E204" s="197" t="s">
        <v>1</v>
      </c>
      <c r="F204" s="198" t="s">
        <v>226</v>
      </c>
      <c r="H204" s="199">
        <v>338.25</v>
      </c>
      <c r="I204" s="200"/>
      <c r="L204" s="196"/>
      <c r="M204" s="201"/>
      <c r="N204" s="202"/>
      <c r="O204" s="202"/>
      <c r="P204" s="202"/>
      <c r="Q204" s="202"/>
      <c r="R204" s="202"/>
      <c r="S204" s="202"/>
      <c r="T204" s="203"/>
      <c r="AT204" s="197" t="s">
        <v>149</v>
      </c>
      <c r="AU204" s="197" t="s">
        <v>155</v>
      </c>
      <c r="AV204" s="14" t="s">
        <v>145</v>
      </c>
      <c r="AW204" s="14" t="s">
        <v>33</v>
      </c>
      <c r="AX204" s="14" t="s">
        <v>85</v>
      </c>
      <c r="AY204" s="197" t="s">
        <v>138</v>
      </c>
    </row>
    <row r="205" spans="1:65" s="2" customFormat="1" ht="16.5" customHeight="1">
      <c r="A205" s="32"/>
      <c r="B205" s="160"/>
      <c r="C205" s="161" t="s">
        <v>242</v>
      </c>
      <c r="D205" s="161" t="s">
        <v>140</v>
      </c>
      <c r="E205" s="162" t="s">
        <v>243</v>
      </c>
      <c r="F205" s="163" t="s">
        <v>244</v>
      </c>
      <c r="G205" s="164" t="s">
        <v>192</v>
      </c>
      <c r="H205" s="165">
        <v>4735.5</v>
      </c>
      <c r="I205" s="166"/>
      <c r="J205" s="167">
        <f>ROUND(I205*H205,2)</f>
        <v>0</v>
      </c>
      <c r="K205" s="163" t="s">
        <v>144</v>
      </c>
      <c r="L205" s="33"/>
      <c r="M205" s="168" t="s">
        <v>1</v>
      </c>
      <c r="N205" s="169" t="s">
        <v>43</v>
      </c>
      <c r="O205" s="58"/>
      <c r="P205" s="170">
        <f>O205*H205</f>
        <v>0</v>
      </c>
      <c r="Q205" s="170">
        <v>0</v>
      </c>
      <c r="R205" s="170">
        <f>Q205*H205</f>
        <v>0</v>
      </c>
      <c r="S205" s="170">
        <v>0</v>
      </c>
      <c r="T205" s="171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2" t="s">
        <v>145</v>
      </c>
      <c r="AT205" s="172" t="s">
        <v>140</v>
      </c>
      <c r="AU205" s="172" t="s">
        <v>155</v>
      </c>
      <c r="AY205" s="17" t="s">
        <v>138</v>
      </c>
      <c r="BE205" s="173">
        <f>IF(N205="základní",J205,0)</f>
        <v>0</v>
      </c>
      <c r="BF205" s="173">
        <f>IF(N205="snížená",J205,0)</f>
        <v>0</v>
      </c>
      <c r="BG205" s="173">
        <f>IF(N205="zákl. přenesená",J205,0)</f>
        <v>0</v>
      </c>
      <c r="BH205" s="173">
        <f>IF(N205="sníž. přenesená",J205,0)</f>
        <v>0</v>
      </c>
      <c r="BI205" s="173">
        <f>IF(N205="nulová",J205,0)</f>
        <v>0</v>
      </c>
      <c r="BJ205" s="17" t="s">
        <v>85</v>
      </c>
      <c r="BK205" s="173">
        <f>ROUND(I205*H205,2)</f>
        <v>0</v>
      </c>
      <c r="BL205" s="17" t="s">
        <v>145</v>
      </c>
      <c r="BM205" s="172" t="s">
        <v>245</v>
      </c>
    </row>
    <row r="206" spans="1:65" s="2" customFormat="1" ht="19.5">
      <c r="A206" s="32"/>
      <c r="B206" s="33"/>
      <c r="C206" s="32"/>
      <c r="D206" s="174" t="s">
        <v>147</v>
      </c>
      <c r="E206" s="32"/>
      <c r="F206" s="175" t="s">
        <v>246</v>
      </c>
      <c r="G206" s="32"/>
      <c r="H206" s="32"/>
      <c r="I206" s="96"/>
      <c r="J206" s="32"/>
      <c r="K206" s="32"/>
      <c r="L206" s="33"/>
      <c r="M206" s="176"/>
      <c r="N206" s="177"/>
      <c r="O206" s="58"/>
      <c r="P206" s="58"/>
      <c r="Q206" s="58"/>
      <c r="R206" s="58"/>
      <c r="S206" s="58"/>
      <c r="T206" s="59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147</v>
      </c>
      <c r="AU206" s="17" t="s">
        <v>155</v>
      </c>
    </row>
    <row r="207" spans="1:65" s="13" customFormat="1">
      <c r="B207" s="178"/>
      <c r="D207" s="174" t="s">
        <v>149</v>
      </c>
      <c r="E207" s="179" t="s">
        <v>1</v>
      </c>
      <c r="F207" s="180" t="s">
        <v>224</v>
      </c>
      <c r="H207" s="181">
        <v>322.5</v>
      </c>
      <c r="I207" s="182"/>
      <c r="L207" s="178"/>
      <c r="M207" s="183"/>
      <c r="N207" s="184"/>
      <c r="O207" s="184"/>
      <c r="P207" s="184"/>
      <c r="Q207" s="184"/>
      <c r="R207" s="184"/>
      <c r="S207" s="184"/>
      <c r="T207" s="185"/>
      <c r="AT207" s="179" t="s">
        <v>149</v>
      </c>
      <c r="AU207" s="179" t="s">
        <v>155</v>
      </c>
      <c r="AV207" s="13" t="s">
        <v>87</v>
      </c>
      <c r="AW207" s="13" t="s">
        <v>33</v>
      </c>
      <c r="AX207" s="13" t="s">
        <v>78</v>
      </c>
      <c r="AY207" s="179" t="s">
        <v>138</v>
      </c>
    </row>
    <row r="208" spans="1:65" s="13" customFormat="1">
      <c r="B208" s="178"/>
      <c r="D208" s="174" t="s">
        <v>149</v>
      </c>
      <c r="E208" s="179" t="s">
        <v>1</v>
      </c>
      <c r="F208" s="180" t="s">
        <v>225</v>
      </c>
      <c r="H208" s="181">
        <v>15.75</v>
      </c>
      <c r="I208" s="182"/>
      <c r="L208" s="178"/>
      <c r="M208" s="183"/>
      <c r="N208" s="184"/>
      <c r="O208" s="184"/>
      <c r="P208" s="184"/>
      <c r="Q208" s="184"/>
      <c r="R208" s="184"/>
      <c r="S208" s="184"/>
      <c r="T208" s="185"/>
      <c r="AT208" s="179" t="s">
        <v>149</v>
      </c>
      <c r="AU208" s="179" t="s">
        <v>155</v>
      </c>
      <c r="AV208" s="13" t="s">
        <v>87</v>
      </c>
      <c r="AW208" s="13" t="s">
        <v>33</v>
      </c>
      <c r="AX208" s="13" t="s">
        <v>78</v>
      </c>
      <c r="AY208" s="179" t="s">
        <v>138</v>
      </c>
    </row>
    <row r="209" spans="1:65" s="14" customFormat="1">
      <c r="B209" s="196"/>
      <c r="D209" s="174" t="s">
        <v>149</v>
      </c>
      <c r="E209" s="197" t="s">
        <v>1</v>
      </c>
      <c r="F209" s="198" t="s">
        <v>226</v>
      </c>
      <c r="H209" s="199">
        <v>338.25</v>
      </c>
      <c r="I209" s="200"/>
      <c r="L209" s="196"/>
      <c r="M209" s="201"/>
      <c r="N209" s="202"/>
      <c r="O209" s="202"/>
      <c r="P209" s="202"/>
      <c r="Q209" s="202"/>
      <c r="R209" s="202"/>
      <c r="S209" s="202"/>
      <c r="T209" s="203"/>
      <c r="AT209" s="197" t="s">
        <v>149</v>
      </c>
      <c r="AU209" s="197" t="s">
        <v>155</v>
      </c>
      <c r="AV209" s="14" t="s">
        <v>145</v>
      </c>
      <c r="AW209" s="14" t="s">
        <v>33</v>
      </c>
      <c r="AX209" s="14" t="s">
        <v>85</v>
      </c>
      <c r="AY209" s="197" t="s">
        <v>138</v>
      </c>
    </row>
    <row r="210" spans="1:65" s="13" customFormat="1">
      <c r="B210" s="178"/>
      <c r="D210" s="174" t="s">
        <v>149</v>
      </c>
      <c r="F210" s="180" t="s">
        <v>232</v>
      </c>
      <c r="H210" s="181">
        <v>4735.5</v>
      </c>
      <c r="I210" s="182"/>
      <c r="L210" s="178"/>
      <c r="M210" s="183"/>
      <c r="N210" s="184"/>
      <c r="O210" s="184"/>
      <c r="P210" s="184"/>
      <c r="Q210" s="184"/>
      <c r="R210" s="184"/>
      <c r="S210" s="184"/>
      <c r="T210" s="185"/>
      <c r="AT210" s="179" t="s">
        <v>149</v>
      </c>
      <c r="AU210" s="179" t="s">
        <v>155</v>
      </c>
      <c r="AV210" s="13" t="s">
        <v>87</v>
      </c>
      <c r="AW210" s="13" t="s">
        <v>3</v>
      </c>
      <c r="AX210" s="13" t="s">
        <v>85</v>
      </c>
      <c r="AY210" s="179" t="s">
        <v>138</v>
      </c>
    </row>
    <row r="211" spans="1:65" s="2" customFormat="1" ht="16.5" customHeight="1">
      <c r="A211" s="32"/>
      <c r="B211" s="160"/>
      <c r="C211" s="161" t="s">
        <v>247</v>
      </c>
      <c r="D211" s="161" t="s">
        <v>140</v>
      </c>
      <c r="E211" s="162" t="s">
        <v>248</v>
      </c>
      <c r="F211" s="163" t="s">
        <v>249</v>
      </c>
      <c r="G211" s="164" t="s">
        <v>192</v>
      </c>
      <c r="H211" s="165">
        <v>338.25</v>
      </c>
      <c r="I211" s="166"/>
      <c r="J211" s="167">
        <f>ROUND(I211*H211,2)</f>
        <v>0</v>
      </c>
      <c r="K211" s="163" t="s">
        <v>144</v>
      </c>
      <c r="L211" s="33"/>
      <c r="M211" s="168" t="s">
        <v>1</v>
      </c>
      <c r="N211" s="169" t="s">
        <v>43</v>
      </c>
      <c r="O211" s="58"/>
      <c r="P211" s="170">
        <f>O211*H211</f>
        <v>0</v>
      </c>
      <c r="Q211" s="170">
        <v>0</v>
      </c>
      <c r="R211" s="170">
        <f>Q211*H211</f>
        <v>0</v>
      </c>
      <c r="S211" s="170">
        <v>0</v>
      </c>
      <c r="T211" s="171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2" t="s">
        <v>145</v>
      </c>
      <c r="AT211" s="172" t="s">
        <v>140</v>
      </c>
      <c r="AU211" s="172" t="s">
        <v>155</v>
      </c>
      <c r="AY211" s="17" t="s">
        <v>138</v>
      </c>
      <c r="BE211" s="173">
        <f>IF(N211="základní",J211,0)</f>
        <v>0</v>
      </c>
      <c r="BF211" s="173">
        <f>IF(N211="snížená",J211,0)</f>
        <v>0</v>
      </c>
      <c r="BG211" s="173">
        <f>IF(N211="zákl. přenesená",J211,0)</f>
        <v>0</v>
      </c>
      <c r="BH211" s="173">
        <f>IF(N211="sníž. přenesená",J211,0)</f>
        <v>0</v>
      </c>
      <c r="BI211" s="173">
        <f>IF(N211="nulová",J211,0)</f>
        <v>0</v>
      </c>
      <c r="BJ211" s="17" t="s">
        <v>85</v>
      </c>
      <c r="BK211" s="173">
        <f>ROUND(I211*H211,2)</f>
        <v>0</v>
      </c>
      <c r="BL211" s="17" t="s">
        <v>145</v>
      </c>
      <c r="BM211" s="172" t="s">
        <v>250</v>
      </c>
    </row>
    <row r="212" spans="1:65" s="2" customFormat="1" ht="19.5">
      <c r="A212" s="32"/>
      <c r="B212" s="33"/>
      <c r="C212" s="32"/>
      <c r="D212" s="174" t="s">
        <v>147</v>
      </c>
      <c r="E212" s="32"/>
      <c r="F212" s="175" t="s">
        <v>251</v>
      </c>
      <c r="G212" s="32"/>
      <c r="H212" s="32"/>
      <c r="I212" s="96"/>
      <c r="J212" s="32"/>
      <c r="K212" s="32"/>
      <c r="L212" s="33"/>
      <c r="M212" s="176"/>
      <c r="N212" s="177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147</v>
      </c>
      <c r="AU212" s="17" t="s">
        <v>155</v>
      </c>
    </row>
    <row r="213" spans="1:65" s="13" customFormat="1">
      <c r="B213" s="178"/>
      <c r="D213" s="174" t="s">
        <v>149</v>
      </c>
      <c r="E213" s="179" t="s">
        <v>1</v>
      </c>
      <c r="F213" s="180" t="s">
        <v>224</v>
      </c>
      <c r="H213" s="181">
        <v>322.5</v>
      </c>
      <c r="I213" s="182"/>
      <c r="L213" s="178"/>
      <c r="M213" s="183"/>
      <c r="N213" s="184"/>
      <c r="O213" s="184"/>
      <c r="P213" s="184"/>
      <c r="Q213" s="184"/>
      <c r="R213" s="184"/>
      <c r="S213" s="184"/>
      <c r="T213" s="185"/>
      <c r="AT213" s="179" t="s">
        <v>149</v>
      </c>
      <c r="AU213" s="179" t="s">
        <v>155</v>
      </c>
      <c r="AV213" s="13" t="s">
        <v>87</v>
      </c>
      <c r="AW213" s="13" t="s">
        <v>33</v>
      </c>
      <c r="AX213" s="13" t="s">
        <v>78</v>
      </c>
      <c r="AY213" s="179" t="s">
        <v>138</v>
      </c>
    </row>
    <row r="214" spans="1:65" s="13" customFormat="1">
      <c r="B214" s="178"/>
      <c r="D214" s="174" t="s">
        <v>149</v>
      </c>
      <c r="E214" s="179" t="s">
        <v>1</v>
      </c>
      <c r="F214" s="180" t="s">
        <v>225</v>
      </c>
      <c r="H214" s="181">
        <v>15.75</v>
      </c>
      <c r="I214" s="182"/>
      <c r="L214" s="178"/>
      <c r="M214" s="183"/>
      <c r="N214" s="184"/>
      <c r="O214" s="184"/>
      <c r="P214" s="184"/>
      <c r="Q214" s="184"/>
      <c r="R214" s="184"/>
      <c r="S214" s="184"/>
      <c r="T214" s="185"/>
      <c r="AT214" s="179" t="s">
        <v>149</v>
      </c>
      <c r="AU214" s="179" t="s">
        <v>155</v>
      </c>
      <c r="AV214" s="13" t="s">
        <v>87</v>
      </c>
      <c r="AW214" s="13" t="s">
        <v>33</v>
      </c>
      <c r="AX214" s="13" t="s">
        <v>78</v>
      </c>
      <c r="AY214" s="179" t="s">
        <v>138</v>
      </c>
    </row>
    <row r="215" spans="1:65" s="14" customFormat="1">
      <c r="B215" s="196"/>
      <c r="D215" s="174" t="s">
        <v>149</v>
      </c>
      <c r="E215" s="197" t="s">
        <v>1</v>
      </c>
      <c r="F215" s="198" t="s">
        <v>226</v>
      </c>
      <c r="H215" s="199">
        <v>338.25</v>
      </c>
      <c r="I215" s="200"/>
      <c r="L215" s="196"/>
      <c r="M215" s="201"/>
      <c r="N215" s="202"/>
      <c r="O215" s="202"/>
      <c r="P215" s="202"/>
      <c r="Q215" s="202"/>
      <c r="R215" s="202"/>
      <c r="S215" s="202"/>
      <c r="T215" s="203"/>
      <c r="AT215" s="197" t="s">
        <v>149</v>
      </c>
      <c r="AU215" s="197" t="s">
        <v>155</v>
      </c>
      <c r="AV215" s="14" t="s">
        <v>145</v>
      </c>
      <c r="AW215" s="14" t="s">
        <v>33</v>
      </c>
      <c r="AX215" s="14" t="s">
        <v>85</v>
      </c>
      <c r="AY215" s="197" t="s">
        <v>138</v>
      </c>
    </row>
    <row r="216" spans="1:65" s="2" customFormat="1" ht="16.5" customHeight="1">
      <c r="A216" s="32"/>
      <c r="B216" s="160"/>
      <c r="C216" s="161" t="s">
        <v>252</v>
      </c>
      <c r="D216" s="161" t="s">
        <v>140</v>
      </c>
      <c r="E216" s="162" t="s">
        <v>253</v>
      </c>
      <c r="F216" s="163" t="s">
        <v>254</v>
      </c>
      <c r="G216" s="164" t="s">
        <v>255</v>
      </c>
      <c r="H216" s="165">
        <v>1</v>
      </c>
      <c r="I216" s="166"/>
      <c r="J216" s="167">
        <f>ROUND(I216*H216,2)</f>
        <v>0</v>
      </c>
      <c r="K216" s="163" t="s">
        <v>1</v>
      </c>
      <c r="L216" s="33"/>
      <c r="M216" s="168" t="s">
        <v>1</v>
      </c>
      <c r="N216" s="169" t="s">
        <v>43</v>
      </c>
      <c r="O216" s="58"/>
      <c r="P216" s="170">
        <f>O216*H216</f>
        <v>0</v>
      </c>
      <c r="Q216" s="170">
        <v>0</v>
      </c>
      <c r="R216" s="170">
        <f>Q216*H216</f>
        <v>0</v>
      </c>
      <c r="S216" s="170">
        <v>0</v>
      </c>
      <c r="T216" s="171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2" t="s">
        <v>145</v>
      </c>
      <c r="AT216" s="172" t="s">
        <v>140</v>
      </c>
      <c r="AU216" s="172" t="s">
        <v>155</v>
      </c>
      <c r="AY216" s="17" t="s">
        <v>138</v>
      </c>
      <c r="BE216" s="173">
        <f>IF(N216="základní",J216,0)</f>
        <v>0</v>
      </c>
      <c r="BF216" s="173">
        <f>IF(N216="snížená",J216,0)</f>
        <v>0</v>
      </c>
      <c r="BG216" s="173">
        <f>IF(N216="zákl. přenesená",J216,0)</f>
        <v>0</v>
      </c>
      <c r="BH216" s="173">
        <f>IF(N216="sníž. přenesená",J216,0)</f>
        <v>0</v>
      </c>
      <c r="BI216" s="173">
        <f>IF(N216="nulová",J216,0)</f>
        <v>0</v>
      </c>
      <c r="BJ216" s="17" t="s">
        <v>85</v>
      </c>
      <c r="BK216" s="173">
        <f>ROUND(I216*H216,2)</f>
        <v>0</v>
      </c>
      <c r="BL216" s="17" t="s">
        <v>145</v>
      </c>
      <c r="BM216" s="172" t="s">
        <v>256</v>
      </c>
    </row>
    <row r="217" spans="1:65" s="2" customFormat="1">
      <c r="A217" s="32"/>
      <c r="B217" s="33"/>
      <c r="C217" s="32"/>
      <c r="D217" s="174" t="s">
        <v>147</v>
      </c>
      <c r="E217" s="32"/>
      <c r="F217" s="175" t="s">
        <v>254</v>
      </c>
      <c r="G217" s="32"/>
      <c r="H217" s="32"/>
      <c r="I217" s="96"/>
      <c r="J217" s="32"/>
      <c r="K217" s="32"/>
      <c r="L217" s="33"/>
      <c r="M217" s="176"/>
      <c r="N217" s="177"/>
      <c r="O217" s="58"/>
      <c r="P217" s="58"/>
      <c r="Q217" s="58"/>
      <c r="R217" s="58"/>
      <c r="S217" s="58"/>
      <c r="T217" s="59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7" t="s">
        <v>147</v>
      </c>
      <c r="AU217" s="17" t="s">
        <v>155</v>
      </c>
    </row>
    <row r="218" spans="1:65" s="2" customFormat="1" ht="16.5" customHeight="1">
      <c r="A218" s="32"/>
      <c r="B218" s="160"/>
      <c r="C218" s="161" t="s">
        <v>257</v>
      </c>
      <c r="D218" s="161" t="s">
        <v>140</v>
      </c>
      <c r="E218" s="162" t="s">
        <v>258</v>
      </c>
      <c r="F218" s="163" t="s">
        <v>259</v>
      </c>
      <c r="G218" s="164" t="s">
        <v>255</v>
      </c>
      <c r="H218" s="165">
        <v>1</v>
      </c>
      <c r="I218" s="166"/>
      <c r="J218" s="167">
        <f>ROUND(I218*H218,2)</f>
        <v>0</v>
      </c>
      <c r="K218" s="163" t="s">
        <v>1</v>
      </c>
      <c r="L218" s="33"/>
      <c r="M218" s="168" t="s">
        <v>1</v>
      </c>
      <c r="N218" s="169" t="s">
        <v>43</v>
      </c>
      <c r="O218" s="58"/>
      <c r="P218" s="170">
        <f>O218*H218</f>
        <v>0</v>
      </c>
      <c r="Q218" s="170">
        <v>0</v>
      </c>
      <c r="R218" s="170">
        <f>Q218*H218</f>
        <v>0</v>
      </c>
      <c r="S218" s="170">
        <v>0</v>
      </c>
      <c r="T218" s="171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2" t="s">
        <v>145</v>
      </c>
      <c r="AT218" s="172" t="s">
        <v>140</v>
      </c>
      <c r="AU218" s="172" t="s">
        <v>155</v>
      </c>
      <c r="AY218" s="17" t="s">
        <v>138</v>
      </c>
      <c r="BE218" s="173">
        <f>IF(N218="základní",J218,0)</f>
        <v>0</v>
      </c>
      <c r="BF218" s="173">
        <f>IF(N218="snížená",J218,0)</f>
        <v>0</v>
      </c>
      <c r="BG218" s="173">
        <f>IF(N218="zákl. přenesená",J218,0)</f>
        <v>0</v>
      </c>
      <c r="BH218" s="173">
        <f>IF(N218="sníž. přenesená",J218,0)</f>
        <v>0</v>
      </c>
      <c r="BI218" s="173">
        <f>IF(N218="nulová",J218,0)</f>
        <v>0</v>
      </c>
      <c r="BJ218" s="17" t="s">
        <v>85</v>
      </c>
      <c r="BK218" s="173">
        <f>ROUND(I218*H218,2)</f>
        <v>0</v>
      </c>
      <c r="BL218" s="17" t="s">
        <v>145</v>
      </c>
      <c r="BM218" s="172" t="s">
        <v>260</v>
      </c>
    </row>
    <row r="219" spans="1:65" s="2" customFormat="1">
      <c r="A219" s="32"/>
      <c r="B219" s="33"/>
      <c r="C219" s="32"/>
      <c r="D219" s="174" t="s">
        <v>147</v>
      </c>
      <c r="E219" s="32"/>
      <c r="F219" s="175" t="s">
        <v>259</v>
      </c>
      <c r="G219" s="32"/>
      <c r="H219" s="32"/>
      <c r="I219" s="96"/>
      <c r="J219" s="32"/>
      <c r="K219" s="32"/>
      <c r="L219" s="33"/>
      <c r="M219" s="176"/>
      <c r="N219" s="177"/>
      <c r="O219" s="58"/>
      <c r="P219" s="58"/>
      <c r="Q219" s="58"/>
      <c r="R219" s="58"/>
      <c r="S219" s="58"/>
      <c r="T219" s="59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147</v>
      </c>
      <c r="AU219" s="17" t="s">
        <v>155</v>
      </c>
    </row>
    <row r="220" spans="1:65" s="12" customFormat="1" ht="22.9" customHeight="1">
      <c r="B220" s="147"/>
      <c r="D220" s="148" t="s">
        <v>77</v>
      </c>
      <c r="E220" s="158" t="s">
        <v>261</v>
      </c>
      <c r="F220" s="158" t="s">
        <v>262</v>
      </c>
      <c r="I220" s="150"/>
      <c r="J220" s="159">
        <f>BK220</f>
        <v>0</v>
      </c>
      <c r="L220" s="147"/>
      <c r="M220" s="152"/>
      <c r="N220" s="153"/>
      <c r="O220" s="153"/>
      <c r="P220" s="154">
        <f>SUM(P221:P232)</f>
        <v>0</v>
      </c>
      <c r="Q220" s="153"/>
      <c r="R220" s="154">
        <f>SUM(R221:R232)</f>
        <v>0</v>
      </c>
      <c r="S220" s="153"/>
      <c r="T220" s="155">
        <f>SUM(T221:T232)</f>
        <v>0</v>
      </c>
      <c r="AR220" s="148" t="s">
        <v>85</v>
      </c>
      <c r="AT220" s="156" t="s">
        <v>77</v>
      </c>
      <c r="AU220" s="156" t="s">
        <v>85</v>
      </c>
      <c r="AY220" s="148" t="s">
        <v>138</v>
      </c>
      <c r="BK220" s="157">
        <f>SUM(BK221:BK232)</f>
        <v>0</v>
      </c>
    </row>
    <row r="221" spans="1:65" s="2" customFormat="1" ht="21.75" customHeight="1">
      <c r="A221" s="32"/>
      <c r="B221" s="160"/>
      <c r="C221" s="161" t="s">
        <v>263</v>
      </c>
      <c r="D221" s="161" t="s">
        <v>140</v>
      </c>
      <c r="E221" s="162" t="s">
        <v>264</v>
      </c>
      <c r="F221" s="163" t="s">
        <v>265</v>
      </c>
      <c r="G221" s="164" t="s">
        <v>171</v>
      </c>
      <c r="H221" s="165">
        <v>1.6970000000000001</v>
      </c>
      <c r="I221" s="166"/>
      <c r="J221" s="167">
        <f>ROUND(I221*H221,2)</f>
        <v>0</v>
      </c>
      <c r="K221" s="163" t="s">
        <v>144</v>
      </c>
      <c r="L221" s="33"/>
      <c r="M221" s="168" t="s">
        <v>1</v>
      </c>
      <c r="N221" s="169" t="s">
        <v>43</v>
      </c>
      <c r="O221" s="58"/>
      <c r="P221" s="170">
        <f>O221*H221</f>
        <v>0</v>
      </c>
      <c r="Q221" s="170">
        <v>0</v>
      </c>
      <c r="R221" s="170">
        <f>Q221*H221</f>
        <v>0</v>
      </c>
      <c r="S221" s="170">
        <v>0</v>
      </c>
      <c r="T221" s="171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2" t="s">
        <v>145</v>
      </c>
      <c r="AT221" s="172" t="s">
        <v>140</v>
      </c>
      <c r="AU221" s="172" t="s">
        <v>87</v>
      </c>
      <c r="AY221" s="17" t="s">
        <v>138</v>
      </c>
      <c r="BE221" s="173">
        <f>IF(N221="základní",J221,0)</f>
        <v>0</v>
      </c>
      <c r="BF221" s="173">
        <f>IF(N221="snížená",J221,0)</f>
        <v>0</v>
      </c>
      <c r="BG221" s="173">
        <f>IF(N221="zákl. přenesená",J221,0)</f>
        <v>0</v>
      </c>
      <c r="BH221" s="173">
        <f>IF(N221="sníž. přenesená",J221,0)</f>
        <v>0</v>
      </c>
      <c r="BI221" s="173">
        <f>IF(N221="nulová",J221,0)</f>
        <v>0</v>
      </c>
      <c r="BJ221" s="17" t="s">
        <v>85</v>
      </c>
      <c r="BK221" s="173">
        <f>ROUND(I221*H221,2)</f>
        <v>0</v>
      </c>
      <c r="BL221" s="17" t="s">
        <v>145</v>
      </c>
      <c r="BM221" s="172" t="s">
        <v>266</v>
      </c>
    </row>
    <row r="222" spans="1:65" s="2" customFormat="1" ht="19.5">
      <c r="A222" s="32"/>
      <c r="B222" s="33"/>
      <c r="C222" s="32"/>
      <c r="D222" s="174" t="s">
        <v>147</v>
      </c>
      <c r="E222" s="32"/>
      <c r="F222" s="175" t="s">
        <v>267</v>
      </c>
      <c r="G222" s="32"/>
      <c r="H222" s="32"/>
      <c r="I222" s="96"/>
      <c r="J222" s="32"/>
      <c r="K222" s="32"/>
      <c r="L222" s="33"/>
      <c r="M222" s="176"/>
      <c r="N222" s="177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147</v>
      </c>
      <c r="AU222" s="17" t="s">
        <v>87</v>
      </c>
    </row>
    <row r="223" spans="1:65" s="2" customFormat="1" ht="21.75" customHeight="1">
      <c r="A223" s="32"/>
      <c r="B223" s="160"/>
      <c r="C223" s="161" t="s">
        <v>7</v>
      </c>
      <c r="D223" s="161" t="s">
        <v>140</v>
      </c>
      <c r="E223" s="162" t="s">
        <v>268</v>
      </c>
      <c r="F223" s="163" t="s">
        <v>269</v>
      </c>
      <c r="G223" s="164" t="s">
        <v>171</v>
      </c>
      <c r="H223" s="165">
        <v>1.6970000000000001</v>
      </c>
      <c r="I223" s="166"/>
      <c r="J223" s="167">
        <f>ROUND(I223*H223,2)</f>
        <v>0</v>
      </c>
      <c r="K223" s="163" t="s">
        <v>144</v>
      </c>
      <c r="L223" s="33"/>
      <c r="M223" s="168" t="s">
        <v>1</v>
      </c>
      <c r="N223" s="169" t="s">
        <v>43</v>
      </c>
      <c r="O223" s="58"/>
      <c r="P223" s="170">
        <f>O223*H223</f>
        <v>0</v>
      </c>
      <c r="Q223" s="170">
        <v>0</v>
      </c>
      <c r="R223" s="170">
        <f>Q223*H223</f>
        <v>0</v>
      </c>
      <c r="S223" s="170">
        <v>0</v>
      </c>
      <c r="T223" s="171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2" t="s">
        <v>145</v>
      </c>
      <c r="AT223" s="172" t="s">
        <v>140</v>
      </c>
      <c r="AU223" s="172" t="s">
        <v>87</v>
      </c>
      <c r="AY223" s="17" t="s">
        <v>138</v>
      </c>
      <c r="BE223" s="173">
        <f>IF(N223="základní",J223,0)</f>
        <v>0</v>
      </c>
      <c r="BF223" s="173">
        <f>IF(N223="snížená",J223,0)</f>
        <v>0</v>
      </c>
      <c r="BG223" s="173">
        <f>IF(N223="zákl. přenesená",J223,0)</f>
        <v>0</v>
      </c>
      <c r="BH223" s="173">
        <f>IF(N223="sníž. přenesená",J223,0)</f>
        <v>0</v>
      </c>
      <c r="BI223" s="173">
        <f>IF(N223="nulová",J223,0)</f>
        <v>0</v>
      </c>
      <c r="BJ223" s="17" t="s">
        <v>85</v>
      </c>
      <c r="BK223" s="173">
        <f>ROUND(I223*H223,2)</f>
        <v>0</v>
      </c>
      <c r="BL223" s="17" t="s">
        <v>145</v>
      </c>
      <c r="BM223" s="172" t="s">
        <v>270</v>
      </c>
    </row>
    <row r="224" spans="1:65" s="2" customFormat="1" ht="19.5">
      <c r="A224" s="32"/>
      <c r="B224" s="33"/>
      <c r="C224" s="32"/>
      <c r="D224" s="174" t="s">
        <v>147</v>
      </c>
      <c r="E224" s="32"/>
      <c r="F224" s="175" t="s">
        <v>271</v>
      </c>
      <c r="G224" s="32"/>
      <c r="H224" s="32"/>
      <c r="I224" s="96"/>
      <c r="J224" s="32"/>
      <c r="K224" s="32"/>
      <c r="L224" s="33"/>
      <c r="M224" s="176"/>
      <c r="N224" s="177"/>
      <c r="O224" s="58"/>
      <c r="P224" s="58"/>
      <c r="Q224" s="58"/>
      <c r="R224" s="58"/>
      <c r="S224" s="58"/>
      <c r="T224" s="59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147</v>
      </c>
      <c r="AU224" s="17" t="s">
        <v>87</v>
      </c>
    </row>
    <row r="225" spans="1:65" s="2" customFormat="1" ht="21.75" customHeight="1">
      <c r="A225" s="32"/>
      <c r="B225" s="160"/>
      <c r="C225" s="161" t="s">
        <v>272</v>
      </c>
      <c r="D225" s="161" t="s">
        <v>140</v>
      </c>
      <c r="E225" s="162" t="s">
        <v>273</v>
      </c>
      <c r="F225" s="163" t="s">
        <v>274</v>
      </c>
      <c r="G225" s="164" t="s">
        <v>171</v>
      </c>
      <c r="H225" s="165">
        <v>15.273</v>
      </c>
      <c r="I225" s="166"/>
      <c r="J225" s="167">
        <f>ROUND(I225*H225,2)</f>
        <v>0</v>
      </c>
      <c r="K225" s="163" t="s">
        <v>144</v>
      </c>
      <c r="L225" s="33"/>
      <c r="M225" s="168" t="s">
        <v>1</v>
      </c>
      <c r="N225" s="169" t="s">
        <v>43</v>
      </c>
      <c r="O225" s="58"/>
      <c r="P225" s="170">
        <f>O225*H225</f>
        <v>0</v>
      </c>
      <c r="Q225" s="170">
        <v>0</v>
      </c>
      <c r="R225" s="170">
        <f>Q225*H225</f>
        <v>0</v>
      </c>
      <c r="S225" s="170">
        <v>0</v>
      </c>
      <c r="T225" s="171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2" t="s">
        <v>145</v>
      </c>
      <c r="AT225" s="172" t="s">
        <v>140</v>
      </c>
      <c r="AU225" s="172" t="s">
        <v>87</v>
      </c>
      <c r="AY225" s="17" t="s">
        <v>138</v>
      </c>
      <c r="BE225" s="173">
        <f>IF(N225="základní",J225,0)</f>
        <v>0</v>
      </c>
      <c r="BF225" s="173">
        <f>IF(N225="snížená",J225,0)</f>
        <v>0</v>
      </c>
      <c r="BG225" s="173">
        <f>IF(N225="zákl. přenesená",J225,0)</f>
        <v>0</v>
      </c>
      <c r="BH225" s="173">
        <f>IF(N225="sníž. přenesená",J225,0)</f>
        <v>0</v>
      </c>
      <c r="BI225" s="173">
        <f>IF(N225="nulová",J225,0)</f>
        <v>0</v>
      </c>
      <c r="BJ225" s="17" t="s">
        <v>85</v>
      </c>
      <c r="BK225" s="173">
        <f>ROUND(I225*H225,2)</f>
        <v>0</v>
      </c>
      <c r="BL225" s="17" t="s">
        <v>145</v>
      </c>
      <c r="BM225" s="172" t="s">
        <v>275</v>
      </c>
    </row>
    <row r="226" spans="1:65" s="2" customFormat="1" ht="19.5">
      <c r="A226" s="32"/>
      <c r="B226" s="33"/>
      <c r="C226" s="32"/>
      <c r="D226" s="174" t="s">
        <v>147</v>
      </c>
      <c r="E226" s="32"/>
      <c r="F226" s="175" t="s">
        <v>276</v>
      </c>
      <c r="G226" s="32"/>
      <c r="H226" s="32"/>
      <c r="I226" s="96"/>
      <c r="J226" s="32"/>
      <c r="K226" s="32"/>
      <c r="L226" s="33"/>
      <c r="M226" s="176"/>
      <c r="N226" s="177"/>
      <c r="O226" s="58"/>
      <c r="P226" s="58"/>
      <c r="Q226" s="58"/>
      <c r="R226" s="58"/>
      <c r="S226" s="58"/>
      <c r="T226" s="59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7" t="s">
        <v>147</v>
      </c>
      <c r="AU226" s="17" t="s">
        <v>87</v>
      </c>
    </row>
    <row r="227" spans="1:65" s="13" customFormat="1">
      <c r="B227" s="178"/>
      <c r="D227" s="174" t="s">
        <v>149</v>
      </c>
      <c r="F227" s="180" t="s">
        <v>277</v>
      </c>
      <c r="H227" s="181">
        <v>15.273</v>
      </c>
      <c r="I227" s="182"/>
      <c r="L227" s="178"/>
      <c r="M227" s="183"/>
      <c r="N227" s="184"/>
      <c r="O227" s="184"/>
      <c r="P227" s="184"/>
      <c r="Q227" s="184"/>
      <c r="R227" s="184"/>
      <c r="S227" s="184"/>
      <c r="T227" s="185"/>
      <c r="AT227" s="179" t="s">
        <v>149</v>
      </c>
      <c r="AU227" s="179" t="s">
        <v>87</v>
      </c>
      <c r="AV227" s="13" t="s">
        <v>87</v>
      </c>
      <c r="AW227" s="13" t="s">
        <v>3</v>
      </c>
      <c r="AX227" s="13" t="s">
        <v>85</v>
      </c>
      <c r="AY227" s="179" t="s">
        <v>138</v>
      </c>
    </row>
    <row r="228" spans="1:65" s="2" customFormat="1" ht="21.75" customHeight="1">
      <c r="A228" s="32"/>
      <c r="B228" s="160"/>
      <c r="C228" s="161" t="s">
        <v>278</v>
      </c>
      <c r="D228" s="161" t="s">
        <v>140</v>
      </c>
      <c r="E228" s="162" t="s">
        <v>279</v>
      </c>
      <c r="F228" s="163" t="s">
        <v>280</v>
      </c>
      <c r="G228" s="164" t="s">
        <v>171</v>
      </c>
      <c r="H228" s="165">
        <v>1.4570000000000001</v>
      </c>
      <c r="I228" s="166"/>
      <c r="J228" s="167">
        <f>ROUND(I228*H228,2)</f>
        <v>0</v>
      </c>
      <c r="K228" s="163" t="s">
        <v>144</v>
      </c>
      <c r="L228" s="33"/>
      <c r="M228" s="168" t="s">
        <v>1</v>
      </c>
      <c r="N228" s="169" t="s">
        <v>43</v>
      </c>
      <c r="O228" s="58"/>
      <c r="P228" s="170">
        <f>O228*H228</f>
        <v>0</v>
      </c>
      <c r="Q228" s="170">
        <v>0</v>
      </c>
      <c r="R228" s="170">
        <f>Q228*H228</f>
        <v>0</v>
      </c>
      <c r="S228" s="170">
        <v>0</v>
      </c>
      <c r="T228" s="171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2" t="s">
        <v>145</v>
      </c>
      <c r="AT228" s="172" t="s">
        <v>140</v>
      </c>
      <c r="AU228" s="172" t="s">
        <v>87</v>
      </c>
      <c r="AY228" s="17" t="s">
        <v>138</v>
      </c>
      <c r="BE228" s="173">
        <f>IF(N228="základní",J228,0)</f>
        <v>0</v>
      </c>
      <c r="BF228" s="173">
        <f>IF(N228="snížená",J228,0)</f>
        <v>0</v>
      </c>
      <c r="BG228" s="173">
        <f>IF(N228="zákl. přenesená",J228,0)</f>
        <v>0</v>
      </c>
      <c r="BH228" s="173">
        <f>IF(N228="sníž. přenesená",J228,0)</f>
        <v>0</v>
      </c>
      <c r="BI228" s="173">
        <f>IF(N228="nulová",J228,0)</f>
        <v>0</v>
      </c>
      <c r="BJ228" s="17" t="s">
        <v>85</v>
      </c>
      <c r="BK228" s="173">
        <f>ROUND(I228*H228,2)</f>
        <v>0</v>
      </c>
      <c r="BL228" s="17" t="s">
        <v>145</v>
      </c>
      <c r="BM228" s="172" t="s">
        <v>281</v>
      </c>
    </row>
    <row r="229" spans="1:65" s="2" customFormat="1" ht="29.25">
      <c r="A229" s="32"/>
      <c r="B229" s="33"/>
      <c r="C229" s="32"/>
      <c r="D229" s="174" t="s">
        <v>147</v>
      </c>
      <c r="E229" s="32"/>
      <c r="F229" s="175" t="s">
        <v>282</v>
      </c>
      <c r="G229" s="32"/>
      <c r="H229" s="32"/>
      <c r="I229" s="96"/>
      <c r="J229" s="32"/>
      <c r="K229" s="32"/>
      <c r="L229" s="33"/>
      <c r="M229" s="176"/>
      <c r="N229" s="177"/>
      <c r="O229" s="58"/>
      <c r="P229" s="58"/>
      <c r="Q229" s="58"/>
      <c r="R229" s="58"/>
      <c r="S229" s="58"/>
      <c r="T229" s="59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7" t="s">
        <v>147</v>
      </c>
      <c r="AU229" s="17" t="s">
        <v>87</v>
      </c>
    </row>
    <row r="230" spans="1:65" s="13" customFormat="1">
      <c r="B230" s="178"/>
      <c r="D230" s="174" t="s">
        <v>149</v>
      </c>
      <c r="E230" s="179" t="s">
        <v>1</v>
      </c>
      <c r="F230" s="180" t="s">
        <v>283</v>
      </c>
      <c r="H230" s="181">
        <v>1.4570000000000001</v>
      </c>
      <c r="I230" s="182"/>
      <c r="L230" s="178"/>
      <c r="M230" s="183"/>
      <c r="N230" s="184"/>
      <c r="O230" s="184"/>
      <c r="P230" s="184"/>
      <c r="Q230" s="184"/>
      <c r="R230" s="184"/>
      <c r="S230" s="184"/>
      <c r="T230" s="185"/>
      <c r="AT230" s="179" t="s">
        <v>149</v>
      </c>
      <c r="AU230" s="179" t="s">
        <v>87</v>
      </c>
      <c r="AV230" s="13" t="s">
        <v>87</v>
      </c>
      <c r="AW230" s="13" t="s">
        <v>33</v>
      </c>
      <c r="AX230" s="13" t="s">
        <v>85</v>
      </c>
      <c r="AY230" s="179" t="s">
        <v>138</v>
      </c>
    </row>
    <row r="231" spans="1:65" s="2" customFormat="1" ht="21.75" customHeight="1">
      <c r="A231" s="32"/>
      <c r="B231" s="160"/>
      <c r="C231" s="161" t="s">
        <v>284</v>
      </c>
      <c r="D231" s="161" t="s">
        <v>140</v>
      </c>
      <c r="E231" s="162" t="s">
        <v>285</v>
      </c>
      <c r="F231" s="163" t="s">
        <v>286</v>
      </c>
      <c r="G231" s="164" t="s">
        <v>171</v>
      </c>
      <c r="H231" s="165">
        <v>0.24</v>
      </c>
      <c r="I231" s="166"/>
      <c r="J231" s="167">
        <f>ROUND(I231*H231,2)</f>
        <v>0</v>
      </c>
      <c r="K231" s="163" t="s">
        <v>144</v>
      </c>
      <c r="L231" s="33"/>
      <c r="M231" s="168" t="s">
        <v>1</v>
      </c>
      <c r="N231" s="169" t="s">
        <v>43</v>
      </c>
      <c r="O231" s="58"/>
      <c r="P231" s="170">
        <f>O231*H231</f>
        <v>0</v>
      </c>
      <c r="Q231" s="170">
        <v>0</v>
      </c>
      <c r="R231" s="170">
        <f>Q231*H231</f>
        <v>0</v>
      </c>
      <c r="S231" s="170">
        <v>0</v>
      </c>
      <c r="T231" s="171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2" t="s">
        <v>145</v>
      </c>
      <c r="AT231" s="172" t="s">
        <v>140</v>
      </c>
      <c r="AU231" s="172" t="s">
        <v>87</v>
      </c>
      <c r="AY231" s="17" t="s">
        <v>138</v>
      </c>
      <c r="BE231" s="173">
        <f>IF(N231="základní",J231,0)</f>
        <v>0</v>
      </c>
      <c r="BF231" s="173">
        <f>IF(N231="snížená",J231,0)</f>
        <v>0</v>
      </c>
      <c r="BG231" s="173">
        <f>IF(N231="zákl. přenesená",J231,0)</f>
        <v>0</v>
      </c>
      <c r="BH231" s="173">
        <f>IF(N231="sníž. přenesená",J231,0)</f>
        <v>0</v>
      </c>
      <c r="BI231" s="173">
        <f>IF(N231="nulová",J231,0)</f>
        <v>0</v>
      </c>
      <c r="BJ231" s="17" t="s">
        <v>85</v>
      </c>
      <c r="BK231" s="173">
        <f>ROUND(I231*H231,2)</f>
        <v>0</v>
      </c>
      <c r="BL231" s="17" t="s">
        <v>145</v>
      </c>
      <c r="BM231" s="172" t="s">
        <v>287</v>
      </c>
    </row>
    <row r="232" spans="1:65" s="2" customFormat="1" ht="29.25">
      <c r="A232" s="32"/>
      <c r="B232" s="33"/>
      <c r="C232" s="32"/>
      <c r="D232" s="174" t="s">
        <v>147</v>
      </c>
      <c r="E232" s="32"/>
      <c r="F232" s="175" t="s">
        <v>288</v>
      </c>
      <c r="G232" s="32"/>
      <c r="H232" s="32"/>
      <c r="I232" s="96"/>
      <c r="J232" s="32"/>
      <c r="K232" s="32"/>
      <c r="L232" s="33"/>
      <c r="M232" s="176"/>
      <c r="N232" s="177"/>
      <c r="O232" s="58"/>
      <c r="P232" s="58"/>
      <c r="Q232" s="58"/>
      <c r="R232" s="58"/>
      <c r="S232" s="58"/>
      <c r="T232" s="59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147</v>
      </c>
      <c r="AU232" s="17" t="s">
        <v>87</v>
      </c>
    </row>
    <row r="233" spans="1:65" s="12" customFormat="1" ht="22.9" customHeight="1">
      <c r="B233" s="147"/>
      <c r="D233" s="148" t="s">
        <v>77</v>
      </c>
      <c r="E233" s="158" t="s">
        <v>289</v>
      </c>
      <c r="F233" s="158" t="s">
        <v>290</v>
      </c>
      <c r="I233" s="150"/>
      <c r="J233" s="159">
        <f>BK233</f>
        <v>0</v>
      </c>
      <c r="L233" s="147"/>
      <c r="M233" s="152"/>
      <c r="N233" s="153"/>
      <c r="O233" s="153"/>
      <c r="P233" s="154">
        <f>SUM(P234:P235)</f>
        <v>0</v>
      </c>
      <c r="Q233" s="153"/>
      <c r="R233" s="154">
        <f>SUM(R234:R235)</f>
        <v>0</v>
      </c>
      <c r="S233" s="153"/>
      <c r="T233" s="155">
        <f>SUM(T234:T235)</f>
        <v>0</v>
      </c>
      <c r="AR233" s="148" t="s">
        <v>85</v>
      </c>
      <c r="AT233" s="156" t="s">
        <v>77</v>
      </c>
      <c r="AU233" s="156" t="s">
        <v>85</v>
      </c>
      <c r="AY233" s="148" t="s">
        <v>138</v>
      </c>
      <c r="BK233" s="157">
        <f>SUM(BK234:BK235)</f>
        <v>0</v>
      </c>
    </row>
    <row r="234" spans="1:65" s="2" customFormat="1" ht="16.5" customHeight="1">
      <c r="A234" s="32"/>
      <c r="B234" s="160"/>
      <c r="C234" s="161" t="s">
        <v>291</v>
      </c>
      <c r="D234" s="161" t="s">
        <v>140</v>
      </c>
      <c r="E234" s="162" t="s">
        <v>292</v>
      </c>
      <c r="F234" s="163" t="s">
        <v>293</v>
      </c>
      <c r="G234" s="164" t="s">
        <v>171</v>
      </c>
      <c r="H234" s="165">
        <v>6.9009999999999998</v>
      </c>
      <c r="I234" s="166"/>
      <c r="J234" s="167">
        <f>ROUND(I234*H234,2)</f>
        <v>0</v>
      </c>
      <c r="K234" s="163" t="s">
        <v>144</v>
      </c>
      <c r="L234" s="33"/>
      <c r="M234" s="168" t="s">
        <v>1</v>
      </c>
      <c r="N234" s="169" t="s">
        <v>43</v>
      </c>
      <c r="O234" s="58"/>
      <c r="P234" s="170">
        <f>O234*H234</f>
        <v>0</v>
      </c>
      <c r="Q234" s="170">
        <v>0</v>
      </c>
      <c r="R234" s="170">
        <f>Q234*H234</f>
        <v>0</v>
      </c>
      <c r="S234" s="170">
        <v>0</v>
      </c>
      <c r="T234" s="171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2" t="s">
        <v>145</v>
      </c>
      <c r="AT234" s="172" t="s">
        <v>140</v>
      </c>
      <c r="AU234" s="172" t="s">
        <v>87</v>
      </c>
      <c r="AY234" s="17" t="s">
        <v>138</v>
      </c>
      <c r="BE234" s="173">
        <f>IF(N234="základní",J234,0)</f>
        <v>0</v>
      </c>
      <c r="BF234" s="173">
        <f>IF(N234="snížená",J234,0)</f>
        <v>0</v>
      </c>
      <c r="BG234" s="173">
        <f>IF(N234="zákl. přenesená",J234,0)</f>
        <v>0</v>
      </c>
      <c r="BH234" s="173">
        <f>IF(N234="sníž. přenesená",J234,0)</f>
        <v>0</v>
      </c>
      <c r="BI234" s="173">
        <f>IF(N234="nulová",J234,0)</f>
        <v>0</v>
      </c>
      <c r="BJ234" s="17" t="s">
        <v>85</v>
      </c>
      <c r="BK234" s="173">
        <f>ROUND(I234*H234,2)</f>
        <v>0</v>
      </c>
      <c r="BL234" s="17" t="s">
        <v>145</v>
      </c>
      <c r="BM234" s="172" t="s">
        <v>294</v>
      </c>
    </row>
    <row r="235" spans="1:65" s="2" customFormat="1" ht="39">
      <c r="A235" s="32"/>
      <c r="B235" s="33"/>
      <c r="C235" s="32"/>
      <c r="D235" s="174" t="s">
        <v>147</v>
      </c>
      <c r="E235" s="32"/>
      <c r="F235" s="175" t="s">
        <v>295</v>
      </c>
      <c r="G235" s="32"/>
      <c r="H235" s="32"/>
      <c r="I235" s="96"/>
      <c r="J235" s="32"/>
      <c r="K235" s="32"/>
      <c r="L235" s="33"/>
      <c r="M235" s="176"/>
      <c r="N235" s="177"/>
      <c r="O235" s="58"/>
      <c r="P235" s="58"/>
      <c r="Q235" s="58"/>
      <c r="R235" s="58"/>
      <c r="S235" s="58"/>
      <c r="T235" s="59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7" t="s">
        <v>147</v>
      </c>
      <c r="AU235" s="17" t="s">
        <v>87</v>
      </c>
    </row>
    <row r="236" spans="1:65" s="12" customFormat="1" ht="25.9" customHeight="1">
      <c r="B236" s="147"/>
      <c r="D236" s="148" t="s">
        <v>77</v>
      </c>
      <c r="E236" s="149" t="s">
        <v>296</v>
      </c>
      <c r="F236" s="149" t="s">
        <v>297</v>
      </c>
      <c r="I236" s="150"/>
      <c r="J236" s="151">
        <f>BK236</f>
        <v>0</v>
      </c>
      <c r="L236" s="147"/>
      <c r="M236" s="152"/>
      <c r="N236" s="153"/>
      <c r="O236" s="153"/>
      <c r="P236" s="154">
        <f>P237+P241+P251+P254+P324+P329+P354+P420+P423</f>
        <v>0</v>
      </c>
      <c r="Q236" s="153"/>
      <c r="R236" s="154">
        <f>R237+R241+R251+R254+R324+R329+R354+R420+R423</f>
        <v>2.8481015900000002</v>
      </c>
      <c r="S236" s="153"/>
      <c r="T236" s="155">
        <f>T237+T241+T251+T254+T324+T329+T354+T420+T423</f>
        <v>1.697168</v>
      </c>
      <c r="AR236" s="148" t="s">
        <v>87</v>
      </c>
      <c r="AT236" s="156" t="s">
        <v>77</v>
      </c>
      <c r="AU236" s="156" t="s">
        <v>78</v>
      </c>
      <c r="AY236" s="148" t="s">
        <v>138</v>
      </c>
      <c r="BK236" s="157">
        <f>BK237+BK241+BK251+BK254+BK324+BK329+BK354+BK420+BK423</f>
        <v>0</v>
      </c>
    </row>
    <row r="237" spans="1:65" s="12" customFormat="1" ht="22.9" customHeight="1">
      <c r="B237" s="147"/>
      <c r="D237" s="148" t="s">
        <v>77</v>
      </c>
      <c r="E237" s="158" t="s">
        <v>298</v>
      </c>
      <c r="F237" s="158" t="s">
        <v>299</v>
      </c>
      <c r="I237" s="150"/>
      <c r="J237" s="159">
        <f>BK237</f>
        <v>0</v>
      </c>
      <c r="L237" s="147"/>
      <c r="M237" s="152"/>
      <c r="N237" s="153"/>
      <c r="O237" s="153"/>
      <c r="P237" s="154">
        <f>SUM(P238:P240)</f>
        <v>0</v>
      </c>
      <c r="Q237" s="153"/>
      <c r="R237" s="154">
        <f>SUM(R238:R240)</f>
        <v>0</v>
      </c>
      <c r="S237" s="153"/>
      <c r="T237" s="155">
        <f>SUM(T238:T240)</f>
        <v>0.23976</v>
      </c>
      <c r="AR237" s="148" t="s">
        <v>87</v>
      </c>
      <c r="AT237" s="156" t="s">
        <v>77</v>
      </c>
      <c r="AU237" s="156" t="s">
        <v>85</v>
      </c>
      <c r="AY237" s="148" t="s">
        <v>138</v>
      </c>
      <c r="BK237" s="157">
        <f>SUM(BK238:BK240)</f>
        <v>0</v>
      </c>
    </row>
    <row r="238" spans="1:65" s="2" customFormat="1" ht="16.5" customHeight="1">
      <c r="A238" s="32"/>
      <c r="B238" s="160"/>
      <c r="C238" s="161" t="s">
        <v>300</v>
      </c>
      <c r="D238" s="161" t="s">
        <v>140</v>
      </c>
      <c r="E238" s="162" t="s">
        <v>301</v>
      </c>
      <c r="F238" s="163" t="s">
        <v>302</v>
      </c>
      <c r="G238" s="164" t="s">
        <v>192</v>
      </c>
      <c r="H238" s="165">
        <v>23.975999999999999</v>
      </c>
      <c r="I238" s="166"/>
      <c r="J238" s="167">
        <f>ROUND(I238*H238,2)</f>
        <v>0</v>
      </c>
      <c r="K238" s="163" t="s">
        <v>144</v>
      </c>
      <c r="L238" s="33"/>
      <c r="M238" s="168" t="s">
        <v>1</v>
      </c>
      <c r="N238" s="169" t="s">
        <v>43</v>
      </c>
      <c r="O238" s="58"/>
      <c r="P238" s="170">
        <f>O238*H238</f>
        <v>0</v>
      </c>
      <c r="Q238" s="170">
        <v>0</v>
      </c>
      <c r="R238" s="170">
        <f>Q238*H238</f>
        <v>0</v>
      </c>
      <c r="S238" s="170">
        <v>0.01</v>
      </c>
      <c r="T238" s="171">
        <f>S238*H238</f>
        <v>0.23976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2" t="s">
        <v>242</v>
      </c>
      <c r="AT238" s="172" t="s">
        <v>140</v>
      </c>
      <c r="AU238" s="172" t="s">
        <v>87</v>
      </c>
      <c r="AY238" s="17" t="s">
        <v>138</v>
      </c>
      <c r="BE238" s="173">
        <f>IF(N238="základní",J238,0)</f>
        <v>0</v>
      </c>
      <c r="BF238" s="173">
        <f>IF(N238="snížená",J238,0)</f>
        <v>0</v>
      </c>
      <c r="BG238" s="173">
        <f>IF(N238="zákl. přenesená",J238,0)</f>
        <v>0</v>
      </c>
      <c r="BH238" s="173">
        <f>IF(N238="sníž. přenesená",J238,0)</f>
        <v>0</v>
      </c>
      <c r="BI238" s="173">
        <f>IF(N238="nulová",J238,0)</f>
        <v>0</v>
      </c>
      <c r="BJ238" s="17" t="s">
        <v>85</v>
      </c>
      <c r="BK238" s="173">
        <f>ROUND(I238*H238,2)</f>
        <v>0</v>
      </c>
      <c r="BL238" s="17" t="s">
        <v>242</v>
      </c>
      <c r="BM238" s="172" t="s">
        <v>303</v>
      </c>
    </row>
    <row r="239" spans="1:65" s="2" customFormat="1" ht="19.5">
      <c r="A239" s="32"/>
      <c r="B239" s="33"/>
      <c r="C239" s="32"/>
      <c r="D239" s="174" t="s">
        <v>147</v>
      </c>
      <c r="E239" s="32"/>
      <c r="F239" s="175" t="s">
        <v>304</v>
      </c>
      <c r="G239" s="32"/>
      <c r="H239" s="32"/>
      <c r="I239" s="96"/>
      <c r="J239" s="32"/>
      <c r="K239" s="32"/>
      <c r="L239" s="33"/>
      <c r="M239" s="176"/>
      <c r="N239" s="177"/>
      <c r="O239" s="58"/>
      <c r="P239" s="58"/>
      <c r="Q239" s="58"/>
      <c r="R239" s="58"/>
      <c r="S239" s="58"/>
      <c r="T239" s="59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7" t="s">
        <v>147</v>
      </c>
      <c r="AU239" s="17" t="s">
        <v>87</v>
      </c>
    </row>
    <row r="240" spans="1:65" s="13" customFormat="1">
      <c r="B240" s="178"/>
      <c r="D240" s="174" t="s">
        <v>149</v>
      </c>
      <c r="E240" s="179" t="s">
        <v>1</v>
      </c>
      <c r="F240" s="180" t="s">
        <v>305</v>
      </c>
      <c r="H240" s="181">
        <v>23.975999999999999</v>
      </c>
      <c r="I240" s="182"/>
      <c r="L240" s="178"/>
      <c r="M240" s="183"/>
      <c r="N240" s="184"/>
      <c r="O240" s="184"/>
      <c r="P240" s="184"/>
      <c r="Q240" s="184"/>
      <c r="R240" s="184"/>
      <c r="S240" s="184"/>
      <c r="T240" s="185"/>
      <c r="AT240" s="179" t="s">
        <v>149</v>
      </c>
      <c r="AU240" s="179" t="s">
        <v>87</v>
      </c>
      <c r="AV240" s="13" t="s">
        <v>87</v>
      </c>
      <c r="AW240" s="13" t="s">
        <v>33</v>
      </c>
      <c r="AX240" s="13" t="s">
        <v>85</v>
      </c>
      <c r="AY240" s="179" t="s">
        <v>138</v>
      </c>
    </row>
    <row r="241" spans="1:65" s="12" customFormat="1" ht="22.9" customHeight="1">
      <c r="B241" s="147"/>
      <c r="D241" s="148" t="s">
        <v>77</v>
      </c>
      <c r="E241" s="158" t="s">
        <v>306</v>
      </c>
      <c r="F241" s="158" t="s">
        <v>307</v>
      </c>
      <c r="I241" s="150"/>
      <c r="J241" s="159">
        <f>BK241</f>
        <v>0</v>
      </c>
      <c r="L241" s="147"/>
      <c r="M241" s="152"/>
      <c r="N241" s="153"/>
      <c r="O241" s="153"/>
      <c r="P241" s="154">
        <f>SUM(P242:P250)</f>
        <v>0</v>
      </c>
      <c r="Q241" s="153"/>
      <c r="R241" s="154">
        <f>SUM(R242:R250)</f>
        <v>0</v>
      </c>
      <c r="S241" s="153"/>
      <c r="T241" s="155">
        <f>SUM(T242:T250)</f>
        <v>1.134369</v>
      </c>
      <c r="AR241" s="148" t="s">
        <v>87</v>
      </c>
      <c r="AT241" s="156" t="s">
        <v>77</v>
      </c>
      <c r="AU241" s="156" t="s">
        <v>85</v>
      </c>
      <c r="AY241" s="148" t="s">
        <v>138</v>
      </c>
      <c r="BK241" s="157">
        <f>SUM(BK242:BK250)</f>
        <v>0</v>
      </c>
    </row>
    <row r="242" spans="1:65" s="2" customFormat="1" ht="16.5" customHeight="1">
      <c r="A242" s="32"/>
      <c r="B242" s="160"/>
      <c r="C242" s="161" t="s">
        <v>308</v>
      </c>
      <c r="D242" s="161" t="s">
        <v>140</v>
      </c>
      <c r="E242" s="162" t="s">
        <v>309</v>
      </c>
      <c r="F242" s="163" t="s">
        <v>310</v>
      </c>
      <c r="G242" s="164" t="s">
        <v>213</v>
      </c>
      <c r="H242" s="165">
        <v>33.32</v>
      </c>
      <c r="I242" s="166"/>
      <c r="J242" s="167">
        <f>ROUND(I242*H242,2)</f>
        <v>0</v>
      </c>
      <c r="K242" s="163" t="s">
        <v>1</v>
      </c>
      <c r="L242" s="33"/>
      <c r="M242" s="168" t="s">
        <v>1</v>
      </c>
      <c r="N242" s="169" t="s">
        <v>43</v>
      </c>
      <c r="O242" s="58"/>
      <c r="P242" s="170">
        <f>O242*H242</f>
        <v>0</v>
      </c>
      <c r="Q242" s="170">
        <v>0</v>
      </c>
      <c r="R242" s="170">
        <f>Q242*H242</f>
        <v>0</v>
      </c>
      <c r="S242" s="170">
        <v>0</v>
      </c>
      <c r="T242" s="171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2" t="s">
        <v>242</v>
      </c>
      <c r="AT242" s="172" t="s">
        <v>140</v>
      </c>
      <c r="AU242" s="172" t="s">
        <v>87</v>
      </c>
      <c r="AY242" s="17" t="s">
        <v>138</v>
      </c>
      <c r="BE242" s="173">
        <f>IF(N242="základní",J242,0)</f>
        <v>0</v>
      </c>
      <c r="BF242" s="173">
        <f>IF(N242="snížená",J242,0)</f>
        <v>0</v>
      </c>
      <c r="BG242" s="173">
        <f>IF(N242="zákl. přenesená",J242,0)</f>
        <v>0</v>
      </c>
      <c r="BH242" s="173">
        <f>IF(N242="sníž. přenesená",J242,0)</f>
        <v>0</v>
      </c>
      <c r="BI242" s="173">
        <f>IF(N242="nulová",J242,0)</f>
        <v>0</v>
      </c>
      <c r="BJ242" s="17" t="s">
        <v>85</v>
      </c>
      <c r="BK242" s="173">
        <f>ROUND(I242*H242,2)</f>
        <v>0</v>
      </c>
      <c r="BL242" s="17" t="s">
        <v>242</v>
      </c>
      <c r="BM242" s="172" t="s">
        <v>311</v>
      </c>
    </row>
    <row r="243" spans="1:65" s="2" customFormat="1">
      <c r="A243" s="32"/>
      <c r="B243" s="33"/>
      <c r="C243" s="32"/>
      <c r="D243" s="174" t="s">
        <v>147</v>
      </c>
      <c r="E243" s="32"/>
      <c r="F243" s="175" t="s">
        <v>310</v>
      </c>
      <c r="G243" s="32"/>
      <c r="H243" s="32"/>
      <c r="I243" s="96"/>
      <c r="J243" s="32"/>
      <c r="K243" s="32"/>
      <c r="L243" s="33"/>
      <c r="M243" s="176"/>
      <c r="N243" s="177"/>
      <c r="O243" s="58"/>
      <c r="P243" s="58"/>
      <c r="Q243" s="58"/>
      <c r="R243" s="58"/>
      <c r="S243" s="58"/>
      <c r="T243" s="59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7" t="s">
        <v>147</v>
      </c>
      <c r="AU243" s="17" t="s">
        <v>87</v>
      </c>
    </row>
    <row r="244" spans="1:65" s="13" customFormat="1">
      <c r="B244" s="178"/>
      <c r="D244" s="174" t="s">
        <v>149</v>
      </c>
      <c r="E244" s="179" t="s">
        <v>1</v>
      </c>
      <c r="F244" s="180" t="s">
        <v>312</v>
      </c>
      <c r="H244" s="181">
        <v>33.32</v>
      </c>
      <c r="I244" s="182"/>
      <c r="L244" s="178"/>
      <c r="M244" s="183"/>
      <c r="N244" s="184"/>
      <c r="O244" s="184"/>
      <c r="P244" s="184"/>
      <c r="Q244" s="184"/>
      <c r="R244" s="184"/>
      <c r="S244" s="184"/>
      <c r="T244" s="185"/>
      <c r="AT244" s="179" t="s">
        <v>149</v>
      </c>
      <c r="AU244" s="179" t="s">
        <v>87</v>
      </c>
      <c r="AV244" s="13" t="s">
        <v>87</v>
      </c>
      <c r="AW244" s="13" t="s">
        <v>33</v>
      </c>
      <c r="AX244" s="13" t="s">
        <v>85</v>
      </c>
      <c r="AY244" s="179" t="s">
        <v>138</v>
      </c>
    </row>
    <row r="245" spans="1:65" s="2" customFormat="1" ht="33" customHeight="1">
      <c r="A245" s="32"/>
      <c r="B245" s="160"/>
      <c r="C245" s="161" t="s">
        <v>313</v>
      </c>
      <c r="D245" s="161" t="s">
        <v>140</v>
      </c>
      <c r="E245" s="162" t="s">
        <v>314</v>
      </c>
      <c r="F245" s="163" t="s">
        <v>315</v>
      </c>
      <c r="G245" s="164" t="s">
        <v>192</v>
      </c>
      <c r="H245" s="165">
        <v>16.542000000000002</v>
      </c>
      <c r="I245" s="166"/>
      <c r="J245" s="167">
        <f>ROUND(I245*H245,2)</f>
        <v>0</v>
      </c>
      <c r="K245" s="163" t="s">
        <v>144</v>
      </c>
      <c r="L245" s="33"/>
      <c r="M245" s="168" t="s">
        <v>1</v>
      </c>
      <c r="N245" s="169" t="s">
        <v>43</v>
      </c>
      <c r="O245" s="58"/>
      <c r="P245" s="170">
        <f>O245*H245</f>
        <v>0</v>
      </c>
      <c r="Q245" s="170">
        <v>0</v>
      </c>
      <c r="R245" s="170">
        <f>Q245*H245</f>
        <v>0</v>
      </c>
      <c r="S245" s="170">
        <v>4.3499999999999997E-2</v>
      </c>
      <c r="T245" s="171">
        <f>S245*H245</f>
        <v>0.71957700000000002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2" t="s">
        <v>242</v>
      </c>
      <c r="AT245" s="172" t="s">
        <v>140</v>
      </c>
      <c r="AU245" s="172" t="s">
        <v>87</v>
      </c>
      <c r="AY245" s="17" t="s">
        <v>138</v>
      </c>
      <c r="BE245" s="173">
        <f>IF(N245="základní",J245,0)</f>
        <v>0</v>
      </c>
      <c r="BF245" s="173">
        <f>IF(N245="snížená",J245,0)</f>
        <v>0</v>
      </c>
      <c r="BG245" s="173">
        <f>IF(N245="zákl. přenesená",J245,0)</f>
        <v>0</v>
      </c>
      <c r="BH245" s="173">
        <f>IF(N245="sníž. přenesená",J245,0)</f>
        <v>0</v>
      </c>
      <c r="BI245" s="173">
        <f>IF(N245="nulová",J245,0)</f>
        <v>0</v>
      </c>
      <c r="BJ245" s="17" t="s">
        <v>85</v>
      </c>
      <c r="BK245" s="173">
        <f>ROUND(I245*H245,2)</f>
        <v>0</v>
      </c>
      <c r="BL245" s="17" t="s">
        <v>242</v>
      </c>
      <c r="BM245" s="172" t="s">
        <v>316</v>
      </c>
    </row>
    <row r="246" spans="1:65" s="2" customFormat="1" ht="29.25">
      <c r="A246" s="32"/>
      <c r="B246" s="33"/>
      <c r="C246" s="32"/>
      <c r="D246" s="174" t="s">
        <v>147</v>
      </c>
      <c r="E246" s="32"/>
      <c r="F246" s="175" t="s">
        <v>317</v>
      </c>
      <c r="G246" s="32"/>
      <c r="H246" s="32"/>
      <c r="I246" s="96"/>
      <c r="J246" s="32"/>
      <c r="K246" s="32"/>
      <c r="L246" s="33"/>
      <c r="M246" s="176"/>
      <c r="N246" s="177"/>
      <c r="O246" s="58"/>
      <c r="P246" s="58"/>
      <c r="Q246" s="58"/>
      <c r="R246" s="58"/>
      <c r="S246" s="58"/>
      <c r="T246" s="59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7" t="s">
        <v>147</v>
      </c>
      <c r="AU246" s="17" t="s">
        <v>87</v>
      </c>
    </row>
    <row r="247" spans="1:65" s="13" customFormat="1">
      <c r="B247" s="178"/>
      <c r="D247" s="174" t="s">
        <v>149</v>
      </c>
      <c r="E247" s="179" t="s">
        <v>1</v>
      </c>
      <c r="F247" s="180" t="s">
        <v>318</v>
      </c>
      <c r="H247" s="181">
        <v>16.542000000000002</v>
      </c>
      <c r="I247" s="182"/>
      <c r="L247" s="178"/>
      <c r="M247" s="183"/>
      <c r="N247" s="184"/>
      <c r="O247" s="184"/>
      <c r="P247" s="184"/>
      <c r="Q247" s="184"/>
      <c r="R247" s="184"/>
      <c r="S247" s="184"/>
      <c r="T247" s="185"/>
      <c r="AT247" s="179" t="s">
        <v>149</v>
      </c>
      <c r="AU247" s="179" t="s">
        <v>87</v>
      </c>
      <c r="AV247" s="13" t="s">
        <v>87</v>
      </c>
      <c r="AW247" s="13" t="s">
        <v>33</v>
      </c>
      <c r="AX247" s="13" t="s">
        <v>85</v>
      </c>
      <c r="AY247" s="179" t="s">
        <v>138</v>
      </c>
    </row>
    <row r="248" spans="1:65" s="2" customFormat="1" ht="33" customHeight="1">
      <c r="A248" s="32"/>
      <c r="B248" s="160"/>
      <c r="C248" s="161" t="s">
        <v>319</v>
      </c>
      <c r="D248" s="161" t="s">
        <v>140</v>
      </c>
      <c r="E248" s="162" t="s">
        <v>320</v>
      </c>
      <c r="F248" s="163" t="s">
        <v>321</v>
      </c>
      <c r="G248" s="164" t="s">
        <v>192</v>
      </c>
      <c r="H248" s="165">
        <v>5.7610000000000001</v>
      </c>
      <c r="I248" s="166"/>
      <c r="J248" s="167">
        <f>ROUND(I248*H248,2)</f>
        <v>0</v>
      </c>
      <c r="K248" s="163" t="s">
        <v>144</v>
      </c>
      <c r="L248" s="33"/>
      <c r="M248" s="168" t="s">
        <v>1</v>
      </c>
      <c r="N248" s="169" t="s">
        <v>43</v>
      </c>
      <c r="O248" s="58"/>
      <c r="P248" s="170">
        <f>O248*H248</f>
        <v>0</v>
      </c>
      <c r="Q248" s="170">
        <v>0</v>
      </c>
      <c r="R248" s="170">
        <f>Q248*H248</f>
        <v>0</v>
      </c>
      <c r="S248" s="170">
        <v>7.1999999999999995E-2</v>
      </c>
      <c r="T248" s="171">
        <f>S248*H248</f>
        <v>0.41479199999999999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2" t="s">
        <v>242</v>
      </c>
      <c r="AT248" s="172" t="s">
        <v>140</v>
      </c>
      <c r="AU248" s="172" t="s">
        <v>87</v>
      </c>
      <c r="AY248" s="17" t="s">
        <v>138</v>
      </c>
      <c r="BE248" s="173">
        <f>IF(N248="základní",J248,0)</f>
        <v>0</v>
      </c>
      <c r="BF248" s="173">
        <f>IF(N248="snížená",J248,0)</f>
        <v>0</v>
      </c>
      <c r="BG248" s="173">
        <f>IF(N248="zákl. přenesená",J248,0)</f>
        <v>0</v>
      </c>
      <c r="BH248" s="173">
        <f>IF(N248="sníž. přenesená",J248,0)</f>
        <v>0</v>
      </c>
      <c r="BI248" s="173">
        <f>IF(N248="nulová",J248,0)</f>
        <v>0</v>
      </c>
      <c r="BJ248" s="17" t="s">
        <v>85</v>
      </c>
      <c r="BK248" s="173">
        <f>ROUND(I248*H248,2)</f>
        <v>0</v>
      </c>
      <c r="BL248" s="17" t="s">
        <v>242</v>
      </c>
      <c r="BM248" s="172" t="s">
        <v>322</v>
      </c>
    </row>
    <row r="249" spans="1:65" s="2" customFormat="1" ht="29.25">
      <c r="A249" s="32"/>
      <c r="B249" s="33"/>
      <c r="C249" s="32"/>
      <c r="D249" s="174" t="s">
        <v>147</v>
      </c>
      <c r="E249" s="32"/>
      <c r="F249" s="175" t="s">
        <v>323</v>
      </c>
      <c r="G249" s="32"/>
      <c r="H249" s="32"/>
      <c r="I249" s="96"/>
      <c r="J249" s="32"/>
      <c r="K249" s="32"/>
      <c r="L249" s="33"/>
      <c r="M249" s="176"/>
      <c r="N249" s="177"/>
      <c r="O249" s="58"/>
      <c r="P249" s="58"/>
      <c r="Q249" s="58"/>
      <c r="R249" s="58"/>
      <c r="S249" s="58"/>
      <c r="T249" s="59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7" t="s">
        <v>147</v>
      </c>
      <c r="AU249" s="17" t="s">
        <v>87</v>
      </c>
    </row>
    <row r="250" spans="1:65" s="13" customFormat="1">
      <c r="B250" s="178"/>
      <c r="D250" s="174" t="s">
        <v>149</v>
      </c>
      <c r="E250" s="179" t="s">
        <v>1</v>
      </c>
      <c r="F250" s="180" t="s">
        <v>324</v>
      </c>
      <c r="H250" s="181">
        <v>5.7610000000000001</v>
      </c>
      <c r="I250" s="182"/>
      <c r="L250" s="178"/>
      <c r="M250" s="183"/>
      <c r="N250" s="184"/>
      <c r="O250" s="184"/>
      <c r="P250" s="184"/>
      <c r="Q250" s="184"/>
      <c r="R250" s="184"/>
      <c r="S250" s="184"/>
      <c r="T250" s="185"/>
      <c r="AT250" s="179" t="s">
        <v>149</v>
      </c>
      <c r="AU250" s="179" t="s">
        <v>87</v>
      </c>
      <c r="AV250" s="13" t="s">
        <v>87</v>
      </c>
      <c r="AW250" s="13" t="s">
        <v>33</v>
      </c>
      <c r="AX250" s="13" t="s">
        <v>85</v>
      </c>
      <c r="AY250" s="179" t="s">
        <v>138</v>
      </c>
    </row>
    <row r="251" spans="1:65" s="12" customFormat="1" ht="22.9" customHeight="1">
      <c r="B251" s="147"/>
      <c r="D251" s="148" t="s">
        <v>77</v>
      </c>
      <c r="E251" s="158" t="s">
        <v>325</v>
      </c>
      <c r="F251" s="158" t="s">
        <v>326</v>
      </c>
      <c r="I251" s="150"/>
      <c r="J251" s="159">
        <f>BK251</f>
        <v>0</v>
      </c>
      <c r="L251" s="147"/>
      <c r="M251" s="152"/>
      <c r="N251" s="153"/>
      <c r="O251" s="153"/>
      <c r="P251" s="154">
        <f>SUM(P252:P253)</f>
        <v>0</v>
      </c>
      <c r="Q251" s="153"/>
      <c r="R251" s="154">
        <f>SUM(R252:R253)</f>
        <v>0</v>
      </c>
      <c r="S251" s="153"/>
      <c r="T251" s="155">
        <f>SUM(T252:T253)</f>
        <v>0</v>
      </c>
      <c r="AR251" s="148" t="s">
        <v>87</v>
      </c>
      <c r="AT251" s="156" t="s">
        <v>77</v>
      </c>
      <c r="AU251" s="156" t="s">
        <v>85</v>
      </c>
      <c r="AY251" s="148" t="s">
        <v>138</v>
      </c>
      <c r="BK251" s="157">
        <f>SUM(BK252:BK253)</f>
        <v>0</v>
      </c>
    </row>
    <row r="252" spans="1:65" s="2" customFormat="1" ht="33" customHeight="1">
      <c r="A252" s="32"/>
      <c r="B252" s="160"/>
      <c r="C252" s="161" t="s">
        <v>327</v>
      </c>
      <c r="D252" s="161" t="s">
        <v>140</v>
      </c>
      <c r="E252" s="162" t="s">
        <v>328</v>
      </c>
      <c r="F252" s="163" t="s">
        <v>329</v>
      </c>
      <c r="G252" s="164" t="s">
        <v>255</v>
      </c>
      <c r="H252" s="165">
        <v>1</v>
      </c>
      <c r="I252" s="166"/>
      <c r="J252" s="167">
        <f>ROUND(I252*H252,2)</f>
        <v>0</v>
      </c>
      <c r="K252" s="163" t="s">
        <v>1</v>
      </c>
      <c r="L252" s="33"/>
      <c r="M252" s="168" t="s">
        <v>1</v>
      </c>
      <c r="N252" s="169" t="s">
        <v>43</v>
      </c>
      <c r="O252" s="58"/>
      <c r="P252" s="170">
        <f>O252*H252</f>
        <v>0</v>
      </c>
      <c r="Q252" s="170">
        <v>0</v>
      </c>
      <c r="R252" s="170">
        <f>Q252*H252</f>
        <v>0</v>
      </c>
      <c r="S252" s="170">
        <v>0</v>
      </c>
      <c r="T252" s="171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2" t="s">
        <v>242</v>
      </c>
      <c r="AT252" s="172" t="s">
        <v>140</v>
      </c>
      <c r="AU252" s="172" t="s">
        <v>87</v>
      </c>
      <c r="AY252" s="17" t="s">
        <v>138</v>
      </c>
      <c r="BE252" s="173">
        <f>IF(N252="základní",J252,0)</f>
        <v>0</v>
      </c>
      <c r="BF252" s="173">
        <f>IF(N252="snížená",J252,0)</f>
        <v>0</v>
      </c>
      <c r="BG252" s="173">
        <f>IF(N252="zákl. přenesená",J252,0)</f>
        <v>0</v>
      </c>
      <c r="BH252" s="173">
        <f>IF(N252="sníž. přenesená",J252,0)</f>
        <v>0</v>
      </c>
      <c r="BI252" s="173">
        <f>IF(N252="nulová",J252,0)</f>
        <v>0</v>
      </c>
      <c r="BJ252" s="17" t="s">
        <v>85</v>
      </c>
      <c r="BK252" s="173">
        <f>ROUND(I252*H252,2)</f>
        <v>0</v>
      </c>
      <c r="BL252" s="17" t="s">
        <v>242</v>
      </c>
      <c r="BM252" s="172" t="s">
        <v>330</v>
      </c>
    </row>
    <row r="253" spans="1:65" s="2" customFormat="1" ht="29.25">
      <c r="A253" s="32"/>
      <c r="B253" s="33"/>
      <c r="C253" s="32"/>
      <c r="D253" s="174" t="s">
        <v>147</v>
      </c>
      <c r="E253" s="32"/>
      <c r="F253" s="175" t="s">
        <v>329</v>
      </c>
      <c r="G253" s="32"/>
      <c r="H253" s="32"/>
      <c r="I253" s="96"/>
      <c r="J253" s="32"/>
      <c r="K253" s="32"/>
      <c r="L253" s="33"/>
      <c r="M253" s="176"/>
      <c r="N253" s="177"/>
      <c r="O253" s="58"/>
      <c r="P253" s="58"/>
      <c r="Q253" s="58"/>
      <c r="R253" s="58"/>
      <c r="S253" s="58"/>
      <c r="T253" s="59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7" t="s">
        <v>147</v>
      </c>
      <c r="AU253" s="17" t="s">
        <v>87</v>
      </c>
    </row>
    <row r="254" spans="1:65" s="12" customFormat="1" ht="22.9" customHeight="1">
      <c r="B254" s="147"/>
      <c r="D254" s="148" t="s">
        <v>77</v>
      </c>
      <c r="E254" s="158" t="s">
        <v>331</v>
      </c>
      <c r="F254" s="158" t="s">
        <v>332</v>
      </c>
      <c r="I254" s="150"/>
      <c r="J254" s="159">
        <f>BK254</f>
        <v>0</v>
      </c>
      <c r="L254" s="147"/>
      <c r="M254" s="152"/>
      <c r="N254" s="153"/>
      <c r="O254" s="153"/>
      <c r="P254" s="154">
        <f>SUM(P255:P323)</f>
        <v>0</v>
      </c>
      <c r="Q254" s="153"/>
      <c r="R254" s="154">
        <f>SUM(R255:R323)</f>
        <v>2.4104474800000002</v>
      </c>
      <c r="S254" s="153"/>
      <c r="T254" s="155">
        <f>SUM(T255:T323)</f>
        <v>0</v>
      </c>
      <c r="AR254" s="148" t="s">
        <v>87</v>
      </c>
      <c r="AT254" s="156" t="s">
        <v>77</v>
      </c>
      <c r="AU254" s="156" t="s">
        <v>85</v>
      </c>
      <c r="AY254" s="148" t="s">
        <v>138</v>
      </c>
      <c r="BK254" s="157">
        <f>SUM(BK255:BK323)</f>
        <v>0</v>
      </c>
    </row>
    <row r="255" spans="1:65" s="2" customFormat="1" ht="16.5" customHeight="1">
      <c r="A255" s="32"/>
      <c r="B255" s="160"/>
      <c r="C255" s="161" t="s">
        <v>333</v>
      </c>
      <c r="D255" s="161" t="s">
        <v>140</v>
      </c>
      <c r="E255" s="162" t="s">
        <v>334</v>
      </c>
      <c r="F255" s="163" t="s">
        <v>335</v>
      </c>
      <c r="G255" s="164" t="s">
        <v>213</v>
      </c>
      <c r="H255" s="165">
        <v>33.32</v>
      </c>
      <c r="I255" s="166"/>
      <c r="J255" s="167">
        <f>ROUND(I255*H255,2)</f>
        <v>0</v>
      </c>
      <c r="K255" s="163" t="s">
        <v>1</v>
      </c>
      <c r="L255" s="33"/>
      <c r="M255" s="168" t="s">
        <v>1</v>
      </c>
      <c r="N255" s="169" t="s">
        <v>43</v>
      </c>
      <c r="O255" s="58"/>
      <c r="P255" s="170">
        <f>O255*H255</f>
        <v>0</v>
      </c>
      <c r="Q255" s="170">
        <v>0</v>
      </c>
      <c r="R255" s="170">
        <f>Q255*H255</f>
        <v>0</v>
      </c>
      <c r="S255" s="170">
        <v>0</v>
      </c>
      <c r="T255" s="171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2" t="s">
        <v>242</v>
      </c>
      <c r="AT255" s="172" t="s">
        <v>140</v>
      </c>
      <c r="AU255" s="172" t="s">
        <v>87</v>
      </c>
      <c r="AY255" s="17" t="s">
        <v>138</v>
      </c>
      <c r="BE255" s="173">
        <f>IF(N255="základní",J255,0)</f>
        <v>0</v>
      </c>
      <c r="BF255" s="173">
        <f>IF(N255="snížená",J255,0)</f>
        <v>0</v>
      </c>
      <c r="BG255" s="173">
        <f>IF(N255="zákl. přenesená",J255,0)</f>
        <v>0</v>
      </c>
      <c r="BH255" s="173">
        <f>IF(N255="sníž. přenesená",J255,0)</f>
        <v>0</v>
      </c>
      <c r="BI255" s="173">
        <f>IF(N255="nulová",J255,0)</f>
        <v>0</v>
      </c>
      <c r="BJ255" s="17" t="s">
        <v>85</v>
      </c>
      <c r="BK255" s="173">
        <f>ROUND(I255*H255,2)</f>
        <v>0</v>
      </c>
      <c r="BL255" s="17" t="s">
        <v>242</v>
      </c>
      <c r="BM255" s="172" t="s">
        <v>336</v>
      </c>
    </row>
    <row r="256" spans="1:65" s="2" customFormat="1">
      <c r="A256" s="32"/>
      <c r="B256" s="33"/>
      <c r="C256" s="32"/>
      <c r="D256" s="174" t="s">
        <v>147</v>
      </c>
      <c r="E256" s="32"/>
      <c r="F256" s="175" t="s">
        <v>335</v>
      </c>
      <c r="G256" s="32"/>
      <c r="H256" s="32"/>
      <c r="I256" s="96"/>
      <c r="J256" s="32"/>
      <c r="K256" s="32"/>
      <c r="L256" s="33"/>
      <c r="M256" s="176"/>
      <c r="N256" s="177"/>
      <c r="O256" s="58"/>
      <c r="P256" s="58"/>
      <c r="Q256" s="58"/>
      <c r="R256" s="58"/>
      <c r="S256" s="58"/>
      <c r="T256" s="59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147</v>
      </c>
      <c r="AU256" s="17" t="s">
        <v>87</v>
      </c>
    </row>
    <row r="257" spans="1:65" s="2" customFormat="1" ht="21.75" customHeight="1">
      <c r="A257" s="32"/>
      <c r="B257" s="160"/>
      <c r="C257" s="161" t="s">
        <v>337</v>
      </c>
      <c r="D257" s="161" t="s">
        <v>140</v>
      </c>
      <c r="E257" s="162" t="s">
        <v>338</v>
      </c>
      <c r="F257" s="163" t="s">
        <v>339</v>
      </c>
      <c r="G257" s="164" t="s">
        <v>213</v>
      </c>
      <c r="H257" s="165">
        <v>30.3</v>
      </c>
      <c r="I257" s="166"/>
      <c r="J257" s="167">
        <f>ROUND(I257*H257,2)</f>
        <v>0</v>
      </c>
      <c r="K257" s="163" t="s">
        <v>144</v>
      </c>
      <c r="L257" s="33"/>
      <c r="M257" s="168" t="s">
        <v>1</v>
      </c>
      <c r="N257" s="169" t="s">
        <v>43</v>
      </c>
      <c r="O257" s="58"/>
      <c r="P257" s="170">
        <f>O257*H257</f>
        <v>0</v>
      </c>
      <c r="Q257" s="170">
        <v>0</v>
      </c>
      <c r="R257" s="170">
        <f>Q257*H257</f>
        <v>0</v>
      </c>
      <c r="S257" s="170">
        <v>0</v>
      </c>
      <c r="T257" s="171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2" t="s">
        <v>242</v>
      </c>
      <c r="AT257" s="172" t="s">
        <v>140</v>
      </c>
      <c r="AU257" s="172" t="s">
        <v>87</v>
      </c>
      <c r="AY257" s="17" t="s">
        <v>138</v>
      </c>
      <c r="BE257" s="173">
        <f>IF(N257="základní",J257,0)</f>
        <v>0</v>
      </c>
      <c r="BF257" s="173">
        <f>IF(N257="snížená",J257,0)</f>
        <v>0</v>
      </c>
      <c r="BG257" s="173">
        <f>IF(N257="zákl. přenesená",J257,0)</f>
        <v>0</v>
      </c>
      <c r="BH257" s="173">
        <f>IF(N257="sníž. přenesená",J257,0)</f>
        <v>0</v>
      </c>
      <c r="BI257" s="173">
        <f>IF(N257="nulová",J257,0)</f>
        <v>0</v>
      </c>
      <c r="BJ257" s="17" t="s">
        <v>85</v>
      </c>
      <c r="BK257" s="173">
        <f>ROUND(I257*H257,2)</f>
        <v>0</v>
      </c>
      <c r="BL257" s="17" t="s">
        <v>242</v>
      </c>
      <c r="BM257" s="172" t="s">
        <v>340</v>
      </c>
    </row>
    <row r="258" spans="1:65" s="2" customFormat="1" ht="29.25">
      <c r="A258" s="32"/>
      <c r="B258" s="33"/>
      <c r="C258" s="32"/>
      <c r="D258" s="174" t="s">
        <v>147</v>
      </c>
      <c r="E258" s="32"/>
      <c r="F258" s="175" t="s">
        <v>341</v>
      </c>
      <c r="G258" s="32"/>
      <c r="H258" s="32"/>
      <c r="I258" s="96"/>
      <c r="J258" s="32"/>
      <c r="K258" s="32"/>
      <c r="L258" s="33"/>
      <c r="M258" s="176"/>
      <c r="N258" s="177"/>
      <c r="O258" s="58"/>
      <c r="P258" s="58"/>
      <c r="Q258" s="58"/>
      <c r="R258" s="58"/>
      <c r="S258" s="58"/>
      <c r="T258" s="59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147</v>
      </c>
      <c r="AU258" s="17" t="s">
        <v>87</v>
      </c>
    </row>
    <row r="259" spans="1:65" s="13" customFormat="1">
      <c r="B259" s="178"/>
      <c r="D259" s="174" t="s">
        <v>149</v>
      </c>
      <c r="E259" s="179" t="s">
        <v>1</v>
      </c>
      <c r="F259" s="180" t="s">
        <v>342</v>
      </c>
      <c r="H259" s="181">
        <v>5.35</v>
      </c>
      <c r="I259" s="182"/>
      <c r="L259" s="178"/>
      <c r="M259" s="183"/>
      <c r="N259" s="184"/>
      <c r="O259" s="184"/>
      <c r="P259" s="184"/>
      <c r="Q259" s="184"/>
      <c r="R259" s="184"/>
      <c r="S259" s="184"/>
      <c r="T259" s="185"/>
      <c r="AT259" s="179" t="s">
        <v>149</v>
      </c>
      <c r="AU259" s="179" t="s">
        <v>87</v>
      </c>
      <c r="AV259" s="13" t="s">
        <v>87</v>
      </c>
      <c r="AW259" s="13" t="s">
        <v>33</v>
      </c>
      <c r="AX259" s="13" t="s">
        <v>78</v>
      </c>
      <c r="AY259" s="179" t="s">
        <v>138</v>
      </c>
    </row>
    <row r="260" spans="1:65" s="13" customFormat="1">
      <c r="B260" s="178"/>
      <c r="D260" s="174" t="s">
        <v>149</v>
      </c>
      <c r="E260" s="179" t="s">
        <v>1</v>
      </c>
      <c r="F260" s="180" t="s">
        <v>343</v>
      </c>
      <c r="H260" s="181">
        <v>17.899999999999999</v>
      </c>
      <c r="I260" s="182"/>
      <c r="L260" s="178"/>
      <c r="M260" s="183"/>
      <c r="N260" s="184"/>
      <c r="O260" s="184"/>
      <c r="P260" s="184"/>
      <c r="Q260" s="184"/>
      <c r="R260" s="184"/>
      <c r="S260" s="184"/>
      <c r="T260" s="185"/>
      <c r="AT260" s="179" t="s">
        <v>149</v>
      </c>
      <c r="AU260" s="179" t="s">
        <v>87</v>
      </c>
      <c r="AV260" s="13" t="s">
        <v>87</v>
      </c>
      <c r="AW260" s="13" t="s">
        <v>33</v>
      </c>
      <c r="AX260" s="13" t="s">
        <v>78</v>
      </c>
      <c r="AY260" s="179" t="s">
        <v>138</v>
      </c>
    </row>
    <row r="261" spans="1:65" s="13" customFormat="1">
      <c r="B261" s="178"/>
      <c r="D261" s="174" t="s">
        <v>149</v>
      </c>
      <c r="E261" s="179" t="s">
        <v>1</v>
      </c>
      <c r="F261" s="180" t="s">
        <v>344</v>
      </c>
      <c r="H261" s="181">
        <v>3.55</v>
      </c>
      <c r="I261" s="182"/>
      <c r="L261" s="178"/>
      <c r="M261" s="183"/>
      <c r="N261" s="184"/>
      <c r="O261" s="184"/>
      <c r="P261" s="184"/>
      <c r="Q261" s="184"/>
      <c r="R261" s="184"/>
      <c r="S261" s="184"/>
      <c r="T261" s="185"/>
      <c r="AT261" s="179" t="s">
        <v>149</v>
      </c>
      <c r="AU261" s="179" t="s">
        <v>87</v>
      </c>
      <c r="AV261" s="13" t="s">
        <v>87</v>
      </c>
      <c r="AW261" s="13" t="s">
        <v>33</v>
      </c>
      <c r="AX261" s="13" t="s">
        <v>78</v>
      </c>
      <c r="AY261" s="179" t="s">
        <v>138</v>
      </c>
    </row>
    <row r="262" spans="1:65" s="13" customFormat="1">
      <c r="B262" s="178"/>
      <c r="D262" s="174" t="s">
        <v>149</v>
      </c>
      <c r="E262" s="179" t="s">
        <v>1</v>
      </c>
      <c r="F262" s="180" t="s">
        <v>345</v>
      </c>
      <c r="H262" s="181">
        <v>3.5</v>
      </c>
      <c r="I262" s="182"/>
      <c r="L262" s="178"/>
      <c r="M262" s="183"/>
      <c r="N262" s="184"/>
      <c r="O262" s="184"/>
      <c r="P262" s="184"/>
      <c r="Q262" s="184"/>
      <c r="R262" s="184"/>
      <c r="S262" s="184"/>
      <c r="T262" s="185"/>
      <c r="AT262" s="179" t="s">
        <v>149</v>
      </c>
      <c r="AU262" s="179" t="s">
        <v>87</v>
      </c>
      <c r="AV262" s="13" t="s">
        <v>87</v>
      </c>
      <c r="AW262" s="13" t="s">
        <v>33</v>
      </c>
      <c r="AX262" s="13" t="s">
        <v>78</v>
      </c>
      <c r="AY262" s="179" t="s">
        <v>138</v>
      </c>
    </row>
    <row r="263" spans="1:65" s="14" customFormat="1">
      <c r="B263" s="196"/>
      <c r="D263" s="174" t="s">
        <v>149</v>
      </c>
      <c r="E263" s="197" t="s">
        <v>1</v>
      </c>
      <c r="F263" s="198" t="s">
        <v>226</v>
      </c>
      <c r="H263" s="199">
        <v>30.3</v>
      </c>
      <c r="I263" s="200"/>
      <c r="L263" s="196"/>
      <c r="M263" s="201"/>
      <c r="N263" s="202"/>
      <c r="O263" s="202"/>
      <c r="P263" s="202"/>
      <c r="Q263" s="202"/>
      <c r="R263" s="202"/>
      <c r="S263" s="202"/>
      <c r="T263" s="203"/>
      <c r="AT263" s="197" t="s">
        <v>149</v>
      </c>
      <c r="AU263" s="197" t="s">
        <v>87</v>
      </c>
      <c r="AV263" s="14" t="s">
        <v>145</v>
      </c>
      <c r="AW263" s="14" t="s">
        <v>33</v>
      </c>
      <c r="AX263" s="14" t="s">
        <v>85</v>
      </c>
      <c r="AY263" s="197" t="s">
        <v>138</v>
      </c>
    </row>
    <row r="264" spans="1:65" s="2" customFormat="1" ht="16.5" customHeight="1">
      <c r="A264" s="32"/>
      <c r="B264" s="160"/>
      <c r="C264" s="186" t="s">
        <v>346</v>
      </c>
      <c r="D264" s="186" t="s">
        <v>176</v>
      </c>
      <c r="E264" s="187" t="s">
        <v>347</v>
      </c>
      <c r="F264" s="188" t="s">
        <v>348</v>
      </c>
      <c r="G264" s="189" t="s">
        <v>143</v>
      </c>
      <c r="H264" s="190">
        <v>0.26300000000000001</v>
      </c>
      <c r="I264" s="191"/>
      <c r="J264" s="192">
        <f>ROUND(I264*H264,2)</f>
        <v>0</v>
      </c>
      <c r="K264" s="188" t="s">
        <v>144</v>
      </c>
      <c r="L264" s="193"/>
      <c r="M264" s="194" t="s">
        <v>1</v>
      </c>
      <c r="N264" s="195" t="s">
        <v>43</v>
      </c>
      <c r="O264" s="58"/>
      <c r="P264" s="170">
        <f>O264*H264</f>
        <v>0</v>
      </c>
      <c r="Q264" s="170">
        <v>0.55000000000000004</v>
      </c>
      <c r="R264" s="170">
        <f>Q264*H264</f>
        <v>0.14465000000000003</v>
      </c>
      <c r="S264" s="170">
        <v>0</v>
      </c>
      <c r="T264" s="171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2" t="s">
        <v>337</v>
      </c>
      <c r="AT264" s="172" t="s">
        <v>176</v>
      </c>
      <c r="AU264" s="172" t="s">
        <v>87</v>
      </c>
      <c r="AY264" s="17" t="s">
        <v>138</v>
      </c>
      <c r="BE264" s="173">
        <f>IF(N264="základní",J264,0)</f>
        <v>0</v>
      </c>
      <c r="BF264" s="173">
        <f>IF(N264="snížená",J264,0)</f>
        <v>0</v>
      </c>
      <c r="BG264" s="173">
        <f>IF(N264="zákl. přenesená",J264,0)</f>
        <v>0</v>
      </c>
      <c r="BH264" s="173">
        <f>IF(N264="sníž. přenesená",J264,0)</f>
        <v>0</v>
      </c>
      <c r="BI264" s="173">
        <f>IF(N264="nulová",J264,0)</f>
        <v>0</v>
      </c>
      <c r="BJ264" s="17" t="s">
        <v>85</v>
      </c>
      <c r="BK264" s="173">
        <f>ROUND(I264*H264,2)</f>
        <v>0</v>
      </c>
      <c r="BL264" s="17" t="s">
        <v>242</v>
      </c>
      <c r="BM264" s="172" t="s">
        <v>349</v>
      </c>
    </row>
    <row r="265" spans="1:65" s="2" customFormat="1">
      <c r="A265" s="32"/>
      <c r="B265" s="33"/>
      <c r="C265" s="32"/>
      <c r="D265" s="174" t="s">
        <v>147</v>
      </c>
      <c r="E265" s="32"/>
      <c r="F265" s="175" t="s">
        <v>348</v>
      </c>
      <c r="G265" s="32"/>
      <c r="H265" s="32"/>
      <c r="I265" s="96"/>
      <c r="J265" s="32"/>
      <c r="K265" s="32"/>
      <c r="L265" s="33"/>
      <c r="M265" s="176"/>
      <c r="N265" s="177"/>
      <c r="O265" s="58"/>
      <c r="P265" s="58"/>
      <c r="Q265" s="58"/>
      <c r="R265" s="58"/>
      <c r="S265" s="58"/>
      <c r="T265" s="59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7" t="s">
        <v>147</v>
      </c>
      <c r="AU265" s="17" t="s">
        <v>87</v>
      </c>
    </row>
    <row r="266" spans="1:65" s="13" customFormat="1">
      <c r="B266" s="178"/>
      <c r="D266" s="174" t="s">
        <v>149</v>
      </c>
      <c r="E266" s="179" t="s">
        <v>1</v>
      </c>
      <c r="F266" s="180" t="s">
        <v>350</v>
      </c>
      <c r="H266" s="181">
        <v>3.9E-2</v>
      </c>
      <c r="I266" s="182"/>
      <c r="L266" s="178"/>
      <c r="M266" s="183"/>
      <c r="N266" s="184"/>
      <c r="O266" s="184"/>
      <c r="P266" s="184"/>
      <c r="Q266" s="184"/>
      <c r="R266" s="184"/>
      <c r="S266" s="184"/>
      <c r="T266" s="185"/>
      <c r="AT266" s="179" t="s">
        <v>149</v>
      </c>
      <c r="AU266" s="179" t="s">
        <v>87</v>
      </c>
      <c r="AV266" s="13" t="s">
        <v>87</v>
      </c>
      <c r="AW266" s="13" t="s">
        <v>33</v>
      </c>
      <c r="AX266" s="13" t="s">
        <v>78</v>
      </c>
      <c r="AY266" s="179" t="s">
        <v>138</v>
      </c>
    </row>
    <row r="267" spans="1:65" s="13" customFormat="1">
      <c r="B267" s="178"/>
      <c r="D267" s="174" t="s">
        <v>149</v>
      </c>
      <c r="E267" s="179" t="s">
        <v>1</v>
      </c>
      <c r="F267" s="180" t="s">
        <v>351</v>
      </c>
      <c r="H267" s="181">
        <v>0.129</v>
      </c>
      <c r="I267" s="182"/>
      <c r="L267" s="178"/>
      <c r="M267" s="183"/>
      <c r="N267" s="184"/>
      <c r="O267" s="184"/>
      <c r="P267" s="184"/>
      <c r="Q267" s="184"/>
      <c r="R267" s="184"/>
      <c r="S267" s="184"/>
      <c r="T267" s="185"/>
      <c r="AT267" s="179" t="s">
        <v>149</v>
      </c>
      <c r="AU267" s="179" t="s">
        <v>87</v>
      </c>
      <c r="AV267" s="13" t="s">
        <v>87</v>
      </c>
      <c r="AW267" s="13" t="s">
        <v>33</v>
      </c>
      <c r="AX267" s="13" t="s">
        <v>78</v>
      </c>
      <c r="AY267" s="179" t="s">
        <v>138</v>
      </c>
    </row>
    <row r="268" spans="1:65" s="13" customFormat="1">
      <c r="B268" s="178"/>
      <c r="D268" s="174" t="s">
        <v>149</v>
      </c>
      <c r="E268" s="179" t="s">
        <v>1</v>
      </c>
      <c r="F268" s="180" t="s">
        <v>352</v>
      </c>
      <c r="H268" s="181">
        <v>3.5999999999999997E-2</v>
      </c>
      <c r="I268" s="182"/>
      <c r="L268" s="178"/>
      <c r="M268" s="183"/>
      <c r="N268" s="184"/>
      <c r="O268" s="184"/>
      <c r="P268" s="184"/>
      <c r="Q268" s="184"/>
      <c r="R268" s="184"/>
      <c r="S268" s="184"/>
      <c r="T268" s="185"/>
      <c r="AT268" s="179" t="s">
        <v>149</v>
      </c>
      <c r="AU268" s="179" t="s">
        <v>87</v>
      </c>
      <c r="AV268" s="13" t="s">
        <v>87</v>
      </c>
      <c r="AW268" s="13" t="s">
        <v>33</v>
      </c>
      <c r="AX268" s="13" t="s">
        <v>78</v>
      </c>
      <c r="AY268" s="179" t="s">
        <v>138</v>
      </c>
    </row>
    <row r="269" spans="1:65" s="13" customFormat="1">
      <c r="B269" s="178"/>
      <c r="D269" s="174" t="s">
        <v>149</v>
      </c>
      <c r="E269" s="179" t="s">
        <v>1</v>
      </c>
      <c r="F269" s="180" t="s">
        <v>353</v>
      </c>
      <c r="H269" s="181">
        <v>3.5000000000000003E-2</v>
      </c>
      <c r="I269" s="182"/>
      <c r="L269" s="178"/>
      <c r="M269" s="183"/>
      <c r="N269" s="184"/>
      <c r="O269" s="184"/>
      <c r="P269" s="184"/>
      <c r="Q269" s="184"/>
      <c r="R269" s="184"/>
      <c r="S269" s="184"/>
      <c r="T269" s="185"/>
      <c r="AT269" s="179" t="s">
        <v>149</v>
      </c>
      <c r="AU269" s="179" t="s">
        <v>87</v>
      </c>
      <c r="AV269" s="13" t="s">
        <v>87</v>
      </c>
      <c r="AW269" s="13" t="s">
        <v>33</v>
      </c>
      <c r="AX269" s="13" t="s">
        <v>78</v>
      </c>
      <c r="AY269" s="179" t="s">
        <v>138</v>
      </c>
    </row>
    <row r="270" spans="1:65" s="14" customFormat="1">
      <c r="B270" s="196"/>
      <c r="D270" s="174" t="s">
        <v>149</v>
      </c>
      <c r="E270" s="197" t="s">
        <v>1</v>
      </c>
      <c r="F270" s="198" t="s">
        <v>226</v>
      </c>
      <c r="H270" s="199">
        <v>0.23900000000000002</v>
      </c>
      <c r="I270" s="200"/>
      <c r="L270" s="196"/>
      <c r="M270" s="201"/>
      <c r="N270" s="202"/>
      <c r="O270" s="202"/>
      <c r="P270" s="202"/>
      <c r="Q270" s="202"/>
      <c r="R270" s="202"/>
      <c r="S270" s="202"/>
      <c r="T270" s="203"/>
      <c r="AT270" s="197" t="s">
        <v>149</v>
      </c>
      <c r="AU270" s="197" t="s">
        <v>87</v>
      </c>
      <c r="AV270" s="14" t="s">
        <v>145</v>
      </c>
      <c r="AW270" s="14" t="s">
        <v>33</v>
      </c>
      <c r="AX270" s="14" t="s">
        <v>85</v>
      </c>
      <c r="AY270" s="197" t="s">
        <v>138</v>
      </c>
    </row>
    <row r="271" spans="1:65" s="13" customFormat="1">
      <c r="B271" s="178"/>
      <c r="D271" s="174" t="s">
        <v>149</v>
      </c>
      <c r="F271" s="180" t="s">
        <v>354</v>
      </c>
      <c r="H271" s="181">
        <v>0.26300000000000001</v>
      </c>
      <c r="I271" s="182"/>
      <c r="L271" s="178"/>
      <c r="M271" s="183"/>
      <c r="N271" s="184"/>
      <c r="O271" s="184"/>
      <c r="P271" s="184"/>
      <c r="Q271" s="184"/>
      <c r="R271" s="184"/>
      <c r="S271" s="184"/>
      <c r="T271" s="185"/>
      <c r="AT271" s="179" t="s">
        <v>149</v>
      </c>
      <c r="AU271" s="179" t="s">
        <v>87</v>
      </c>
      <c r="AV271" s="13" t="s">
        <v>87</v>
      </c>
      <c r="AW271" s="13" t="s">
        <v>3</v>
      </c>
      <c r="AX271" s="13" t="s">
        <v>85</v>
      </c>
      <c r="AY271" s="179" t="s">
        <v>138</v>
      </c>
    </row>
    <row r="272" spans="1:65" s="2" customFormat="1" ht="21.75" customHeight="1">
      <c r="A272" s="32"/>
      <c r="B272" s="160"/>
      <c r="C272" s="161" t="s">
        <v>355</v>
      </c>
      <c r="D272" s="161" t="s">
        <v>140</v>
      </c>
      <c r="E272" s="162" t="s">
        <v>356</v>
      </c>
      <c r="F272" s="163" t="s">
        <v>357</v>
      </c>
      <c r="G272" s="164" t="s">
        <v>213</v>
      </c>
      <c r="H272" s="165">
        <v>166.85</v>
      </c>
      <c r="I272" s="166"/>
      <c r="J272" s="167">
        <f>ROUND(I272*H272,2)</f>
        <v>0</v>
      </c>
      <c r="K272" s="163" t="s">
        <v>144</v>
      </c>
      <c r="L272" s="33"/>
      <c r="M272" s="168" t="s">
        <v>1</v>
      </c>
      <c r="N272" s="169" t="s">
        <v>43</v>
      </c>
      <c r="O272" s="58"/>
      <c r="P272" s="170">
        <f>O272*H272</f>
        <v>0</v>
      </c>
      <c r="Q272" s="170">
        <v>0</v>
      </c>
      <c r="R272" s="170">
        <f>Q272*H272</f>
        <v>0</v>
      </c>
      <c r="S272" s="170">
        <v>0</v>
      </c>
      <c r="T272" s="171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2" t="s">
        <v>242</v>
      </c>
      <c r="AT272" s="172" t="s">
        <v>140</v>
      </c>
      <c r="AU272" s="172" t="s">
        <v>87</v>
      </c>
      <c r="AY272" s="17" t="s">
        <v>138</v>
      </c>
      <c r="BE272" s="173">
        <f>IF(N272="základní",J272,0)</f>
        <v>0</v>
      </c>
      <c r="BF272" s="173">
        <f>IF(N272="snížená",J272,0)</f>
        <v>0</v>
      </c>
      <c r="BG272" s="173">
        <f>IF(N272="zákl. přenesená",J272,0)</f>
        <v>0</v>
      </c>
      <c r="BH272" s="173">
        <f>IF(N272="sníž. přenesená",J272,0)</f>
        <v>0</v>
      </c>
      <c r="BI272" s="173">
        <f>IF(N272="nulová",J272,0)</f>
        <v>0</v>
      </c>
      <c r="BJ272" s="17" t="s">
        <v>85</v>
      </c>
      <c r="BK272" s="173">
        <f>ROUND(I272*H272,2)</f>
        <v>0</v>
      </c>
      <c r="BL272" s="17" t="s">
        <v>242</v>
      </c>
      <c r="BM272" s="172" t="s">
        <v>358</v>
      </c>
    </row>
    <row r="273" spans="1:65" s="2" customFormat="1" ht="29.25">
      <c r="A273" s="32"/>
      <c r="B273" s="33"/>
      <c r="C273" s="32"/>
      <c r="D273" s="174" t="s">
        <v>147</v>
      </c>
      <c r="E273" s="32"/>
      <c r="F273" s="175" t="s">
        <v>359</v>
      </c>
      <c r="G273" s="32"/>
      <c r="H273" s="32"/>
      <c r="I273" s="96"/>
      <c r="J273" s="32"/>
      <c r="K273" s="32"/>
      <c r="L273" s="33"/>
      <c r="M273" s="176"/>
      <c r="N273" s="177"/>
      <c r="O273" s="58"/>
      <c r="P273" s="58"/>
      <c r="Q273" s="58"/>
      <c r="R273" s="58"/>
      <c r="S273" s="58"/>
      <c r="T273" s="59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T273" s="17" t="s">
        <v>147</v>
      </c>
      <c r="AU273" s="17" t="s">
        <v>87</v>
      </c>
    </row>
    <row r="274" spans="1:65" s="13" customFormat="1" ht="22.5">
      <c r="B274" s="178"/>
      <c r="D274" s="174" t="s">
        <v>149</v>
      </c>
      <c r="E274" s="179" t="s">
        <v>1</v>
      </c>
      <c r="F274" s="180" t="s">
        <v>360</v>
      </c>
      <c r="H274" s="181">
        <v>103.85</v>
      </c>
      <c r="I274" s="182"/>
      <c r="L274" s="178"/>
      <c r="M274" s="183"/>
      <c r="N274" s="184"/>
      <c r="O274" s="184"/>
      <c r="P274" s="184"/>
      <c r="Q274" s="184"/>
      <c r="R274" s="184"/>
      <c r="S274" s="184"/>
      <c r="T274" s="185"/>
      <c r="AT274" s="179" t="s">
        <v>149</v>
      </c>
      <c r="AU274" s="179" t="s">
        <v>87</v>
      </c>
      <c r="AV274" s="13" t="s">
        <v>87</v>
      </c>
      <c r="AW274" s="13" t="s">
        <v>33</v>
      </c>
      <c r="AX274" s="13" t="s">
        <v>78</v>
      </c>
      <c r="AY274" s="179" t="s">
        <v>138</v>
      </c>
    </row>
    <row r="275" spans="1:65" s="13" customFormat="1">
      <c r="B275" s="178"/>
      <c r="D275" s="174" t="s">
        <v>149</v>
      </c>
      <c r="E275" s="179" t="s">
        <v>1</v>
      </c>
      <c r="F275" s="180" t="s">
        <v>361</v>
      </c>
      <c r="H275" s="181">
        <v>16.649999999999999</v>
      </c>
      <c r="I275" s="182"/>
      <c r="L275" s="178"/>
      <c r="M275" s="183"/>
      <c r="N275" s="184"/>
      <c r="O275" s="184"/>
      <c r="P275" s="184"/>
      <c r="Q275" s="184"/>
      <c r="R275" s="184"/>
      <c r="S275" s="184"/>
      <c r="T275" s="185"/>
      <c r="AT275" s="179" t="s">
        <v>149</v>
      </c>
      <c r="AU275" s="179" t="s">
        <v>87</v>
      </c>
      <c r="AV275" s="13" t="s">
        <v>87</v>
      </c>
      <c r="AW275" s="13" t="s">
        <v>33</v>
      </c>
      <c r="AX275" s="13" t="s">
        <v>78</v>
      </c>
      <c r="AY275" s="179" t="s">
        <v>138</v>
      </c>
    </row>
    <row r="276" spans="1:65" s="13" customFormat="1">
      <c r="B276" s="178"/>
      <c r="D276" s="174" t="s">
        <v>149</v>
      </c>
      <c r="E276" s="179" t="s">
        <v>1</v>
      </c>
      <c r="F276" s="180" t="s">
        <v>362</v>
      </c>
      <c r="H276" s="181">
        <v>33</v>
      </c>
      <c r="I276" s="182"/>
      <c r="L276" s="178"/>
      <c r="M276" s="183"/>
      <c r="N276" s="184"/>
      <c r="O276" s="184"/>
      <c r="P276" s="184"/>
      <c r="Q276" s="184"/>
      <c r="R276" s="184"/>
      <c r="S276" s="184"/>
      <c r="T276" s="185"/>
      <c r="AT276" s="179" t="s">
        <v>149</v>
      </c>
      <c r="AU276" s="179" t="s">
        <v>87</v>
      </c>
      <c r="AV276" s="13" t="s">
        <v>87</v>
      </c>
      <c r="AW276" s="13" t="s">
        <v>33</v>
      </c>
      <c r="AX276" s="13" t="s">
        <v>78</v>
      </c>
      <c r="AY276" s="179" t="s">
        <v>138</v>
      </c>
    </row>
    <row r="277" spans="1:65" s="13" customFormat="1">
      <c r="B277" s="178"/>
      <c r="D277" s="174" t="s">
        <v>149</v>
      </c>
      <c r="E277" s="179" t="s">
        <v>1</v>
      </c>
      <c r="F277" s="180" t="s">
        <v>363</v>
      </c>
      <c r="H277" s="181">
        <v>5.65</v>
      </c>
      <c r="I277" s="182"/>
      <c r="L277" s="178"/>
      <c r="M277" s="183"/>
      <c r="N277" s="184"/>
      <c r="O277" s="184"/>
      <c r="P277" s="184"/>
      <c r="Q277" s="184"/>
      <c r="R277" s="184"/>
      <c r="S277" s="184"/>
      <c r="T277" s="185"/>
      <c r="AT277" s="179" t="s">
        <v>149</v>
      </c>
      <c r="AU277" s="179" t="s">
        <v>87</v>
      </c>
      <c r="AV277" s="13" t="s">
        <v>87</v>
      </c>
      <c r="AW277" s="13" t="s">
        <v>33</v>
      </c>
      <c r="AX277" s="13" t="s">
        <v>78</v>
      </c>
      <c r="AY277" s="179" t="s">
        <v>138</v>
      </c>
    </row>
    <row r="278" spans="1:65" s="13" customFormat="1">
      <c r="B278" s="178"/>
      <c r="D278" s="174" t="s">
        <v>149</v>
      </c>
      <c r="E278" s="179" t="s">
        <v>1</v>
      </c>
      <c r="F278" s="180" t="s">
        <v>364</v>
      </c>
      <c r="H278" s="181">
        <v>4.3</v>
      </c>
      <c r="I278" s="182"/>
      <c r="L278" s="178"/>
      <c r="M278" s="183"/>
      <c r="N278" s="184"/>
      <c r="O278" s="184"/>
      <c r="P278" s="184"/>
      <c r="Q278" s="184"/>
      <c r="R278" s="184"/>
      <c r="S278" s="184"/>
      <c r="T278" s="185"/>
      <c r="AT278" s="179" t="s">
        <v>149</v>
      </c>
      <c r="AU278" s="179" t="s">
        <v>87</v>
      </c>
      <c r="AV278" s="13" t="s">
        <v>87</v>
      </c>
      <c r="AW278" s="13" t="s">
        <v>33</v>
      </c>
      <c r="AX278" s="13" t="s">
        <v>78</v>
      </c>
      <c r="AY278" s="179" t="s">
        <v>138</v>
      </c>
    </row>
    <row r="279" spans="1:65" s="13" customFormat="1">
      <c r="B279" s="178"/>
      <c r="D279" s="174" t="s">
        <v>149</v>
      </c>
      <c r="E279" s="179" t="s">
        <v>1</v>
      </c>
      <c r="F279" s="180" t="s">
        <v>365</v>
      </c>
      <c r="H279" s="181">
        <v>3.4</v>
      </c>
      <c r="I279" s="182"/>
      <c r="L279" s="178"/>
      <c r="M279" s="183"/>
      <c r="N279" s="184"/>
      <c r="O279" s="184"/>
      <c r="P279" s="184"/>
      <c r="Q279" s="184"/>
      <c r="R279" s="184"/>
      <c r="S279" s="184"/>
      <c r="T279" s="185"/>
      <c r="AT279" s="179" t="s">
        <v>149</v>
      </c>
      <c r="AU279" s="179" t="s">
        <v>87</v>
      </c>
      <c r="AV279" s="13" t="s">
        <v>87</v>
      </c>
      <c r="AW279" s="13" t="s">
        <v>33</v>
      </c>
      <c r="AX279" s="13" t="s">
        <v>78</v>
      </c>
      <c r="AY279" s="179" t="s">
        <v>138</v>
      </c>
    </row>
    <row r="280" spans="1:65" s="14" customFormat="1">
      <c r="B280" s="196"/>
      <c r="D280" s="174" t="s">
        <v>149</v>
      </c>
      <c r="E280" s="197" t="s">
        <v>1</v>
      </c>
      <c r="F280" s="198" t="s">
        <v>226</v>
      </c>
      <c r="H280" s="199">
        <v>166.85000000000002</v>
      </c>
      <c r="I280" s="200"/>
      <c r="L280" s="196"/>
      <c r="M280" s="201"/>
      <c r="N280" s="202"/>
      <c r="O280" s="202"/>
      <c r="P280" s="202"/>
      <c r="Q280" s="202"/>
      <c r="R280" s="202"/>
      <c r="S280" s="202"/>
      <c r="T280" s="203"/>
      <c r="AT280" s="197" t="s">
        <v>149</v>
      </c>
      <c r="AU280" s="197" t="s">
        <v>87</v>
      </c>
      <c r="AV280" s="14" t="s">
        <v>145</v>
      </c>
      <c r="AW280" s="14" t="s">
        <v>33</v>
      </c>
      <c r="AX280" s="14" t="s">
        <v>85</v>
      </c>
      <c r="AY280" s="197" t="s">
        <v>138</v>
      </c>
    </row>
    <row r="281" spans="1:65" s="2" customFormat="1" ht="16.5" customHeight="1">
      <c r="A281" s="32"/>
      <c r="B281" s="160"/>
      <c r="C281" s="186" t="s">
        <v>366</v>
      </c>
      <c r="D281" s="186" t="s">
        <v>176</v>
      </c>
      <c r="E281" s="187" t="s">
        <v>367</v>
      </c>
      <c r="F281" s="188" t="s">
        <v>368</v>
      </c>
      <c r="G281" s="189" t="s">
        <v>143</v>
      </c>
      <c r="H281" s="190">
        <v>3.0390000000000001</v>
      </c>
      <c r="I281" s="191"/>
      <c r="J281" s="192">
        <f>ROUND(I281*H281,2)</f>
        <v>0</v>
      </c>
      <c r="K281" s="188" t="s">
        <v>144</v>
      </c>
      <c r="L281" s="193"/>
      <c r="M281" s="194" t="s">
        <v>1</v>
      </c>
      <c r="N281" s="195" t="s">
        <v>43</v>
      </c>
      <c r="O281" s="58"/>
      <c r="P281" s="170">
        <f>O281*H281</f>
        <v>0</v>
      </c>
      <c r="Q281" s="170">
        <v>0.55000000000000004</v>
      </c>
      <c r="R281" s="170">
        <f>Q281*H281</f>
        <v>1.6714500000000003</v>
      </c>
      <c r="S281" s="170">
        <v>0</v>
      </c>
      <c r="T281" s="171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2" t="s">
        <v>337</v>
      </c>
      <c r="AT281" s="172" t="s">
        <v>176</v>
      </c>
      <c r="AU281" s="172" t="s">
        <v>87</v>
      </c>
      <c r="AY281" s="17" t="s">
        <v>138</v>
      </c>
      <c r="BE281" s="173">
        <f>IF(N281="základní",J281,0)</f>
        <v>0</v>
      </c>
      <c r="BF281" s="173">
        <f>IF(N281="snížená",J281,0)</f>
        <v>0</v>
      </c>
      <c r="BG281" s="173">
        <f>IF(N281="zákl. přenesená",J281,0)</f>
        <v>0</v>
      </c>
      <c r="BH281" s="173">
        <f>IF(N281="sníž. přenesená",J281,0)</f>
        <v>0</v>
      </c>
      <c r="BI281" s="173">
        <f>IF(N281="nulová",J281,0)</f>
        <v>0</v>
      </c>
      <c r="BJ281" s="17" t="s">
        <v>85</v>
      </c>
      <c r="BK281" s="173">
        <f>ROUND(I281*H281,2)</f>
        <v>0</v>
      </c>
      <c r="BL281" s="17" t="s">
        <v>242</v>
      </c>
      <c r="BM281" s="172" t="s">
        <v>369</v>
      </c>
    </row>
    <row r="282" spans="1:65" s="2" customFormat="1">
      <c r="A282" s="32"/>
      <c r="B282" s="33"/>
      <c r="C282" s="32"/>
      <c r="D282" s="174" t="s">
        <v>147</v>
      </c>
      <c r="E282" s="32"/>
      <c r="F282" s="175" t="s">
        <v>368</v>
      </c>
      <c r="G282" s="32"/>
      <c r="H282" s="32"/>
      <c r="I282" s="96"/>
      <c r="J282" s="32"/>
      <c r="K282" s="32"/>
      <c r="L282" s="33"/>
      <c r="M282" s="176"/>
      <c r="N282" s="177"/>
      <c r="O282" s="58"/>
      <c r="P282" s="58"/>
      <c r="Q282" s="58"/>
      <c r="R282" s="58"/>
      <c r="S282" s="58"/>
      <c r="T282" s="59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7" t="s">
        <v>147</v>
      </c>
      <c r="AU282" s="17" t="s">
        <v>87</v>
      </c>
    </row>
    <row r="283" spans="1:65" s="13" customFormat="1" ht="22.5">
      <c r="B283" s="178"/>
      <c r="D283" s="174" t="s">
        <v>149</v>
      </c>
      <c r="E283" s="179" t="s">
        <v>1</v>
      </c>
      <c r="F283" s="180" t="s">
        <v>370</v>
      </c>
      <c r="H283" s="181">
        <v>1.6619999999999999</v>
      </c>
      <c r="I283" s="182"/>
      <c r="L283" s="178"/>
      <c r="M283" s="183"/>
      <c r="N283" s="184"/>
      <c r="O283" s="184"/>
      <c r="P283" s="184"/>
      <c r="Q283" s="184"/>
      <c r="R283" s="184"/>
      <c r="S283" s="184"/>
      <c r="T283" s="185"/>
      <c r="AT283" s="179" t="s">
        <v>149</v>
      </c>
      <c r="AU283" s="179" t="s">
        <v>87</v>
      </c>
      <c r="AV283" s="13" t="s">
        <v>87</v>
      </c>
      <c r="AW283" s="13" t="s">
        <v>33</v>
      </c>
      <c r="AX283" s="13" t="s">
        <v>78</v>
      </c>
      <c r="AY283" s="179" t="s">
        <v>138</v>
      </c>
    </row>
    <row r="284" spans="1:65" s="13" customFormat="1">
      <c r="B284" s="178"/>
      <c r="D284" s="174" t="s">
        <v>149</v>
      </c>
      <c r="E284" s="179" t="s">
        <v>1</v>
      </c>
      <c r="F284" s="180" t="s">
        <v>371</v>
      </c>
      <c r="H284" s="181">
        <v>0.36</v>
      </c>
      <c r="I284" s="182"/>
      <c r="L284" s="178"/>
      <c r="M284" s="183"/>
      <c r="N284" s="184"/>
      <c r="O284" s="184"/>
      <c r="P284" s="184"/>
      <c r="Q284" s="184"/>
      <c r="R284" s="184"/>
      <c r="S284" s="184"/>
      <c r="T284" s="185"/>
      <c r="AT284" s="179" t="s">
        <v>149</v>
      </c>
      <c r="AU284" s="179" t="s">
        <v>87</v>
      </c>
      <c r="AV284" s="13" t="s">
        <v>87</v>
      </c>
      <c r="AW284" s="13" t="s">
        <v>33</v>
      </c>
      <c r="AX284" s="13" t="s">
        <v>78</v>
      </c>
      <c r="AY284" s="179" t="s">
        <v>138</v>
      </c>
    </row>
    <row r="285" spans="1:65" s="13" customFormat="1">
      <c r="B285" s="178"/>
      <c r="D285" s="174" t="s">
        <v>149</v>
      </c>
      <c r="E285" s="179" t="s">
        <v>1</v>
      </c>
      <c r="F285" s="180" t="s">
        <v>372</v>
      </c>
      <c r="H285" s="181">
        <v>0.52800000000000002</v>
      </c>
      <c r="I285" s="182"/>
      <c r="L285" s="178"/>
      <c r="M285" s="183"/>
      <c r="N285" s="184"/>
      <c r="O285" s="184"/>
      <c r="P285" s="184"/>
      <c r="Q285" s="184"/>
      <c r="R285" s="184"/>
      <c r="S285" s="184"/>
      <c r="T285" s="185"/>
      <c r="AT285" s="179" t="s">
        <v>149</v>
      </c>
      <c r="AU285" s="179" t="s">
        <v>87</v>
      </c>
      <c r="AV285" s="13" t="s">
        <v>87</v>
      </c>
      <c r="AW285" s="13" t="s">
        <v>33</v>
      </c>
      <c r="AX285" s="13" t="s">
        <v>78</v>
      </c>
      <c r="AY285" s="179" t="s">
        <v>138</v>
      </c>
    </row>
    <row r="286" spans="1:65" s="13" customFormat="1">
      <c r="B286" s="178"/>
      <c r="D286" s="174" t="s">
        <v>149</v>
      </c>
      <c r="E286" s="179" t="s">
        <v>1</v>
      </c>
      <c r="F286" s="180" t="s">
        <v>373</v>
      </c>
      <c r="H286" s="181">
        <v>0.09</v>
      </c>
      <c r="I286" s="182"/>
      <c r="L286" s="178"/>
      <c r="M286" s="183"/>
      <c r="N286" s="184"/>
      <c r="O286" s="184"/>
      <c r="P286" s="184"/>
      <c r="Q286" s="184"/>
      <c r="R286" s="184"/>
      <c r="S286" s="184"/>
      <c r="T286" s="185"/>
      <c r="AT286" s="179" t="s">
        <v>149</v>
      </c>
      <c r="AU286" s="179" t="s">
        <v>87</v>
      </c>
      <c r="AV286" s="13" t="s">
        <v>87</v>
      </c>
      <c r="AW286" s="13" t="s">
        <v>33</v>
      </c>
      <c r="AX286" s="13" t="s">
        <v>78</v>
      </c>
      <c r="AY286" s="179" t="s">
        <v>138</v>
      </c>
    </row>
    <row r="287" spans="1:65" s="13" customFormat="1">
      <c r="B287" s="178"/>
      <c r="D287" s="174" t="s">
        <v>149</v>
      </c>
      <c r="E287" s="179" t="s">
        <v>1</v>
      </c>
      <c r="F287" s="180" t="s">
        <v>374</v>
      </c>
      <c r="H287" s="181">
        <v>6.9000000000000006E-2</v>
      </c>
      <c r="I287" s="182"/>
      <c r="L287" s="178"/>
      <c r="M287" s="183"/>
      <c r="N287" s="184"/>
      <c r="O287" s="184"/>
      <c r="P287" s="184"/>
      <c r="Q287" s="184"/>
      <c r="R287" s="184"/>
      <c r="S287" s="184"/>
      <c r="T287" s="185"/>
      <c r="AT287" s="179" t="s">
        <v>149</v>
      </c>
      <c r="AU287" s="179" t="s">
        <v>87</v>
      </c>
      <c r="AV287" s="13" t="s">
        <v>87</v>
      </c>
      <c r="AW287" s="13" t="s">
        <v>33</v>
      </c>
      <c r="AX287" s="13" t="s">
        <v>78</v>
      </c>
      <c r="AY287" s="179" t="s">
        <v>138</v>
      </c>
    </row>
    <row r="288" spans="1:65" s="13" customFormat="1">
      <c r="B288" s="178"/>
      <c r="D288" s="174" t="s">
        <v>149</v>
      </c>
      <c r="E288" s="179" t="s">
        <v>1</v>
      </c>
      <c r="F288" s="180" t="s">
        <v>375</v>
      </c>
      <c r="H288" s="181">
        <v>5.3999999999999999E-2</v>
      </c>
      <c r="I288" s="182"/>
      <c r="L288" s="178"/>
      <c r="M288" s="183"/>
      <c r="N288" s="184"/>
      <c r="O288" s="184"/>
      <c r="P288" s="184"/>
      <c r="Q288" s="184"/>
      <c r="R288" s="184"/>
      <c r="S288" s="184"/>
      <c r="T288" s="185"/>
      <c r="AT288" s="179" t="s">
        <v>149</v>
      </c>
      <c r="AU288" s="179" t="s">
        <v>87</v>
      </c>
      <c r="AV288" s="13" t="s">
        <v>87</v>
      </c>
      <c r="AW288" s="13" t="s">
        <v>33</v>
      </c>
      <c r="AX288" s="13" t="s">
        <v>78</v>
      </c>
      <c r="AY288" s="179" t="s">
        <v>138</v>
      </c>
    </row>
    <row r="289" spans="1:65" s="14" customFormat="1">
      <c r="B289" s="196"/>
      <c r="D289" s="174" t="s">
        <v>149</v>
      </c>
      <c r="E289" s="197" t="s">
        <v>1</v>
      </c>
      <c r="F289" s="198" t="s">
        <v>226</v>
      </c>
      <c r="H289" s="199">
        <v>2.7629999999999995</v>
      </c>
      <c r="I289" s="200"/>
      <c r="L289" s="196"/>
      <c r="M289" s="201"/>
      <c r="N289" s="202"/>
      <c r="O289" s="202"/>
      <c r="P289" s="202"/>
      <c r="Q289" s="202"/>
      <c r="R289" s="202"/>
      <c r="S289" s="202"/>
      <c r="T289" s="203"/>
      <c r="AT289" s="197" t="s">
        <v>149</v>
      </c>
      <c r="AU289" s="197" t="s">
        <v>87</v>
      </c>
      <c r="AV289" s="14" t="s">
        <v>145</v>
      </c>
      <c r="AW289" s="14" t="s">
        <v>33</v>
      </c>
      <c r="AX289" s="14" t="s">
        <v>85</v>
      </c>
      <c r="AY289" s="197" t="s">
        <v>138</v>
      </c>
    </row>
    <row r="290" spans="1:65" s="13" customFormat="1">
      <c r="B290" s="178"/>
      <c r="D290" s="174" t="s">
        <v>149</v>
      </c>
      <c r="F290" s="180" t="s">
        <v>376</v>
      </c>
      <c r="H290" s="181">
        <v>3.0390000000000001</v>
      </c>
      <c r="I290" s="182"/>
      <c r="L290" s="178"/>
      <c r="M290" s="183"/>
      <c r="N290" s="184"/>
      <c r="O290" s="184"/>
      <c r="P290" s="184"/>
      <c r="Q290" s="184"/>
      <c r="R290" s="184"/>
      <c r="S290" s="184"/>
      <c r="T290" s="185"/>
      <c r="AT290" s="179" t="s">
        <v>149</v>
      </c>
      <c r="AU290" s="179" t="s">
        <v>87</v>
      </c>
      <c r="AV290" s="13" t="s">
        <v>87</v>
      </c>
      <c r="AW290" s="13" t="s">
        <v>3</v>
      </c>
      <c r="AX290" s="13" t="s">
        <v>85</v>
      </c>
      <c r="AY290" s="179" t="s">
        <v>138</v>
      </c>
    </row>
    <row r="291" spans="1:65" s="2" customFormat="1" ht="21.75" customHeight="1">
      <c r="A291" s="32"/>
      <c r="B291" s="160"/>
      <c r="C291" s="161" t="s">
        <v>377</v>
      </c>
      <c r="D291" s="161" t="s">
        <v>140</v>
      </c>
      <c r="E291" s="162" t="s">
        <v>378</v>
      </c>
      <c r="F291" s="163" t="s">
        <v>379</v>
      </c>
      <c r="G291" s="164" t="s">
        <v>213</v>
      </c>
      <c r="H291" s="165">
        <v>3.72</v>
      </c>
      <c r="I291" s="166"/>
      <c r="J291" s="167">
        <f>ROUND(I291*H291,2)</f>
        <v>0</v>
      </c>
      <c r="K291" s="163" t="s">
        <v>144</v>
      </c>
      <c r="L291" s="33"/>
      <c r="M291" s="168" t="s">
        <v>1</v>
      </c>
      <c r="N291" s="169" t="s">
        <v>43</v>
      </c>
      <c r="O291" s="58"/>
      <c r="P291" s="170">
        <f>O291*H291</f>
        <v>0</v>
      </c>
      <c r="Q291" s="170">
        <v>0</v>
      </c>
      <c r="R291" s="170">
        <f>Q291*H291</f>
        <v>0</v>
      </c>
      <c r="S291" s="170">
        <v>0</v>
      </c>
      <c r="T291" s="171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2" t="s">
        <v>242</v>
      </c>
      <c r="AT291" s="172" t="s">
        <v>140</v>
      </c>
      <c r="AU291" s="172" t="s">
        <v>87</v>
      </c>
      <c r="AY291" s="17" t="s">
        <v>138</v>
      </c>
      <c r="BE291" s="173">
        <f>IF(N291="základní",J291,0)</f>
        <v>0</v>
      </c>
      <c r="BF291" s="173">
        <f>IF(N291="snížená",J291,0)</f>
        <v>0</v>
      </c>
      <c r="BG291" s="173">
        <f>IF(N291="zákl. přenesená",J291,0)</f>
        <v>0</v>
      </c>
      <c r="BH291" s="173">
        <f>IF(N291="sníž. přenesená",J291,0)</f>
        <v>0</v>
      </c>
      <c r="BI291" s="173">
        <f>IF(N291="nulová",J291,0)</f>
        <v>0</v>
      </c>
      <c r="BJ291" s="17" t="s">
        <v>85</v>
      </c>
      <c r="BK291" s="173">
        <f>ROUND(I291*H291,2)</f>
        <v>0</v>
      </c>
      <c r="BL291" s="17" t="s">
        <v>242</v>
      </c>
      <c r="BM291" s="172" t="s">
        <v>380</v>
      </c>
    </row>
    <row r="292" spans="1:65" s="2" customFormat="1" ht="29.25">
      <c r="A292" s="32"/>
      <c r="B292" s="33"/>
      <c r="C292" s="32"/>
      <c r="D292" s="174" t="s">
        <v>147</v>
      </c>
      <c r="E292" s="32"/>
      <c r="F292" s="175" t="s">
        <v>381</v>
      </c>
      <c r="G292" s="32"/>
      <c r="H292" s="32"/>
      <c r="I292" s="96"/>
      <c r="J292" s="32"/>
      <c r="K292" s="32"/>
      <c r="L292" s="33"/>
      <c r="M292" s="176"/>
      <c r="N292" s="177"/>
      <c r="O292" s="58"/>
      <c r="P292" s="58"/>
      <c r="Q292" s="58"/>
      <c r="R292" s="58"/>
      <c r="S292" s="58"/>
      <c r="T292" s="59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T292" s="17" t="s">
        <v>147</v>
      </c>
      <c r="AU292" s="17" t="s">
        <v>87</v>
      </c>
    </row>
    <row r="293" spans="1:65" s="13" customFormat="1">
      <c r="B293" s="178"/>
      <c r="D293" s="174" t="s">
        <v>149</v>
      </c>
      <c r="E293" s="179" t="s">
        <v>1</v>
      </c>
      <c r="F293" s="180" t="s">
        <v>382</v>
      </c>
      <c r="H293" s="181">
        <v>3.72</v>
      </c>
      <c r="I293" s="182"/>
      <c r="L293" s="178"/>
      <c r="M293" s="183"/>
      <c r="N293" s="184"/>
      <c r="O293" s="184"/>
      <c r="P293" s="184"/>
      <c r="Q293" s="184"/>
      <c r="R293" s="184"/>
      <c r="S293" s="184"/>
      <c r="T293" s="185"/>
      <c r="AT293" s="179" t="s">
        <v>149</v>
      </c>
      <c r="AU293" s="179" t="s">
        <v>87</v>
      </c>
      <c r="AV293" s="13" t="s">
        <v>87</v>
      </c>
      <c r="AW293" s="13" t="s">
        <v>33</v>
      </c>
      <c r="AX293" s="13" t="s">
        <v>85</v>
      </c>
      <c r="AY293" s="179" t="s">
        <v>138</v>
      </c>
    </row>
    <row r="294" spans="1:65" s="2" customFormat="1" ht="16.5" customHeight="1">
      <c r="A294" s="32"/>
      <c r="B294" s="160"/>
      <c r="C294" s="186" t="s">
        <v>383</v>
      </c>
      <c r="D294" s="186" t="s">
        <v>176</v>
      </c>
      <c r="E294" s="187" t="s">
        <v>384</v>
      </c>
      <c r="F294" s="188" t="s">
        <v>385</v>
      </c>
      <c r="G294" s="189" t="s">
        <v>143</v>
      </c>
      <c r="H294" s="190">
        <v>0.13100000000000001</v>
      </c>
      <c r="I294" s="191"/>
      <c r="J294" s="192">
        <f>ROUND(I294*H294,2)</f>
        <v>0</v>
      </c>
      <c r="K294" s="188" t="s">
        <v>144</v>
      </c>
      <c r="L294" s="193"/>
      <c r="M294" s="194" t="s">
        <v>1</v>
      </c>
      <c r="N294" s="195" t="s">
        <v>43</v>
      </c>
      <c r="O294" s="58"/>
      <c r="P294" s="170">
        <f>O294*H294</f>
        <v>0</v>
      </c>
      <c r="Q294" s="170">
        <v>0.55000000000000004</v>
      </c>
      <c r="R294" s="170">
        <f>Q294*H294</f>
        <v>7.2050000000000003E-2</v>
      </c>
      <c r="S294" s="170">
        <v>0</v>
      </c>
      <c r="T294" s="171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2" t="s">
        <v>337</v>
      </c>
      <c r="AT294" s="172" t="s">
        <v>176</v>
      </c>
      <c r="AU294" s="172" t="s">
        <v>87</v>
      </c>
      <c r="AY294" s="17" t="s">
        <v>138</v>
      </c>
      <c r="BE294" s="173">
        <f>IF(N294="základní",J294,0)</f>
        <v>0</v>
      </c>
      <c r="BF294" s="173">
        <f>IF(N294="snížená",J294,0)</f>
        <v>0</v>
      </c>
      <c r="BG294" s="173">
        <f>IF(N294="zákl. přenesená",J294,0)</f>
        <v>0</v>
      </c>
      <c r="BH294" s="173">
        <f>IF(N294="sníž. přenesená",J294,0)</f>
        <v>0</v>
      </c>
      <c r="BI294" s="173">
        <f>IF(N294="nulová",J294,0)</f>
        <v>0</v>
      </c>
      <c r="BJ294" s="17" t="s">
        <v>85</v>
      </c>
      <c r="BK294" s="173">
        <f>ROUND(I294*H294,2)</f>
        <v>0</v>
      </c>
      <c r="BL294" s="17" t="s">
        <v>242</v>
      </c>
      <c r="BM294" s="172" t="s">
        <v>386</v>
      </c>
    </row>
    <row r="295" spans="1:65" s="2" customFormat="1">
      <c r="A295" s="32"/>
      <c r="B295" s="33"/>
      <c r="C295" s="32"/>
      <c r="D295" s="174" t="s">
        <v>147</v>
      </c>
      <c r="E295" s="32"/>
      <c r="F295" s="175" t="s">
        <v>385</v>
      </c>
      <c r="G295" s="32"/>
      <c r="H295" s="32"/>
      <c r="I295" s="96"/>
      <c r="J295" s="32"/>
      <c r="K295" s="32"/>
      <c r="L295" s="33"/>
      <c r="M295" s="176"/>
      <c r="N295" s="177"/>
      <c r="O295" s="58"/>
      <c r="P295" s="58"/>
      <c r="Q295" s="58"/>
      <c r="R295" s="58"/>
      <c r="S295" s="58"/>
      <c r="T295" s="59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7" t="s">
        <v>147</v>
      </c>
      <c r="AU295" s="17" t="s">
        <v>87</v>
      </c>
    </row>
    <row r="296" spans="1:65" s="13" customFormat="1">
      <c r="B296" s="178"/>
      <c r="D296" s="174" t="s">
        <v>149</v>
      </c>
      <c r="E296" s="179" t="s">
        <v>1</v>
      </c>
      <c r="F296" s="180" t="s">
        <v>387</v>
      </c>
      <c r="H296" s="181">
        <v>0.11899999999999999</v>
      </c>
      <c r="I296" s="182"/>
      <c r="L296" s="178"/>
      <c r="M296" s="183"/>
      <c r="N296" s="184"/>
      <c r="O296" s="184"/>
      <c r="P296" s="184"/>
      <c r="Q296" s="184"/>
      <c r="R296" s="184"/>
      <c r="S296" s="184"/>
      <c r="T296" s="185"/>
      <c r="AT296" s="179" t="s">
        <v>149</v>
      </c>
      <c r="AU296" s="179" t="s">
        <v>87</v>
      </c>
      <c r="AV296" s="13" t="s">
        <v>87</v>
      </c>
      <c r="AW296" s="13" t="s">
        <v>33</v>
      </c>
      <c r="AX296" s="13" t="s">
        <v>85</v>
      </c>
      <c r="AY296" s="179" t="s">
        <v>138</v>
      </c>
    </row>
    <row r="297" spans="1:65" s="13" customFormat="1">
      <c r="B297" s="178"/>
      <c r="D297" s="174" t="s">
        <v>149</v>
      </c>
      <c r="F297" s="180" t="s">
        <v>388</v>
      </c>
      <c r="H297" s="181">
        <v>0.13100000000000001</v>
      </c>
      <c r="I297" s="182"/>
      <c r="L297" s="178"/>
      <c r="M297" s="183"/>
      <c r="N297" s="184"/>
      <c r="O297" s="184"/>
      <c r="P297" s="184"/>
      <c r="Q297" s="184"/>
      <c r="R297" s="184"/>
      <c r="S297" s="184"/>
      <c r="T297" s="185"/>
      <c r="AT297" s="179" t="s">
        <v>149</v>
      </c>
      <c r="AU297" s="179" t="s">
        <v>87</v>
      </c>
      <c r="AV297" s="13" t="s">
        <v>87</v>
      </c>
      <c r="AW297" s="13" t="s">
        <v>3</v>
      </c>
      <c r="AX297" s="13" t="s">
        <v>85</v>
      </c>
      <c r="AY297" s="179" t="s">
        <v>138</v>
      </c>
    </row>
    <row r="298" spans="1:65" s="2" customFormat="1" ht="21.75" customHeight="1">
      <c r="A298" s="32"/>
      <c r="B298" s="160"/>
      <c r="C298" s="161" t="s">
        <v>389</v>
      </c>
      <c r="D298" s="161" t="s">
        <v>140</v>
      </c>
      <c r="E298" s="162" t="s">
        <v>390</v>
      </c>
      <c r="F298" s="163" t="s">
        <v>391</v>
      </c>
      <c r="G298" s="164" t="s">
        <v>192</v>
      </c>
      <c r="H298" s="165">
        <v>77.02</v>
      </c>
      <c r="I298" s="166"/>
      <c r="J298" s="167">
        <f>ROUND(I298*H298,2)</f>
        <v>0</v>
      </c>
      <c r="K298" s="163" t="s">
        <v>144</v>
      </c>
      <c r="L298" s="33"/>
      <c r="M298" s="168" t="s">
        <v>1</v>
      </c>
      <c r="N298" s="169" t="s">
        <v>43</v>
      </c>
      <c r="O298" s="58"/>
      <c r="P298" s="170">
        <f>O298*H298</f>
        <v>0</v>
      </c>
      <c r="Q298" s="170">
        <v>0</v>
      </c>
      <c r="R298" s="170">
        <f>Q298*H298</f>
        <v>0</v>
      </c>
      <c r="S298" s="170">
        <v>0</v>
      </c>
      <c r="T298" s="171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2" t="s">
        <v>242</v>
      </c>
      <c r="AT298" s="172" t="s">
        <v>140</v>
      </c>
      <c r="AU298" s="172" t="s">
        <v>87</v>
      </c>
      <c r="AY298" s="17" t="s">
        <v>138</v>
      </c>
      <c r="BE298" s="173">
        <f>IF(N298="základní",J298,0)</f>
        <v>0</v>
      </c>
      <c r="BF298" s="173">
        <f>IF(N298="snížená",J298,0)</f>
        <v>0</v>
      </c>
      <c r="BG298" s="173">
        <f>IF(N298="zákl. přenesená",J298,0)</f>
        <v>0</v>
      </c>
      <c r="BH298" s="173">
        <f>IF(N298="sníž. přenesená",J298,0)</f>
        <v>0</v>
      </c>
      <c r="BI298" s="173">
        <f>IF(N298="nulová",J298,0)</f>
        <v>0</v>
      </c>
      <c r="BJ298" s="17" t="s">
        <v>85</v>
      </c>
      <c r="BK298" s="173">
        <f>ROUND(I298*H298,2)</f>
        <v>0</v>
      </c>
      <c r="BL298" s="17" t="s">
        <v>242</v>
      </c>
      <c r="BM298" s="172" t="s">
        <v>392</v>
      </c>
    </row>
    <row r="299" spans="1:65" s="2" customFormat="1" ht="19.5">
      <c r="A299" s="32"/>
      <c r="B299" s="33"/>
      <c r="C299" s="32"/>
      <c r="D299" s="174" t="s">
        <v>147</v>
      </c>
      <c r="E299" s="32"/>
      <c r="F299" s="175" t="s">
        <v>393</v>
      </c>
      <c r="G299" s="32"/>
      <c r="H299" s="32"/>
      <c r="I299" s="96"/>
      <c r="J299" s="32"/>
      <c r="K299" s="32"/>
      <c r="L299" s="33"/>
      <c r="M299" s="176"/>
      <c r="N299" s="177"/>
      <c r="O299" s="58"/>
      <c r="P299" s="58"/>
      <c r="Q299" s="58"/>
      <c r="R299" s="58"/>
      <c r="S299" s="58"/>
      <c r="T299" s="59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T299" s="17" t="s">
        <v>147</v>
      </c>
      <c r="AU299" s="17" t="s">
        <v>87</v>
      </c>
    </row>
    <row r="300" spans="1:65" s="13" customFormat="1">
      <c r="B300" s="178"/>
      <c r="D300" s="174" t="s">
        <v>149</v>
      </c>
      <c r="E300" s="179" t="s">
        <v>1</v>
      </c>
      <c r="F300" s="180" t="s">
        <v>394</v>
      </c>
      <c r="H300" s="181">
        <v>77.02</v>
      </c>
      <c r="I300" s="182"/>
      <c r="L300" s="178"/>
      <c r="M300" s="183"/>
      <c r="N300" s="184"/>
      <c r="O300" s="184"/>
      <c r="P300" s="184"/>
      <c r="Q300" s="184"/>
      <c r="R300" s="184"/>
      <c r="S300" s="184"/>
      <c r="T300" s="185"/>
      <c r="AT300" s="179" t="s">
        <v>149</v>
      </c>
      <c r="AU300" s="179" t="s">
        <v>87</v>
      </c>
      <c r="AV300" s="13" t="s">
        <v>87</v>
      </c>
      <c r="AW300" s="13" t="s">
        <v>33</v>
      </c>
      <c r="AX300" s="13" t="s">
        <v>85</v>
      </c>
      <c r="AY300" s="179" t="s">
        <v>138</v>
      </c>
    </row>
    <row r="301" spans="1:65" s="2" customFormat="1" ht="21.75" customHeight="1">
      <c r="A301" s="32"/>
      <c r="B301" s="160"/>
      <c r="C301" s="186" t="s">
        <v>395</v>
      </c>
      <c r="D301" s="186" t="s">
        <v>176</v>
      </c>
      <c r="E301" s="187" t="s">
        <v>396</v>
      </c>
      <c r="F301" s="188" t="s">
        <v>397</v>
      </c>
      <c r="G301" s="189" t="s">
        <v>143</v>
      </c>
      <c r="H301" s="190">
        <v>0.438</v>
      </c>
      <c r="I301" s="191"/>
      <c r="J301" s="192">
        <f>ROUND(I301*H301,2)</f>
        <v>0</v>
      </c>
      <c r="K301" s="188" t="s">
        <v>144</v>
      </c>
      <c r="L301" s="193"/>
      <c r="M301" s="194" t="s">
        <v>1</v>
      </c>
      <c r="N301" s="195" t="s">
        <v>43</v>
      </c>
      <c r="O301" s="58"/>
      <c r="P301" s="170">
        <f>O301*H301</f>
        <v>0</v>
      </c>
      <c r="Q301" s="170">
        <v>0.55000000000000004</v>
      </c>
      <c r="R301" s="170">
        <f>Q301*H301</f>
        <v>0.24090000000000003</v>
      </c>
      <c r="S301" s="170">
        <v>0</v>
      </c>
      <c r="T301" s="171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2" t="s">
        <v>337</v>
      </c>
      <c r="AT301" s="172" t="s">
        <v>176</v>
      </c>
      <c r="AU301" s="172" t="s">
        <v>87</v>
      </c>
      <c r="AY301" s="17" t="s">
        <v>138</v>
      </c>
      <c r="BE301" s="173">
        <f>IF(N301="základní",J301,0)</f>
        <v>0</v>
      </c>
      <c r="BF301" s="173">
        <f>IF(N301="snížená",J301,0)</f>
        <v>0</v>
      </c>
      <c r="BG301" s="173">
        <f>IF(N301="zákl. přenesená",J301,0)</f>
        <v>0</v>
      </c>
      <c r="BH301" s="173">
        <f>IF(N301="sníž. přenesená",J301,0)</f>
        <v>0</v>
      </c>
      <c r="BI301" s="173">
        <f>IF(N301="nulová",J301,0)</f>
        <v>0</v>
      </c>
      <c r="BJ301" s="17" t="s">
        <v>85</v>
      </c>
      <c r="BK301" s="173">
        <f>ROUND(I301*H301,2)</f>
        <v>0</v>
      </c>
      <c r="BL301" s="17" t="s">
        <v>242</v>
      </c>
      <c r="BM301" s="172" t="s">
        <v>398</v>
      </c>
    </row>
    <row r="302" spans="1:65" s="2" customFormat="1">
      <c r="A302" s="32"/>
      <c r="B302" s="33"/>
      <c r="C302" s="32"/>
      <c r="D302" s="174" t="s">
        <v>147</v>
      </c>
      <c r="E302" s="32"/>
      <c r="F302" s="175" t="s">
        <v>397</v>
      </c>
      <c r="G302" s="32"/>
      <c r="H302" s="32"/>
      <c r="I302" s="96"/>
      <c r="J302" s="32"/>
      <c r="K302" s="32"/>
      <c r="L302" s="33"/>
      <c r="M302" s="176"/>
      <c r="N302" s="177"/>
      <c r="O302" s="58"/>
      <c r="P302" s="58"/>
      <c r="Q302" s="58"/>
      <c r="R302" s="58"/>
      <c r="S302" s="58"/>
      <c r="T302" s="59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T302" s="17" t="s">
        <v>147</v>
      </c>
      <c r="AU302" s="17" t="s">
        <v>87</v>
      </c>
    </row>
    <row r="303" spans="1:65" s="13" customFormat="1">
      <c r="B303" s="178"/>
      <c r="D303" s="174" t="s">
        <v>149</v>
      </c>
      <c r="E303" s="179" t="s">
        <v>1</v>
      </c>
      <c r="F303" s="180" t="s">
        <v>399</v>
      </c>
      <c r="H303" s="181">
        <v>0.39800000000000002</v>
      </c>
      <c r="I303" s="182"/>
      <c r="L303" s="178"/>
      <c r="M303" s="183"/>
      <c r="N303" s="184"/>
      <c r="O303" s="184"/>
      <c r="P303" s="184"/>
      <c r="Q303" s="184"/>
      <c r="R303" s="184"/>
      <c r="S303" s="184"/>
      <c r="T303" s="185"/>
      <c r="AT303" s="179" t="s">
        <v>149</v>
      </c>
      <c r="AU303" s="179" t="s">
        <v>87</v>
      </c>
      <c r="AV303" s="13" t="s">
        <v>87</v>
      </c>
      <c r="AW303" s="13" t="s">
        <v>33</v>
      </c>
      <c r="AX303" s="13" t="s">
        <v>85</v>
      </c>
      <c r="AY303" s="179" t="s">
        <v>138</v>
      </c>
    </row>
    <row r="304" spans="1:65" s="13" customFormat="1">
      <c r="B304" s="178"/>
      <c r="D304" s="174" t="s">
        <v>149</v>
      </c>
      <c r="F304" s="180" t="s">
        <v>400</v>
      </c>
      <c r="H304" s="181">
        <v>0.438</v>
      </c>
      <c r="I304" s="182"/>
      <c r="L304" s="178"/>
      <c r="M304" s="183"/>
      <c r="N304" s="184"/>
      <c r="O304" s="184"/>
      <c r="P304" s="184"/>
      <c r="Q304" s="184"/>
      <c r="R304" s="184"/>
      <c r="S304" s="184"/>
      <c r="T304" s="185"/>
      <c r="AT304" s="179" t="s">
        <v>149</v>
      </c>
      <c r="AU304" s="179" t="s">
        <v>87</v>
      </c>
      <c r="AV304" s="13" t="s">
        <v>87</v>
      </c>
      <c r="AW304" s="13" t="s">
        <v>3</v>
      </c>
      <c r="AX304" s="13" t="s">
        <v>85</v>
      </c>
      <c r="AY304" s="179" t="s">
        <v>138</v>
      </c>
    </row>
    <row r="305" spans="1:65" s="2" customFormat="1" ht="21.75" customHeight="1">
      <c r="A305" s="32"/>
      <c r="B305" s="160"/>
      <c r="C305" s="161" t="s">
        <v>401</v>
      </c>
      <c r="D305" s="161" t="s">
        <v>140</v>
      </c>
      <c r="E305" s="162" t="s">
        <v>402</v>
      </c>
      <c r="F305" s="163" t="s">
        <v>403</v>
      </c>
      <c r="G305" s="164" t="s">
        <v>213</v>
      </c>
      <c r="H305" s="165">
        <v>126.15</v>
      </c>
      <c r="I305" s="166"/>
      <c r="J305" s="167">
        <f>ROUND(I305*H305,2)</f>
        <v>0</v>
      </c>
      <c r="K305" s="163" t="s">
        <v>144</v>
      </c>
      <c r="L305" s="33"/>
      <c r="M305" s="168" t="s">
        <v>1</v>
      </c>
      <c r="N305" s="169" t="s">
        <v>43</v>
      </c>
      <c r="O305" s="58"/>
      <c r="P305" s="170">
        <f>O305*H305</f>
        <v>0</v>
      </c>
      <c r="Q305" s="170">
        <v>0</v>
      </c>
      <c r="R305" s="170">
        <f>Q305*H305</f>
        <v>0</v>
      </c>
      <c r="S305" s="170">
        <v>0</v>
      </c>
      <c r="T305" s="171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2" t="s">
        <v>242</v>
      </c>
      <c r="AT305" s="172" t="s">
        <v>140</v>
      </c>
      <c r="AU305" s="172" t="s">
        <v>87</v>
      </c>
      <c r="AY305" s="17" t="s">
        <v>138</v>
      </c>
      <c r="BE305" s="173">
        <f>IF(N305="základní",J305,0)</f>
        <v>0</v>
      </c>
      <c r="BF305" s="173">
        <f>IF(N305="snížená",J305,0)</f>
        <v>0</v>
      </c>
      <c r="BG305" s="173">
        <f>IF(N305="zákl. přenesená",J305,0)</f>
        <v>0</v>
      </c>
      <c r="BH305" s="173">
        <f>IF(N305="sníž. přenesená",J305,0)</f>
        <v>0</v>
      </c>
      <c r="BI305" s="173">
        <f>IF(N305="nulová",J305,0)</f>
        <v>0</v>
      </c>
      <c r="BJ305" s="17" t="s">
        <v>85</v>
      </c>
      <c r="BK305" s="173">
        <f>ROUND(I305*H305,2)</f>
        <v>0</v>
      </c>
      <c r="BL305" s="17" t="s">
        <v>242</v>
      </c>
      <c r="BM305" s="172" t="s">
        <v>404</v>
      </c>
    </row>
    <row r="306" spans="1:65" s="2" customFormat="1">
      <c r="A306" s="32"/>
      <c r="B306" s="33"/>
      <c r="C306" s="32"/>
      <c r="D306" s="174" t="s">
        <v>147</v>
      </c>
      <c r="E306" s="32"/>
      <c r="F306" s="175" t="s">
        <v>405</v>
      </c>
      <c r="G306" s="32"/>
      <c r="H306" s="32"/>
      <c r="I306" s="96"/>
      <c r="J306" s="32"/>
      <c r="K306" s="32"/>
      <c r="L306" s="33"/>
      <c r="M306" s="176"/>
      <c r="N306" s="177"/>
      <c r="O306" s="58"/>
      <c r="P306" s="58"/>
      <c r="Q306" s="58"/>
      <c r="R306" s="58"/>
      <c r="S306" s="58"/>
      <c r="T306" s="59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T306" s="17" t="s">
        <v>147</v>
      </c>
      <c r="AU306" s="17" t="s">
        <v>87</v>
      </c>
    </row>
    <row r="307" spans="1:65" s="13" customFormat="1" ht="22.5">
      <c r="B307" s="178"/>
      <c r="D307" s="174" t="s">
        <v>149</v>
      </c>
      <c r="E307" s="179" t="s">
        <v>1</v>
      </c>
      <c r="F307" s="180" t="s">
        <v>360</v>
      </c>
      <c r="H307" s="181">
        <v>103.85</v>
      </c>
      <c r="I307" s="182"/>
      <c r="L307" s="178"/>
      <c r="M307" s="183"/>
      <c r="N307" s="184"/>
      <c r="O307" s="184"/>
      <c r="P307" s="184"/>
      <c r="Q307" s="184"/>
      <c r="R307" s="184"/>
      <c r="S307" s="184"/>
      <c r="T307" s="185"/>
      <c r="AT307" s="179" t="s">
        <v>149</v>
      </c>
      <c r="AU307" s="179" t="s">
        <v>87</v>
      </c>
      <c r="AV307" s="13" t="s">
        <v>87</v>
      </c>
      <c r="AW307" s="13" t="s">
        <v>33</v>
      </c>
      <c r="AX307" s="13" t="s">
        <v>78</v>
      </c>
      <c r="AY307" s="179" t="s">
        <v>138</v>
      </c>
    </row>
    <row r="308" spans="1:65" s="13" customFormat="1">
      <c r="B308" s="178"/>
      <c r="D308" s="174" t="s">
        <v>149</v>
      </c>
      <c r="E308" s="179" t="s">
        <v>1</v>
      </c>
      <c r="F308" s="180" t="s">
        <v>361</v>
      </c>
      <c r="H308" s="181">
        <v>16.649999999999999</v>
      </c>
      <c r="I308" s="182"/>
      <c r="L308" s="178"/>
      <c r="M308" s="183"/>
      <c r="N308" s="184"/>
      <c r="O308" s="184"/>
      <c r="P308" s="184"/>
      <c r="Q308" s="184"/>
      <c r="R308" s="184"/>
      <c r="S308" s="184"/>
      <c r="T308" s="185"/>
      <c r="AT308" s="179" t="s">
        <v>149</v>
      </c>
      <c r="AU308" s="179" t="s">
        <v>87</v>
      </c>
      <c r="AV308" s="13" t="s">
        <v>87</v>
      </c>
      <c r="AW308" s="13" t="s">
        <v>33</v>
      </c>
      <c r="AX308" s="13" t="s">
        <v>78</v>
      </c>
      <c r="AY308" s="179" t="s">
        <v>138</v>
      </c>
    </row>
    <row r="309" spans="1:65" s="13" customFormat="1">
      <c r="B309" s="178"/>
      <c r="D309" s="174" t="s">
        <v>149</v>
      </c>
      <c r="E309" s="179" t="s">
        <v>1</v>
      </c>
      <c r="F309" s="180" t="s">
        <v>363</v>
      </c>
      <c r="H309" s="181">
        <v>5.65</v>
      </c>
      <c r="I309" s="182"/>
      <c r="L309" s="178"/>
      <c r="M309" s="183"/>
      <c r="N309" s="184"/>
      <c r="O309" s="184"/>
      <c r="P309" s="184"/>
      <c r="Q309" s="184"/>
      <c r="R309" s="184"/>
      <c r="S309" s="184"/>
      <c r="T309" s="185"/>
      <c r="AT309" s="179" t="s">
        <v>149</v>
      </c>
      <c r="AU309" s="179" t="s">
        <v>87</v>
      </c>
      <c r="AV309" s="13" t="s">
        <v>87</v>
      </c>
      <c r="AW309" s="13" t="s">
        <v>33</v>
      </c>
      <c r="AX309" s="13" t="s">
        <v>78</v>
      </c>
      <c r="AY309" s="179" t="s">
        <v>138</v>
      </c>
    </row>
    <row r="310" spans="1:65" s="14" customFormat="1">
      <c r="B310" s="196"/>
      <c r="D310" s="174" t="s">
        <v>149</v>
      </c>
      <c r="E310" s="197" t="s">
        <v>1</v>
      </c>
      <c r="F310" s="198" t="s">
        <v>226</v>
      </c>
      <c r="H310" s="199">
        <v>126.15</v>
      </c>
      <c r="I310" s="200"/>
      <c r="L310" s="196"/>
      <c r="M310" s="201"/>
      <c r="N310" s="202"/>
      <c r="O310" s="202"/>
      <c r="P310" s="202"/>
      <c r="Q310" s="202"/>
      <c r="R310" s="202"/>
      <c r="S310" s="202"/>
      <c r="T310" s="203"/>
      <c r="AT310" s="197" t="s">
        <v>149</v>
      </c>
      <c r="AU310" s="197" t="s">
        <v>87</v>
      </c>
      <c r="AV310" s="14" t="s">
        <v>145</v>
      </c>
      <c r="AW310" s="14" t="s">
        <v>33</v>
      </c>
      <c r="AX310" s="14" t="s">
        <v>85</v>
      </c>
      <c r="AY310" s="197" t="s">
        <v>138</v>
      </c>
    </row>
    <row r="311" spans="1:65" s="2" customFormat="1" ht="21.75" customHeight="1">
      <c r="A311" s="32"/>
      <c r="B311" s="160"/>
      <c r="C311" s="186" t="s">
        <v>406</v>
      </c>
      <c r="D311" s="186" t="s">
        <v>176</v>
      </c>
      <c r="E311" s="187" t="s">
        <v>407</v>
      </c>
      <c r="F311" s="188" t="s">
        <v>408</v>
      </c>
      <c r="G311" s="189" t="s">
        <v>143</v>
      </c>
      <c r="H311" s="190">
        <v>0.33300000000000002</v>
      </c>
      <c r="I311" s="191"/>
      <c r="J311" s="192">
        <f>ROUND(I311*H311,2)</f>
        <v>0</v>
      </c>
      <c r="K311" s="188" t="s">
        <v>144</v>
      </c>
      <c r="L311" s="193"/>
      <c r="M311" s="194" t="s">
        <v>1</v>
      </c>
      <c r="N311" s="195" t="s">
        <v>43</v>
      </c>
      <c r="O311" s="58"/>
      <c r="P311" s="170">
        <f>O311*H311</f>
        <v>0</v>
      </c>
      <c r="Q311" s="170">
        <v>0.55000000000000004</v>
      </c>
      <c r="R311" s="170">
        <f>Q311*H311</f>
        <v>0.18315000000000003</v>
      </c>
      <c r="S311" s="170">
        <v>0</v>
      </c>
      <c r="T311" s="171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2" t="s">
        <v>337</v>
      </c>
      <c r="AT311" s="172" t="s">
        <v>176</v>
      </c>
      <c r="AU311" s="172" t="s">
        <v>87</v>
      </c>
      <c r="AY311" s="17" t="s">
        <v>138</v>
      </c>
      <c r="BE311" s="173">
        <f>IF(N311="základní",J311,0)</f>
        <v>0</v>
      </c>
      <c r="BF311" s="173">
        <f>IF(N311="snížená",J311,0)</f>
        <v>0</v>
      </c>
      <c r="BG311" s="173">
        <f>IF(N311="zákl. přenesená",J311,0)</f>
        <v>0</v>
      </c>
      <c r="BH311" s="173">
        <f>IF(N311="sníž. přenesená",J311,0)</f>
        <v>0</v>
      </c>
      <c r="BI311" s="173">
        <f>IF(N311="nulová",J311,0)</f>
        <v>0</v>
      </c>
      <c r="BJ311" s="17" t="s">
        <v>85</v>
      </c>
      <c r="BK311" s="173">
        <f>ROUND(I311*H311,2)</f>
        <v>0</v>
      </c>
      <c r="BL311" s="17" t="s">
        <v>242</v>
      </c>
      <c r="BM311" s="172" t="s">
        <v>409</v>
      </c>
    </row>
    <row r="312" spans="1:65" s="2" customFormat="1">
      <c r="A312" s="32"/>
      <c r="B312" s="33"/>
      <c r="C312" s="32"/>
      <c r="D312" s="174" t="s">
        <v>147</v>
      </c>
      <c r="E312" s="32"/>
      <c r="F312" s="175" t="s">
        <v>408</v>
      </c>
      <c r="G312" s="32"/>
      <c r="H312" s="32"/>
      <c r="I312" s="96"/>
      <c r="J312" s="32"/>
      <c r="K312" s="32"/>
      <c r="L312" s="33"/>
      <c r="M312" s="176"/>
      <c r="N312" s="177"/>
      <c r="O312" s="58"/>
      <c r="P312" s="58"/>
      <c r="Q312" s="58"/>
      <c r="R312" s="58"/>
      <c r="S312" s="58"/>
      <c r="T312" s="59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T312" s="17" t="s">
        <v>147</v>
      </c>
      <c r="AU312" s="17" t="s">
        <v>87</v>
      </c>
    </row>
    <row r="313" spans="1:65" s="13" customFormat="1" ht="22.5">
      <c r="B313" s="178"/>
      <c r="D313" s="174" t="s">
        <v>149</v>
      </c>
      <c r="E313" s="179" t="s">
        <v>1</v>
      </c>
      <c r="F313" s="180" t="s">
        <v>360</v>
      </c>
      <c r="H313" s="181">
        <v>103.85</v>
      </c>
      <c r="I313" s="182"/>
      <c r="L313" s="178"/>
      <c r="M313" s="183"/>
      <c r="N313" s="184"/>
      <c r="O313" s="184"/>
      <c r="P313" s="184"/>
      <c r="Q313" s="184"/>
      <c r="R313" s="184"/>
      <c r="S313" s="184"/>
      <c r="T313" s="185"/>
      <c r="AT313" s="179" t="s">
        <v>149</v>
      </c>
      <c r="AU313" s="179" t="s">
        <v>87</v>
      </c>
      <c r="AV313" s="13" t="s">
        <v>87</v>
      </c>
      <c r="AW313" s="13" t="s">
        <v>33</v>
      </c>
      <c r="AX313" s="13" t="s">
        <v>78</v>
      </c>
      <c r="AY313" s="179" t="s">
        <v>138</v>
      </c>
    </row>
    <row r="314" spans="1:65" s="13" customFormat="1">
      <c r="B314" s="178"/>
      <c r="D314" s="174" t="s">
        <v>149</v>
      </c>
      <c r="E314" s="179" t="s">
        <v>1</v>
      </c>
      <c r="F314" s="180" t="s">
        <v>361</v>
      </c>
      <c r="H314" s="181">
        <v>16.649999999999999</v>
      </c>
      <c r="I314" s="182"/>
      <c r="L314" s="178"/>
      <c r="M314" s="183"/>
      <c r="N314" s="184"/>
      <c r="O314" s="184"/>
      <c r="P314" s="184"/>
      <c r="Q314" s="184"/>
      <c r="R314" s="184"/>
      <c r="S314" s="184"/>
      <c r="T314" s="185"/>
      <c r="AT314" s="179" t="s">
        <v>149</v>
      </c>
      <c r="AU314" s="179" t="s">
        <v>87</v>
      </c>
      <c r="AV314" s="13" t="s">
        <v>87</v>
      </c>
      <c r="AW314" s="13" t="s">
        <v>33</v>
      </c>
      <c r="AX314" s="13" t="s">
        <v>78</v>
      </c>
      <c r="AY314" s="179" t="s">
        <v>138</v>
      </c>
    </row>
    <row r="315" spans="1:65" s="13" customFormat="1">
      <c r="B315" s="178"/>
      <c r="D315" s="174" t="s">
        <v>149</v>
      </c>
      <c r="E315" s="179" t="s">
        <v>1</v>
      </c>
      <c r="F315" s="180" t="s">
        <v>363</v>
      </c>
      <c r="H315" s="181">
        <v>5.65</v>
      </c>
      <c r="I315" s="182"/>
      <c r="L315" s="178"/>
      <c r="M315" s="183"/>
      <c r="N315" s="184"/>
      <c r="O315" s="184"/>
      <c r="P315" s="184"/>
      <c r="Q315" s="184"/>
      <c r="R315" s="184"/>
      <c r="S315" s="184"/>
      <c r="T315" s="185"/>
      <c r="AT315" s="179" t="s">
        <v>149</v>
      </c>
      <c r="AU315" s="179" t="s">
        <v>87</v>
      </c>
      <c r="AV315" s="13" t="s">
        <v>87</v>
      </c>
      <c r="AW315" s="13" t="s">
        <v>33</v>
      </c>
      <c r="AX315" s="13" t="s">
        <v>78</v>
      </c>
      <c r="AY315" s="179" t="s">
        <v>138</v>
      </c>
    </row>
    <row r="316" spans="1:65" s="14" customFormat="1">
      <c r="B316" s="196"/>
      <c r="D316" s="174" t="s">
        <v>149</v>
      </c>
      <c r="E316" s="197" t="s">
        <v>1</v>
      </c>
      <c r="F316" s="198" t="s">
        <v>226</v>
      </c>
      <c r="H316" s="199">
        <v>126.15</v>
      </c>
      <c r="I316" s="200"/>
      <c r="L316" s="196"/>
      <c r="M316" s="201"/>
      <c r="N316" s="202"/>
      <c r="O316" s="202"/>
      <c r="P316" s="202"/>
      <c r="Q316" s="202"/>
      <c r="R316" s="202"/>
      <c r="S316" s="202"/>
      <c r="T316" s="203"/>
      <c r="AT316" s="197" t="s">
        <v>149</v>
      </c>
      <c r="AU316" s="197" t="s">
        <v>87</v>
      </c>
      <c r="AV316" s="14" t="s">
        <v>145</v>
      </c>
      <c r="AW316" s="14" t="s">
        <v>33</v>
      </c>
      <c r="AX316" s="14" t="s">
        <v>78</v>
      </c>
      <c r="AY316" s="197" t="s">
        <v>138</v>
      </c>
    </row>
    <row r="317" spans="1:65" s="13" customFormat="1">
      <c r="B317" s="178"/>
      <c r="D317" s="174" t="s">
        <v>149</v>
      </c>
      <c r="E317" s="179" t="s">
        <v>1</v>
      </c>
      <c r="F317" s="180" t="s">
        <v>410</v>
      </c>
      <c r="H317" s="181">
        <v>0.30299999999999999</v>
      </c>
      <c r="I317" s="182"/>
      <c r="L317" s="178"/>
      <c r="M317" s="183"/>
      <c r="N317" s="184"/>
      <c r="O317" s="184"/>
      <c r="P317" s="184"/>
      <c r="Q317" s="184"/>
      <c r="R317" s="184"/>
      <c r="S317" s="184"/>
      <c r="T317" s="185"/>
      <c r="AT317" s="179" t="s">
        <v>149</v>
      </c>
      <c r="AU317" s="179" t="s">
        <v>87</v>
      </c>
      <c r="AV317" s="13" t="s">
        <v>87</v>
      </c>
      <c r="AW317" s="13" t="s">
        <v>33</v>
      </c>
      <c r="AX317" s="13" t="s">
        <v>85</v>
      </c>
      <c r="AY317" s="179" t="s">
        <v>138</v>
      </c>
    </row>
    <row r="318" spans="1:65" s="13" customFormat="1">
      <c r="B318" s="178"/>
      <c r="D318" s="174" t="s">
        <v>149</v>
      </c>
      <c r="F318" s="180" t="s">
        <v>411</v>
      </c>
      <c r="H318" s="181">
        <v>0.33300000000000002</v>
      </c>
      <c r="I318" s="182"/>
      <c r="L318" s="178"/>
      <c r="M318" s="183"/>
      <c r="N318" s="184"/>
      <c r="O318" s="184"/>
      <c r="P318" s="184"/>
      <c r="Q318" s="184"/>
      <c r="R318" s="184"/>
      <c r="S318" s="184"/>
      <c r="T318" s="185"/>
      <c r="AT318" s="179" t="s">
        <v>149</v>
      </c>
      <c r="AU318" s="179" t="s">
        <v>87</v>
      </c>
      <c r="AV318" s="13" t="s">
        <v>87</v>
      </c>
      <c r="AW318" s="13" t="s">
        <v>3</v>
      </c>
      <c r="AX318" s="13" t="s">
        <v>85</v>
      </c>
      <c r="AY318" s="179" t="s">
        <v>138</v>
      </c>
    </row>
    <row r="319" spans="1:65" s="2" customFormat="1" ht="21.75" customHeight="1">
      <c r="A319" s="32"/>
      <c r="B319" s="160"/>
      <c r="C319" s="161" t="s">
        <v>412</v>
      </c>
      <c r="D319" s="161" t="s">
        <v>140</v>
      </c>
      <c r="E319" s="162" t="s">
        <v>413</v>
      </c>
      <c r="F319" s="163" t="s">
        <v>414</v>
      </c>
      <c r="G319" s="164" t="s">
        <v>143</v>
      </c>
      <c r="H319" s="165">
        <v>4.2039999999999997</v>
      </c>
      <c r="I319" s="166"/>
      <c r="J319" s="167">
        <f>ROUND(I319*H319,2)</f>
        <v>0</v>
      </c>
      <c r="K319" s="163" t="s">
        <v>144</v>
      </c>
      <c r="L319" s="33"/>
      <c r="M319" s="168" t="s">
        <v>1</v>
      </c>
      <c r="N319" s="169" t="s">
        <v>43</v>
      </c>
      <c r="O319" s="58"/>
      <c r="P319" s="170">
        <f>O319*H319</f>
        <v>0</v>
      </c>
      <c r="Q319" s="170">
        <v>2.3369999999999998E-2</v>
      </c>
      <c r="R319" s="170">
        <f>Q319*H319</f>
        <v>9.8247479999999984E-2</v>
      </c>
      <c r="S319" s="170">
        <v>0</v>
      </c>
      <c r="T319" s="171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2" t="s">
        <v>242</v>
      </c>
      <c r="AT319" s="172" t="s">
        <v>140</v>
      </c>
      <c r="AU319" s="172" t="s">
        <v>87</v>
      </c>
      <c r="AY319" s="17" t="s">
        <v>138</v>
      </c>
      <c r="BE319" s="173">
        <f>IF(N319="základní",J319,0)</f>
        <v>0</v>
      </c>
      <c r="BF319" s="173">
        <f>IF(N319="snížená",J319,0)</f>
        <v>0</v>
      </c>
      <c r="BG319" s="173">
        <f>IF(N319="zákl. přenesená",J319,0)</f>
        <v>0</v>
      </c>
      <c r="BH319" s="173">
        <f>IF(N319="sníž. přenesená",J319,0)</f>
        <v>0</v>
      </c>
      <c r="BI319" s="173">
        <f>IF(N319="nulová",J319,0)</f>
        <v>0</v>
      </c>
      <c r="BJ319" s="17" t="s">
        <v>85</v>
      </c>
      <c r="BK319" s="173">
        <f>ROUND(I319*H319,2)</f>
        <v>0</v>
      </c>
      <c r="BL319" s="17" t="s">
        <v>242</v>
      </c>
      <c r="BM319" s="172" t="s">
        <v>415</v>
      </c>
    </row>
    <row r="320" spans="1:65" s="2" customFormat="1" ht="19.5">
      <c r="A320" s="32"/>
      <c r="B320" s="33"/>
      <c r="C320" s="32"/>
      <c r="D320" s="174" t="s">
        <v>147</v>
      </c>
      <c r="E320" s="32"/>
      <c r="F320" s="175" t="s">
        <v>416</v>
      </c>
      <c r="G320" s="32"/>
      <c r="H320" s="32"/>
      <c r="I320" s="96"/>
      <c r="J320" s="32"/>
      <c r="K320" s="32"/>
      <c r="L320" s="33"/>
      <c r="M320" s="176"/>
      <c r="N320" s="177"/>
      <c r="O320" s="58"/>
      <c r="P320" s="58"/>
      <c r="Q320" s="58"/>
      <c r="R320" s="58"/>
      <c r="S320" s="58"/>
      <c r="T320" s="59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T320" s="17" t="s">
        <v>147</v>
      </c>
      <c r="AU320" s="17" t="s">
        <v>87</v>
      </c>
    </row>
    <row r="321" spans="1:65" s="13" customFormat="1">
      <c r="B321" s="178"/>
      <c r="D321" s="174" t="s">
        <v>149</v>
      </c>
      <c r="E321" s="179" t="s">
        <v>1</v>
      </c>
      <c r="F321" s="180" t="s">
        <v>417</v>
      </c>
      <c r="H321" s="181">
        <v>4.2039999999999997</v>
      </c>
      <c r="I321" s="182"/>
      <c r="L321" s="178"/>
      <c r="M321" s="183"/>
      <c r="N321" s="184"/>
      <c r="O321" s="184"/>
      <c r="P321" s="184"/>
      <c r="Q321" s="184"/>
      <c r="R321" s="184"/>
      <c r="S321" s="184"/>
      <c r="T321" s="185"/>
      <c r="AT321" s="179" t="s">
        <v>149</v>
      </c>
      <c r="AU321" s="179" t="s">
        <v>87</v>
      </c>
      <c r="AV321" s="13" t="s">
        <v>87</v>
      </c>
      <c r="AW321" s="13" t="s">
        <v>33</v>
      </c>
      <c r="AX321" s="13" t="s">
        <v>85</v>
      </c>
      <c r="AY321" s="179" t="s">
        <v>138</v>
      </c>
    </row>
    <row r="322" spans="1:65" s="2" customFormat="1" ht="21.75" customHeight="1">
      <c r="A322" s="32"/>
      <c r="B322" s="160"/>
      <c r="C322" s="161" t="s">
        <v>418</v>
      </c>
      <c r="D322" s="161" t="s">
        <v>140</v>
      </c>
      <c r="E322" s="162" t="s">
        <v>419</v>
      </c>
      <c r="F322" s="163" t="s">
        <v>420</v>
      </c>
      <c r="G322" s="164" t="s">
        <v>171</v>
      </c>
      <c r="H322" s="165">
        <v>2.41</v>
      </c>
      <c r="I322" s="166"/>
      <c r="J322" s="167">
        <f>ROUND(I322*H322,2)</f>
        <v>0</v>
      </c>
      <c r="K322" s="163" t="s">
        <v>144</v>
      </c>
      <c r="L322" s="33"/>
      <c r="M322" s="168" t="s">
        <v>1</v>
      </c>
      <c r="N322" s="169" t="s">
        <v>43</v>
      </c>
      <c r="O322" s="58"/>
      <c r="P322" s="170">
        <f>O322*H322</f>
        <v>0</v>
      </c>
      <c r="Q322" s="170">
        <v>0</v>
      </c>
      <c r="R322" s="170">
        <f>Q322*H322</f>
        <v>0</v>
      </c>
      <c r="S322" s="170">
        <v>0</v>
      </c>
      <c r="T322" s="171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2" t="s">
        <v>242</v>
      </c>
      <c r="AT322" s="172" t="s">
        <v>140</v>
      </c>
      <c r="AU322" s="172" t="s">
        <v>87</v>
      </c>
      <c r="AY322" s="17" t="s">
        <v>138</v>
      </c>
      <c r="BE322" s="173">
        <f>IF(N322="základní",J322,0)</f>
        <v>0</v>
      </c>
      <c r="BF322" s="173">
        <f>IF(N322="snížená",J322,0)</f>
        <v>0</v>
      </c>
      <c r="BG322" s="173">
        <f>IF(N322="zákl. přenesená",J322,0)</f>
        <v>0</v>
      </c>
      <c r="BH322" s="173">
        <f>IF(N322="sníž. přenesená",J322,0)</f>
        <v>0</v>
      </c>
      <c r="BI322" s="173">
        <f>IF(N322="nulová",J322,0)</f>
        <v>0</v>
      </c>
      <c r="BJ322" s="17" t="s">
        <v>85</v>
      </c>
      <c r="BK322" s="173">
        <f>ROUND(I322*H322,2)</f>
        <v>0</v>
      </c>
      <c r="BL322" s="17" t="s">
        <v>242</v>
      </c>
      <c r="BM322" s="172" t="s">
        <v>421</v>
      </c>
    </row>
    <row r="323" spans="1:65" s="2" customFormat="1" ht="29.25">
      <c r="A323" s="32"/>
      <c r="B323" s="33"/>
      <c r="C323" s="32"/>
      <c r="D323" s="174" t="s">
        <v>147</v>
      </c>
      <c r="E323" s="32"/>
      <c r="F323" s="175" t="s">
        <v>422</v>
      </c>
      <c r="G323" s="32"/>
      <c r="H323" s="32"/>
      <c r="I323" s="96"/>
      <c r="J323" s="32"/>
      <c r="K323" s="32"/>
      <c r="L323" s="33"/>
      <c r="M323" s="176"/>
      <c r="N323" s="177"/>
      <c r="O323" s="58"/>
      <c r="P323" s="58"/>
      <c r="Q323" s="58"/>
      <c r="R323" s="58"/>
      <c r="S323" s="58"/>
      <c r="T323" s="59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T323" s="17" t="s">
        <v>147</v>
      </c>
      <c r="AU323" s="17" t="s">
        <v>87</v>
      </c>
    </row>
    <row r="324" spans="1:65" s="12" customFormat="1" ht="22.9" customHeight="1">
      <c r="B324" s="147"/>
      <c r="D324" s="148" t="s">
        <v>77</v>
      </c>
      <c r="E324" s="158" t="s">
        <v>423</v>
      </c>
      <c r="F324" s="158" t="s">
        <v>424</v>
      </c>
      <c r="I324" s="150"/>
      <c r="J324" s="159">
        <f>BK324</f>
        <v>0</v>
      </c>
      <c r="L324" s="147"/>
      <c r="M324" s="152"/>
      <c r="N324" s="153"/>
      <c r="O324" s="153"/>
      <c r="P324" s="154">
        <f>SUM(P325:P328)</f>
        <v>0</v>
      </c>
      <c r="Q324" s="153"/>
      <c r="R324" s="154">
        <f>SUM(R325:R328)</f>
        <v>2.1199999999999999E-3</v>
      </c>
      <c r="S324" s="153"/>
      <c r="T324" s="155">
        <f>SUM(T325:T328)</f>
        <v>2.1999999999999999E-2</v>
      </c>
      <c r="AR324" s="148" t="s">
        <v>87</v>
      </c>
      <c r="AT324" s="156" t="s">
        <v>77</v>
      </c>
      <c r="AU324" s="156" t="s">
        <v>85</v>
      </c>
      <c r="AY324" s="148" t="s">
        <v>138</v>
      </c>
      <c r="BK324" s="157">
        <f>SUM(BK325:BK328)</f>
        <v>0</v>
      </c>
    </row>
    <row r="325" spans="1:65" s="2" customFormat="1" ht="21.75" customHeight="1">
      <c r="A325" s="32"/>
      <c r="B325" s="160"/>
      <c r="C325" s="161" t="s">
        <v>425</v>
      </c>
      <c r="D325" s="161" t="s">
        <v>140</v>
      </c>
      <c r="E325" s="162" t="s">
        <v>426</v>
      </c>
      <c r="F325" s="163" t="s">
        <v>427</v>
      </c>
      <c r="G325" s="164" t="s">
        <v>428</v>
      </c>
      <c r="H325" s="165">
        <v>1</v>
      </c>
      <c r="I325" s="166"/>
      <c r="J325" s="167">
        <f>ROUND(I325*H325,2)</f>
        <v>0</v>
      </c>
      <c r="K325" s="163" t="s">
        <v>144</v>
      </c>
      <c r="L325" s="33"/>
      <c r="M325" s="168" t="s">
        <v>1</v>
      </c>
      <c r="N325" s="169" t="s">
        <v>43</v>
      </c>
      <c r="O325" s="58"/>
      <c r="P325" s="170">
        <f>O325*H325</f>
        <v>0</v>
      </c>
      <c r="Q325" s="170">
        <v>2.1199999999999999E-3</v>
      </c>
      <c r="R325" s="170">
        <f>Q325*H325</f>
        <v>2.1199999999999999E-3</v>
      </c>
      <c r="S325" s="170">
        <v>2.1999999999999999E-2</v>
      </c>
      <c r="T325" s="171">
        <f>S325*H325</f>
        <v>2.1999999999999999E-2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2" t="s">
        <v>242</v>
      </c>
      <c r="AT325" s="172" t="s">
        <v>140</v>
      </c>
      <c r="AU325" s="172" t="s">
        <v>87</v>
      </c>
      <c r="AY325" s="17" t="s">
        <v>138</v>
      </c>
      <c r="BE325" s="173">
        <f>IF(N325="základní",J325,0)</f>
        <v>0</v>
      </c>
      <c r="BF325" s="173">
        <f>IF(N325="snížená",J325,0)</f>
        <v>0</v>
      </c>
      <c r="BG325" s="173">
        <f>IF(N325="zákl. přenesená",J325,0)</f>
        <v>0</v>
      </c>
      <c r="BH325" s="173">
        <f>IF(N325="sníž. přenesená",J325,0)</f>
        <v>0</v>
      </c>
      <c r="BI325" s="173">
        <f>IF(N325="nulová",J325,0)</f>
        <v>0</v>
      </c>
      <c r="BJ325" s="17" t="s">
        <v>85</v>
      </c>
      <c r="BK325" s="173">
        <f>ROUND(I325*H325,2)</f>
        <v>0</v>
      </c>
      <c r="BL325" s="17" t="s">
        <v>242</v>
      </c>
      <c r="BM325" s="172" t="s">
        <v>429</v>
      </c>
    </row>
    <row r="326" spans="1:65" s="2" customFormat="1" ht="39">
      <c r="A326" s="32"/>
      <c r="B326" s="33"/>
      <c r="C326" s="32"/>
      <c r="D326" s="174" t="s">
        <v>147</v>
      </c>
      <c r="E326" s="32"/>
      <c r="F326" s="175" t="s">
        <v>430</v>
      </c>
      <c r="G326" s="32"/>
      <c r="H326" s="32"/>
      <c r="I326" s="96"/>
      <c r="J326" s="32"/>
      <c r="K326" s="32"/>
      <c r="L326" s="33"/>
      <c r="M326" s="176"/>
      <c r="N326" s="177"/>
      <c r="O326" s="58"/>
      <c r="P326" s="58"/>
      <c r="Q326" s="58"/>
      <c r="R326" s="58"/>
      <c r="S326" s="58"/>
      <c r="T326" s="59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T326" s="17" t="s">
        <v>147</v>
      </c>
      <c r="AU326" s="17" t="s">
        <v>87</v>
      </c>
    </row>
    <row r="327" spans="1:65" s="2" customFormat="1" ht="16.5" customHeight="1">
      <c r="A327" s="32"/>
      <c r="B327" s="160"/>
      <c r="C327" s="186" t="s">
        <v>431</v>
      </c>
      <c r="D327" s="186" t="s">
        <v>176</v>
      </c>
      <c r="E327" s="187" t="s">
        <v>432</v>
      </c>
      <c r="F327" s="188" t="s">
        <v>433</v>
      </c>
      <c r="G327" s="189" t="s">
        <v>434</v>
      </c>
      <c r="H327" s="190">
        <v>1</v>
      </c>
      <c r="I327" s="191"/>
      <c r="J327" s="192">
        <f>ROUND(I327*H327,2)</f>
        <v>0</v>
      </c>
      <c r="K327" s="188" t="s">
        <v>1</v>
      </c>
      <c r="L327" s="193"/>
      <c r="M327" s="194" t="s">
        <v>1</v>
      </c>
      <c r="N327" s="195" t="s">
        <v>43</v>
      </c>
      <c r="O327" s="58"/>
      <c r="P327" s="170">
        <f>O327*H327</f>
        <v>0</v>
      </c>
      <c r="Q327" s="170">
        <v>0</v>
      </c>
      <c r="R327" s="170">
        <f>Q327*H327</f>
        <v>0</v>
      </c>
      <c r="S327" s="170">
        <v>0</v>
      </c>
      <c r="T327" s="171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2" t="s">
        <v>337</v>
      </c>
      <c r="AT327" s="172" t="s">
        <v>176</v>
      </c>
      <c r="AU327" s="172" t="s">
        <v>87</v>
      </c>
      <c r="AY327" s="17" t="s">
        <v>138</v>
      </c>
      <c r="BE327" s="173">
        <f>IF(N327="základní",J327,0)</f>
        <v>0</v>
      </c>
      <c r="BF327" s="173">
        <f>IF(N327="snížená",J327,0)</f>
        <v>0</v>
      </c>
      <c r="BG327" s="173">
        <f>IF(N327="zákl. přenesená",J327,0)</f>
        <v>0</v>
      </c>
      <c r="BH327" s="173">
        <f>IF(N327="sníž. přenesená",J327,0)</f>
        <v>0</v>
      </c>
      <c r="BI327" s="173">
        <f>IF(N327="nulová",J327,0)</f>
        <v>0</v>
      </c>
      <c r="BJ327" s="17" t="s">
        <v>85</v>
      </c>
      <c r="BK327" s="173">
        <f>ROUND(I327*H327,2)</f>
        <v>0</v>
      </c>
      <c r="BL327" s="17" t="s">
        <v>242</v>
      </c>
      <c r="BM327" s="172" t="s">
        <v>435</v>
      </c>
    </row>
    <row r="328" spans="1:65" s="2" customFormat="1">
      <c r="A328" s="32"/>
      <c r="B328" s="33"/>
      <c r="C328" s="32"/>
      <c r="D328" s="174" t="s">
        <v>147</v>
      </c>
      <c r="E328" s="32"/>
      <c r="F328" s="175" t="s">
        <v>436</v>
      </c>
      <c r="G328" s="32"/>
      <c r="H328" s="32"/>
      <c r="I328" s="96"/>
      <c r="J328" s="32"/>
      <c r="K328" s="32"/>
      <c r="L328" s="33"/>
      <c r="M328" s="176"/>
      <c r="N328" s="177"/>
      <c r="O328" s="58"/>
      <c r="P328" s="58"/>
      <c r="Q328" s="58"/>
      <c r="R328" s="58"/>
      <c r="S328" s="58"/>
      <c r="T328" s="59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T328" s="17" t="s">
        <v>147</v>
      </c>
      <c r="AU328" s="17" t="s">
        <v>87</v>
      </c>
    </row>
    <row r="329" spans="1:65" s="12" customFormat="1" ht="22.9" customHeight="1">
      <c r="B329" s="147"/>
      <c r="D329" s="148" t="s">
        <v>77</v>
      </c>
      <c r="E329" s="158" t="s">
        <v>437</v>
      </c>
      <c r="F329" s="158" t="s">
        <v>438</v>
      </c>
      <c r="I329" s="150"/>
      <c r="J329" s="159">
        <f>BK329</f>
        <v>0</v>
      </c>
      <c r="L329" s="147"/>
      <c r="M329" s="152"/>
      <c r="N329" s="153"/>
      <c r="O329" s="153"/>
      <c r="P329" s="154">
        <f>SUM(P330:P353)</f>
        <v>0</v>
      </c>
      <c r="Q329" s="153"/>
      <c r="R329" s="154">
        <f>SUM(R330:R353)</f>
        <v>0.29941000000000001</v>
      </c>
      <c r="S329" s="153"/>
      <c r="T329" s="155">
        <f>SUM(T330:T353)</f>
        <v>0.13101900000000002</v>
      </c>
      <c r="AR329" s="148" t="s">
        <v>87</v>
      </c>
      <c r="AT329" s="156" t="s">
        <v>77</v>
      </c>
      <c r="AU329" s="156" t="s">
        <v>85</v>
      </c>
      <c r="AY329" s="148" t="s">
        <v>138</v>
      </c>
      <c r="BK329" s="157">
        <f>SUM(BK330:BK353)</f>
        <v>0</v>
      </c>
    </row>
    <row r="330" spans="1:65" s="2" customFormat="1" ht="16.5" customHeight="1">
      <c r="A330" s="32"/>
      <c r="B330" s="160"/>
      <c r="C330" s="161" t="s">
        <v>439</v>
      </c>
      <c r="D330" s="161" t="s">
        <v>140</v>
      </c>
      <c r="E330" s="162" t="s">
        <v>440</v>
      </c>
      <c r="F330" s="163" t="s">
        <v>441</v>
      </c>
      <c r="G330" s="164" t="s">
        <v>213</v>
      </c>
      <c r="H330" s="165">
        <v>35.700000000000003</v>
      </c>
      <c r="I330" s="166"/>
      <c r="J330" s="167">
        <f>ROUND(I330*H330,2)</f>
        <v>0</v>
      </c>
      <c r="K330" s="163" t="s">
        <v>144</v>
      </c>
      <c r="L330" s="33"/>
      <c r="M330" s="168" t="s">
        <v>1</v>
      </c>
      <c r="N330" s="169" t="s">
        <v>43</v>
      </c>
      <c r="O330" s="58"/>
      <c r="P330" s="170">
        <f>O330*H330</f>
        <v>0</v>
      </c>
      <c r="Q330" s="170">
        <v>0</v>
      </c>
      <c r="R330" s="170">
        <f>Q330*H330</f>
        <v>0</v>
      </c>
      <c r="S330" s="170">
        <v>1.7600000000000001E-3</v>
      </c>
      <c r="T330" s="171">
        <f>S330*H330</f>
        <v>6.2832000000000013E-2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2" t="s">
        <v>242</v>
      </c>
      <c r="AT330" s="172" t="s">
        <v>140</v>
      </c>
      <c r="AU330" s="172" t="s">
        <v>87</v>
      </c>
      <c r="AY330" s="17" t="s">
        <v>138</v>
      </c>
      <c r="BE330" s="173">
        <f>IF(N330="základní",J330,0)</f>
        <v>0</v>
      </c>
      <c r="BF330" s="173">
        <f>IF(N330="snížená",J330,0)</f>
        <v>0</v>
      </c>
      <c r="BG330" s="173">
        <f>IF(N330="zákl. přenesená",J330,0)</f>
        <v>0</v>
      </c>
      <c r="BH330" s="173">
        <f>IF(N330="sníž. přenesená",J330,0)</f>
        <v>0</v>
      </c>
      <c r="BI330" s="173">
        <f>IF(N330="nulová",J330,0)</f>
        <v>0</v>
      </c>
      <c r="BJ330" s="17" t="s">
        <v>85</v>
      </c>
      <c r="BK330" s="173">
        <f>ROUND(I330*H330,2)</f>
        <v>0</v>
      </c>
      <c r="BL330" s="17" t="s">
        <v>242</v>
      </c>
      <c r="BM330" s="172" t="s">
        <v>442</v>
      </c>
    </row>
    <row r="331" spans="1:65" s="2" customFormat="1">
      <c r="A331" s="32"/>
      <c r="B331" s="33"/>
      <c r="C331" s="32"/>
      <c r="D331" s="174" t="s">
        <v>147</v>
      </c>
      <c r="E331" s="32"/>
      <c r="F331" s="175" t="s">
        <v>443</v>
      </c>
      <c r="G331" s="32"/>
      <c r="H331" s="32"/>
      <c r="I331" s="96"/>
      <c r="J331" s="32"/>
      <c r="K331" s="32"/>
      <c r="L331" s="33"/>
      <c r="M331" s="176"/>
      <c r="N331" s="177"/>
      <c r="O331" s="58"/>
      <c r="P331" s="58"/>
      <c r="Q331" s="58"/>
      <c r="R331" s="58"/>
      <c r="S331" s="58"/>
      <c r="T331" s="59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T331" s="17" t="s">
        <v>147</v>
      </c>
      <c r="AU331" s="17" t="s">
        <v>87</v>
      </c>
    </row>
    <row r="332" spans="1:65" s="13" customFormat="1">
      <c r="B332" s="178"/>
      <c r="D332" s="174" t="s">
        <v>149</v>
      </c>
      <c r="E332" s="179" t="s">
        <v>1</v>
      </c>
      <c r="F332" s="180" t="s">
        <v>444</v>
      </c>
      <c r="H332" s="181">
        <v>35.700000000000003</v>
      </c>
      <c r="I332" s="182"/>
      <c r="L332" s="178"/>
      <c r="M332" s="183"/>
      <c r="N332" s="184"/>
      <c r="O332" s="184"/>
      <c r="P332" s="184"/>
      <c r="Q332" s="184"/>
      <c r="R332" s="184"/>
      <c r="S332" s="184"/>
      <c r="T332" s="185"/>
      <c r="AT332" s="179" t="s">
        <v>149</v>
      </c>
      <c r="AU332" s="179" t="s">
        <v>87</v>
      </c>
      <c r="AV332" s="13" t="s">
        <v>87</v>
      </c>
      <c r="AW332" s="13" t="s">
        <v>33</v>
      </c>
      <c r="AX332" s="13" t="s">
        <v>85</v>
      </c>
      <c r="AY332" s="179" t="s">
        <v>138</v>
      </c>
    </row>
    <row r="333" spans="1:65" s="2" customFormat="1" ht="21.75" customHeight="1">
      <c r="A333" s="32"/>
      <c r="B333" s="160"/>
      <c r="C333" s="161" t="s">
        <v>445</v>
      </c>
      <c r="D333" s="161" t="s">
        <v>140</v>
      </c>
      <c r="E333" s="162" t="s">
        <v>446</v>
      </c>
      <c r="F333" s="163" t="s">
        <v>447</v>
      </c>
      <c r="G333" s="164" t="s">
        <v>213</v>
      </c>
      <c r="H333" s="165">
        <v>35.700000000000003</v>
      </c>
      <c r="I333" s="166"/>
      <c r="J333" s="167">
        <f>ROUND(I333*H333,2)</f>
        <v>0</v>
      </c>
      <c r="K333" s="163" t="s">
        <v>144</v>
      </c>
      <c r="L333" s="33"/>
      <c r="M333" s="168" t="s">
        <v>1</v>
      </c>
      <c r="N333" s="169" t="s">
        <v>43</v>
      </c>
      <c r="O333" s="58"/>
      <c r="P333" s="170">
        <f>O333*H333</f>
        <v>0</v>
      </c>
      <c r="Q333" s="170">
        <v>0</v>
      </c>
      <c r="R333" s="170">
        <f>Q333*H333</f>
        <v>0</v>
      </c>
      <c r="S333" s="170">
        <v>1.91E-3</v>
      </c>
      <c r="T333" s="171">
        <f>S333*H333</f>
        <v>6.8187000000000011E-2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2" t="s">
        <v>242</v>
      </c>
      <c r="AT333" s="172" t="s">
        <v>140</v>
      </c>
      <c r="AU333" s="172" t="s">
        <v>87</v>
      </c>
      <c r="AY333" s="17" t="s">
        <v>138</v>
      </c>
      <c r="BE333" s="173">
        <f>IF(N333="základní",J333,0)</f>
        <v>0</v>
      </c>
      <c r="BF333" s="173">
        <f>IF(N333="snížená",J333,0)</f>
        <v>0</v>
      </c>
      <c r="BG333" s="173">
        <f>IF(N333="zákl. přenesená",J333,0)</f>
        <v>0</v>
      </c>
      <c r="BH333" s="173">
        <f>IF(N333="sníž. přenesená",J333,0)</f>
        <v>0</v>
      </c>
      <c r="BI333" s="173">
        <f>IF(N333="nulová",J333,0)</f>
        <v>0</v>
      </c>
      <c r="BJ333" s="17" t="s">
        <v>85</v>
      </c>
      <c r="BK333" s="173">
        <f>ROUND(I333*H333,2)</f>
        <v>0</v>
      </c>
      <c r="BL333" s="17" t="s">
        <v>242</v>
      </c>
      <c r="BM333" s="172" t="s">
        <v>448</v>
      </c>
    </row>
    <row r="334" spans="1:65" s="2" customFormat="1" ht="19.5">
      <c r="A334" s="32"/>
      <c r="B334" s="33"/>
      <c r="C334" s="32"/>
      <c r="D334" s="174" t="s">
        <v>147</v>
      </c>
      <c r="E334" s="32"/>
      <c r="F334" s="175" t="s">
        <v>449</v>
      </c>
      <c r="G334" s="32"/>
      <c r="H334" s="32"/>
      <c r="I334" s="96"/>
      <c r="J334" s="32"/>
      <c r="K334" s="32"/>
      <c r="L334" s="33"/>
      <c r="M334" s="176"/>
      <c r="N334" s="177"/>
      <c r="O334" s="58"/>
      <c r="P334" s="58"/>
      <c r="Q334" s="58"/>
      <c r="R334" s="58"/>
      <c r="S334" s="58"/>
      <c r="T334" s="59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T334" s="17" t="s">
        <v>147</v>
      </c>
      <c r="AU334" s="17" t="s">
        <v>87</v>
      </c>
    </row>
    <row r="335" spans="1:65" s="13" customFormat="1">
      <c r="B335" s="178"/>
      <c r="D335" s="174" t="s">
        <v>149</v>
      </c>
      <c r="E335" s="179" t="s">
        <v>1</v>
      </c>
      <c r="F335" s="180" t="s">
        <v>444</v>
      </c>
      <c r="H335" s="181">
        <v>35.700000000000003</v>
      </c>
      <c r="I335" s="182"/>
      <c r="L335" s="178"/>
      <c r="M335" s="183"/>
      <c r="N335" s="184"/>
      <c r="O335" s="184"/>
      <c r="P335" s="184"/>
      <c r="Q335" s="184"/>
      <c r="R335" s="184"/>
      <c r="S335" s="184"/>
      <c r="T335" s="185"/>
      <c r="AT335" s="179" t="s">
        <v>149</v>
      </c>
      <c r="AU335" s="179" t="s">
        <v>87</v>
      </c>
      <c r="AV335" s="13" t="s">
        <v>87</v>
      </c>
      <c r="AW335" s="13" t="s">
        <v>33</v>
      </c>
      <c r="AX335" s="13" t="s">
        <v>85</v>
      </c>
      <c r="AY335" s="179" t="s">
        <v>138</v>
      </c>
    </row>
    <row r="336" spans="1:65" s="2" customFormat="1" ht="21.75" customHeight="1">
      <c r="A336" s="32"/>
      <c r="B336" s="160"/>
      <c r="C336" s="161" t="s">
        <v>450</v>
      </c>
      <c r="D336" s="161" t="s">
        <v>140</v>
      </c>
      <c r="E336" s="162" t="s">
        <v>451</v>
      </c>
      <c r="F336" s="163" t="s">
        <v>452</v>
      </c>
      <c r="G336" s="164" t="s">
        <v>213</v>
      </c>
      <c r="H336" s="165">
        <v>4</v>
      </c>
      <c r="I336" s="166"/>
      <c r="J336" s="167">
        <f>ROUND(I336*H336,2)</f>
        <v>0</v>
      </c>
      <c r="K336" s="163" t="s">
        <v>1</v>
      </c>
      <c r="L336" s="33"/>
      <c r="M336" s="168" t="s">
        <v>1</v>
      </c>
      <c r="N336" s="169" t="s">
        <v>43</v>
      </c>
      <c r="O336" s="58"/>
      <c r="P336" s="170">
        <f>O336*H336</f>
        <v>0</v>
      </c>
      <c r="Q336" s="170">
        <v>0</v>
      </c>
      <c r="R336" s="170">
        <f>Q336*H336</f>
        <v>0</v>
      </c>
      <c r="S336" s="170">
        <v>0</v>
      </c>
      <c r="T336" s="171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2" t="s">
        <v>242</v>
      </c>
      <c r="AT336" s="172" t="s">
        <v>140</v>
      </c>
      <c r="AU336" s="172" t="s">
        <v>87</v>
      </c>
      <c r="AY336" s="17" t="s">
        <v>138</v>
      </c>
      <c r="BE336" s="173">
        <f>IF(N336="základní",J336,0)</f>
        <v>0</v>
      </c>
      <c r="BF336" s="173">
        <f>IF(N336="snížená",J336,0)</f>
        <v>0</v>
      </c>
      <c r="BG336" s="173">
        <f>IF(N336="zákl. přenesená",J336,0)</f>
        <v>0</v>
      </c>
      <c r="BH336" s="173">
        <f>IF(N336="sníž. přenesená",J336,0)</f>
        <v>0</v>
      </c>
      <c r="BI336" s="173">
        <f>IF(N336="nulová",J336,0)</f>
        <v>0</v>
      </c>
      <c r="BJ336" s="17" t="s">
        <v>85</v>
      </c>
      <c r="BK336" s="173">
        <f>ROUND(I336*H336,2)</f>
        <v>0</v>
      </c>
      <c r="BL336" s="17" t="s">
        <v>242</v>
      </c>
      <c r="BM336" s="172" t="s">
        <v>453</v>
      </c>
    </row>
    <row r="337" spans="1:65" s="2" customFormat="1" ht="19.5">
      <c r="A337" s="32"/>
      <c r="B337" s="33"/>
      <c r="C337" s="32"/>
      <c r="D337" s="174" t="s">
        <v>147</v>
      </c>
      <c r="E337" s="32"/>
      <c r="F337" s="175" t="s">
        <v>452</v>
      </c>
      <c r="G337" s="32"/>
      <c r="H337" s="32"/>
      <c r="I337" s="96"/>
      <c r="J337" s="32"/>
      <c r="K337" s="32"/>
      <c r="L337" s="33"/>
      <c r="M337" s="176"/>
      <c r="N337" s="177"/>
      <c r="O337" s="58"/>
      <c r="P337" s="58"/>
      <c r="Q337" s="58"/>
      <c r="R337" s="58"/>
      <c r="S337" s="58"/>
      <c r="T337" s="59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T337" s="17" t="s">
        <v>147</v>
      </c>
      <c r="AU337" s="17" t="s">
        <v>87</v>
      </c>
    </row>
    <row r="338" spans="1:65" s="2" customFormat="1" ht="21.75" customHeight="1">
      <c r="A338" s="32"/>
      <c r="B338" s="160"/>
      <c r="C338" s="161" t="s">
        <v>454</v>
      </c>
      <c r="D338" s="161" t="s">
        <v>140</v>
      </c>
      <c r="E338" s="162" t="s">
        <v>455</v>
      </c>
      <c r="F338" s="163" t="s">
        <v>456</v>
      </c>
      <c r="G338" s="164" t="s">
        <v>192</v>
      </c>
      <c r="H338" s="165">
        <v>11.75</v>
      </c>
      <c r="I338" s="166"/>
      <c r="J338" s="167">
        <f>ROUND(I338*H338,2)</f>
        <v>0</v>
      </c>
      <c r="K338" s="163" t="s">
        <v>144</v>
      </c>
      <c r="L338" s="33"/>
      <c r="M338" s="168" t="s">
        <v>1</v>
      </c>
      <c r="N338" s="169" t="s">
        <v>43</v>
      </c>
      <c r="O338" s="58"/>
      <c r="P338" s="170">
        <f>O338*H338</f>
        <v>0</v>
      </c>
      <c r="Q338" s="170">
        <v>5.8799999999999998E-3</v>
      </c>
      <c r="R338" s="170">
        <f>Q338*H338</f>
        <v>6.9089999999999999E-2</v>
      </c>
      <c r="S338" s="170">
        <v>0</v>
      </c>
      <c r="T338" s="171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2" t="s">
        <v>242</v>
      </c>
      <c r="AT338" s="172" t="s">
        <v>140</v>
      </c>
      <c r="AU338" s="172" t="s">
        <v>87</v>
      </c>
      <c r="AY338" s="17" t="s">
        <v>138</v>
      </c>
      <c r="BE338" s="173">
        <f>IF(N338="základní",J338,0)</f>
        <v>0</v>
      </c>
      <c r="BF338" s="173">
        <f>IF(N338="snížená",J338,0)</f>
        <v>0</v>
      </c>
      <c r="BG338" s="173">
        <f>IF(N338="zákl. přenesená",J338,0)</f>
        <v>0</v>
      </c>
      <c r="BH338" s="173">
        <f>IF(N338="sníž. přenesená",J338,0)</f>
        <v>0</v>
      </c>
      <c r="BI338" s="173">
        <f>IF(N338="nulová",J338,0)</f>
        <v>0</v>
      </c>
      <c r="BJ338" s="17" t="s">
        <v>85</v>
      </c>
      <c r="BK338" s="173">
        <f>ROUND(I338*H338,2)</f>
        <v>0</v>
      </c>
      <c r="BL338" s="17" t="s">
        <v>242</v>
      </c>
      <c r="BM338" s="172" t="s">
        <v>457</v>
      </c>
    </row>
    <row r="339" spans="1:65" s="2" customFormat="1" ht="29.25">
      <c r="A339" s="32"/>
      <c r="B339" s="33"/>
      <c r="C339" s="32"/>
      <c r="D339" s="174" t="s">
        <v>147</v>
      </c>
      <c r="E339" s="32"/>
      <c r="F339" s="175" t="s">
        <v>458</v>
      </c>
      <c r="G339" s="32"/>
      <c r="H339" s="32"/>
      <c r="I339" s="96"/>
      <c r="J339" s="32"/>
      <c r="K339" s="32"/>
      <c r="L339" s="33"/>
      <c r="M339" s="176"/>
      <c r="N339" s="177"/>
      <c r="O339" s="58"/>
      <c r="P339" s="58"/>
      <c r="Q339" s="58"/>
      <c r="R339" s="58"/>
      <c r="S339" s="58"/>
      <c r="T339" s="59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T339" s="17" t="s">
        <v>147</v>
      </c>
      <c r="AU339" s="17" t="s">
        <v>87</v>
      </c>
    </row>
    <row r="340" spans="1:65" s="13" customFormat="1">
      <c r="B340" s="178"/>
      <c r="D340" s="174" t="s">
        <v>149</v>
      </c>
      <c r="E340" s="179" t="s">
        <v>1</v>
      </c>
      <c r="F340" s="180" t="s">
        <v>459</v>
      </c>
      <c r="H340" s="181">
        <v>11.75</v>
      </c>
      <c r="I340" s="182"/>
      <c r="L340" s="178"/>
      <c r="M340" s="183"/>
      <c r="N340" s="184"/>
      <c r="O340" s="184"/>
      <c r="P340" s="184"/>
      <c r="Q340" s="184"/>
      <c r="R340" s="184"/>
      <c r="S340" s="184"/>
      <c r="T340" s="185"/>
      <c r="AT340" s="179" t="s">
        <v>149</v>
      </c>
      <c r="AU340" s="179" t="s">
        <v>87</v>
      </c>
      <c r="AV340" s="13" t="s">
        <v>87</v>
      </c>
      <c r="AW340" s="13" t="s">
        <v>33</v>
      </c>
      <c r="AX340" s="13" t="s">
        <v>85</v>
      </c>
      <c r="AY340" s="179" t="s">
        <v>138</v>
      </c>
    </row>
    <row r="341" spans="1:65" s="2" customFormat="1" ht="16.5" customHeight="1">
      <c r="A341" s="32"/>
      <c r="B341" s="160"/>
      <c r="C341" s="161" t="s">
        <v>460</v>
      </c>
      <c r="D341" s="161" t="s">
        <v>140</v>
      </c>
      <c r="E341" s="162" t="s">
        <v>461</v>
      </c>
      <c r="F341" s="163" t="s">
        <v>462</v>
      </c>
      <c r="G341" s="164" t="s">
        <v>213</v>
      </c>
      <c r="H341" s="165">
        <v>30.94</v>
      </c>
      <c r="I341" s="166"/>
      <c r="J341" s="167">
        <f>ROUND(I341*H341,2)</f>
        <v>0</v>
      </c>
      <c r="K341" s="163" t="s">
        <v>144</v>
      </c>
      <c r="L341" s="33"/>
      <c r="M341" s="168" t="s">
        <v>1</v>
      </c>
      <c r="N341" s="169" t="s">
        <v>43</v>
      </c>
      <c r="O341" s="58"/>
      <c r="P341" s="170">
        <f>O341*H341</f>
        <v>0</v>
      </c>
      <c r="Q341" s="170">
        <v>0</v>
      </c>
      <c r="R341" s="170">
        <f>Q341*H341</f>
        <v>0</v>
      </c>
      <c r="S341" s="170">
        <v>0</v>
      </c>
      <c r="T341" s="171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2" t="s">
        <v>242</v>
      </c>
      <c r="AT341" s="172" t="s">
        <v>140</v>
      </c>
      <c r="AU341" s="172" t="s">
        <v>87</v>
      </c>
      <c r="AY341" s="17" t="s">
        <v>138</v>
      </c>
      <c r="BE341" s="173">
        <f>IF(N341="základní",J341,0)</f>
        <v>0</v>
      </c>
      <c r="BF341" s="173">
        <f>IF(N341="snížená",J341,0)</f>
        <v>0</v>
      </c>
      <c r="BG341" s="173">
        <f>IF(N341="zákl. přenesená",J341,0)</f>
        <v>0</v>
      </c>
      <c r="BH341" s="173">
        <f>IF(N341="sníž. přenesená",J341,0)</f>
        <v>0</v>
      </c>
      <c r="BI341" s="173">
        <f>IF(N341="nulová",J341,0)</f>
        <v>0</v>
      </c>
      <c r="BJ341" s="17" t="s">
        <v>85</v>
      </c>
      <c r="BK341" s="173">
        <f>ROUND(I341*H341,2)</f>
        <v>0</v>
      </c>
      <c r="BL341" s="17" t="s">
        <v>242</v>
      </c>
      <c r="BM341" s="172" t="s">
        <v>463</v>
      </c>
    </row>
    <row r="342" spans="1:65" s="2" customFormat="1" ht="19.5">
      <c r="A342" s="32"/>
      <c r="B342" s="33"/>
      <c r="C342" s="32"/>
      <c r="D342" s="174" t="s">
        <v>147</v>
      </c>
      <c r="E342" s="32"/>
      <c r="F342" s="175" t="s">
        <v>464</v>
      </c>
      <c r="G342" s="32"/>
      <c r="H342" s="32"/>
      <c r="I342" s="96"/>
      <c r="J342" s="32"/>
      <c r="K342" s="32"/>
      <c r="L342" s="33"/>
      <c r="M342" s="176"/>
      <c r="N342" s="177"/>
      <c r="O342" s="58"/>
      <c r="P342" s="58"/>
      <c r="Q342" s="58"/>
      <c r="R342" s="58"/>
      <c r="S342" s="58"/>
      <c r="T342" s="59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T342" s="17" t="s">
        <v>147</v>
      </c>
      <c r="AU342" s="17" t="s">
        <v>87</v>
      </c>
    </row>
    <row r="343" spans="1:65" s="2" customFormat="1" ht="16.5" customHeight="1">
      <c r="A343" s="32"/>
      <c r="B343" s="160"/>
      <c r="C343" s="186" t="s">
        <v>465</v>
      </c>
      <c r="D343" s="186" t="s">
        <v>176</v>
      </c>
      <c r="E343" s="187" t="s">
        <v>466</v>
      </c>
      <c r="F343" s="188" t="s">
        <v>467</v>
      </c>
      <c r="G343" s="189" t="s">
        <v>434</v>
      </c>
      <c r="H343" s="190">
        <v>12</v>
      </c>
      <c r="I343" s="191"/>
      <c r="J343" s="192">
        <f>ROUND(I343*H343,2)</f>
        <v>0</v>
      </c>
      <c r="K343" s="188" t="s">
        <v>1</v>
      </c>
      <c r="L343" s="193"/>
      <c r="M343" s="194" t="s">
        <v>1</v>
      </c>
      <c r="N343" s="195" t="s">
        <v>43</v>
      </c>
      <c r="O343" s="58"/>
      <c r="P343" s="170">
        <f>O343*H343</f>
        <v>0</v>
      </c>
      <c r="Q343" s="170">
        <v>0</v>
      </c>
      <c r="R343" s="170">
        <f>Q343*H343</f>
        <v>0</v>
      </c>
      <c r="S343" s="170">
        <v>0</v>
      </c>
      <c r="T343" s="171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2" t="s">
        <v>337</v>
      </c>
      <c r="AT343" s="172" t="s">
        <v>176</v>
      </c>
      <c r="AU343" s="172" t="s">
        <v>87</v>
      </c>
      <c r="AY343" s="17" t="s">
        <v>138</v>
      </c>
      <c r="BE343" s="173">
        <f>IF(N343="základní",J343,0)</f>
        <v>0</v>
      </c>
      <c r="BF343" s="173">
        <f>IF(N343="snížená",J343,0)</f>
        <v>0</v>
      </c>
      <c r="BG343" s="173">
        <f>IF(N343="zákl. přenesená",J343,0)</f>
        <v>0</v>
      </c>
      <c r="BH343" s="173">
        <f>IF(N343="sníž. přenesená",J343,0)</f>
        <v>0</v>
      </c>
      <c r="BI343" s="173">
        <f>IF(N343="nulová",J343,0)</f>
        <v>0</v>
      </c>
      <c r="BJ343" s="17" t="s">
        <v>85</v>
      </c>
      <c r="BK343" s="173">
        <f>ROUND(I343*H343,2)</f>
        <v>0</v>
      </c>
      <c r="BL343" s="17" t="s">
        <v>242</v>
      </c>
      <c r="BM343" s="172" t="s">
        <v>468</v>
      </c>
    </row>
    <row r="344" spans="1:65" s="2" customFormat="1">
      <c r="A344" s="32"/>
      <c r="B344" s="33"/>
      <c r="C344" s="32"/>
      <c r="D344" s="174" t="s">
        <v>147</v>
      </c>
      <c r="E344" s="32"/>
      <c r="F344" s="175" t="s">
        <v>467</v>
      </c>
      <c r="G344" s="32"/>
      <c r="H344" s="32"/>
      <c r="I344" s="96"/>
      <c r="J344" s="32"/>
      <c r="K344" s="32"/>
      <c r="L344" s="33"/>
      <c r="M344" s="176"/>
      <c r="N344" s="177"/>
      <c r="O344" s="58"/>
      <c r="P344" s="58"/>
      <c r="Q344" s="58"/>
      <c r="R344" s="58"/>
      <c r="S344" s="58"/>
      <c r="T344" s="59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T344" s="17" t="s">
        <v>147</v>
      </c>
      <c r="AU344" s="17" t="s">
        <v>87</v>
      </c>
    </row>
    <row r="345" spans="1:65" s="2" customFormat="1" ht="21.75" customHeight="1">
      <c r="A345" s="32"/>
      <c r="B345" s="160"/>
      <c r="C345" s="161" t="s">
        <v>469</v>
      </c>
      <c r="D345" s="161" t="s">
        <v>140</v>
      </c>
      <c r="E345" s="162" t="s">
        <v>470</v>
      </c>
      <c r="F345" s="163" t="s">
        <v>471</v>
      </c>
      <c r="G345" s="164" t="s">
        <v>213</v>
      </c>
      <c r="H345" s="165">
        <v>32.5</v>
      </c>
      <c r="I345" s="166"/>
      <c r="J345" s="167">
        <f>ROUND(I345*H345,2)</f>
        <v>0</v>
      </c>
      <c r="K345" s="163" t="s">
        <v>144</v>
      </c>
      <c r="L345" s="33"/>
      <c r="M345" s="168" t="s">
        <v>1</v>
      </c>
      <c r="N345" s="169" t="s">
        <v>43</v>
      </c>
      <c r="O345" s="58"/>
      <c r="P345" s="170">
        <f>O345*H345</f>
        <v>0</v>
      </c>
      <c r="Q345" s="170">
        <v>5.8999999999999999E-3</v>
      </c>
      <c r="R345" s="170">
        <f>Q345*H345</f>
        <v>0.19175</v>
      </c>
      <c r="S345" s="170">
        <v>0</v>
      </c>
      <c r="T345" s="171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2" t="s">
        <v>242</v>
      </c>
      <c r="AT345" s="172" t="s">
        <v>140</v>
      </c>
      <c r="AU345" s="172" t="s">
        <v>87</v>
      </c>
      <c r="AY345" s="17" t="s">
        <v>138</v>
      </c>
      <c r="BE345" s="173">
        <f>IF(N345="základní",J345,0)</f>
        <v>0</v>
      </c>
      <c r="BF345" s="173">
        <f>IF(N345="snížená",J345,0)</f>
        <v>0</v>
      </c>
      <c r="BG345" s="173">
        <f>IF(N345="zákl. přenesená",J345,0)</f>
        <v>0</v>
      </c>
      <c r="BH345" s="173">
        <f>IF(N345="sníž. přenesená",J345,0)</f>
        <v>0</v>
      </c>
      <c r="BI345" s="173">
        <f>IF(N345="nulová",J345,0)</f>
        <v>0</v>
      </c>
      <c r="BJ345" s="17" t="s">
        <v>85</v>
      </c>
      <c r="BK345" s="173">
        <f>ROUND(I345*H345,2)</f>
        <v>0</v>
      </c>
      <c r="BL345" s="17" t="s">
        <v>242</v>
      </c>
      <c r="BM345" s="172" t="s">
        <v>472</v>
      </c>
    </row>
    <row r="346" spans="1:65" s="2" customFormat="1" ht="19.5">
      <c r="A346" s="32"/>
      <c r="B346" s="33"/>
      <c r="C346" s="32"/>
      <c r="D346" s="174" t="s">
        <v>147</v>
      </c>
      <c r="E346" s="32"/>
      <c r="F346" s="175" t="s">
        <v>473</v>
      </c>
      <c r="G346" s="32"/>
      <c r="H346" s="32"/>
      <c r="I346" s="96"/>
      <c r="J346" s="32"/>
      <c r="K346" s="32"/>
      <c r="L346" s="33"/>
      <c r="M346" s="176"/>
      <c r="N346" s="177"/>
      <c r="O346" s="58"/>
      <c r="P346" s="58"/>
      <c r="Q346" s="58"/>
      <c r="R346" s="58"/>
      <c r="S346" s="58"/>
      <c r="T346" s="59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T346" s="17" t="s">
        <v>147</v>
      </c>
      <c r="AU346" s="17" t="s">
        <v>87</v>
      </c>
    </row>
    <row r="347" spans="1:65" s="13" customFormat="1">
      <c r="B347" s="178"/>
      <c r="D347" s="174" t="s">
        <v>149</v>
      </c>
      <c r="E347" s="179" t="s">
        <v>1</v>
      </c>
      <c r="F347" s="180" t="s">
        <v>474</v>
      </c>
      <c r="H347" s="181">
        <v>32.5</v>
      </c>
      <c r="I347" s="182"/>
      <c r="L347" s="178"/>
      <c r="M347" s="183"/>
      <c r="N347" s="184"/>
      <c r="O347" s="184"/>
      <c r="P347" s="184"/>
      <c r="Q347" s="184"/>
      <c r="R347" s="184"/>
      <c r="S347" s="184"/>
      <c r="T347" s="185"/>
      <c r="AT347" s="179" t="s">
        <v>149</v>
      </c>
      <c r="AU347" s="179" t="s">
        <v>87</v>
      </c>
      <c r="AV347" s="13" t="s">
        <v>87</v>
      </c>
      <c r="AW347" s="13" t="s">
        <v>33</v>
      </c>
      <c r="AX347" s="13" t="s">
        <v>85</v>
      </c>
      <c r="AY347" s="179" t="s">
        <v>138</v>
      </c>
    </row>
    <row r="348" spans="1:65" s="2" customFormat="1" ht="21.75" customHeight="1">
      <c r="A348" s="32"/>
      <c r="B348" s="160"/>
      <c r="C348" s="161" t="s">
        <v>475</v>
      </c>
      <c r="D348" s="161" t="s">
        <v>140</v>
      </c>
      <c r="E348" s="162" t="s">
        <v>476</v>
      </c>
      <c r="F348" s="163" t="s">
        <v>477</v>
      </c>
      <c r="G348" s="164" t="s">
        <v>428</v>
      </c>
      <c r="H348" s="165">
        <v>3</v>
      </c>
      <c r="I348" s="166"/>
      <c r="J348" s="167">
        <f>ROUND(I348*H348,2)</f>
        <v>0</v>
      </c>
      <c r="K348" s="163" t="s">
        <v>144</v>
      </c>
      <c r="L348" s="33"/>
      <c r="M348" s="168" t="s">
        <v>1</v>
      </c>
      <c r="N348" s="169" t="s">
        <v>43</v>
      </c>
      <c r="O348" s="58"/>
      <c r="P348" s="170">
        <f>O348*H348</f>
        <v>0</v>
      </c>
      <c r="Q348" s="170">
        <v>2.9E-4</v>
      </c>
      <c r="R348" s="170">
        <f>Q348*H348</f>
        <v>8.7000000000000001E-4</v>
      </c>
      <c r="S348" s="170">
        <v>0</v>
      </c>
      <c r="T348" s="171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2" t="s">
        <v>242</v>
      </c>
      <c r="AT348" s="172" t="s">
        <v>140</v>
      </c>
      <c r="AU348" s="172" t="s">
        <v>87</v>
      </c>
      <c r="AY348" s="17" t="s">
        <v>138</v>
      </c>
      <c r="BE348" s="173">
        <f>IF(N348="základní",J348,0)</f>
        <v>0</v>
      </c>
      <c r="BF348" s="173">
        <f>IF(N348="snížená",J348,0)</f>
        <v>0</v>
      </c>
      <c r="BG348" s="173">
        <f>IF(N348="zákl. přenesená",J348,0)</f>
        <v>0</v>
      </c>
      <c r="BH348" s="173">
        <f>IF(N348="sníž. přenesená",J348,0)</f>
        <v>0</v>
      </c>
      <c r="BI348" s="173">
        <f>IF(N348="nulová",J348,0)</f>
        <v>0</v>
      </c>
      <c r="BJ348" s="17" t="s">
        <v>85</v>
      </c>
      <c r="BK348" s="173">
        <f>ROUND(I348*H348,2)</f>
        <v>0</v>
      </c>
      <c r="BL348" s="17" t="s">
        <v>242</v>
      </c>
      <c r="BM348" s="172" t="s">
        <v>478</v>
      </c>
    </row>
    <row r="349" spans="1:65" s="2" customFormat="1" ht="29.25">
      <c r="A349" s="32"/>
      <c r="B349" s="33"/>
      <c r="C349" s="32"/>
      <c r="D349" s="174" t="s">
        <v>147</v>
      </c>
      <c r="E349" s="32"/>
      <c r="F349" s="175" t="s">
        <v>479</v>
      </c>
      <c r="G349" s="32"/>
      <c r="H349" s="32"/>
      <c r="I349" s="96"/>
      <c r="J349" s="32"/>
      <c r="K349" s="32"/>
      <c r="L349" s="33"/>
      <c r="M349" s="176"/>
      <c r="N349" s="177"/>
      <c r="O349" s="58"/>
      <c r="P349" s="58"/>
      <c r="Q349" s="58"/>
      <c r="R349" s="58"/>
      <c r="S349" s="58"/>
      <c r="T349" s="59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T349" s="17" t="s">
        <v>147</v>
      </c>
      <c r="AU349" s="17" t="s">
        <v>87</v>
      </c>
    </row>
    <row r="350" spans="1:65" s="2" customFormat="1" ht="21.75" customHeight="1">
      <c r="A350" s="32"/>
      <c r="B350" s="160"/>
      <c r="C350" s="161" t="s">
        <v>480</v>
      </c>
      <c r="D350" s="161" t="s">
        <v>140</v>
      </c>
      <c r="E350" s="162" t="s">
        <v>481</v>
      </c>
      <c r="F350" s="163" t="s">
        <v>482</v>
      </c>
      <c r="G350" s="164" t="s">
        <v>213</v>
      </c>
      <c r="H350" s="165">
        <v>10</v>
      </c>
      <c r="I350" s="166"/>
      <c r="J350" s="167">
        <f>ROUND(I350*H350,2)</f>
        <v>0</v>
      </c>
      <c r="K350" s="163" t="s">
        <v>144</v>
      </c>
      <c r="L350" s="33"/>
      <c r="M350" s="168" t="s">
        <v>1</v>
      </c>
      <c r="N350" s="169" t="s">
        <v>43</v>
      </c>
      <c r="O350" s="58"/>
      <c r="P350" s="170">
        <f>O350*H350</f>
        <v>0</v>
      </c>
      <c r="Q350" s="170">
        <v>3.7699999999999999E-3</v>
      </c>
      <c r="R350" s="170">
        <f>Q350*H350</f>
        <v>3.7699999999999997E-2</v>
      </c>
      <c r="S350" s="170">
        <v>0</v>
      </c>
      <c r="T350" s="171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2" t="s">
        <v>242</v>
      </c>
      <c r="AT350" s="172" t="s">
        <v>140</v>
      </c>
      <c r="AU350" s="172" t="s">
        <v>87</v>
      </c>
      <c r="AY350" s="17" t="s">
        <v>138</v>
      </c>
      <c r="BE350" s="173">
        <f>IF(N350="základní",J350,0)</f>
        <v>0</v>
      </c>
      <c r="BF350" s="173">
        <f>IF(N350="snížená",J350,0)</f>
        <v>0</v>
      </c>
      <c r="BG350" s="173">
        <f>IF(N350="zákl. přenesená",J350,0)</f>
        <v>0</v>
      </c>
      <c r="BH350" s="173">
        <f>IF(N350="sníž. přenesená",J350,0)</f>
        <v>0</v>
      </c>
      <c r="BI350" s="173">
        <f>IF(N350="nulová",J350,0)</f>
        <v>0</v>
      </c>
      <c r="BJ350" s="17" t="s">
        <v>85</v>
      </c>
      <c r="BK350" s="173">
        <f>ROUND(I350*H350,2)</f>
        <v>0</v>
      </c>
      <c r="BL350" s="17" t="s">
        <v>242</v>
      </c>
      <c r="BM350" s="172" t="s">
        <v>483</v>
      </c>
    </row>
    <row r="351" spans="1:65" s="2" customFormat="1" ht="19.5">
      <c r="A351" s="32"/>
      <c r="B351" s="33"/>
      <c r="C351" s="32"/>
      <c r="D351" s="174" t="s">
        <v>147</v>
      </c>
      <c r="E351" s="32"/>
      <c r="F351" s="175" t="s">
        <v>484</v>
      </c>
      <c r="G351" s="32"/>
      <c r="H351" s="32"/>
      <c r="I351" s="96"/>
      <c r="J351" s="32"/>
      <c r="K351" s="32"/>
      <c r="L351" s="33"/>
      <c r="M351" s="176"/>
      <c r="N351" s="177"/>
      <c r="O351" s="58"/>
      <c r="P351" s="58"/>
      <c r="Q351" s="58"/>
      <c r="R351" s="58"/>
      <c r="S351" s="58"/>
      <c r="T351" s="59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T351" s="17" t="s">
        <v>147</v>
      </c>
      <c r="AU351" s="17" t="s">
        <v>87</v>
      </c>
    </row>
    <row r="352" spans="1:65" s="2" customFormat="1" ht="21.75" customHeight="1">
      <c r="A352" s="32"/>
      <c r="B352" s="160"/>
      <c r="C352" s="161" t="s">
        <v>485</v>
      </c>
      <c r="D352" s="161" t="s">
        <v>140</v>
      </c>
      <c r="E352" s="162" t="s">
        <v>486</v>
      </c>
      <c r="F352" s="163" t="s">
        <v>487</v>
      </c>
      <c r="G352" s="164" t="s">
        <v>488</v>
      </c>
      <c r="H352" s="204"/>
      <c r="I352" s="166"/>
      <c r="J352" s="167">
        <f>ROUND(I352*H352,2)</f>
        <v>0</v>
      </c>
      <c r="K352" s="163" t="s">
        <v>144</v>
      </c>
      <c r="L352" s="33"/>
      <c r="M352" s="168" t="s">
        <v>1</v>
      </c>
      <c r="N352" s="169" t="s">
        <v>43</v>
      </c>
      <c r="O352" s="58"/>
      <c r="P352" s="170">
        <f>O352*H352</f>
        <v>0</v>
      </c>
      <c r="Q352" s="170">
        <v>0</v>
      </c>
      <c r="R352" s="170">
        <f>Q352*H352</f>
        <v>0</v>
      </c>
      <c r="S352" s="170">
        <v>0</v>
      </c>
      <c r="T352" s="171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2" t="s">
        <v>242</v>
      </c>
      <c r="AT352" s="172" t="s">
        <v>140</v>
      </c>
      <c r="AU352" s="172" t="s">
        <v>87</v>
      </c>
      <c r="AY352" s="17" t="s">
        <v>138</v>
      </c>
      <c r="BE352" s="173">
        <f>IF(N352="základní",J352,0)</f>
        <v>0</v>
      </c>
      <c r="BF352" s="173">
        <f>IF(N352="snížená",J352,0)</f>
        <v>0</v>
      </c>
      <c r="BG352" s="173">
        <f>IF(N352="zákl. přenesená",J352,0)</f>
        <v>0</v>
      </c>
      <c r="BH352" s="173">
        <f>IF(N352="sníž. přenesená",J352,0)</f>
        <v>0</v>
      </c>
      <c r="BI352" s="173">
        <f>IF(N352="nulová",J352,0)</f>
        <v>0</v>
      </c>
      <c r="BJ352" s="17" t="s">
        <v>85</v>
      </c>
      <c r="BK352" s="173">
        <f>ROUND(I352*H352,2)</f>
        <v>0</v>
      </c>
      <c r="BL352" s="17" t="s">
        <v>242</v>
      </c>
      <c r="BM352" s="172" t="s">
        <v>489</v>
      </c>
    </row>
    <row r="353" spans="1:65" s="2" customFormat="1" ht="29.25">
      <c r="A353" s="32"/>
      <c r="B353" s="33"/>
      <c r="C353" s="32"/>
      <c r="D353" s="174" t="s">
        <v>147</v>
      </c>
      <c r="E353" s="32"/>
      <c r="F353" s="175" t="s">
        <v>490</v>
      </c>
      <c r="G353" s="32"/>
      <c r="H353" s="32"/>
      <c r="I353" s="96"/>
      <c r="J353" s="32"/>
      <c r="K353" s="32"/>
      <c r="L353" s="33"/>
      <c r="M353" s="176"/>
      <c r="N353" s="177"/>
      <c r="O353" s="58"/>
      <c r="P353" s="58"/>
      <c r="Q353" s="58"/>
      <c r="R353" s="58"/>
      <c r="S353" s="58"/>
      <c r="T353" s="59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T353" s="17" t="s">
        <v>147</v>
      </c>
      <c r="AU353" s="17" t="s">
        <v>87</v>
      </c>
    </row>
    <row r="354" spans="1:65" s="12" customFormat="1" ht="22.9" customHeight="1">
      <c r="B354" s="147"/>
      <c r="D354" s="148" t="s">
        <v>77</v>
      </c>
      <c r="E354" s="158" t="s">
        <v>491</v>
      </c>
      <c r="F354" s="158" t="s">
        <v>492</v>
      </c>
      <c r="I354" s="150"/>
      <c r="J354" s="159">
        <f>BK354</f>
        <v>0</v>
      </c>
      <c r="L354" s="147"/>
      <c r="M354" s="152"/>
      <c r="N354" s="153"/>
      <c r="O354" s="153"/>
      <c r="P354" s="154">
        <f>SUM(P355:P419)</f>
        <v>0</v>
      </c>
      <c r="Q354" s="153"/>
      <c r="R354" s="154">
        <f>SUM(R355:R419)</f>
        <v>9.687105E-2</v>
      </c>
      <c r="S354" s="153"/>
      <c r="T354" s="155">
        <f>SUM(T355:T419)</f>
        <v>0.17002</v>
      </c>
      <c r="AR354" s="148" t="s">
        <v>87</v>
      </c>
      <c r="AT354" s="156" t="s">
        <v>77</v>
      </c>
      <c r="AU354" s="156" t="s">
        <v>85</v>
      </c>
      <c r="AY354" s="148" t="s">
        <v>138</v>
      </c>
      <c r="BK354" s="157">
        <f>SUM(BK355:BK419)</f>
        <v>0</v>
      </c>
    </row>
    <row r="355" spans="1:65" s="2" customFormat="1" ht="16.5" customHeight="1">
      <c r="A355" s="32"/>
      <c r="B355" s="160"/>
      <c r="C355" s="161" t="s">
        <v>493</v>
      </c>
      <c r="D355" s="161" t="s">
        <v>140</v>
      </c>
      <c r="E355" s="162" t="s">
        <v>494</v>
      </c>
      <c r="F355" s="163" t="s">
        <v>495</v>
      </c>
      <c r="G355" s="164" t="s">
        <v>428</v>
      </c>
      <c r="H355" s="165">
        <v>250</v>
      </c>
      <c r="I355" s="166"/>
      <c r="J355" s="167">
        <f>ROUND(I355*H355,2)</f>
        <v>0</v>
      </c>
      <c r="K355" s="163" t="s">
        <v>144</v>
      </c>
      <c r="L355" s="33"/>
      <c r="M355" s="168" t="s">
        <v>1</v>
      </c>
      <c r="N355" s="169" t="s">
        <v>43</v>
      </c>
      <c r="O355" s="58"/>
      <c r="P355" s="170">
        <f>O355*H355</f>
        <v>0</v>
      </c>
      <c r="Q355" s="170">
        <v>0</v>
      </c>
      <c r="R355" s="170">
        <f>Q355*H355</f>
        <v>0</v>
      </c>
      <c r="S355" s="170">
        <v>0</v>
      </c>
      <c r="T355" s="171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2" t="s">
        <v>242</v>
      </c>
      <c r="AT355" s="172" t="s">
        <v>140</v>
      </c>
      <c r="AU355" s="172" t="s">
        <v>87</v>
      </c>
      <c r="AY355" s="17" t="s">
        <v>138</v>
      </c>
      <c r="BE355" s="173">
        <f>IF(N355="základní",J355,0)</f>
        <v>0</v>
      </c>
      <c r="BF355" s="173">
        <f>IF(N355="snížená",J355,0)</f>
        <v>0</v>
      </c>
      <c r="BG355" s="173">
        <f>IF(N355="zákl. přenesená",J355,0)</f>
        <v>0</v>
      </c>
      <c r="BH355" s="173">
        <f>IF(N355="sníž. přenesená",J355,0)</f>
        <v>0</v>
      </c>
      <c r="BI355" s="173">
        <f>IF(N355="nulová",J355,0)</f>
        <v>0</v>
      </c>
      <c r="BJ355" s="17" t="s">
        <v>85</v>
      </c>
      <c r="BK355" s="173">
        <f>ROUND(I355*H355,2)</f>
        <v>0</v>
      </c>
      <c r="BL355" s="17" t="s">
        <v>242</v>
      </c>
      <c r="BM355" s="172" t="s">
        <v>496</v>
      </c>
    </row>
    <row r="356" spans="1:65" s="2" customFormat="1" ht="19.5">
      <c r="A356" s="32"/>
      <c r="B356" s="33"/>
      <c r="C356" s="32"/>
      <c r="D356" s="174" t="s">
        <v>147</v>
      </c>
      <c r="E356" s="32"/>
      <c r="F356" s="175" t="s">
        <v>497</v>
      </c>
      <c r="G356" s="32"/>
      <c r="H356" s="32"/>
      <c r="I356" s="96"/>
      <c r="J356" s="32"/>
      <c r="K356" s="32"/>
      <c r="L356" s="33"/>
      <c r="M356" s="176"/>
      <c r="N356" s="177"/>
      <c r="O356" s="58"/>
      <c r="P356" s="58"/>
      <c r="Q356" s="58"/>
      <c r="R356" s="58"/>
      <c r="S356" s="58"/>
      <c r="T356" s="59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T356" s="17" t="s">
        <v>147</v>
      </c>
      <c r="AU356" s="17" t="s">
        <v>87</v>
      </c>
    </row>
    <row r="357" spans="1:65" s="2" customFormat="1" ht="21.75" customHeight="1">
      <c r="A357" s="32"/>
      <c r="B357" s="160"/>
      <c r="C357" s="186" t="s">
        <v>498</v>
      </c>
      <c r="D357" s="186" t="s">
        <v>176</v>
      </c>
      <c r="E357" s="187" t="s">
        <v>499</v>
      </c>
      <c r="F357" s="188" t="s">
        <v>500</v>
      </c>
      <c r="G357" s="189" t="s">
        <v>428</v>
      </c>
      <c r="H357" s="190">
        <v>250</v>
      </c>
      <c r="I357" s="191"/>
      <c r="J357" s="192">
        <f>ROUND(I357*H357,2)</f>
        <v>0</v>
      </c>
      <c r="K357" s="188" t="s">
        <v>144</v>
      </c>
      <c r="L357" s="193"/>
      <c r="M357" s="194" t="s">
        <v>1</v>
      </c>
      <c r="N357" s="195" t="s">
        <v>43</v>
      </c>
      <c r="O357" s="58"/>
      <c r="P357" s="170">
        <f>O357*H357</f>
        <v>0</v>
      </c>
      <c r="Q357" s="170">
        <v>2.2000000000000001E-4</v>
      </c>
      <c r="R357" s="170">
        <f>Q357*H357</f>
        <v>5.5E-2</v>
      </c>
      <c r="S357" s="170">
        <v>0</v>
      </c>
      <c r="T357" s="171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2" t="s">
        <v>337</v>
      </c>
      <c r="AT357" s="172" t="s">
        <v>176</v>
      </c>
      <c r="AU357" s="172" t="s">
        <v>87</v>
      </c>
      <c r="AY357" s="17" t="s">
        <v>138</v>
      </c>
      <c r="BE357" s="173">
        <f>IF(N357="základní",J357,0)</f>
        <v>0</v>
      </c>
      <c r="BF357" s="173">
        <f>IF(N357="snížená",J357,0)</f>
        <v>0</v>
      </c>
      <c r="BG357" s="173">
        <f>IF(N357="zákl. přenesená",J357,0)</f>
        <v>0</v>
      </c>
      <c r="BH357" s="173">
        <f>IF(N357="sníž. přenesená",J357,0)</f>
        <v>0</v>
      </c>
      <c r="BI357" s="173">
        <f>IF(N357="nulová",J357,0)</f>
        <v>0</v>
      </c>
      <c r="BJ357" s="17" t="s">
        <v>85</v>
      </c>
      <c r="BK357" s="173">
        <f>ROUND(I357*H357,2)</f>
        <v>0</v>
      </c>
      <c r="BL357" s="17" t="s">
        <v>242</v>
      </c>
      <c r="BM357" s="172" t="s">
        <v>501</v>
      </c>
    </row>
    <row r="358" spans="1:65" s="2" customFormat="1" ht="19.5">
      <c r="A358" s="32"/>
      <c r="B358" s="33"/>
      <c r="C358" s="32"/>
      <c r="D358" s="174" t="s">
        <v>147</v>
      </c>
      <c r="E358" s="32"/>
      <c r="F358" s="175" t="s">
        <v>500</v>
      </c>
      <c r="G358" s="32"/>
      <c r="H358" s="32"/>
      <c r="I358" s="96"/>
      <c r="J358" s="32"/>
      <c r="K358" s="32"/>
      <c r="L358" s="33"/>
      <c r="M358" s="176"/>
      <c r="N358" s="177"/>
      <c r="O358" s="58"/>
      <c r="P358" s="58"/>
      <c r="Q358" s="58"/>
      <c r="R358" s="58"/>
      <c r="S358" s="58"/>
      <c r="T358" s="59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T358" s="17" t="s">
        <v>147</v>
      </c>
      <c r="AU358" s="17" t="s">
        <v>87</v>
      </c>
    </row>
    <row r="359" spans="1:65" s="2" customFormat="1" ht="21.75" customHeight="1">
      <c r="A359" s="32"/>
      <c r="B359" s="160"/>
      <c r="C359" s="161" t="s">
        <v>502</v>
      </c>
      <c r="D359" s="161" t="s">
        <v>140</v>
      </c>
      <c r="E359" s="162" t="s">
        <v>503</v>
      </c>
      <c r="F359" s="163" t="s">
        <v>504</v>
      </c>
      <c r="G359" s="164" t="s">
        <v>192</v>
      </c>
      <c r="H359" s="165">
        <v>77.02</v>
      </c>
      <c r="I359" s="166"/>
      <c r="J359" s="167">
        <f>ROUND(I359*H359,2)</f>
        <v>0</v>
      </c>
      <c r="K359" s="163" t="s">
        <v>144</v>
      </c>
      <c r="L359" s="33"/>
      <c r="M359" s="168" t="s">
        <v>1</v>
      </c>
      <c r="N359" s="169" t="s">
        <v>43</v>
      </c>
      <c r="O359" s="58"/>
      <c r="P359" s="170">
        <f>O359*H359</f>
        <v>0</v>
      </c>
      <c r="Q359" s="170">
        <v>0</v>
      </c>
      <c r="R359" s="170">
        <f>Q359*H359</f>
        <v>0</v>
      </c>
      <c r="S359" s="170">
        <v>0</v>
      </c>
      <c r="T359" s="171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2" t="s">
        <v>242</v>
      </c>
      <c r="AT359" s="172" t="s">
        <v>140</v>
      </c>
      <c r="AU359" s="172" t="s">
        <v>87</v>
      </c>
      <c r="AY359" s="17" t="s">
        <v>138</v>
      </c>
      <c r="BE359" s="173">
        <f>IF(N359="základní",J359,0)</f>
        <v>0</v>
      </c>
      <c r="BF359" s="173">
        <f>IF(N359="snížená",J359,0)</f>
        <v>0</v>
      </c>
      <c r="BG359" s="173">
        <f>IF(N359="zákl. přenesená",J359,0)</f>
        <v>0</v>
      </c>
      <c r="BH359" s="173">
        <f>IF(N359="sníž. přenesená",J359,0)</f>
        <v>0</v>
      </c>
      <c r="BI359" s="173">
        <f>IF(N359="nulová",J359,0)</f>
        <v>0</v>
      </c>
      <c r="BJ359" s="17" t="s">
        <v>85</v>
      </c>
      <c r="BK359" s="173">
        <f>ROUND(I359*H359,2)</f>
        <v>0</v>
      </c>
      <c r="BL359" s="17" t="s">
        <v>242</v>
      </c>
      <c r="BM359" s="172" t="s">
        <v>505</v>
      </c>
    </row>
    <row r="360" spans="1:65" s="2" customFormat="1" ht="19.5">
      <c r="A360" s="32"/>
      <c r="B360" s="33"/>
      <c r="C360" s="32"/>
      <c r="D360" s="174" t="s">
        <v>147</v>
      </c>
      <c r="E360" s="32"/>
      <c r="F360" s="175" t="s">
        <v>506</v>
      </c>
      <c r="G360" s="32"/>
      <c r="H360" s="32"/>
      <c r="I360" s="96"/>
      <c r="J360" s="32"/>
      <c r="K360" s="32"/>
      <c r="L360" s="33"/>
      <c r="M360" s="176"/>
      <c r="N360" s="177"/>
      <c r="O360" s="58"/>
      <c r="P360" s="58"/>
      <c r="Q360" s="58"/>
      <c r="R360" s="58"/>
      <c r="S360" s="58"/>
      <c r="T360" s="59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T360" s="17" t="s">
        <v>147</v>
      </c>
      <c r="AU360" s="17" t="s">
        <v>87</v>
      </c>
    </row>
    <row r="361" spans="1:65" s="13" customFormat="1">
      <c r="B361" s="178"/>
      <c r="D361" s="174" t="s">
        <v>149</v>
      </c>
      <c r="E361" s="179" t="s">
        <v>1</v>
      </c>
      <c r="F361" s="180" t="s">
        <v>394</v>
      </c>
      <c r="H361" s="181">
        <v>77.02</v>
      </c>
      <c r="I361" s="182"/>
      <c r="L361" s="178"/>
      <c r="M361" s="183"/>
      <c r="N361" s="184"/>
      <c r="O361" s="184"/>
      <c r="P361" s="184"/>
      <c r="Q361" s="184"/>
      <c r="R361" s="184"/>
      <c r="S361" s="184"/>
      <c r="T361" s="185"/>
      <c r="AT361" s="179" t="s">
        <v>149</v>
      </c>
      <c r="AU361" s="179" t="s">
        <v>87</v>
      </c>
      <c r="AV361" s="13" t="s">
        <v>87</v>
      </c>
      <c r="AW361" s="13" t="s">
        <v>33</v>
      </c>
      <c r="AX361" s="13" t="s">
        <v>85</v>
      </c>
      <c r="AY361" s="179" t="s">
        <v>138</v>
      </c>
    </row>
    <row r="362" spans="1:65" s="2" customFormat="1" ht="16.5" customHeight="1">
      <c r="A362" s="32"/>
      <c r="B362" s="160"/>
      <c r="C362" s="186" t="s">
        <v>507</v>
      </c>
      <c r="D362" s="186" t="s">
        <v>176</v>
      </c>
      <c r="E362" s="187" t="s">
        <v>508</v>
      </c>
      <c r="F362" s="188" t="s">
        <v>509</v>
      </c>
      <c r="G362" s="189" t="s">
        <v>434</v>
      </c>
      <c r="H362" s="190">
        <v>896</v>
      </c>
      <c r="I362" s="191"/>
      <c r="J362" s="192">
        <f>ROUND(I362*H362,2)</f>
        <v>0</v>
      </c>
      <c r="K362" s="188" t="s">
        <v>1</v>
      </c>
      <c r="L362" s="193"/>
      <c r="M362" s="194" t="s">
        <v>1</v>
      </c>
      <c r="N362" s="195" t="s">
        <v>43</v>
      </c>
      <c r="O362" s="58"/>
      <c r="P362" s="170">
        <f>O362*H362</f>
        <v>0</v>
      </c>
      <c r="Q362" s="170">
        <v>0</v>
      </c>
      <c r="R362" s="170">
        <f>Q362*H362</f>
        <v>0</v>
      </c>
      <c r="S362" s="170">
        <v>0</v>
      </c>
      <c r="T362" s="171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2" t="s">
        <v>337</v>
      </c>
      <c r="AT362" s="172" t="s">
        <v>176</v>
      </c>
      <c r="AU362" s="172" t="s">
        <v>87</v>
      </c>
      <c r="AY362" s="17" t="s">
        <v>138</v>
      </c>
      <c r="BE362" s="173">
        <f>IF(N362="základní",J362,0)</f>
        <v>0</v>
      </c>
      <c r="BF362" s="173">
        <f>IF(N362="snížená",J362,0)</f>
        <v>0</v>
      </c>
      <c r="BG362" s="173">
        <f>IF(N362="zákl. přenesená",J362,0)</f>
        <v>0</v>
      </c>
      <c r="BH362" s="173">
        <f>IF(N362="sníž. přenesená",J362,0)</f>
        <v>0</v>
      </c>
      <c r="BI362" s="173">
        <f>IF(N362="nulová",J362,0)</f>
        <v>0</v>
      </c>
      <c r="BJ362" s="17" t="s">
        <v>85</v>
      </c>
      <c r="BK362" s="173">
        <f>ROUND(I362*H362,2)</f>
        <v>0</v>
      </c>
      <c r="BL362" s="17" t="s">
        <v>242</v>
      </c>
      <c r="BM362" s="172" t="s">
        <v>510</v>
      </c>
    </row>
    <row r="363" spans="1:65" s="2" customFormat="1">
      <c r="A363" s="32"/>
      <c r="B363" s="33"/>
      <c r="C363" s="32"/>
      <c r="D363" s="174" t="s">
        <v>147</v>
      </c>
      <c r="E363" s="32"/>
      <c r="F363" s="175" t="s">
        <v>509</v>
      </c>
      <c r="G363" s="32"/>
      <c r="H363" s="32"/>
      <c r="I363" s="96"/>
      <c r="J363" s="32"/>
      <c r="K363" s="32"/>
      <c r="L363" s="33"/>
      <c r="M363" s="176"/>
      <c r="N363" s="177"/>
      <c r="O363" s="58"/>
      <c r="P363" s="58"/>
      <c r="Q363" s="58"/>
      <c r="R363" s="58"/>
      <c r="S363" s="58"/>
      <c r="T363" s="59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T363" s="17" t="s">
        <v>147</v>
      </c>
      <c r="AU363" s="17" t="s">
        <v>87</v>
      </c>
    </row>
    <row r="364" spans="1:65" s="2" customFormat="1" ht="16.5" customHeight="1">
      <c r="A364" s="32"/>
      <c r="B364" s="160"/>
      <c r="C364" s="186" t="s">
        <v>511</v>
      </c>
      <c r="D364" s="186" t="s">
        <v>176</v>
      </c>
      <c r="E364" s="187" t="s">
        <v>512</v>
      </c>
      <c r="F364" s="188" t="s">
        <v>513</v>
      </c>
      <c r="G364" s="189" t="s">
        <v>434</v>
      </c>
      <c r="H364" s="190">
        <v>52</v>
      </c>
      <c r="I364" s="191"/>
      <c r="J364" s="192">
        <f>ROUND(I364*H364,2)</f>
        <v>0</v>
      </c>
      <c r="K364" s="188" t="s">
        <v>1</v>
      </c>
      <c r="L364" s="193"/>
      <c r="M364" s="194" t="s">
        <v>1</v>
      </c>
      <c r="N364" s="195" t="s">
        <v>43</v>
      </c>
      <c r="O364" s="58"/>
      <c r="P364" s="170">
        <f>O364*H364</f>
        <v>0</v>
      </c>
      <c r="Q364" s="170">
        <v>0</v>
      </c>
      <c r="R364" s="170">
        <f>Q364*H364</f>
        <v>0</v>
      </c>
      <c r="S364" s="170">
        <v>0</v>
      </c>
      <c r="T364" s="171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2" t="s">
        <v>337</v>
      </c>
      <c r="AT364" s="172" t="s">
        <v>176</v>
      </c>
      <c r="AU364" s="172" t="s">
        <v>87</v>
      </c>
      <c r="AY364" s="17" t="s">
        <v>138</v>
      </c>
      <c r="BE364" s="173">
        <f>IF(N364="základní",J364,0)</f>
        <v>0</v>
      </c>
      <c r="BF364" s="173">
        <f>IF(N364="snížená",J364,0)</f>
        <v>0</v>
      </c>
      <c r="BG364" s="173">
        <f>IF(N364="zákl. přenesená",J364,0)</f>
        <v>0</v>
      </c>
      <c r="BH364" s="173">
        <f>IF(N364="sníž. přenesená",J364,0)</f>
        <v>0</v>
      </c>
      <c r="BI364" s="173">
        <f>IF(N364="nulová",J364,0)</f>
        <v>0</v>
      </c>
      <c r="BJ364" s="17" t="s">
        <v>85</v>
      </c>
      <c r="BK364" s="173">
        <f>ROUND(I364*H364,2)</f>
        <v>0</v>
      </c>
      <c r="BL364" s="17" t="s">
        <v>242</v>
      </c>
      <c r="BM364" s="172" t="s">
        <v>514</v>
      </c>
    </row>
    <row r="365" spans="1:65" s="2" customFormat="1">
      <c r="A365" s="32"/>
      <c r="B365" s="33"/>
      <c r="C365" s="32"/>
      <c r="D365" s="174" t="s">
        <v>147</v>
      </c>
      <c r="E365" s="32"/>
      <c r="F365" s="175" t="s">
        <v>513</v>
      </c>
      <c r="G365" s="32"/>
      <c r="H365" s="32"/>
      <c r="I365" s="96"/>
      <c r="J365" s="32"/>
      <c r="K365" s="32"/>
      <c r="L365" s="33"/>
      <c r="M365" s="176"/>
      <c r="N365" s="177"/>
      <c r="O365" s="58"/>
      <c r="P365" s="58"/>
      <c r="Q365" s="58"/>
      <c r="R365" s="58"/>
      <c r="S365" s="58"/>
      <c r="T365" s="59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T365" s="17" t="s">
        <v>147</v>
      </c>
      <c r="AU365" s="17" t="s">
        <v>87</v>
      </c>
    </row>
    <row r="366" spans="1:65" s="2" customFormat="1" ht="16.5" customHeight="1">
      <c r="A366" s="32"/>
      <c r="B366" s="160"/>
      <c r="C366" s="186" t="s">
        <v>515</v>
      </c>
      <c r="D366" s="186" t="s">
        <v>176</v>
      </c>
      <c r="E366" s="187" t="s">
        <v>516</v>
      </c>
      <c r="F366" s="188" t="s">
        <v>517</v>
      </c>
      <c r="G366" s="189" t="s">
        <v>434</v>
      </c>
      <c r="H366" s="190">
        <v>16</v>
      </c>
      <c r="I366" s="191"/>
      <c r="J366" s="192">
        <f>ROUND(I366*H366,2)</f>
        <v>0</v>
      </c>
      <c r="K366" s="188" t="s">
        <v>1</v>
      </c>
      <c r="L366" s="193"/>
      <c r="M366" s="194" t="s">
        <v>1</v>
      </c>
      <c r="N366" s="195" t="s">
        <v>43</v>
      </c>
      <c r="O366" s="58"/>
      <c r="P366" s="170">
        <f>O366*H366</f>
        <v>0</v>
      </c>
      <c r="Q366" s="170">
        <v>0</v>
      </c>
      <c r="R366" s="170">
        <f>Q366*H366</f>
        <v>0</v>
      </c>
      <c r="S366" s="170">
        <v>0</v>
      </c>
      <c r="T366" s="171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2" t="s">
        <v>337</v>
      </c>
      <c r="AT366" s="172" t="s">
        <v>176</v>
      </c>
      <c r="AU366" s="172" t="s">
        <v>87</v>
      </c>
      <c r="AY366" s="17" t="s">
        <v>138</v>
      </c>
      <c r="BE366" s="173">
        <f>IF(N366="základní",J366,0)</f>
        <v>0</v>
      </c>
      <c r="BF366" s="173">
        <f>IF(N366="snížená",J366,0)</f>
        <v>0</v>
      </c>
      <c r="BG366" s="173">
        <f>IF(N366="zákl. přenesená",J366,0)</f>
        <v>0</v>
      </c>
      <c r="BH366" s="173">
        <f>IF(N366="sníž. přenesená",J366,0)</f>
        <v>0</v>
      </c>
      <c r="BI366" s="173">
        <f>IF(N366="nulová",J366,0)</f>
        <v>0</v>
      </c>
      <c r="BJ366" s="17" t="s">
        <v>85</v>
      </c>
      <c r="BK366" s="173">
        <f>ROUND(I366*H366,2)</f>
        <v>0</v>
      </c>
      <c r="BL366" s="17" t="s">
        <v>242</v>
      </c>
      <c r="BM366" s="172" t="s">
        <v>518</v>
      </c>
    </row>
    <row r="367" spans="1:65" s="2" customFormat="1">
      <c r="A367" s="32"/>
      <c r="B367" s="33"/>
      <c r="C367" s="32"/>
      <c r="D367" s="174" t="s">
        <v>147</v>
      </c>
      <c r="E367" s="32"/>
      <c r="F367" s="175" t="s">
        <v>517</v>
      </c>
      <c r="G367" s="32"/>
      <c r="H367" s="32"/>
      <c r="I367" s="96"/>
      <c r="J367" s="32"/>
      <c r="K367" s="32"/>
      <c r="L367" s="33"/>
      <c r="M367" s="176"/>
      <c r="N367" s="177"/>
      <c r="O367" s="58"/>
      <c r="P367" s="58"/>
      <c r="Q367" s="58"/>
      <c r="R367" s="58"/>
      <c r="S367" s="58"/>
      <c r="T367" s="59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T367" s="17" t="s">
        <v>147</v>
      </c>
      <c r="AU367" s="17" t="s">
        <v>87</v>
      </c>
    </row>
    <row r="368" spans="1:65" s="2" customFormat="1" ht="16.5" customHeight="1">
      <c r="A368" s="32"/>
      <c r="B368" s="160"/>
      <c r="C368" s="161" t="s">
        <v>208</v>
      </c>
      <c r="D368" s="161" t="s">
        <v>140</v>
      </c>
      <c r="E368" s="162" t="s">
        <v>519</v>
      </c>
      <c r="F368" s="163" t="s">
        <v>520</v>
      </c>
      <c r="G368" s="164" t="s">
        <v>213</v>
      </c>
      <c r="H368" s="165">
        <v>30.94</v>
      </c>
      <c r="I368" s="166"/>
      <c r="J368" s="167">
        <f>ROUND(I368*H368,2)</f>
        <v>0</v>
      </c>
      <c r="K368" s="163" t="s">
        <v>144</v>
      </c>
      <c r="L368" s="33"/>
      <c r="M368" s="168" t="s">
        <v>1</v>
      </c>
      <c r="N368" s="169" t="s">
        <v>43</v>
      </c>
      <c r="O368" s="58"/>
      <c r="P368" s="170">
        <f>O368*H368</f>
        <v>0</v>
      </c>
      <c r="Q368" s="170">
        <v>1.0000000000000001E-5</v>
      </c>
      <c r="R368" s="170">
        <f>Q368*H368</f>
        <v>3.0940000000000004E-4</v>
      </c>
      <c r="S368" s="170">
        <v>0</v>
      </c>
      <c r="T368" s="171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2" t="s">
        <v>242</v>
      </c>
      <c r="AT368" s="172" t="s">
        <v>140</v>
      </c>
      <c r="AU368" s="172" t="s">
        <v>87</v>
      </c>
      <c r="AY368" s="17" t="s">
        <v>138</v>
      </c>
      <c r="BE368" s="173">
        <f>IF(N368="základní",J368,0)</f>
        <v>0</v>
      </c>
      <c r="BF368" s="173">
        <f>IF(N368="snížená",J368,0)</f>
        <v>0</v>
      </c>
      <c r="BG368" s="173">
        <f>IF(N368="zákl. přenesená",J368,0)</f>
        <v>0</v>
      </c>
      <c r="BH368" s="173">
        <f>IF(N368="sníž. přenesená",J368,0)</f>
        <v>0</v>
      </c>
      <c r="BI368" s="173">
        <f>IF(N368="nulová",J368,0)</f>
        <v>0</v>
      </c>
      <c r="BJ368" s="17" t="s">
        <v>85</v>
      </c>
      <c r="BK368" s="173">
        <f>ROUND(I368*H368,2)</f>
        <v>0</v>
      </c>
      <c r="BL368" s="17" t="s">
        <v>242</v>
      </c>
      <c r="BM368" s="172" t="s">
        <v>521</v>
      </c>
    </row>
    <row r="369" spans="1:65" s="2" customFormat="1">
      <c r="A369" s="32"/>
      <c r="B369" s="33"/>
      <c r="C369" s="32"/>
      <c r="D369" s="174" t="s">
        <v>147</v>
      </c>
      <c r="E369" s="32"/>
      <c r="F369" s="175" t="s">
        <v>522</v>
      </c>
      <c r="G369" s="32"/>
      <c r="H369" s="32"/>
      <c r="I369" s="96"/>
      <c r="J369" s="32"/>
      <c r="K369" s="32"/>
      <c r="L369" s="33"/>
      <c r="M369" s="176"/>
      <c r="N369" s="177"/>
      <c r="O369" s="58"/>
      <c r="P369" s="58"/>
      <c r="Q369" s="58"/>
      <c r="R369" s="58"/>
      <c r="S369" s="58"/>
      <c r="T369" s="59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T369" s="17" t="s">
        <v>147</v>
      </c>
      <c r="AU369" s="17" t="s">
        <v>87</v>
      </c>
    </row>
    <row r="370" spans="1:65" s="13" customFormat="1">
      <c r="B370" s="178"/>
      <c r="D370" s="174" t="s">
        <v>149</v>
      </c>
      <c r="E370" s="179" t="s">
        <v>1</v>
      </c>
      <c r="F370" s="180" t="s">
        <v>523</v>
      </c>
      <c r="H370" s="181">
        <v>30.94</v>
      </c>
      <c r="I370" s="182"/>
      <c r="L370" s="178"/>
      <c r="M370" s="183"/>
      <c r="N370" s="184"/>
      <c r="O370" s="184"/>
      <c r="P370" s="184"/>
      <c r="Q370" s="184"/>
      <c r="R370" s="184"/>
      <c r="S370" s="184"/>
      <c r="T370" s="185"/>
      <c r="AT370" s="179" t="s">
        <v>149</v>
      </c>
      <c r="AU370" s="179" t="s">
        <v>87</v>
      </c>
      <c r="AV370" s="13" t="s">
        <v>87</v>
      </c>
      <c r="AW370" s="13" t="s">
        <v>33</v>
      </c>
      <c r="AX370" s="13" t="s">
        <v>85</v>
      </c>
      <c r="AY370" s="179" t="s">
        <v>138</v>
      </c>
    </row>
    <row r="371" spans="1:65" s="2" customFormat="1" ht="16.5" customHeight="1">
      <c r="A371" s="32"/>
      <c r="B371" s="160"/>
      <c r="C371" s="186" t="s">
        <v>524</v>
      </c>
      <c r="D371" s="186" t="s">
        <v>176</v>
      </c>
      <c r="E371" s="187" t="s">
        <v>525</v>
      </c>
      <c r="F371" s="188" t="s">
        <v>526</v>
      </c>
      <c r="G371" s="189" t="s">
        <v>213</v>
      </c>
      <c r="H371" s="190">
        <v>34.033999999999999</v>
      </c>
      <c r="I371" s="191"/>
      <c r="J371" s="192">
        <f>ROUND(I371*H371,2)</f>
        <v>0</v>
      </c>
      <c r="K371" s="188" t="s">
        <v>144</v>
      </c>
      <c r="L371" s="193"/>
      <c r="M371" s="194" t="s">
        <v>1</v>
      </c>
      <c r="N371" s="195" t="s">
        <v>43</v>
      </c>
      <c r="O371" s="58"/>
      <c r="P371" s="170">
        <f>O371*H371</f>
        <v>0</v>
      </c>
      <c r="Q371" s="170">
        <v>2.0000000000000001E-4</v>
      </c>
      <c r="R371" s="170">
        <f>Q371*H371</f>
        <v>6.8068E-3</v>
      </c>
      <c r="S371" s="170">
        <v>0</v>
      </c>
      <c r="T371" s="171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2" t="s">
        <v>337</v>
      </c>
      <c r="AT371" s="172" t="s">
        <v>176</v>
      </c>
      <c r="AU371" s="172" t="s">
        <v>87</v>
      </c>
      <c r="AY371" s="17" t="s">
        <v>138</v>
      </c>
      <c r="BE371" s="173">
        <f>IF(N371="základní",J371,0)</f>
        <v>0</v>
      </c>
      <c r="BF371" s="173">
        <f>IF(N371="snížená",J371,0)</f>
        <v>0</v>
      </c>
      <c r="BG371" s="173">
        <f>IF(N371="zákl. přenesená",J371,0)</f>
        <v>0</v>
      </c>
      <c r="BH371" s="173">
        <f>IF(N371="sníž. přenesená",J371,0)</f>
        <v>0</v>
      </c>
      <c r="BI371" s="173">
        <f>IF(N371="nulová",J371,0)</f>
        <v>0</v>
      </c>
      <c r="BJ371" s="17" t="s">
        <v>85</v>
      </c>
      <c r="BK371" s="173">
        <f>ROUND(I371*H371,2)</f>
        <v>0</v>
      </c>
      <c r="BL371" s="17" t="s">
        <v>242</v>
      </c>
      <c r="BM371" s="172" t="s">
        <v>527</v>
      </c>
    </row>
    <row r="372" spans="1:65" s="2" customFormat="1">
      <c r="A372" s="32"/>
      <c r="B372" s="33"/>
      <c r="C372" s="32"/>
      <c r="D372" s="174" t="s">
        <v>147</v>
      </c>
      <c r="E372" s="32"/>
      <c r="F372" s="175" t="s">
        <v>526</v>
      </c>
      <c r="G372" s="32"/>
      <c r="H372" s="32"/>
      <c r="I372" s="96"/>
      <c r="J372" s="32"/>
      <c r="K372" s="32"/>
      <c r="L372" s="33"/>
      <c r="M372" s="176"/>
      <c r="N372" s="177"/>
      <c r="O372" s="58"/>
      <c r="P372" s="58"/>
      <c r="Q372" s="58"/>
      <c r="R372" s="58"/>
      <c r="S372" s="58"/>
      <c r="T372" s="59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T372" s="17" t="s">
        <v>147</v>
      </c>
      <c r="AU372" s="17" t="s">
        <v>87</v>
      </c>
    </row>
    <row r="373" spans="1:65" s="13" customFormat="1">
      <c r="B373" s="178"/>
      <c r="D373" s="174" t="s">
        <v>149</v>
      </c>
      <c r="F373" s="180" t="s">
        <v>528</v>
      </c>
      <c r="H373" s="181">
        <v>34.033999999999999</v>
      </c>
      <c r="I373" s="182"/>
      <c r="L373" s="178"/>
      <c r="M373" s="183"/>
      <c r="N373" s="184"/>
      <c r="O373" s="184"/>
      <c r="P373" s="184"/>
      <c r="Q373" s="184"/>
      <c r="R373" s="184"/>
      <c r="S373" s="184"/>
      <c r="T373" s="185"/>
      <c r="AT373" s="179" t="s">
        <v>149</v>
      </c>
      <c r="AU373" s="179" t="s">
        <v>87</v>
      </c>
      <c r="AV373" s="13" t="s">
        <v>87</v>
      </c>
      <c r="AW373" s="13" t="s">
        <v>3</v>
      </c>
      <c r="AX373" s="13" t="s">
        <v>85</v>
      </c>
      <c r="AY373" s="179" t="s">
        <v>138</v>
      </c>
    </row>
    <row r="374" spans="1:65" s="2" customFormat="1" ht="16.5" customHeight="1">
      <c r="A374" s="32"/>
      <c r="B374" s="160"/>
      <c r="C374" s="186" t="s">
        <v>529</v>
      </c>
      <c r="D374" s="186" t="s">
        <v>176</v>
      </c>
      <c r="E374" s="187" t="s">
        <v>530</v>
      </c>
      <c r="F374" s="188" t="s">
        <v>531</v>
      </c>
      <c r="G374" s="189" t="s">
        <v>532</v>
      </c>
      <c r="H374" s="190">
        <v>7</v>
      </c>
      <c r="I374" s="191"/>
      <c r="J374" s="192">
        <f>ROUND(I374*H374,2)</f>
        <v>0</v>
      </c>
      <c r="K374" s="188" t="s">
        <v>1</v>
      </c>
      <c r="L374" s="193"/>
      <c r="M374" s="194" t="s">
        <v>1</v>
      </c>
      <c r="N374" s="195" t="s">
        <v>43</v>
      </c>
      <c r="O374" s="58"/>
      <c r="P374" s="170">
        <f>O374*H374</f>
        <v>0</v>
      </c>
      <c r="Q374" s="170">
        <v>0</v>
      </c>
      <c r="R374" s="170">
        <f>Q374*H374</f>
        <v>0</v>
      </c>
      <c r="S374" s="170">
        <v>0</v>
      </c>
      <c r="T374" s="171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2" t="s">
        <v>337</v>
      </c>
      <c r="AT374" s="172" t="s">
        <v>176</v>
      </c>
      <c r="AU374" s="172" t="s">
        <v>87</v>
      </c>
      <c r="AY374" s="17" t="s">
        <v>138</v>
      </c>
      <c r="BE374" s="173">
        <f>IF(N374="základní",J374,0)</f>
        <v>0</v>
      </c>
      <c r="BF374" s="173">
        <f>IF(N374="snížená",J374,0)</f>
        <v>0</v>
      </c>
      <c r="BG374" s="173">
        <f>IF(N374="zákl. přenesená",J374,0)</f>
        <v>0</v>
      </c>
      <c r="BH374" s="173">
        <f>IF(N374="sníž. přenesená",J374,0)</f>
        <v>0</v>
      </c>
      <c r="BI374" s="173">
        <f>IF(N374="nulová",J374,0)</f>
        <v>0</v>
      </c>
      <c r="BJ374" s="17" t="s">
        <v>85</v>
      </c>
      <c r="BK374" s="173">
        <f>ROUND(I374*H374,2)</f>
        <v>0</v>
      </c>
      <c r="BL374" s="17" t="s">
        <v>242</v>
      </c>
      <c r="BM374" s="172" t="s">
        <v>533</v>
      </c>
    </row>
    <row r="375" spans="1:65" s="2" customFormat="1">
      <c r="A375" s="32"/>
      <c r="B375" s="33"/>
      <c r="C375" s="32"/>
      <c r="D375" s="174" t="s">
        <v>147</v>
      </c>
      <c r="E375" s="32"/>
      <c r="F375" s="175" t="s">
        <v>531</v>
      </c>
      <c r="G375" s="32"/>
      <c r="H375" s="32"/>
      <c r="I375" s="96"/>
      <c r="J375" s="32"/>
      <c r="K375" s="32"/>
      <c r="L375" s="33"/>
      <c r="M375" s="176"/>
      <c r="N375" s="177"/>
      <c r="O375" s="58"/>
      <c r="P375" s="58"/>
      <c r="Q375" s="58"/>
      <c r="R375" s="58"/>
      <c r="S375" s="58"/>
      <c r="T375" s="59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T375" s="17" t="s">
        <v>147</v>
      </c>
      <c r="AU375" s="17" t="s">
        <v>87</v>
      </c>
    </row>
    <row r="376" spans="1:65" s="2" customFormat="1" ht="16.5" customHeight="1">
      <c r="A376" s="32"/>
      <c r="B376" s="160"/>
      <c r="C376" s="186" t="s">
        <v>534</v>
      </c>
      <c r="D376" s="186" t="s">
        <v>176</v>
      </c>
      <c r="E376" s="187" t="s">
        <v>535</v>
      </c>
      <c r="F376" s="188" t="s">
        <v>536</v>
      </c>
      <c r="G376" s="189" t="s">
        <v>434</v>
      </c>
      <c r="H376" s="190">
        <v>17</v>
      </c>
      <c r="I376" s="191"/>
      <c r="J376" s="192">
        <f>ROUND(I376*H376,2)</f>
        <v>0</v>
      </c>
      <c r="K376" s="188" t="s">
        <v>1</v>
      </c>
      <c r="L376" s="193"/>
      <c r="M376" s="194" t="s">
        <v>1</v>
      </c>
      <c r="N376" s="195" t="s">
        <v>43</v>
      </c>
      <c r="O376" s="58"/>
      <c r="P376" s="170">
        <f>O376*H376</f>
        <v>0</v>
      </c>
      <c r="Q376" s="170">
        <v>0</v>
      </c>
      <c r="R376" s="170">
        <f>Q376*H376</f>
        <v>0</v>
      </c>
      <c r="S376" s="170">
        <v>0</v>
      </c>
      <c r="T376" s="171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2" t="s">
        <v>337</v>
      </c>
      <c r="AT376" s="172" t="s">
        <v>176</v>
      </c>
      <c r="AU376" s="172" t="s">
        <v>87</v>
      </c>
      <c r="AY376" s="17" t="s">
        <v>138</v>
      </c>
      <c r="BE376" s="173">
        <f>IF(N376="základní",J376,0)</f>
        <v>0</v>
      </c>
      <c r="BF376" s="173">
        <f>IF(N376="snížená",J376,0)</f>
        <v>0</v>
      </c>
      <c r="BG376" s="173">
        <f>IF(N376="zákl. přenesená",J376,0)</f>
        <v>0</v>
      </c>
      <c r="BH376" s="173">
        <f>IF(N376="sníž. přenesená",J376,0)</f>
        <v>0</v>
      </c>
      <c r="BI376" s="173">
        <f>IF(N376="nulová",J376,0)</f>
        <v>0</v>
      </c>
      <c r="BJ376" s="17" t="s">
        <v>85</v>
      </c>
      <c r="BK376" s="173">
        <f>ROUND(I376*H376,2)</f>
        <v>0</v>
      </c>
      <c r="BL376" s="17" t="s">
        <v>242</v>
      </c>
      <c r="BM376" s="172" t="s">
        <v>537</v>
      </c>
    </row>
    <row r="377" spans="1:65" s="2" customFormat="1">
      <c r="A377" s="32"/>
      <c r="B377" s="33"/>
      <c r="C377" s="32"/>
      <c r="D377" s="174" t="s">
        <v>147</v>
      </c>
      <c r="E377" s="32"/>
      <c r="F377" s="175" t="s">
        <v>536</v>
      </c>
      <c r="G377" s="32"/>
      <c r="H377" s="32"/>
      <c r="I377" s="96"/>
      <c r="J377" s="32"/>
      <c r="K377" s="32"/>
      <c r="L377" s="33"/>
      <c r="M377" s="176"/>
      <c r="N377" s="177"/>
      <c r="O377" s="58"/>
      <c r="P377" s="58"/>
      <c r="Q377" s="58"/>
      <c r="R377" s="58"/>
      <c r="S377" s="58"/>
      <c r="T377" s="59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T377" s="17" t="s">
        <v>147</v>
      </c>
      <c r="AU377" s="17" t="s">
        <v>87</v>
      </c>
    </row>
    <row r="378" spans="1:65" s="2" customFormat="1" ht="21.75" customHeight="1">
      <c r="A378" s="32"/>
      <c r="B378" s="160"/>
      <c r="C378" s="161" t="s">
        <v>538</v>
      </c>
      <c r="D378" s="161" t="s">
        <v>140</v>
      </c>
      <c r="E378" s="162" t="s">
        <v>539</v>
      </c>
      <c r="F378" s="163" t="s">
        <v>540</v>
      </c>
      <c r="G378" s="164" t="s">
        <v>213</v>
      </c>
      <c r="H378" s="165">
        <v>17.3</v>
      </c>
      <c r="I378" s="166"/>
      <c r="J378" s="167">
        <f>ROUND(I378*H378,2)</f>
        <v>0</v>
      </c>
      <c r="K378" s="163" t="s">
        <v>144</v>
      </c>
      <c r="L378" s="33"/>
      <c r="M378" s="168" t="s">
        <v>1</v>
      </c>
      <c r="N378" s="169" t="s">
        <v>43</v>
      </c>
      <c r="O378" s="58"/>
      <c r="P378" s="170">
        <f>O378*H378</f>
        <v>0</v>
      </c>
      <c r="Q378" s="170">
        <v>1.2999999999999999E-3</v>
      </c>
      <c r="R378" s="170">
        <f>Q378*H378</f>
        <v>2.249E-2</v>
      </c>
      <c r="S378" s="170">
        <v>0</v>
      </c>
      <c r="T378" s="171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2" t="s">
        <v>242</v>
      </c>
      <c r="AT378" s="172" t="s">
        <v>140</v>
      </c>
      <c r="AU378" s="172" t="s">
        <v>87</v>
      </c>
      <c r="AY378" s="17" t="s">
        <v>138</v>
      </c>
      <c r="BE378" s="173">
        <f>IF(N378="základní",J378,0)</f>
        <v>0</v>
      </c>
      <c r="BF378" s="173">
        <f>IF(N378="snížená",J378,0)</f>
        <v>0</v>
      </c>
      <c r="BG378" s="173">
        <f>IF(N378="zákl. přenesená",J378,0)</f>
        <v>0</v>
      </c>
      <c r="BH378" s="173">
        <f>IF(N378="sníž. přenesená",J378,0)</f>
        <v>0</v>
      </c>
      <c r="BI378" s="173">
        <f>IF(N378="nulová",J378,0)</f>
        <v>0</v>
      </c>
      <c r="BJ378" s="17" t="s">
        <v>85</v>
      </c>
      <c r="BK378" s="173">
        <f>ROUND(I378*H378,2)</f>
        <v>0</v>
      </c>
      <c r="BL378" s="17" t="s">
        <v>242</v>
      </c>
      <c r="BM378" s="172" t="s">
        <v>541</v>
      </c>
    </row>
    <row r="379" spans="1:65" s="2" customFormat="1" ht="19.5">
      <c r="A379" s="32"/>
      <c r="B379" s="33"/>
      <c r="C379" s="32"/>
      <c r="D379" s="174" t="s">
        <v>147</v>
      </c>
      <c r="E379" s="32"/>
      <c r="F379" s="175" t="s">
        <v>542</v>
      </c>
      <c r="G379" s="32"/>
      <c r="H379" s="32"/>
      <c r="I379" s="96"/>
      <c r="J379" s="32"/>
      <c r="K379" s="32"/>
      <c r="L379" s="33"/>
      <c r="M379" s="176"/>
      <c r="N379" s="177"/>
      <c r="O379" s="58"/>
      <c r="P379" s="58"/>
      <c r="Q379" s="58"/>
      <c r="R379" s="58"/>
      <c r="S379" s="58"/>
      <c r="T379" s="59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T379" s="17" t="s">
        <v>147</v>
      </c>
      <c r="AU379" s="17" t="s">
        <v>87</v>
      </c>
    </row>
    <row r="380" spans="1:65" s="13" customFormat="1">
      <c r="B380" s="178"/>
      <c r="D380" s="174" t="s">
        <v>149</v>
      </c>
      <c r="E380" s="179" t="s">
        <v>1</v>
      </c>
      <c r="F380" s="180" t="s">
        <v>543</v>
      </c>
      <c r="H380" s="181">
        <v>17.3</v>
      </c>
      <c r="I380" s="182"/>
      <c r="L380" s="178"/>
      <c r="M380" s="183"/>
      <c r="N380" s="184"/>
      <c r="O380" s="184"/>
      <c r="P380" s="184"/>
      <c r="Q380" s="184"/>
      <c r="R380" s="184"/>
      <c r="S380" s="184"/>
      <c r="T380" s="185"/>
      <c r="AT380" s="179" t="s">
        <v>149</v>
      </c>
      <c r="AU380" s="179" t="s">
        <v>87</v>
      </c>
      <c r="AV380" s="13" t="s">
        <v>87</v>
      </c>
      <c r="AW380" s="13" t="s">
        <v>33</v>
      </c>
      <c r="AX380" s="13" t="s">
        <v>85</v>
      </c>
      <c r="AY380" s="179" t="s">
        <v>138</v>
      </c>
    </row>
    <row r="381" spans="1:65" s="2" customFormat="1" ht="21.75" customHeight="1">
      <c r="A381" s="32"/>
      <c r="B381" s="160"/>
      <c r="C381" s="161" t="s">
        <v>544</v>
      </c>
      <c r="D381" s="161" t="s">
        <v>140</v>
      </c>
      <c r="E381" s="162" t="s">
        <v>545</v>
      </c>
      <c r="F381" s="163" t="s">
        <v>546</v>
      </c>
      <c r="G381" s="164" t="s">
        <v>213</v>
      </c>
      <c r="H381" s="165">
        <v>7.63</v>
      </c>
      <c r="I381" s="166"/>
      <c r="J381" s="167">
        <f>ROUND(I381*H381,2)</f>
        <v>0</v>
      </c>
      <c r="K381" s="163" t="s">
        <v>144</v>
      </c>
      <c r="L381" s="33"/>
      <c r="M381" s="168" t="s">
        <v>1</v>
      </c>
      <c r="N381" s="169" t="s">
        <v>43</v>
      </c>
      <c r="O381" s="58"/>
      <c r="P381" s="170">
        <f>O381*H381</f>
        <v>0</v>
      </c>
      <c r="Q381" s="170">
        <v>1.33E-3</v>
      </c>
      <c r="R381" s="170">
        <f>Q381*H381</f>
        <v>1.01479E-2</v>
      </c>
      <c r="S381" s="170">
        <v>0</v>
      </c>
      <c r="T381" s="171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2" t="s">
        <v>242</v>
      </c>
      <c r="AT381" s="172" t="s">
        <v>140</v>
      </c>
      <c r="AU381" s="172" t="s">
        <v>87</v>
      </c>
      <c r="AY381" s="17" t="s">
        <v>138</v>
      </c>
      <c r="BE381" s="173">
        <f>IF(N381="základní",J381,0)</f>
        <v>0</v>
      </c>
      <c r="BF381" s="173">
        <f>IF(N381="snížená",J381,0)</f>
        <v>0</v>
      </c>
      <c r="BG381" s="173">
        <f>IF(N381="zákl. přenesená",J381,0)</f>
        <v>0</v>
      </c>
      <c r="BH381" s="173">
        <f>IF(N381="sníž. přenesená",J381,0)</f>
        <v>0</v>
      </c>
      <c r="BI381" s="173">
        <f>IF(N381="nulová",J381,0)</f>
        <v>0</v>
      </c>
      <c r="BJ381" s="17" t="s">
        <v>85</v>
      </c>
      <c r="BK381" s="173">
        <f>ROUND(I381*H381,2)</f>
        <v>0</v>
      </c>
      <c r="BL381" s="17" t="s">
        <v>242</v>
      </c>
      <c r="BM381" s="172" t="s">
        <v>547</v>
      </c>
    </row>
    <row r="382" spans="1:65" s="2" customFormat="1" ht="19.5">
      <c r="A382" s="32"/>
      <c r="B382" s="33"/>
      <c r="C382" s="32"/>
      <c r="D382" s="174" t="s">
        <v>147</v>
      </c>
      <c r="E382" s="32"/>
      <c r="F382" s="175" t="s">
        <v>548</v>
      </c>
      <c r="G382" s="32"/>
      <c r="H382" s="32"/>
      <c r="I382" s="96"/>
      <c r="J382" s="32"/>
      <c r="K382" s="32"/>
      <c r="L382" s="33"/>
      <c r="M382" s="176"/>
      <c r="N382" s="177"/>
      <c r="O382" s="58"/>
      <c r="P382" s="58"/>
      <c r="Q382" s="58"/>
      <c r="R382" s="58"/>
      <c r="S382" s="58"/>
      <c r="T382" s="59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T382" s="17" t="s">
        <v>147</v>
      </c>
      <c r="AU382" s="17" t="s">
        <v>87</v>
      </c>
    </row>
    <row r="383" spans="1:65" s="13" customFormat="1">
      <c r="B383" s="178"/>
      <c r="D383" s="174" t="s">
        <v>149</v>
      </c>
      <c r="E383" s="179" t="s">
        <v>1</v>
      </c>
      <c r="F383" s="180" t="s">
        <v>549</v>
      </c>
      <c r="H383" s="181">
        <v>7.63</v>
      </c>
      <c r="I383" s="182"/>
      <c r="L383" s="178"/>
      <c r="M383" s="183"/>
      <c r="N383" s="184"/>
      <c r="O383" s="184"/>
      <c r="P383" s="184"/>
      <c r="Q383" s="184"/>
      <c r="R383" s="184"/>
      <c r="S383" s="184"/>
      <c r="T383" s="185"/>
      <c r="AT383" s="179" t="s">
        <v>149</v>
      </c>
      <c r="AU383" s="179" t="s">
        <v>87</v>
      </c>
      <c r="AV383" s="13" t="s">
        <v>87</v>
      </c>
      <c r="AW383" s="13" t="s">
        <v>33</v>
      </c>
      <c r="AX383" s="13" t="s">
        <v>85</v>
      </c>
      <c r="AY383" s="179" t="s">
        <v>138</v>
      </c>
    </row>
    <row r="384" spans="1:65" s="2" customFormat="1" ht="16.5" customHeight="1">
      <c r="A384" s="32"/>
      <c r="B384" s="160"/>
      <c r="C384" s="186" t="s">
        <v>550</v>
      </c>
      <c r="D384" s="186" t="s">
        <v>176</v>
      </c>
      <c r="E384" s="187" t="s">
        <v>551</v>
      </c>
      <c r="F384" s="188" t="s">
        <v>552</v>
      </c>
      <c r="G384" s="189" t="s">
        <v>434</v>
      </c>
      <c r="H384" s="190">
        <v>61</v>
      </c>
      <c r="I384" s="191"/>
      <c r="J384" s="192">
        <f>ROUND(I384*H384,2)</f>
        <v>0</v>
      </c>
      <c r="K384" s="188" t="s">
        <v>1</v>
      </c>
      <c r="L384" s="193"/>
      <c r="M384" s="194" t="s">
        <v>1</v>
      </c>
      <c r="N384" s="195" t="s">
        <v>43</v>
      </c>
      <c r="O384" s="58"/>
      <c r="P384" s="170">
        <f>O384*H384</f>
        <v>0</v>
      </c>
      <c r="Q384" s="170">
        <v>0</v>
      </c>
      <c r="R384" s="170">
        <f>Q384*H384</f>
        <v>0</v>
      </c>
      <c r="S384" s="170">
        <v>0</v>
      </c>
      <c r="T384" s="171">
        <f>S384*H384</f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72" t="s">
        <v>337</v>
      </c>
      <c r="AT384" s="172" t="s">
        <v>176</v>
      </c>
      <c r="AU384" s="172" t="s">
        <v>87</v>
      </c>
      <c r="AY384" s="17" t="s">
        <v>138</v>
      </c>
      <c r="BE384" s="173">
        <f>IF(N384="základní",J384,0)</f>
        <v>0</v>
      </c>
      <c r="BF384" s="173">
        <f>IF(N384="snížená",J384,0)</f>
        <v>0</v>
      </c>
      <c r="BG384" s="173">
        <f>IF(N384="zákl. přenesená",J384,0)</f>
        <v>0</v>
      </c>
      <c r="BH384" s="173">
        <f>IF(N384="sníž. přenesená",J384,0)</f>
        <v>0</v>
      </c>
      <c r="BI384" s="173">
        <f>IF(N384="nulová",J384,0)</f>
        <v>0</v>
      </c>
      <c r="BJ384" s="17" t="s">
        <v>85</v>
      </c>
      <c r="BK384" s="173">
        <f>ROUND(I384*H384,2)</f>
        <v>0</v>
      </c>
      <c r="BL384" s="17" t="s">
        <v>242</v>
      </c>
      <c r="BM384" s="172" t="s">
        <v>553</v>
      </c>
    </row>
    <row r="385" spans="1:65" s="2" customFormat="1">
      <c r="A385" s="32"/>
      <c r="B385" s="33"/>
      <c r="C385" s="32"/>
      <c r="D385" s="174" t="s">
        <v>147</v>
      </c>
      <c r="E385" s="32"/>
      <c r="F385" s="175" t="s">
        <v>552</v>
      </c>
      <c r="G385" s="32"/>
      <c r="H385" s="32"/>
      <c r="I385" s="96"/>
      <c r="J385" s="32"/>
      <c r="K385" s="32"/>
      <c r="L385" s="33"/>
      <c r="M385" s="176"/>
      <c r="N385" s="177"/>
      <c r="O385" s="58"/>
      <c r="P385" s="58"/>
      <c r="Q385" s="58"/>
      <c r="R385" s="58"/>
      <c r="S385" s="58"/>
      <c r="T385" s="59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T385" s="17" t="s">
        <v>147</v>
      </c>
      <c r="AU385" s="17" t="s">
        <v>87</v>
      </c>
    </row>
    <row r="386" spans="1:65" s="2" customFormat="1" ht="16.5" customHeight="1">
      <c r="A386" s="32"/>
      <c r="B386" s="160"/>
      <c r="C386" s="186" t="s">
        <v>554</v>
      </c>
      <c r="D386" s="186" t="s">
        <v>176</v>
      </c>
      <c r="E386" s="187" t="s">
        <v>555</v>
      </c>
      <c r="F386" s="188" t="s">
        <v>556</v>
      </c>
      <c r="G386" s="189" t="s">
        <v>434</v>
      </c>
      <c r="H386" s="190">
        <v>3</v>
      </c>
      <c r="I386" s="191"/>
      <c r="J386" s="192">
        <f>ROUND(I386*H386,2)</f>
        <v>0</v>
      </c>
      <c r="K386" s="188" t="s">
        <v>1</v>
      </c>
      <c r="L386" s="193"/>
      <c r="M386" s="194" t="s">
        <v>1</v>
      </c>
      <c r="N386" s="195" t="s">
        <v>43</v>
      </c>
      <c r="O386" s="58"/>
      <c r="P386" s="170">
        <f>O386*H386</f>
        <v>0</v>
      </c>
      <c r="Q386" s="170">
        <v>0</v>
      </c>
      <c r="R386" s="170">
        <f>Q386*H386</f>
        <v>0</v>
      </c>
      <c r="S386" s="170">
        <v>0</v>
      </c>
      <c r="T386" s="171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2" t="s">
        <v>337</v>
      </c>
      <c r="AT386" s="172" t="s">
        <v>176</v>
      </c>
      <c r="AU386" s="172" t="s">
        <v>87</v>
      </c>
      <c r="AY386" s="17" t="s">
        <v>138</v>
      </c>
      <c r="BE386" s="173">
        <f>IF(N386="základní",J386,0)</f>
        <v>0</v>
      </c>
      <c r="BF386" s="173">
        <f>IF(N386="snížená",J386,0)</f>
        <v>0</v>
      </c>
      <c r="BG386" s="173">
        <f>IF(N386="zákl. přenesená",J386,0)</f>
        <v>0</v>
      </c>
      <c r="BH386" s="173">
        <f>IF(N386="sníž. přenesená",J386,0)</f>
        <v>0</v>
      </c>
      <c r="BI386" s="173">
        <f>IF(N386="nulová",J386,0)</f>
        <v>0</v>
      </c>
      <c r="BJ386" s="17" t="s">
        <v>85</v>
      </c>
      <c r="BK386" s="173">
        <f>ROUND(I386*H386,2)</f>
        <v>0</v>
      </c>
      <c r="BL386" s="17" t="s">
        <v>242</v>
      </c>
      <c r="BM386" s="172" t="s">
        <v>557</v>
      </c>
    </row>
    <row r="387" spans="1:65" s="2" customFormat="1">
      <c r="A387" s="32"/>
      <c r="B387" s="33"/>
      <c r="C387" s="32"/>
      <c r="D387" s="174" t="s">
        <v>147</v>
      </c>
      <c r="E387" s="32"/>
      <c r="F387" s="175" t="s">
        <v>556</v>
      </c>
      <c r="G387" s="32"/>
      <c r="H387" s="32"/>
      <c r="I387" s="96"/>
      <c r="J387" s="32"/>
      <c r="K387" s="32"/>
      <c r="L387" s="33"/>
      <c r="M387" s="176"/>
      <c r="N387" s="177"/>
      <c r="O387" s="58"/>
      <c r="P387" s="58"/>
      <c r="Q387" s="58"/>
      <c r="R387" s="58"/>
      <c r="S387" s="58"/>
      <c r="T387" s="59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T387" s="17" t="s">
        <v>147</v>
      </c>
      <c r="AU387" s="17" t="s">
        <v>87</v>
      </c>
    </row>
    <row r="388" spans="1:65" s="2" customFormat="1" ht="16.5" customHeight="1">
      <c r="A388" s="32"/>
      <c r="B388" s="160"/>
      <c r="C388" s="186" t="s">
        <v>558</v>
      </c>
      <c r="D388" s="186" t="s">
        <v>176</v>
      </c>
      <c r="E388" s="187" t="s">
        <v>559</v>
      </c>
      <c r="F388" s="188" t="s">
        <v>560</v>
      </c>
      <c r="G388" s="189" t="s">
        <v>434</v>
      </c>
      <c r="H388" s="190">
        <v>2</v>
      </c>
      <c r="I388" s="191"/>
      <c r="J388" s="192">
        <f>ROUND(I388*H388,2)</f>
        <v>0</v>
      </c>
      <c r="K388" s="188" t="s">
        <v>1</v>
      </c>
      <c r="L388" s="193"/>
      <c r="M388" s="194" t="s">
        <v>1</v>
      </c>
      <c r="N388" s="195" t="s">
        <v>43</v>
      </c>
      <c r="O388" s="58"/>
      <c r="P388" s="170">
        <f>O388*H388</f>
        <v>0</v>
      </c>
      <c r="Q388" s="170">
        <v>0</v>
      </c>
      <c r="R388" s="170">
        <f>Q388*H388</f>
        <v>0</v>
      </c>
      <c r="S388" s="170">
        <v>0</v>
      </c>
      <c r="T388" s="171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2" t="s">
        <v>337</v>
      </c>
      <c r="AT388" s="172" t="s">
        <v>176</v>
      </c>
      <c r="AU388" s="172" t="s">
        <v>87</v>
      </c>
      <c r="AY388" s="17" t="s">
        <v>138</v>
      </c>
      <c r="BE388" s="173">
        <f>IF(N388="základní",J388,0)</f>
        <v>0</v>
      </c>
      <c r="BF388" s="173">
        <f>IF(N388="snížená",J388,0)</f>
        <v>0</v>
      </c>
      <c r="BG388" s="173">
        <f>IF(N388="zákl. přenesená",J388,0)</f>
        <v>0</v>
      </c>
      <c r="BH388" s="173">
        <f>IF(N388="sníž. přenesená",J388,0)</f>
        <v>0</v>
      </c>
      <c r="BI388" s="173">
        <f>IF(N388="nulová",J388,0)</f>
        <v>0</v>
      </c>
      <c r="BJ388" s="17" t="s">
        <v>85</v>
      </c>
      <c r="BK388" s="173">
        <f>ROUND(I388*H388,2)</f>
        <v>0</v>
      </c>
      <c r="BL388" s="17" t="s">
        <v>242</v>
      </c>
      <c r="BM388" s="172" t="s">
        <v>561</v>
      </c>
    </row>
    <row r="389" spans="1:65" s="2" customFormat="1">
      <c r="A389" s="32"/>
      <c r="B389" s="33"/>
      <c r="C389" s="32"/>
      <c r="D389" s="174" t="s">
        <v>147</v>
      </c>
      <c r="E389" s="32"/>
      <c r="F389" s="175" t="s">
        <v>560</v>
      </c>
      <c r="G389" s="32"/>
      <c r="H389" s="32"/>
      <c r="I389" s="96"/>
      <c r="J389" s="32"/>
      <c r="K389" s="32"/>
      <c r="L389" s="33"/>
      <c r="M389" s="176"/>
      <c r="N389" s="177"/>
      <c r="O389" s="58"/>
      <c r="P389" s="58"/>
      <c r="Q389" s="58"/>
      <c r="R389" s="58"/>
      <c r="S389" s="58"/>
      <c r="T389" s="59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T389" s="17" t="s">
        <v>147</v>
      </c>
      <c r="AU389" s="17" t="s">
        <v>87</v>
      </c>
    </row>
    <row r="390" spans="1:65" s="2" customFormat="1" ht="16.5" customHeight="1">
      <c r="A390" s="32"/>
      <c r="B390" s="160"/>
      <c r="C390" s="186" t="s">
        <v>562</v>
      </c>
      <c r="D390" s="186" t="s">
        <v>176</v>
      </c>
      <c r="E390" s="187" t="s">
        <v>563</v>
      </c>
      <c r="F390" s="188" t="s">
        <v>564</v>
      </c>
      <c r="G390" s="189" t="s">
        <v>434</v>
      </c>
      <c r="H390" s="190">
        <v>39</v>
      </c>
      <c r="I390" s="191"/>
      <c r="J390" s="192">
        <f>ROUND(I390*H390,2)</f>
        <v>0</v>
      </c>
      <c r="K390" s="188" t="s">
        <v>1</v>
      </c>
      <c r="L390" s="193"/>
      <c r="M390" s="194" t="s">
        <v>1</v>
      </c>
      <c r="N390" s="195" t="s">
        <v>43</v>
      </c>
      <c r="O390" s="58"/>
      <c r="P390" s="170">
        <f>O390*H390</f>
        <v>0</v>
      </c>
      <c r="Q390" s="170">
        <v>0</v>
      </c>
      <c r="R390" s="170">
        <f>Q390*H390</f>
        <v>0</v>
      </c>
      <c r="S390" s="170">
        <v>0</v>
      </c>
      <c r="T390" s="171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2" t="s">
        <v>337</v>
      </c>
      <c r="AT390" s="172" t="s">
        <v>176</v>
      </c>
      <c r="AU390" s="172" t="s">
        <v>87</v>
      </c>
      <c r="AY390" s="17" t="s">
        <v>138</v>
      </c>
      <c r="BE390" s="173">
        <f>IF(N390="základní",J390,0)</f>
        <v>0</v>
      </c>
      <c r="BF390" s="173">
        <f>IF(N390="snížená",J390,0)</f>
        <v>0</v>
      </c>
      <c r="BG390" s="173">
        <f>IF(N390="zákl. přenesená",J390,0)</f>
        <v>0</v>
      </c>
      <c r="BH390" s="173">
        <f>IF(N390="sníž. přenesená",J390,0)</f>
        <v>0</v>
      </c>
      <c r="BI390" s="173">
        <f>IF(N390="nulová",J390,0)</f>
        <v>0</v>
      </c>
      <c r="BJ390" s="17" t="s">
        <v>85</v>
      </c>
      <c r="BK390" s="173">
        <f>ROUND(I390*H390,2)</f>
        <v>0</v>
      </c>
      <c r="BL390" s="17" t="s">
        <v>242</v>
      </c>
      <c r="BM390" s="172" t="s">
        <v>565</v>
      </c>
    </row>
    <row r="391" spans="1:65" s="2" customFormat="1">
      <c r="A391" s="32"/>
      <c r="B391" s="33"/>
      <c r="C391" s="32"/>
      <c r="D391" s="174" t="s">
        <v>147</v>
      </c>
      <c r="E391" s="32"/>
      <c r="F391" s="175" t="s">
        <v>564</v>
      </c>
      <c r="G391" s="32"/>
      <c r="H391" s="32"/>
      <c r="I391" s="96"/>
      <c r="J391" s="32"/>
      <c r="K391" s="32"/>
      <c r="L391" s="33"/>
      <c r="M391" s="176"/>
      <c r="N391" s="177"/>
      <c r="O391" s="58"/>
      <c r="P391" s="58"/>
      <c r="Q391" s="58"/>
      <c r="R391" s="58"/>
      <c r="S391" s="58"/>
      <c r="T391" s="59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T391" s="17" t="s">
        <v>147</v>
      </c>
      <c r="AU391" s="17" t="s">
        <v>87</v>
      </c>
    </row>
    <row r="392" spans="1:65" s="2" customFormat="1" ht="21.75" customHeight="1">
      <c r="A392" s="32"/>
      <c r="B392" s="160"/>
      <c r="C392" s="161" t="s">
        <v>566</v>
      </c>
      <c r="D392" s="161" t="s">
        <v>140</v>
      </c>
      <c r="E392" s="162" t="s">
        <v>567</v>
      </c>
      <c r="F392" s="163" t="s">
        <v>568</v>
      </c>
      <c r="G392" s="164" t="s">
        <v>213</v>
      </c>
      <c r="H392" s="165">
        <v>8.31</v>
      </c>
      <c r="I392" s="166"/>
      <c r="J392" s="167">
        <f>ROUND(I392*H392,2)</f>
        <v>0</v>
      </c>
      <c r="K392" s="163" t="s">
        <v>144</v>
      </c>
      <c r="L392" s="33"/>
      <c r="M392" s="168" t="s">
        <v>1</v>
      </c>
      <c r="N392" s="169" t="s">
        <v>43</v>
      </c>
      <c r="O392" s="58"/>
      <c r="P392" s="170">
        <f>O392*H392</f>
        <v>0</v>
      </c>
      <c r="Q392" s="170">
        <v>3.0000000000000001E-5</v>
      </c>
      <c r="R392" s="170">
        <f>Q392*H392</f>
        <v>2.4930000000000004E-4</v>
      </c>
      <c r="S392" s="170">
        <v>0</v>
      </c>
      <c r="T392" s="171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2" t="s">
        <v>242</v>
      </c>
      <c r="AT392" s="172" t="s">
        <v>140</v>
      </c>
      <c r="AU392" s="172" t="s">
        <v>87</v>
      </c>
      <c r="AY392" s="17" t="s">
        <v>138</v>
      </c>
      <c r="BE392" s="173">
        <f>IF(N392="základní",J392,0)</f>
        <v>0</v>
      </c>
      <c r="BF392" s="173">
        <f>IF(N392="snížená",J392,0)</f>
        <v>0</v>
      </c>
      <c r="BG392" s="173">
        <f>IF(N392="zákl. přenesená",J392,0)</f>
        <v>0</v>
      </c>
      <c r="BH392" s="173">
        <f>IF(N392="sníž. přenesená",J392,0)</f>
        <v>0</v>
      </c>
      <c r="BI392" s="173">
        <f>IF(N392="nulová",J392,0)</f>
        <v>0</v>
      </c>
      <c r="BJ392" s="17" t="s">
        <v>85</v>
      </c>
      <c r="BK392" s="173">
        <f>ROUND(I392*H392,2)</f>
        <v>0</v>
      </c>
      <c r="BL392" s="17" t="s">
        <v>242</v>
      </c>
      <c r="BM392" s="172" t="s">
        <v>569</v>
      </c>
    </row>
    <row r="393" spans="1:65" s="2" customFormat="1" ht="19.5">
      <c r="A393" s="32"/>
      <c r="B393" s="33"/>
      <c r="C393" s="32"/>
      <c r="D393" s="174" t="s">
        <v>147</v>
      </c>
      <c r="E393" s="32"/>
      <c r="F393" s="175" t="s">
        <v>570</v>
      </c>
      <c r="G393" s="32"/>
      <c r="H393" s="32"/>
      <c r="I393" s="96"/>
      <c r="J393" s="32"/>
      <c r="K393" s="32"/>
      <c r="L393" s="33"/>
      <c r="M393" s="176"/>
      <c r="N393" s="177"/>
      <c r="O393" s="58"/>
      <c r="P393" s="58"/>
      <c r="Q393" s="58"/>
      <c r="R393" s="58"/>
      <c r="S393" s="58"/>
      <c r="T393" s="59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T393" s="17" t="s">
        <v>147</v>
      </c>
      <c r="AU393" s="17" t="s">
        <v>87</v>
      </c>
    </row>
    <row r="394" spans="1:65" s="2" customFormat="1" ht="16.5" customHeight="1">
      <c r="A394" s="32"/>
      <c r="B394" s="160"/>
      <c r="C394" s="186" t="s">
        <v>571</v>
      </c>
      <c r="D394" s="186" t="s">
        <v>176</v>
      </c>
      <c r="E394" s="187" t="s">
        <v>572</v>
      </c>
      <c r="F394" s="188" t="s">
        <v>573</v>
      </c>
      <c r="G394" s="189" t="s">
        <v>434</v>
      </c>
      <c r="H394" s="190">
        <v>5</v>
      </c>
      <c r="I394" s="191"/>
      <c r="J394" s="192">
        <f>ROUND(I394*H394,2)</f>
        <v>0</v>
      </c>
      <c r="K394" s="188" t="s">
        <v>1</v>
      </c>
      <c r="L394" s="193"/>
      <c r="M394" s="194" t="s">
        <v>1</v>
      </c>
      <c r="N394" s="195" t="s">
        <v>43</v>
      </c>
      <c r="O394" s="58"/>
      <c r="P394" s="170">
        <f>O394*H394</f>
        <v>0</v>
      </c>
      <c r="Q394" s="170">
        <v>0</v>
      </c>
      <c r="R394" s="170">
        <f>Q394*H394</f>
        <v>0</v>
      </c>
      <c r="S394" s="170">
        <v>0</v>
      </c>
      <c r="T394" s="171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2" t="s">
        <v>337</v>
      </c>
      <c r="AT394" s="172" t="s">
        <v>176</v>
      </c>
      <c r="AU394" s="172" t="s">
        <v>87</v>
      </c>
      <c r="AY394" s="17" t="s">
        <v>138</v>
      </c>
      <c r="BE394" s="173">
        <f>IF(N394="základní",J394,0)</f>
        <v>0</v>
      </c>
      <c r="BF394" s="173">
        <f>IF(N394="snížená",J394,0)</f>
        <v>0</v>
      </c>
      <c r="BG394" s="173">
        <f>IF(N394="zákl. přenesená",J394,0)</f>
        <v>0</v>
      </c>
      <c r="BH394" s="173">
        <f>IF(N394="sníž. přenesená",J394,0)</f>
        <v>0</v>
      </c>
      <c r="BI394" s="173">
        <f>IF(N394="nulová",J394,0)</f>
        <v>0</v>
      </c>
      <c r="BJ394" s="17" t="s">
        <v>85</v>
      </c>
      <c r="BK394" s="173">
        <f>ROUND(I394*H394,2)</f>
        <v>0</v>
      </c>
      <c r="BL394" s="17" t="s">
        <v>242</v>
      </c>
      <c r="BM394" s="172" t="s">
        <v>574</v>
      </c>
    </row>
    <row r="395" spans="1:65" s="2" customFormat="1">
      <c r="A395" s="32"/>
      <c r="B395" s="33"/>
      <c r="C395" s="32"/>
      <c r="D395" s="174" t="s">
        <v>147</v>
      </c>
      <c r="E395" s="32"/>
      <c r="F395" s="175" t="s">
        <v>573</v>
      </c>
      <c r="G395" s="32"/>
      <c r="H395" s="32"/>
      <c r="I395" s="96"/>
      <c r="J395" s="32"/>
      <c r="K395" s="32"/>
      <c r="L395" s="33"/>
      <c r="M395" s="176"/>
      <c r="N395" s="177"/>
      <c r="O395" s="58"/>
      <c r="P395" s="58"/>
      <c r="Q395" s="58"/>
      <c r="R395" s="58"/>
      <c r="S395" s="58"/>
      <c r="T395" s="59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T395" s="17" t="s">
        <v>147</v>
      </c>
      <c r="AU395" s="17" t="s">
        <v>87</v>
      </c>
    </row>
    <row r="396" spans="1:65" s="2" customFormat="1" ht="21.75" customHeight="1">
      <c r="A396" s="32"/>
      <c r="B396" s="160"/>
      <c r="C396" s="161" t="s">
        <v>575</v>
      </c>
      <c r="D396" s="161" t="s">
        <v>140</v>
      </c>
      <c r="E396" s="162" t="s">
        <v>576</v>
      </c>
      <c r="F396" s="163" t="s">
        <v>577</v>
      </c>
      <c r="G396" s="164" t="s">
        <v>428</v>
      </c>
      <c r="H396" s="165">
        <v>1</v>
      </c>
      <c r="I396" s="166"/>
      <c r="J396" s="167">
        <f>ROUND(I396*H396,2)</f>
        <v>0</v>
      </c>
      <c r="K396" s="163" t="s">
        <v>144</v>
      </c>
      <c r="L396" s="33"/>
      <c r="M396" s="168" t="s">
        <v>1</v>
      </c>
      <c r="N396" s="169" t="s">
        <v>43</v>
      </c>
      <c r="O396" s="58"/>
      <c r="P396" s="170">
        <f>O396*H396</f>
        <v>0</v>
      </c>
      <c r="Q396" s="170">
        <v>0</v>
      </c>
      <c r="R396" s="170">
        <f>Q396*H396</f>
        <v>0</v>
      </c>
      <c r="S396" s="170">
        <v>0</v>
      </c>
      <c r="T396" s="171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72" t="s">
        <v>242</v>
      </c>
      <c r="AT396" s="172" t="s">
        <v>140</v>
      </c>
      <c r="AU396" s="172" t="s">
        <v>87</v>
      </c>
      <c r="AY396" s="17" t="s">
        <v>138</v>
      </c>
      <c r="BE396" s="173">
        <f>IF(N396="základní",J396,0)</f>
        <v>0</v>
      </c>
      <c r="BF396" s="173">
        <f>IF(N396="snížená",J396,0)</f>
        <v>0</v>
      </c>
      <c r="BG396" s="173">
        <f>IF(N396="zákl. přenesená",J396,0)</f>
        <v>0</v>
      </c>
      <c r="BH396" s="173">
        <f>IF(N396="sníž. přenesená",J396,0)</f>
        <v>0</v>
      </c>
      <c r="BI396" s="173">
        <f>IF(N396="nulová",J396,0)</f>
        <v>0</v>
      </c>
      <c r="BJ396" s="17" t="s">
        <v>85</v>
      </c>
      <c r="BK396" s="173">
        <f>ROUND(I396*H396,2)</f>
        <v>0</v>
      </c>
      <c r="BL396" s="17" t="s">
        <v>242</v>
      </c>
      <c r="BM396" s="172" t="s">
        <v>578</v>
      </c>
    </row>
    <row r="397" spans="1:65" s="2" customFormat="1" ht="19.5">
      <c r="A397" s="32"/>
      <c r="B397" s="33"/>
      <c r="C397" s="32"/>
      <c r="D397" s="174" t="s">
        <v>147</v>
      </c>
      <c r="E397" s="32"/>
      <c r="F397" s="175" t="s">
        <v>579</v>
      </c>
      <c r="G397" s="32"/>
      <c r="H397" s="32"/>
      <c r="I397" s="96"/>
      <c r="J397" s="32"/>
      <c r="K397" s="32"/>
      <c r="L397" s="33"/>
      <c r="M397" s="176"/>
      <c r="N397" s="177"/>
      <c r="O397" s="58"/>
      <c r="P397" s="58"/>
      <c r="Q397" s="58"/>
      <c r="R397" s="58"/>
      <c r="S397" s="58"/>
      <c r="T397" s="59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T397" s="17" t="s">
        <v>147</v>
      </c>
      <c r="AU397" s="17" t="s">
        <v>87</v>
      </c>
    </row>
    <row r="398" spans="1:65" s="2" customFormat="1" ht="16.5" customHeight="1">
      <c r="A398" s="32"/>
      <c r="B398" s="160"/>
      <c r="C398" s="186" t="s">
        <v>580</v>
      </c>
      <c r="D398" s="186" t="s">
        <v>176</v>
      </c>
      <c r="E398" s="187" t="s">
        <v>581</v>
      </c>
      <c r="F398" s="188" t="s">
        <v>582</v>
      </c>
      <c r="G398" s="189" t="s">
        <v>434</v>
      </c>
      <c r="H398" s="190">
        <v>1</v>
      </c>
      <c r="I398" s="191"/>
      <c r="J398" s="192">
        <f>ROUND(I398*H398,2)</f>
        <v>0</v>
      </c>
      <c r="K398" s="188" t="s">
        <v>1</v>
      </c>
      <c r="L398" s="193"/>
      <c r="M398" s="194" t="s">
        <v>1</v>
      </c>
      <c r="N398" s="195" t="s">
        <v>43</v>
      </c>
      <c r="O398" s="58"/>
      <c r="P398" s="170">
        <f>O398*H398</f>
        <v>0</v>
      </c>
      <c r="Q398" s="170">
        <v>0</v>
      </c>
      <c r="R398" s="170">
        <f>Q398*H398</f>
        <v>0</v>
      </c>
      <c r="S398" s="170">
        <v>0</v>
      </c>
      <c r="T398" s="171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72" t="s">
        <v>337</v>
      </c>
      <c r="AT398" s="172" t="s">
        <v>176</v>
      </c>
      <c r="AU398" s="172" t="s">
        <v>87</v>
      </c>
      <c r="AY398" s="17" t="s">
        <v>138</v>
      </c>
      <c r="BE398" s="173">
        <f>IF(N398="základní",J398,0)</f>
        <v>0</v>
      </c>
      <c r="BF398" s="173">
        <f>IF(N398="snížená",J398,0)</f>
        <v>0</v>
      </c>
      <c r="BG398" s="173">
        <f>IF(N398="zákl. přenesená",J398,0)</f>
        <v>0</v>
      </c>
      <c r="BH398" s="173">
        <f>IF(N398="sníž. přenesená",J398,0)</f>
        <v>0</v>
      </c>
      <c r="BI398" s="173">
        <f>IF(N398="nulová",J398,0)</f>
        <v>0</v>
      </c>
      <c r="BJ398" s="17" t="s">
        <v>85</v>
      </c>
      <c r="BK398" s="173">
        <f>ROUND(I398*H398,2)</f>
        <v>0</v>
      </c>
      <c r="BL398" s="17" t="s">
        <v>242</v>
      </c>
      <c r="BM398" s="172" t="s">
        <v>583</v>
      </c>
    </row>
    <row r="399" spans="1:65" s="2" customFormat="1">
      <c r="A399" s="32"/>
      <c r="B399" s="33"/>
      <c r="C399" s="32"/>
      <c r="D399" s="174" t="s">
        <v>147</v>
      </c>
      <c r="E399" s="32"/>
      <c r="F399" s="175" t="s">
        <v>582</v>
      </c>
      <c r="G399" s="32"/>
      <c r="H399" s="32"/>
      <c r="I399" s="96"/>
      <c r="J399" s="32"/>
      <c r="K399" s="32"/>
      <c r="L399" s="33"/>
      <c r="M399" s="176"/>
      <c r="N399" s="177"/>
      <c r="O399" s="58"/>
      <c r="P399" s="58"/>
      <c r="Q399" s="58"/>
      <c r="R399" s="58"/>
      <c r="S399" s="58"/>
      <c r="T399" s="59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T399" s="17" t="s">
        <v>147</v>
      </c>
      <c r="AU399" s="17" t="s">
        <v>87</v>
      </c>
    </row>
    <row r="400" spans="1:65" s="2" customFormat="1" ht="21.75" customHeight="1">
      <c r="A400" s="32"/>
      <c r="B400" s="160"/>
      <c r="C400" s="161" t="s">
        <v>584</v>
      </c>
      <c r="D400" s="161" t="s">
        <v>140</v>
      </c>
      <c r="E400" s="162" t="s">
        <v>585</v>
      </c>
      <c r="F400" s="163" t="s">
        <v>586</v>
      </c>
      <c r="G400" s="164" t="s">
        <v>192</v>
      </c>
      <c r="H400" s="165">
        <v>4</v>
      </c>
      <c r="I400" s="166"/>
      <c r="J400" s="167">
        <f>ROUND(I400*H400,2)</f>
        <v>0</v>
      </c>
      <c r="K400" s="163" t="s">
        <v>144</v>
      </c>
      <c r="L400" s="33"/>
      <c r="M400" s="168" t="s">
        <v>1</v>
      </c>
      <c r="N400" s="169" t="s">
        <v>43</v>
      </c>
      <c r="O400" s="58"/>
      <c r="P400" s="170">
        <f>O400*H400</f>
        <v>0</v>
      </c>
      <c r="Q400" s="170">
        <v>1.2E-4</v>
      </c>
      <c r="R400" s="170">
        <f>Q400*H400</f>
        <v>4.8000000000000001E-4</v>
      </c>
      <c r="S400" s="170">
        <v>0</v>
      </c>
      <c r="T400" s="171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2" t="s">
        <v>242</v>
      </c>
      <c r="AT400" s="172" t="s">
        <v>140</v>
      </c>
      <c r="AU400" s="172" t="s">
        <v>87</v>
      </c>
      <c r="AY400" s="17" t="s">
        <v>138</v>
      </c>
      <c r="BE400" s="173">
        <f>IF(N400="základní",J400,0)</f>
        <v>0</v>
      </c>
      <c r="BF400" s="173">
        <f>IF(N400="snížená",J400,0)</f>
        <v>0</v>
      </c>
      <c r="BG400" s="173">
        <f>IF(N400="zákl. přenesená",J400,0)</f>
        <v>0</v>
      </c>
      <c r="BH400" s="173">
        <f>IF(N400="sníž. přenesená",J400,0)</f>
        <v>0</v>
      </c>
      <c r="BI400" s="173">
        <f>IF(N400="nulová",J400,0)</f>
        <v>0</v>
      </c>
      <c r="BJ400" s="17" t="s">
        <v>85</v>
      </c>
      <c r="BK400" s="173">
        <f>ROUND(I400*H400,2)</f>
        <v>0</v>
      </c>
      <c r="BL400" s="17" t="s">
        <v>242</v>
      </c>
      <c r="BM400" s="172" t="s">
        <v>587</v>
      </c>
    </row>
    <row r="401" spans="1:65" s="2" customFormat="1" ht="19.5">
      <c r="A401" s="32"/>
      <c r="B401" s="33"/>
      <c r="C401" s="32"/>
      <c r="D401" s="174" t="s">
        <v>147</v>
      </c>
      <c r="E401" s="32"/>
      <c r="F401" s="175" t="s">
        <v>588</v>
      </c>
      <c r="G401" s="32"/>
      <c r="H401" s="32"/>
      <c r="I401" s="96"/>
      <c r="J401" s="32"/>
      <c r="K401" s="32"/>
      <c r="L401" s="33"/>
      <c r="M401" s="176"/>
      <c r="N401" s="177"/>
      <c r="O401" s="58"/>
      <c r="P401" s="58"/>
      <c r="Q401" s="58"/>
      <c r="R401" s="58"/>
      <c r="S401" s="58"/>
      <c r="T401" s="59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T401" s="17" t="s">
        <v>147</v>
      </c>
      <c r="AU401" s="17" t="s">
        <v>87</v>
      </c>
    </row>
    <row r="402" spans="1:65" s="2" customFormat="1" ht="21.75" customHeight="1">
      <c r="A402" s="32"/>
      <c r="B402" s="160"/>
      <c r="C402" s="161" t="s">
        <v>589</v>
      </c>
      <c r="D402" s="161" t="s">
        <v>140</v>
      </c>
      <c r="E402" s="162" t="s">
        <v>590</v>
      </c>
      <c r="F402" s="163" t="s">
        <v>591</v>
      </c>
      <c r="G402" s="164" t="s">
        <v>192</v>
      </c>
      <c r="H402" s="165">
        <v>8</v>
      </c>
      <c r="I402" s="166"/>
      <c r="J402" s="167">
        <f>ROUND(I402*H402,2)</f>
        <v>0</v>
      </c>
      <c r="K402" s="163" t="s">
        <v>144</v>
      </c>
      <c r="L402" s="33"/>
      <c r="M402" s="168" t="s">
        <v>1</v>
      </c>
      <c r="N402" s="169" t="s">
        <v>43</v>
      </c>
      <c r="O402" s="58"/>
      <c r="P402" s="170">
        <f>O402*H402</f>
        <v>0</v>
      </c>
      <c r="Q402" s="170">
        <v>0</v>
      </c>
      <c r="R402" s="170">
        <f>Q402*H402</f>
        <v>0</v>
      </c>
      <c r="S402" s="170">
        <v>1.7780000000000001E-2</v>
      </c>
      <c r="T402" s="171">
        <f>S402*H402</f>
        <v>0.14224000000000001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2" t="s">
        <v>242</v>
      </c>
      <c r="AT402" s="172" t="s">
        <v>140</v>
      </c>
      <c r="AU402" s="172" t="s">
        <v>87</v>
      </c>
      <c r="AY402" s="17" t="s">
        <v>138</v>
      </c>
      <c r="BE402" s="173">
        <f>IF(N402="základní",J402,0)</f>
        <v>0</v>
      </c>
      <c r="BF402" s="173">
        <f>IF(N402="snížená",J402,0)</f>
        <v>0</v>
      </c>
      <c r="BG402" s="173">
        <f>IF(N402="zákl. přenesená",J402,0)</f>
        <v>0</v>
      </c>
      <c r="BH402" s="173">
        <f>IF(N402="sníž. přenesená",J402,0)</f>
        <v>0</v>
      </c>
      <c r="BI402" s="173">
        <f>IF(N402="nulová",J402,0)</f>
        <v>0</v>
      </c>
      <c r="BJ402" s="17" t="s">
        <v>85</v>
      </c>
      <c r="BK402" s="173">
        <f>ROUND(I402*H402,2)</f>
        <v>0</v>
      </c>
      <c r="BL402" s="17" t="s">
        <v>242</v>
      </c>
      <c r="BM402" s="172" t="s">
        <v>592</v>
      </c>
    </row>
    <row r="403" spans="1:65" s="2" customFormat="1" ht="19.5">
      <c r="A403" s="32"/>
      <c r="B403" s="33"/>
      <c r="C403" s="32"/>
      <c r="D403" s="174" t="s">
        <v>147</v>
      </c>
      <c r="E403" s="32"/>
      <c r="F403" s="175" t="s">
        <v>593</v>
      </c>
      <c r="G403" s="32"/>
      <c r="H403" s="32"/>
      <c r="I403" s="96"/>
      <c r="J403" s="32"/>
      <c r="K403" s="32"/>
      <c r="L403" s="33"/>
      <c r="M403" s="176"/>
      <c r="N403" s="177"/>
      <c r="O403" s="58"/>
      <c r="P403" s="58"/>
      <c r="Q403" s="58"/>
      <c r="R403" s="58"/>
      <c r="S403" s="58"/>
      <c r="T403" s="59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T403" s="17" t="s">
        <v>147</v>
      </c>
      <c r="AU403" s="17" t="s">
        <v>87</v>
      </c>
    </row>
    <row r="404" spans="1:65" s="2" customFormat="1" ht="33" customHeight="1">
      <c r="A404" s="32"/>
      <c r="B404" s="160"/>
      <c r="C404" s="161" t="s">
        <v>594</v>
      </c>
      <c r="D404" s="161" t="s">
        <v>140</v>
      </c>
      <c r="E404" s="162" t="s">
        <v>595</v>
      </c>
      <c r="F404" s="163" t="s">
        <v>596</v>
      </c>
      <c r="G404" s="164" t="s">
        <v>213</v>
      </c>
      <c r="H404" s="165">
        <v>6</v>
      </c>
      <c r="I404" s="166"/>
      <c r="J404" s="167">
        <f>ROUND(I404*H404,2)</f>
        <v>0</v>
      </c>
      <c r="K404" s="163" t="s">
        <v>144</v>
      </c>
      <c r="L404" s="33"/>
      <c r="M404" s="168" t="s">
        <v>1</v>
      </c>
      <c r="N404" s="169" t="s">
        <v>43</v>
      </c>
      <c r="O404" s="58"/>
      <c r="P404" s="170">
        <f>O404*H404</f>
        <v>0</v>
      </c>
      <c r="Q404" s="170">
        <v>0</v>
      </c>
      <c r="R404" s="170">
        <f>Q404*H404</f>
        <v>0</v>
      </c>
      <c r="S404" s="170">
        <v>4.6299999999999996E-3</v>
      </c>
      <c r="T404" s="171">
        <f>S404*H404</f>
        <v>2.7779999999999999E-2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2" t="s">
        <v>242</v>
      </c>
      <c r="AT404" s="172" t="s">
        <v>140</v>
      </c>
      <c r="AU404" s="172" t="s">
        <v>87</v>
      </c>
      <c r="AY404" s="17" t="s">
        <v>138</v>
      </c>
      <c r="BE404" s="173">
        <f>IF(N404="základní",J404,0)</f>
        <v>0</v>
      </c>
      <c r="BF404" s="173">
        <f>IF(N404="snížená",J404,0)</f>
        <v>0</v>
      </c>
      <c r="BG404" s="173">
        <f>IF(N404="zákl. přenesená",J404,0)</f>
        <v>0</v>
      </c>
      <c r="BH404" s="173">
        <f>IF(N404="sníž. přenesená",J404,0)</f>
        <v>0</v>
      </c>
      <c r="BI404" s="173">
        <f>IF(N404="nulová",J404,0)</f>
        <v>0</v>
      </c>
      <c r="BJ404" s="17" t="s">
        <v>85</v>
      </c>
      <c r="BK404" s="173">
        <f>ROUND(I404*H404,2)</f>
        <v>0</v>
      </c>
      <c r="BL404" s="17" t="s">
        <v>242</v>
      </c>
      <c r="BM404" s="172" t="s">
        <v>597</v>
      </c>
    </row>
    <row r="405" spans="1:65" s="2" customFormat="1" ht="19.5">
      <c r="A405" s="32"/>
      <c r="B405" s="33"/>
      <c r="C405" s="32"/>
      <c r="D405" s="174" t="s">
        <v>147</v>
      </c>
      <c r="E405" s="32"/>
      <c r="F405" s="175" t="s">
        <v>598</v>
      </c>
      <c r="G405" s="32"/>
      <c r="H405" s="32"/>
      <c r="I405" s="96"/>
      <c r="J405" s="32"/>
      <c r="K405" s="32"/>
      <c r="L405" s="33"/>
      <c r="M405" s="176"/>
      <c r="N405" s="177"/>
      <c r="O405" s="58"/>
      <c r="P405" s="58"/>
      <c r="Q405" s="58"/>
      <c r="R405" s="58"/>
      <c r="S405" s="58"/>
      <c r="T405" s="59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T405" s="17" t="s">
        <v>147</v>
      </c>
      <c r="AU405" s="17" t="s">
        <v>87</v>
      </c>
    </row>
    <row r="406" spans="1:65" s="2" customFormat="1" ht="21.75" customHeight="1">
      <c r="A406" s="32"/>
      <c r="B406" s="160"/>
      <c r="C406" s="161" t="s">
        <v>599</v>
      </c>
      <c r="D406" s="161" t="s">
        <v>140</v>
      </c>
      <c r="E406" s="162" t="s">
        <v>600</v>
      </c>
      <c r="F406" s="163" t="s">
        <v>601</v>
      </c>
      <c r="G406" s="164" t="s">
        <v>192</v>
      </c>
      <c r="H406" s="165">
        <v>77.02</v>
      </c>
      <c r="I406" s="166"/>
      <c r="J406" s="167">
        <f>ROUND(I406*H406,2)</f>
        <v>0</v>
      </c>
      <c r="K406" s="163" t="s">
        <v>144</v>
      </c>
      <c r="L406" s="33"/>
      <c r="M406" s="168" t="s">
        <v>1</v>
      </c>
      <c r="N406" s="169" t="s">
        <v>43</v>
      </c>
      <c r="O406" s="58"/>
      <c r="P406" s="170">
        <f>O406*H406</f>
        <v>0</v>
      </c>
      <c r="Q406" s="170">
        <v>0</v>
      </c>
      <c r="R406" s="170">
        <f>Q406*H406</f>
        <v>0</v>
      </c>
      <c r="S406" s="170">
        <v>0</v>
      </c>
      <c r="T406" s="171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2" t="s">
        <v>242</v>
      </c>
      <c r="AT406" s="172" t="s">
        <v>140</v>
      </c>
      <c r="AU406" s="172" t="s">
        <v>87</v>
      </c>
      <c r="AY406" s="17" t="s">
        <v>138</v>
      </c>
      <c r="BE406" s="173">
        <f>IF(N406="základní",J406,0)</f>
        <v>0</v>
      </c>
      <c r="BF406" s="173">
        <f>IF(N406="snížená",J406,0)</f>
        <v>0</v>
      </c>
      <c r="BG406" s="173">
        <f>IF(N406="zákl. přenesená",J406,0)</f>
        <v>0</v>
      </c>
      <c r="BH406" s="173">
        <f>IF(N406="sníž. přenesená",J406,0)</f>
        <v>0</v>
      </c>
      <c r="BI406" s="173">
        <f>IF(N406="nulová",J406,0)</f>
        <v>0</v>
      </c>
      <c r="BJ406" s="17" t="s">
        <v>85</v>
      </c>
      <c r="BK406" s="173">
        <f>ROUND(I406*H406,2)</f>
        <v>0</v>
      </c>
      <c r="BL406" s="17" t="s">
        <v>242</v>
      </c>
      <c r="BM406" s="172" t="s">
        <v>602</v>
      </c>
    </row>
    <row r="407" spans="1:65" s="2" customFormat="1" ht="19.5">
      <c r="A407" s="32"/>
      <c r="B407" s="33"/>
      <c r="C407" s="32"/>
      <c r="D407" s="174" t="s">
        <v>147</v>
      </c>
      <c r="E407" s="32"/>
      <c r="F407" s="175" t="s">
        <v>603</v>
      </c>
      <c r="G407" s="32"/>
      <c r="H407" s="32"/>
      <c r="I407" s="96"/>
      <c r="J407" s="32"/>
      <c r="K407" s="32"/>
      <c r="L407" s="33"/>
      <c r="M407" s="176"/>
      <c r="N407" s="177"/>
      <c r="O407" s="58"/>
      <c r="P407" s="58"/>
      <c r="Q407" s="58"/>
      <c r="R407" s="58"/>
      <c r="S407" s="58"/>
      <c r="T407" s="59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T407" s="17" t="s">
        <v>147</v>
      </c>
      <c r="AU407" s="17" t="s">
        <v>87</v>
      </c>
    </row>
    <row r="408" spans="1:65" s="13" customFormat="1">
      <c r="B408" s="178"/>
      <c r="D408" s="174" t="s">
        <v>149</v>
      </c>
      <c r="E408" s="179" t="s">
        <v>1</v>
      </c>
      <c r="F408" s="180" t="s">
        <v>394</v>
      </c>
      <c r="H408" s="181">
        <v>77.02</v>
      </c>
      <c r="I408" s="182"/>
      <c r="L408" s="178"/>
      <c r="M408" s="183"/>
      <c r="N408" s="184"/>
      <c r="O408" s="184"/>
      <c r="P408" s="184"/>
      <c r="Q408" s="184"/>
      <c r="R408" s="184"/>
      <c r="S408" s="184"/>
      <c r="T408" s="185"/>
      <c r="AT408" s="179" t="s">
        <v>149</v>
      </c>
      <c r="AU408" s="179" t="s">
        <v>87</v>
      </c>
      <c r="AV408" s="13" t="s">
        <v>87</v>
      </c>
      <c r="AW408" s="13" t="s">
        <v>33</v>
      </c>
      <c r="AX408" s="13" t="s">
        <v>85</v>
      </c>
      <c r="AY408" s="179" t="s">
        <v>138</v>
      </c>
    </row>
    <row r="409" spans="1:65" s="2" customFormat="1" ht="16.5" customHeight="1">
      <c r="A409" s="32"/>
      <c r="B409" s="160"/>
      <c r="C409" s="186" t="s">
        <v>604</v>
      </c>
      <c r="D409" s="186" t="s">
        <v>176</v>
      </c>
      <c r="E409" s="187" t="s">
        <v>605</v>
      </c>
      <c r="F409" s="188" t="s">
        <v>606</v>
      </c>
      <c r="G409" s="189" t="s">
        <v>192</v>
      </c>
      <c r="H409" s="190">
        <v>84.92</v>
      </c>
      <c r="I409" s="191"/>
      <c r="J409" s="192">
        <f>ROUND(I409*H409,2)</f>
        <v>0</v>
      </c>
      <c r="K409" s="188" t="s">
        <v>1</v>
      </c>
      <c r="L409" s="193"/>
      <c r="M409" s="194" t="s">
        <v>1</v>
      </c>
      <c r="N409" s="195" t="s">
        <v>43</v>
      </c>
      <c r="O409" s="58"/>
      <c r="P409" s="170">
        <f>O409*H409</f>
        <v>0</v>
      </c>
      <c r="Q409" s="170">
        <v>0</v>
      </c>
      <c r="R409" s="170">
        <f>Q409*H409</f>
        <v>0</v>
      </c>
      <c r="S409" s="170">
        <v>0</v>
      </c>
      <c r="T409" s="171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72" t="s">
        <v>337</v>
      </c>
      <c r="AT409" s="172" t="s">
        <v>176</v>
      </c>
      <c r="AU409" s="172" t="s">
        <v>87</v>
      </c>
      <c r="AY409" s="17" t="s">
        <v>138</v>
      </c>
      <c r="BE409" s="173">
        <f>IF(N409="základní",J409,0)</f>
        <v>0</v>
      </c>
      <c r="BF409" s="173">
        <f>IF(N409="snížená",J409,0)</f>
        <v>0</v>
      </c>
      <c r="BG409" s="173">
        <f>IF(N409="zákl. přenesená",J409,0)</f>
        <v>0</v>
      </c>
      <c r="BH409" s="173">
        <f>IF(N409="sníž. přenesená",J409,0)</f>
        <v>0</v>
      </c>
      <c r="BI409" s="173">
        <f>IF(N409="nulová",J409,0)</f>
        <v>0</v>
      </c>
      <c r="BJ409" s="17" t="s">
        <v>85</v>
      </c>
      <c r="BK409" s="173">
        <f>ROUND(I409*H409,2)</f>
        <v>0</v>
      </c>
      <c r="BL409" s="17" t="s">
        <v>242</v>
      </c>
      <c r="BM409" s="172" t="s">
        <v>607</v>
      </c>
    </row>
    <row r="410" spans="1:65" s="2" customFormat="1">
      <c r="A410" s="32"/>
      <c r="B410" s="33"/>
      <c r="C410" s="32"/>
      <c r="D410" s="174" t="s">
        <v>147</v>
      </c>
      <c r="E410" s="32"/>
      <c r="F410" s="175" t="s">
        <v>606</v>
      </c>
      <c r="G410" s="32"/>
      <c r="H410" s="32"/>
      <c r="I410" s="96"/>
      <c r="J410" s="32"/>
      <c r="K410" s="32"/>
      <c r="L410" s="33"/>
      <c r="M410" s="176"/>
      <c r="N410" s="177"/>
      <c r="O410" s="58"/>
      <c r="P410" s="58"/>
      <c r="Q410" s="58"/>
      <c r="R410" s="58"/>
      <c r="S410" s="58"/>
      <c r="T410" s="59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T410" s="17" t="s">
        <v>147</v>
      </c>
      <c r="AU410" s="17" t="s">
        <v>87</v>
      </c>
    </row>
    <row r="411" spans="1:65" s="13" customFormat="1">
      <c r="B411" s="178"/>
      <c r="D411" s="174" t="s">
        <v>149</v>
      </c>
      <c r="F411" s="180" t="s">
        <v>608</v>
      </c>
      <c r="H411" s="181">
        <v>84.92</v>
      </c>
      <c r="I411" s="182"/>
      <c r="L411" s="178"/>
      <c r="M411" s="183"/>
      <c r="N411" s="184"/>
      <c r="O411" s="184"/>
      <c r="P411" s="184"/>
      <c r="Q411" s="184"/>
      <c r="R411" s="184"/>
      <c r="S411" s="184"/>
      <c r="T411" s="185"/>
      <c r="AT411" s="179" t="s">
        <v>149</v>
      </c>
      <c r="AU411" s="179" t="s">
        <v>87</v>
      </c>
      <c r="AV411" s="13" t="s">
        <v>87</v>
      </c>
      <c r="AW411" s="13" t="s">
        <v>3</v>
      </c>
      <c r="AX411" s="13" t="s">
        <v>85</v>
      </c>
      <c r="AY411" s="179" t="s">
        <v>138</v>
      </c>
    </row>
    <row r="412" spans="1:65" s="2" customFormat="1" ht="16.5" customHeight="1">
      <c r="A412" s="32"/>
      <c r="B412" s="160"/>
      <c r="C412" s="161" t="s">
        <v>609</v>
      </c>
      <c r="D412" s="161" t="s">
        <v>140</v>
      </c>
      <c r="E412" s="162" t="s">
        <v>610</v>
      </c>
      <c r="F412" s="163" t="s">
        <v>611</v>
      </c>
      <c r="G412" s="164" t="s">
        <v>213</v>
      </c>
      <c r="H412" s="165">
        <v>126.15</v>
      </c>
      <c r="I412" s="166"/>
      <c r="J412" s="167">
        <f>ROUND(I412*H412,2)</f>
        <v>0</v>
      </c>
      <c r="K412" s="163" t="s">
        <v>144</v>
      </c>
      <c r="L412" s="33"/>
      <c r="M412" s="168" t="s">
        <v>1</v>
      </c>
      <c r="N412" s="169" t="s">
        <v>43</v>
      </c>
      <c r="O412" s="58"/>
      <c r="P412" s="170">
        <f>O412*H412</f>
        <v>0</v>
      </c>
      <c r="Q412" s="170">
        <v>0</v>
      </c>
      <c r="R412" s="170">
        <f>Q412*H412</f>
        <v>0</v>
      </c>
      <c r="S412" s="170">
        <v>0</v>
      </c>
      <c r="T412" s="171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72" t="s">
        <v>242</v>
      </c>
      <c r="AT412" s="172" t="s">
        <v>140</v>
      </c>
      <c r="AU412" s="172" t="s">
        <v>87</v>
      </c>
      <c r="AY412" s="17" t="s">
        <v>138</v>
      </c>
      <c r="BE412" s="173">
        <f>IF(N412="základní",J412,0)</f>
        <v>0</v>
      </c>
      <c r="BF412" s="173">
        <f>IF(N412="snížená",J412,0)</f>
        <v>0</v>
      </c>
      <c r="BG412" s="173">
        <f>IF(N412="zákl. přenesená",J412,0)</f>
        <v>0</v>
      </c>
      <c r="BH412" s="173">
        <f>IF(N412="sníž. přenesená",J412,0)</f>
        <v>0</v>
      </c>
      <c r="BI412" s="173">
        <f>IF(N412="nulová",J412,0)</f>
        <v>0</v>
      </c>
      <c r="BJ412" s="17" t="s">
        <v>85</v>
      </c>
      <c r="BK412" s="173">
        <f>ROUND(I412*H412,2)</f>
        <v>0</v>
      </c>
      <c r="BL412" s="17" t="s">
        <v>242</v>
      </c>
      <c r="BM412" s="172" t="s">
        <v>612</v>
      </c>
    </row>
    <row r="413" spans="1:65" s="2" customFormat="1" ht="19.5">
      <c r="A413" s="32"/>
      <c r="B413" s="33"/>
      <c r="C413" s="32"/>
      <c r="D413" s="174" t="s">
        <v>147</v>
      </c>
      <c r="E413" s="32"/>
      <c r="F413" s="175" t="s">
        <v>613</v>
      </c>
      <c r="G413" s="32"/>
      <c r="H413" s="32"/>
      <c r="I413" s="96"/>
      <c r="J413" s="32"/>
      <c r="K413" s="32"/>
      <c r="L413" s="33"/>
      <c r="M413" s="176"/>
      <c r="N413" s="177"/>
      <c r="O413" s="58"/>
      <c r="P413" s="58"/>
      <c r="Q413" s="58"/>
      <c r="R413" s="58"/>
      <c r="S413" s="58"/>
      <c r="T413" s="59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T413" s="17" t="s">
        <v>147</v>
      </c>
      <c r="AU413" s="17" t="s">
        <v>87</v>
      </c>
    </row>
    <row r="414" spans="1:65" s="13" customFormat="1">
      <c r="B414" s="178"/>
      <c r="D414" s="174" t="s">
        <v>149</v>
      </c>
      <c r="E414" s="179" t="s">
        <v>1</v>
      </c>
      <c r="F414" s="180" t="s">
        <v>614</v>
      </c>
      <c r="H414" s="181">
        <v>126.15</v>
      </c>
      <c r="I414" s="182"/>
      <c r="L414" s="178"/>
      <c r="M414" s="183"/>
      <c r="N414" s="184"/>
      <c r="O414" s="184"/>
      <c r="P414" s="184"/>
      <c r="Q414" s="184"/>
      <c r="R414" s="184"/>
      <c r="S414" s="184"/>
      <c r="T414" s="185"/>
      <c r="AT414" s="179" t="s">
        <v>149</v>
      </c>
      <c r="AU414" s="179" t="s">
        <v>87</v>
      </c>
      <c r="AV414" s="13" t="s">
        <v>87</v>
      </c>
      <c r="AW414" s="13" t="s">
        <v>33</v>
      </c>
      <c r="AX414" s="13" t="s">
        <v>85</v>
      </c>
      <c r="AY414" s="179" t="s">
        <v>138</v>
      </c>
    </row>
    <row r="415" spans="1:65" s="2" customFormat="1" ht="21.75" customHeight="1">
      <c r="A415" s="32"/>
      <c r="B415" s="160"/>
      <c r="C415" s="186" t="s">
        <v>615</v>
      </c>
      <c r="D415" s="186" t="s">
        <v>176</v>
      </c>
      <c r="E415" s="187" t="s">
        <v>616</v>
      </c>
      <c r="F415" s="188" t="s">
        <v>617</v>
      </c>
      <c r="G415" s="189" t="s">
        <v>213</v>
      </c>
      <c r="H415" s="190">
        <v>138.76499999999999</v>
      </c>
      <c r="I415" s="191"/>
      <c r="J415" s="192">
        <f>ROUND(I415*H415,2)</f>
        <v>0</v>
      </c>
      <c r="K415" s="188" t="s">
        <v>144</v>
      </c>
      <c r="L415" s="193"/>
      <c r="M415" s="194" t="s">
        <v>1</v>
      </c>
      <c r="N415" s="195" t="s">
        <v>43</v>
      </c>
      <c r="O415" s="58"/>
      <c r="P415" s="170">
        <f>O415*H415</f>
        <v>0</v>
      </c>
      <c r="Q415" s="170">
        <v>1.0000000000000001E-5</v>
      </c>
      <c r="R415" s="170">
        <f>Q415*H415</f>
        <v>1.38765E-3</v>
      </c>
      <c r="S415" s="170">
        <v>0</v>
      </c>
      <c r="T415" s="171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72" t="s">
        <v>337</v>
      </c>
      <c r="AT415" s="172" t="s">
        <v>176</v>
      </c>
      <c r="AU415" s="172" t="s">
        <v>87</v>
      </c>
      <c r="AY415" s="17" t="s">
        <v>138</v>
      </c>
      <c r="BE415" s="173">
        <f>IF(N415="základní",J415,0)</f>
        <v>0</v>
      </c>
      <c r="BF415" s="173">
        <f>IF(N415="snížená",J415,0)</f>
        <v>0</v>
      </c>
      <c r="BG415" s="173">
        <f>IF(N415="zákl. přenesená",J415,0)</f>
        <v>0</v>
      </c>
      <c r="BH415" s="173">
        <f>IF(N415="sníž. přenesená",J415,0)</f>
        <v>0</v>
      </c>
      <c r="BI415" s="173">
        <f>IF(N415="nulová",J415,0)</f>
        <v>0</v>
      </c>
      <c r="BJ415" s="17" t="s">
        <v>85</v>
      </c>
      <c r="BK415" s="173">
        <f>ROUND(I415*H415,2)</f>
        <v>0</v>
      </c>
      <c r="BL415" s="17" t="s">
        <v>242</v>
      </c>
      <c r="BM415" s="172" t="s">
        <v>618</v>
      </c>
    </row>
    <row r="416" spans="1:65" s="2" customFormat="1" ht="19.5">
      <c r="A416" s="32"/>
      <c r="B416" s="33"/>
      <c r="C416" s="32"/>
      <c r="D416" s="174" t="s">
        <v>147</v>
      </c>
      <c r="E416" s="32"/>
      <c r="F416" s="175" t="s">
        <v>617</v>
      </c>
      <c r="G416" s="32"/>
      <c r="H416" s="32"/>
      <c r="I416" s="96"/>
      <c r="J416" s="32"/>
      <c r="K416" s="32"/>
      <c r="L416" s="33"/>
      <c r="M416" s="176"/>
      <c r="N416" s="177"/>
      <c r="O416" s="58"/>
      <c r="P416" s="58"/>
      <c r="Q416" s="58"/>
      <c r="R416" s="58"/>
      <c r="S416" s="58"/>
      <c r="T416" s="59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T416" s="17" t="s">
        <v>147</v>
      </c>
      <c r="AU416" s="17" t="s">
        <v>87</v>
      </c>
    </row>
    <row r="417" spans="1:65" s="13" customFormat="1">
      <c r="B417" s="178"/>
      <c r="D417" s="174" t="s">
        <v>149</v>
      </c>
      <c r="F417" s="180" t="s">
        <v>619</v>
      </c>
      <c r="H417" s="181">
        <v>138.76499999999999</v>
      </c>
      <c r="I417" s="182"/>
      <c r="L417" s="178"/>
      <c r="M417" s="183"/>
      <c r="N417" s="184"/>
      <c r="O417" s="184"/>
      <c r="P417" s="184"/>
      <c r="Q417" s="184"/>
      <c r="R417" s="184"/>
      <c r="S417" s="184"/>
      <c r="T417" s="185"/>
      <c r="AT417" s="179" t="s">
        <v>149</v>
      </c>
      <c r="AU417" s="179" t="s">
        <v>87</v>
      </c>
      <c r="AV417" s="13" t="s">
        <v>87</v>
      </c>
      <c r="AW417" s="13" t="s">
        <v>3</v>
      </c>
      <c r="AX417" s="13" t="s">
        <v>85</v>
      </c>
      <c r="AY417" s="179" t="s">
        <v>138</v>
      </c>
    </row>
    <row r="418" spans="1:65" s="2" customFormat="1" ht="21.75" customHeight="1">
      <c r="A418" s="32"/>
      <c r="B418" s="160"/>
      <c r="C418" s="161" t="s">
        <v>620</v>
      </c>
      <c r="D418" s="161" t="s">
        <v>140</v>
      </c>
      <c r="E418" s="162" t="s">
        <v>621</v>
      </c>
      <c r="F418" s="163" t="s">
        <v>622</v>
      </c>
      <c r="G418" s="164" t="s">
        <v>488</v>
      </c>
      <c r="H418" s="204"/>
      <c r="I418" s="166"/>
      <c r="J418" s="167">
        <f>ROUND(I418*H418,2)</f>
        <v>0</v>
      </c>
      <c r="K418" s="163" t="s">
        <v>144</v>
      </c>
      <c r="L418" s="33"/>
      <c r="M418" s="168" t="s">
        <v>1</v>
      </c>
      <c r="N418" s="169" t="s">
        <v>43</v>
      </c>
      <c r="O418" s="58"/>
      <c r="P418" s="170">
        <f>O418*H418</f>
        <v>0</v>
      </c>
      <c r="Q418" s="170">
        <v>0</v>
      </c>
      <c r="R418" s="170">
        <f>Q418*H418</f>
        <v>0</v>
      </c>
      <c r="S418" s="170">
        <v>0</v>
      </c>
      <c r="T418" s="171">
        <f>S418*H418</f>
        <v>0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172" t="s">
        <v>242</v>
      </c>
      <c r="AT418" s="172" t="s">
        <v>140</v>
      </c>
      <c r="AU418" s="172" t="s">
        <v>87</v>
      </c>
      <c r="AY418" s="17" t="s">
        <v>138</v>
      </c>
      <c r="BE418" s="173">
        <f>IF(N418="základní",J418,0)</f>
        <v>0</v>
      </c>
      <c r="BF418" s="173">
        <f>IF(N418="snížená",J418,0)</f>
        <v>0</v>
      </c>
      <c r="BG418" s="173">
        <f>IF(N418="zákl. přenesená",J418,0)</f>
        <v>0</v>
      </c>
      <c r="BH418" s="173">
        <f>IF(N418="sníž. přenesená",J418,0)</f>
        <v>0</v>
      </c>
      <c r="BI418" s="173">
        <f>IF(N418="nulová",J418,0)</f>
        <v>0</v>
      </c>
      <c r="BJ418" s="17" t="s">
        <v>85</v>
      </c>
      <c r="BK418" s="173">
        <f>ROUND(I418*H418,2)</f>
        <v>0</v>
      </c>
      <c r="BL418" s="17" t="s">
        <v>242</v>
      </c>
      <c r="BM418" s="172" t="s">
        <v>623</v>
      </c>
    </row>
    <row r="419" spans="1:65" s="2" customFormat="1" ht="29.25">
      <c r="A419" s="32"/>
      <c r="B419" s="33"/>
      <c r="C419" s="32"/>
      <c r="D419" s="174" t="s">
        <v>147</v>
      </c>
      <c r="E419" s="32"/>
      <c r="F419" s="175" t="s">
        <v>624</v>
      </c>
      <c r="G419" s="32"/>
      <c r="H419" s="32"/>
      <c r="I419" s="96"/>
      <c r="J419" s="32"/>
      <c r="K419" s="32"/>
      <c r="L419" s="33"/>
      <c r="M419" s="176"/>
      <c r="N419" s="177"/>
      <c r="O419" s="58"/>
      <c r="P419" s="58"/>
      <c r="Q419" s="58"/>
      <c r="R419" s="58"/>
      <c r="S419" s="58"/>
      <c r="T419" s="59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T419" s="17" t="s">
        <v>147</v>
      </c>
      <c r="AU419" s="17" t="s">
        <v>87</v>
      </c>
    </row>
    <row r="420" spans="1:65" s="12" customFormat="1" ht="22.9" customHeight="1">
      <c r="B420" s="147"/>
      <c r="D420" s="148" t="s">
        <v>77</v>
      </c>
      <c r="E420" s="158" t="s">
        <v>625</v>
      </c>
      <c r="F420" s="158" t="s">
        <v>626</v>
      </c>
      <c r="I420" s="150"/>
      <c r="J420" s="159">
        <f>BK420</f>
        <v>0</v>
      </c>
      <c r="L420" s="147"/>
      <c r="M420" s="152"/>
      <c r="N420" s="153"/>
      <c r="O420" s="153"/>
      <c r="P420" s="154">
        <f>SUM(P421:P422)</f>
        <v>0</v>
      </c>
      <c r="Q420" s="153"/>
      <c r="R420" s="154">
        <f>SUM(R421:R422)</f>
        <v>0</v>
      </c>
      <c r="S420" s="153"/>
      <c r="T420" s="155">
        <f>SUM(T421:T422)</f>
        <v>0</v>
      </c>
      <c r="AR420" s="148" t="s">
        <v>87</v>
      </c>
      <c r="AT420" s="156" t="s">
        <v>77</v>
      </c>
      <c r="AU420" s="156" t="s">
        <v>85</v>
      </c>
      <c r="AY420" s="148" t="s">
        <v>138</v>
      </c>
      <c r="BK420" s="157">
        <f>SUM(BK421:BK422)</f>
        <v>0</v>
      </c>
    </row>
    <row r="421" spans="1:65" s="2" customFormat="1" ht="21.75" customHeight="1">
      <c r="A421" s="32"/>
      <c r="B421" s="160"/>
      <c r="C421" s="161" t="s">
        <v>627</v>
      </c>
      <c r="D421" s="161" t="s">
        <v>140</v>
      </c>
      <c r="E421" s="162" t="s">
        <v>628</v>
      </c>
      <c r="F421" s="163" t="s">
        <v>629</v>
      </c>
      <c r="G421" s="164" t="s">
        <v>428</v>
      </c>
      <c r="H421" s="165">
        <v>1</v>
      </c>
      <c r="I421" s="166"/>
      <c r="J421" s="167">
        <f>ROUND(I421*H421,2)</f>
        <v>0</v>
      </c>
      <c r="K421" s="163" t="s">
        <v>1</v>
      </c>
      <c r="L421" s="33"/>
      <c r="M421" s="168" t="s">
        <v>1</v>
      </c>
      <c r="N421" s="169" t="s">
        <v>43</v>
      </c>
      <c r="O421" s="58"/>
      <c r="P421" s="170">
        <f>O421*H421</f>
        <v>0</v>
      </c>
      <c r="Q421" s="170">
        <v>0</v>
      </c>
      <c r="R421" s="170">
        <f>Q421*H421</f>
        <v>0</v>
      </c>
      <c r="S421" s="170">
        <v>0</v>
      </c>
      <c r="T421" s="171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2" t="s">
        <v>242</v>
      </c>
      <c r="AT421" s="172" t="s">
        <v>140</v>
      </c>
      <c r="AU421" s="172" t="s">
        <v>87</v>
      </c>
      <c r="AY421" s="17" t="s">
        <v>138</v>
      </c>
      <c r="BE421" s="173">
        <f>IF(N421="základní",J421,0)</f>
        <v>0</v>
      </c>
      <c r="BF421" s="173">
        <f>IF(N421="snížená",J421,0)</f>
        <v>0</v>
      </c>
      <c r="BG421" s="173">
        <f>IF(N421="zákl. přenesená",J421,0)</f>
        <v>0</v>
      </c>
      <c r="BH421" s="173">
        <f>IF(N421="sníž. přenesená",J421,0)</f>
        <v>0</v>
      </c>
      <c r="BI421" s="173">
        <f>IF(N421="nulová",J421,0)</f>
        <v>0</v>
      </c>
      <c r="BJ421" s="17" t="s">
        <v>85</v>
      </c>
      <c r="BK421" s="173">
        <f>ROUND(I421*H421,2)</f>
        <v>0</v>
      </c>
      <c r="BL421" s="17" t="s">
        <v>242</v>
      </c>
      <c r="BM421" s="172" t="s">
        <v>630</v>
      </c>
    </row>
    <row r="422" spans="1:65" s="2" customFormat="1" ht="29.25">
      <c r="A422" s="32"/>
      <c r="B422" s="33"/>
      <c r="C422" s="32"/>
      <c r="D422" s="174" t="s">
        <v>147</v>
      </c>
      <c r="E422" s="32"/>
      <c r="F422" s="175" t="s">
        <v>631</v>
      </c>
      <c r="G422" s="32"/>
      <c r="H422" s="32"/>
      <c r="I422" s="96"/>
      <c r="J422" s="32"/>
      <c r="K422" s="32"/>
      <c r="L422" s="33"/>
      <c r="M422" s="176"/>
      <c r="N422" s="177"/>
      <c r="O422" s="58"/>
      <c r="P422" s="58"/>
      <c r="Q422" s="58"/>
      <c r="R422" s="58"/>
      <c r="S422" s="58"/>
      <c r="T422" s="59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T422" s="17" t="s">
        <v>147</v>
      </c>
      <c r="AU422" s="17" t="s">
        <v>87</v>
      </c>
    </row>
    <row r="423" spans="1:65" s="12" customFormat="1" ht="22.9" customHeight="1">
      <c r="B423" s="147"/>
      <c r="D423" s="148" t="s">
        <v>77</v>
      </c>
      <c r="E423" s="158" t="s">
        <v>632</v>
      </c>
      <c r="F423" s="158" t="s">
        <v>633</v>
      </c>
      <c r="I423" s="150"/>
      <c r="J423" s="159">
        <f>BK423</f>
        <v>0</v>
      </c>
      <c r="L423" s="147"/>
      <c r="M423" s="152"/>
      <c r="N423" s="153"/>
      <c r="O423" s="153"/>
      <c r="P423" s="154">
        <f>SUM(P424:P465)</f>
        <v>0</v>
      </c>
      <c r="Q423" s="153"/>
      <c r="R423" s="154">
        <f>SUM(R424:R465)</f>
        <v>3.9253059999999999E-2</v>
      </c>
      <c r="S423" s="153"/>
      <c r="T423" s="155">
        <f>SUM(T424:T465)</f>
        <v>0</v>
      </c>
      <c r="AR423" s="148" t="s">
        <v>87</v>
      </c>
      <c r="AT423" s="156" t="s">
        <v>77</v>
      </c>
      <c r="AU423" s="156" t="s">
        <v>85</v>
      </c>
      <c r="AY423" s="148" t="s">
        <v>138</v>
      </c>
      <c r="BK423" s="157">
        <f>SUM(BK424:BK465)</f>
        <v>0</v>
      </c>
    </row>
    <row r="424" spans="1:65" s="2" customFormat="1" ht="16.5" customHeight="1">
      <c r="A424" s="32"/>
      <c r="B424" s="160"/>
      <c r="C424" s="161" t="s">
        <v>634</v>
      </c>
      <c r="D424" s="161" t="s">
        <v>140</v>
      </c>
      <c r="E424" s="162" t="s">
        <v>635</v>
      </c>
      <c r="F424" s="163" t="s">
        <v>636</v>
      </c>
      <c r="G424" s="164" t="s">
        <v>192</v>
      </c>
      <c r="H424" s="165">
        <v>178.423</v>
      </c>
      <c r="I424" s="166"/>
      <c r="J424" s="167">
        <f>ROUND(I424*H424,2)</f>
        <v>0</v>
      </c>
      <c r="K424" s="163" t="s">
        <v>144</v>
      </c>
      <c r="L424" s="33"/>
      <c r="M424" s="168" t="s">
        <v>1</v>
      </c>
      <c r="N424" s="169" t="s">
        <v>43</v>
      </c>
      <c r="O424" s="58"/>
      <c r="P424" s="170">
        <f>O424*H424</f>
        <v>0</v>
      </c>
      <c r="Q424" s="170">
        <v>0</v>
      </c>
      <c r="R424" s="170">
        <f>Q424*H424</f>
        <v>0</v>
      </c>
      <c r="S424" s="170">
        <v>0</v>
      </c>
      <c r="T424" s="171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2" t="s">
        <v>242</v>
      </c>
      <c r="AT424" s="172" t="s">
        <v>140</v>
      </c>
      <c r="AU424" s="172" t="s">
        <v>87</v>
      </c>
      <c r="AY424" s="17" t="s">
        <v>138</v>
      </c>
      <c r="BE424" s="173">
        <f>IF(N424="základní",J424,0)</f>
        <v>0</v>
      </c>
      <c r="BF424" s="173">
        <f>IF(N424="snížená",J424,0)</f>
        <v>0</v>
      </c>
      <c r="BG424" s="173">
        <f>IF(N424="zákl. přenesená",J424,0)</f>
        <v>0</v>
      </c>
      <c r="BH424" s="173">
        <f>IF(N424="sníž. přenesená",J424,0)</f>
        <v>0</v>
      </c>
      <c r="BI424" s="173">
        <f>IF(N424="nulová",J424,0)</f>
        <v>0</v>
      </c>
      <c r="BJ424" s="17" t="s">
        <v>85</v>
      </c>
      <c r="BK424" s="173">
        <f>ROUND(I424*H424,2)</f>
        <v>0</v>
      </c>
      <c r="BL424" s="17" t="s">
        <v>242</v>
      </c>
      <c r="BM424" s="172" t="s">
        <v>637</v>
      </c>
    </row>
    <row r="425" spans="1:65" s="2" customFormat="1" ht="19.5">
      <c r="A425" s="32"/>
      <c r="B425" s="33"/>
      <c r="C425" s="32"/>
      <c r="D425" s="174" t="s">
        <v>147</v>
      </c>
      <c r="E425" s="32"/>
      <c r="F425" s="175" t="s">
        <v>638</v>
      </c>
      <c r="G425" s="32"/>
      <c r="H425" s="32"/>
      <c r="I425" s="96"/>
      <c r="J425" s="32"/>
      <c r="K425" s="32"/>
      <c r="L425" s="33"/>
      <c r="M425" s="176"/>
      <c r="N425" s="177"/>
      <c r="O425" s="58"/>
      <c r="P425" s="58"/>
      <c r="Q425" s="58"/>
      <c r="R425" s="58"/>
      <c r="S425" s="58"/>
      <c r="T425" s="59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T425" s="17" t="s">
        <v>147</v>
      </c>
      <c r="AU425" s="17" t="s">
        <v>87</v>
      </c>
    </row>
    <row r="426" spans="1:65" s="13" customFormat="1" ht="22.5">
      <c r="B426" s="178"/>
      <c r="D426" s="174" t="s">
        <v>149</v>
      </c>
      <c r="E426" s="179" t="s">
        <v>1</v>
      </c>
      <c r="F426" s="180" t="s">
        <v>639</v>
      </c>
      <c r="H426" s="181">
        <v>1.9550000000000001</v>
      </c>
      <c r="I426" s="182"/>
      <c r="L426" s="178"/>
      <c r="M426" s="183"/>
      <c r="N426" s="184"/>
      <c r="O426" s="184"/>
      <c r="P426" s="184"/>
      <c r="Q426" s="184"/>
      <c r="R426" s="184"/>
      <c r="S426" s="184"/>
      <c r="T426" s="185"/>
      <c r="AT426" s="179" t="s">
        <v>149</v>
      </c>
      <c r="AU426" s="179" t="s">
        <v>87</v>
      </c>
      <c r="AV426" s="13" t="s">
        <v>87</v>
      </c>
      <c r="AW426" s="13" t="s">
        <v>33</v>
      </c>
      <c r="AX426" s="13" t="s">
        <v>78</v>
      </c>
      <c r="AY426" s="179" t="s">
        <v>138</v>
      </c>
    </row>
    <row r="427" spans="1:65" s="13" customFormat="1" ht="22.5">
      <c r="B427" s="178"/>
      <c r="D427" s="174" t="s">
        <v>149</v>
      </c>
      <c r="E427" s="179" t="s">
        <v>1</v>
      </c>
      <c r="F427" s="180" t="s">
        <v>640</v>
      </c>
      <c r="H427" s="181">
        <v>6.53</v>
      </c>
      <c r="I427" s="182"/>
      <c r="L427" s="178"/>
      <c r="M427" s="183"/>
      <c r="N427" s="184"/>
      <c r="O427" s="184"/>
      <c r="P427" s="184"/>
      <c r="Q427" s="184"/>
      <c r="R427" s="184"/>
      <c r="S427" s="184"/>
      <c r="T427" s="185"/>
      <c r="AT427" s="179" t="s">
        <v>149</v>
      </c>
      <c r="AU427" s="179" t="s">
        <v>87</v>
      </c>
      <c r="AV427" s="13" t="s">
        <v>87</v>
      </c>
      <c r="AW427" s="13" t="s">
        <v>33</v>
      </c>
      <c r="AX427" s="13" t="s">
        <v>78</v>
      </c>
      <c r="AY427" s="179" t="s">
        <v>138</v>
      </c>
    </row>
    <row r="428" spans="1:65" s="13" customFormat="1" ht="22.5">
      <c r="B428" s="178"/>
      <c r="D428" s="174" t="s">
        <v>149</v>
      </c>
      <c r="E428" s="179" t="s">
        <v>1</v>
      </c>
      <c r="F428" s="180" t="s">
        <v>641</v>
      </c>
      <c r="H428" s="181">
        <v>1.5</v>
      </c>
      <c r="I428" s="182"/>
      <c r="L428" s="178"/>
      <c r="M428" s="183"/>
      <c r="N428" s="184"/>
      <c r="O428" s="184"/>
      <c r="P428" s="184"/>
      <c r="Q428" s="184"/>
      <c r="R428" s="184"/>
      <c r="S428" s="184"/>
      <c r="T428" s="185"/>
      <c r="AT428" s="179" t="s">
        <v>149</v>
      </c>
      <c r="AU428" s="179" t="s">
        <v>87</v>
      </c>
      <c r="AV428" s="13" t="s">
        <v>87</v>
      </c>
      <c r="AW428" s="13" t="s">
        <v>33</v>
      </c>
      <c r="AX428" s="13" t="s">
        <v>78</v>
      </c>
      <c r="AY428" s="179" t="s">
        <v>138</v>
      </c>
    </row>
    <row r="429" spans="1:65" s="13" customFormat="1">
      <c r="B429" s="178"/>
      <c r="D429" s="174" t="s">
        <v>149</v>
      </c>
      <c r="E429" s="179" t="s">
        <v>1</v>
      </c>
      <c r="F429" s="180" t="s">
        <v>642</v>
      </c>
      <c r="H429" s="181">
        <v>1.44</v>
      </c>
      <c r="I429" s="182"/>
      <c r="L429" s="178"/>
      <c r="M429" s="183"/>
      <c r="N429" s="184"/>
      <c r="O429" s="184"/>
      <c r="P429" s="184"/>
      <c r="Q429" s="184"/>
      <c r="R429" s="184"/>
      <c r="S429" s="184"/>
      <c r="T429" s="185"/>
      <c r="AT429" s="179" t="s">
        <v>149</v>
      </c>
      <c r="AU429" s="179" t="s">
        <v>87</v>
      </c>
      <c r="AV429" s="13" t="s">
        <v>87</v>
      </c>
      <c r="AW429" s="13" t="s">
        <v>33</v>
      </c>
      <c r="AX429" s="13" t="s">
        <v>78</v>
      </c>
      <c r="AY429" s="179" t="s">
        <v>138</v>
      </c>
    </row>
    <row r="430" spans="1:65" s="15" customFormat="1">
      <c r="B430" s="205"/>
      <c r="D430" s="174" t="s">
        <v>149</v>
      </c>
      <c r="E430" s="206" t="s">
        <v>1</v>
      </c>
      <c r="F430" s="207" t="s">
        <v>643</v>
      </c>
      <c r="H430" s="208">
        <v>11.424999999999999</v>
      </c>
      <c r="I430" s="209"/>
      <c r="L430" s="205"/>
      <c r="M430" s="210"/>
      <c r="N430" s="211"/>
      <c r="O430" s="211"/>
      <c r="P430" s="211"/>
      <c r="Q430" s="211"/>
      <c r="R430" s="211"/>
      <c r="S430" s="211"/>
      <c r="T430" s="212"/>
      <c r="AT430" s="206" t="s">
        <v>149</v>
      </c>
      <c r="AU430" s="206" t="s">
        <v>87</v>
      </c>
      <c r="AV430" s="15" t="s">
        <v>155</v>
      </c>
      <c r="AW430" s="15" t="s">
        <v>33</v>
      </c>
      <c r="AX430" s="15" t="s">
        <v>78</v>
      </c>
      <c r="AY430" s="206" t="s">
        <v>138</v>
      </c>
    </row>
    <row r="431" spans="1:65" s="13" customFormat="1" ht="33.75">
      <c r="B431" s="178"/>
      <c r="D431" s="174" t="s">
        <v>149</v>
      </c>
      <c r="E431" s="179" t="s">
        <v>1</v>
      </c>
      <c r="F431" s="180" t="s">
        <v>644</v>
      </c>
      <c r="H431" s="181">
        <v>55.281999999999996</v>
      </c>
      <c r="I431" s="182"/>
      <c r="L431" s="178"/>
      <c r="M431" s="183"/>
      <c r="N431" s="184"/>
      <c r="O431" s="184"/>
      <c r="P431" s="184"/>
      <c r="Q431" s="184"/>
      <c r="R431" s="184"/>
      <c r="S431" s="184"/>
      <c r="T431" s="185"/>
      <c r="AT431" s="179" t="s">
        <v>149</v>
      </c>
      <c r="AU431" s="179" t="s">
        <v>87</v>
      </c>
      <c r="AV431" s="13" t="s">
        <v>87</v>
      </c>
      <c r="AW431" s="13" t="s">
        <v>33</v>
      </c>
      <c r="AX431" s="13" t="s">
        <v>78</v>
      </c>
      <c r="AY431" s="179" t="s">
        <v>138</v>
      </c>
    </row>
    <row r="432" spans="1:65" s="13" customFormat="1" ht="22.5">
      <c r="B432" s="178"/>
      <c r="D432" s="174" t="s">
        <v>149</v>
      </c>
      <c r="E432" s="179" t="s">
        <v>1</v>
      </c>
      <c r="F432" s="180" t="s">
        <v>645</v>
      </c>
      <c r="H432" s="181">
        <v>10.119999999999999</v>
      </c>
      <c r="I432" s="182"/>
      <c r="L432" s="178"/>
      <c r="M432" s="183"/>
      <c r="N432" s="184"/>
      <c r="O432" s="184"/>
      <c r="P432" s="184"/>
      <c r="Q432" s="184"/>
      <c r="R432" s="184"/>
      <c r="S432" s="184"/>
      <c r="T432" s="185"/>
      <c r="AT432" s="179" t="s">
        <v>149</v>
      </c>
      <c r="AU432" s="179" t="s">
        <v>87</v>
      </c>
      <c r="AV432" s="13" t="s">
        <v>87</v>
      </c>
      <c r="AW432" s="13" t="s">
        <v>33</v>
      </c>
      <c r="AX432" s="13" t="s">
        <v>78</v>
      </c>
      <c r="AY432" s="179" t="s">
        <v>138</v>
      </c>
    </row>
    <row r="433" spans="1:65" s="13" customFormat="1" ht="22.5">
      <c r="B433" s="178"/>
      <c r="D433" s="174" t="s">
        <v>149</v>
      </c>
      <c r="E433" s="179" t="s">
        <v>1</v>
      </c>
      <c r="F433" s="180" t="s">
        <v>646</v>
      </c>
      <c r="H433" s="181">
        <v>17.288</v>
      </c>
      <c r="I433" s="182"/>
      <c r="L433" s="178"/>
      <c r="M433" s="183"/>
      <c r="N433" s="184"/>
      <c r="O433" s="184"/>
      <c r="P433" s="184"/>
      <c r="Q433" s="184"/>
      <c r="R433" s="184"/>
      <c r="S433" s="184"/>
      <c r="T433" s="185"/>
      <c r="AT433" s="179" t="s">
        <v>149</v>
      </c>
      <c r="AU433" s="179" t="s">
        <v>87</v>
      </c>
      <c r="AV433" s="13" t="s">
        <v>87</v>
      </c>
      <c r="AW433" s="13" t="s">
        <v>33</v>
      </c>
      <c r="AX433" s="13" t="s">
        <v>78</v>
      </c>
      <c r="AY433" s="179" t="s">
        <v>138</v>
      </c>
    </row>
    <row r="434" spans="1:65" s="13" customFormat="1" ht="22.5">
      <c r="B434" s="178"/>
      <c r="D434" s="174" t="s">
        <v>149</v>
      </c>
      <c r="E434" s="179" t="s">
        <v>1</v>
      </c>
      <c r="F434" s="180" t="s">
        <v>647</v>
      </c>
      <c r="H434" s="181">
        <v>3.0019999999999998</v>
      </c>
      <c r="I434" s="182"/>
      <c r="L434" s="178"/>
      <c r="M434" s="183"/>
      <c r="N434" s="184"/>
      <c r="O434" s="184"/>
      <c r="P434" s="184"/>
      <c r="Q434" s="184"/>
      <c r="R434" s="184"/>
      <c r="S434" s="184"/>
      <c r="T434" s="185"/>
      <c r="AT434" s="179" t="s">
        <v>149</v>
      </c>
      <c r="AU434" s="179" t="s">
        <v>87</v>
      </c>
      <c r="AV434" s="13" t="s">
        <v>87</v>
      </c>
      <c r="AW434" s="13" t="s">
        <v>33</v>
      </c>
      <c r="AX434" s="13" t="s">
        <v>78</v>
      </c>
      <c r="AY434" s="179" t="s">
        <v>138</v>
      </c>
    </row>
    <row r="435" spans="1:65" s="13" customFormat="1">
      <c r="B435" s="178"/>
      <c r="D435" s="174" t="s">
        <v>149</v>
      </c>
      <c r="E435" s="179" t="s">
        <v>1</v>
      </c>
      <c r="F435" s="180" t="s">
        <v>648</v>
      </c>
      <c r="H435" s="181">
        <v>2.2679999999999998</v>
      </c>
      <c r="I435" s="182"/>
      <c r="L435" s="178"/>
      <c r="M435" s="183"/>
      <c r="N435" s="184"/>
      <c r="O435" s="184"/>
      <c r="P435" s="184"/>
      <c r="Q435" s="184"/>
      <c r="R435" s="184"/>
      <c r="S435" s="184"/>
      <c r="T435" s="185"/>
      <c r="AT435" s="179" t="s">
        <v>149</v>
      </c>
      <c r="AU435" s="179" t="s">
        <v>87</v>
      </c>
      <c r="AV435" s="13" t="s">
        <v>87</v>
      </c>
      <c r="AW435" s="13" t="s">
        <v>33</v>
      </c>
      <c r="AX435" s="13" t="s">
        <v>78</v>
      </c>
      <c r="AY435" s="179" t="s">
        <v>138</v>
      </c>
    </row>
    <row r="436" spans="1:65" s="13" customFormat="1">
      <c r="B436" s="178"/>
      <c r="D436" s="174" t="s">
        <v>149</v>
      </c>
      <c r="E436" s="179" t="s">
        <v>1</v>
      </c>
      <c r="F436" s="180" t="s">
        <v>649</v>
      </c>
      <c r="H436" s="181">
        <v>1.8</v>
      </c>
      <c r="I436" s="182"/>
      <c r="L436" s="178"/>
      <c r="M436" s="183"/>
      <c r="N436" s="184"/>
      <c r="O436" s="184"/>
      <c r="P436" s="184"/>
      <c r="Q436" s="184"/>
      <c r="R436" s="184"/>
      <c r="S436" s="184"/>
      <c r="T436" s="185"/>
      <c r="AT436" s="179" t="s">
        <v>149</v>
      </c>
      <c r="AU436" s="179" t="s">
        <v>87</v>
      </c>
      <c r="AV436" s="13" t="s">
        <v>87</v>
      </c>
      <c r="AW436" s="13" t="s">
        <v>33</v>
      </c>
      <c r="AX436" s="13" t="s">
        <v>78</v>
      </c>
      <c r="AY436" s="179" t="s">
        <v>138</v>
      </c>
    </row>
    <row r="437" spans="1:65" s="15" customFormat="1">
      <c r="B437" s="205"/>
      <c r="D437" s="174" t="s">
        <v>149</v>
      </c>
      <c r="E437" s="206" t="s">
        <v>1</v>
      </c>
      <c r="F437" s="207" t="s">
        <v>643</v>
      </c>
      <c r="H437" s="208">
        <v>89.759999999999991</v>
      </c>
      <c r="I437" s="209"/>
      <c r="L437" s="205"/>
      <c r="M437" s="210"/>
      <c r="N437" s="211"/>
      <c r="O437" s="211"/>
      <c r="P437" s="211"/>
      <c r="Q437" s="211"/>
      <c r="R437" s="211"/>
      <c r="S437" s="211"/>
      <c r="T437" s="212"/>
      <c r="AT437" s="206" t="s">
        <v>149</v>
      </c>
      <c r="AU437" s="206" t="s">
        <v>87</v>
      </c>
      <c r="AV437" s="15" t="s">
        <v>155</v>
      </c>
      <c r="AW437" s="15" t="s">
        <v>33</v>
      </c>
      <c r="AX437" s="15" t="s">
        <v>78</v>
      </c>
      <c r="AY437" s="206" t="s">
        <v>138</v>
      </c>
    </row>
    <row r="438" spans="1:65" s="13" customFormat="1" ht="22.5">
      <c r="B438" s="178"/>
      <c r="D438" s="174" t="s">
        <v>149</v>
      </c>
      <c r="E438" s="179" t="s">
        <v>1</v>
      </c>
      <c r="F438" s="180" t="s">
        <v>650</v>
      </c>
      <c r="H438" s="181">
        <v>2.742</v>
      </c>
      <c r="I438" s="182"/>
      <c r="L438" s="178"/>
      <c r="M438" s="183"/>
      <c r="N438" s="184"/>
      <c r="O438" s="184"/>
      <c r="P438" s="184"/>
      <c r="Q438" s="184"/>
      <c r="R438" s="184"/>
      <c r="S438" s="184"/>
      <c r="T438" s="185"/>
      <c r="AT438" s="179" t="s">
        <v>149</v>
      </c>
      <c r="AU438" s="179" t="s">
        <v>87</v>
      </c>
      <c r="AV438" s="13" t="s">
        <v>87</v>
      </c>
      <c r="AW438" s="13" t="s">
        <v>33</v>
      </c>
      <c r="AX438" s="13" t="s">
        <v>78</v>
      </c>
      <c r="AY438" s="179" t="s">
        <v>138</v>
      </c>
    </row>
    <row r="439" spans="1:65" s="15" customFormat="1">
      <c r="B439" s="205"/>
      <c r="D439" s="174" t="s">
        <v>149</v>
      </c>
      <c r="E439" s="206" t="s">
        <v>1</v>
      </c>
      <c r="F439" s="207" t="s">
        <v>643</v>
      </c>
      <c r="H439" s="208">
        <v>2.742</v>
      </c>
      <c r="I439" s="209"/>
      <c r="L439" s="205"/>
      <c r="M439" s="210"/>
      <c r="N439" s="211"/>
      <c r="O439" s="211"/>
      <c r="P439" s="211"/>
      <c r="Q439" s="211"/>
      <c r="R439" s="211"/>
      <c r="S439" s="211"/>
      <c r="T439" s="212"/>
      <c r="AT439" s="206" t="s">
        <v>149</v>
      </c>
      <c r="AU439" s="206" t="s">
        <v>87</v>
      </c>
      <c r="AV439" s="15" t="s">
        <v>155</v>
      </c>
      <c r="AW439" s="15" t="s">
        <v>33</v>
      </c>
      <c r="AX439" s="15" t="s">
        <v>78</v>
      </c>
      <c r="AY439" s="206" t="s">
        <v>138</v>
      </c>
    </row>
    <row r="440" spans="1:65" s="13" customFormat="1" ht="22.5">
      <c r="B440" s="178"/>
      <c r="D440" s="174" t="s">
        <v>149</v>
      </c>
      <c r="E440" s="179" t="s">
        <v>1</v>
      </c>
      <c r="F440" s="180" t="s">
        <v>651</v>
      </c>
      <c r="H440" s="181">
        <v>46.743000000000002</v>
      </c>
      <c r="I440" s="182"/>
      <c r="L440" s="178"/>
      <c r="M440" s="183"/>
      <c r="N440" s="184"/>
      <c r="O440" s="184"/>
      <c r="P440" s="184"/>
      <c r="Q440" s="184"/>
      <c r="R440" s="184"/>
      <c r="S440" s="184"/>
      <c r="T440" s="185"/>
      <c r="AT440" s="179" t="s">
        <v>149</v>
      </c>
      <c r="AU440" s="179" t="s">
        <v>87</v>
      </c>
      <c r="AV440" s="13" t="s">
        <v>87</v>
      </c>
      <c r="AW440" s="13" t="s">
        <v>33</v>
      </c>
      <c r="AX440" s="13" t="s">
        <v>78</v>
      </c>
      <c r="AY440" s="179" t="s">
        <v>138</v>
      </c>
    </row>
    <row r="441" spans="1:65" s="15" customFormat="1">
      <c r="B441" s="205"/>
      <c r="D441" s="174" t="s">
        <v>149</v>
      </c>
      <c r="E441" s="206" t="s">
        <v>1</v>
      </c>
      <c r="F441" s="207" t="s">
        <v>643</v>
      </c>
      <c r="H441" s="208">
        <v>46.743000000000002</v>
      </c>
      <c r="I441" s="209"/>
      <c r="L441" s="205"/>
      <c r="M441" s="210"/>
      <c r="N441" s="211"/>
      <c r="O441" s="211"/>
      <c r="P441" s="211"/>
      <c r="Q441" s="211"/>
      <c r="R441" s="211"/>
      <c r="S441" s="211"/>
      <c r="T441" s="212"/>
      <c r="AT441" s="206" t="s">
        <v>149</v>
      </c>
      <c r="AU441" s="206" t="s">
        <v>87</v>
      </c>
      <c r="AV441" s="15" t="s">
        <v>155</v>
      </c>
      <c r="AW441" s="15" t="s">
        <v>33</v>
      </c>
      <c r="AX441" s="15" t="s">
        <v>78</v>
      </c>
      <c r="AY441" s="206" t="s">
        <v>138</v>
      </c>
    </row>
    <row r="442" spans="1:65" s="13" customFormat="1" ht="22.5">
      <c r="B442" s="178"/>
      <c r="D442" s="174" t="s">
        <v>149</v>
      </c>
      <c r="E442" s="179" t="s">
        <v>1</v>
      </c>
      <c r="F442" s="180" t="s">
        <v>652</v>
      </c>
      <c r="H442" s="181">
        <v>27.753</v>
      </c>
      <c r="I442" s="182"/>
      <c r="L442" s="178"/>
      <c r="M442" s="183"/>
      <c r="N442" s="184"/>
      <c r="O442" s="184"/>
      <c r="P442" s="184"/>
      <c r="Q442" s="184"/>
      <c r="R442" s="184"/>
      <c r="S442" s="184"/>
      <c r="T442" s="185"/>
      <c r="AT442" s="179" t="s">
        <v>149</v>
      </c>
      <c r="AU442" s="179" t="s">
        <v>87</v>
      </c>
      <c r="AV442" s="13" t="s">
        <v>87</v>
      </c>
      <c r="AW442" s="13" t="s">
        <v>33</v>
      </c>
      <c r="AX442" s="13" t="s">
        <v>78</v>
      </c>
      <c r="AY442" s="179" t="s">
        <v>138</v>
      </c>
    </row>
    <row r="443" spans="1:65" s="15" customFormat="1">
      <c r="B443" s="205"/>
      <c r="D443" s="174" t="s">
        <v>149</v>
      </c>
      <c r="E443" s="206" t="s">
        <v>1</v>
      </c>
      <c r="F443" s="207" t="s">
        <v>643</v>
      </c>
      <c r="H443" s="208">
        <v>27.753</v>
      </c>
      <c r="I443" s="209"/>
      <c r="L443" s="205"/>
      <c r="M443" s="210"/>
      <c r="N443" s="211"/>
      <c r="O443" s="211"/>
      <c r="P443" s="211"/>
      <c r="Q443" s="211"/>
      <c r="R443" s="211"/>
      <c r="S443" s="211"/>
      <c r="T443" s="212"/>
      <c r="AT443" s="206" t="s">
        <v>149</v>
      </c>
      <c r="AU443" s="206" t="s">
        <v>87</v>
      </c>
      <c r="AV443" s="15" t="s">
        <v>155</v>
      </c>
      <c r="AW443" s="15" t="s">
        <v>33</v>
      </c>
      <c r="AX443" s="15" t="s">
        <v>78</v>
      </c>
      <c r="AY443" s="206" t="s">
        <v>138</v>
      </c>
    </row>
    <row r="444" spans="1:65" s="14" customFormat="1">
      <c r="B444" s="196"/>
      <c r="D444" s="174" t="s">
        <v>149</v>
      </c>
      <c r="E444" s="197" t="s">
        <v>1</v>
      </c>
      <c r="F444" s="198" t="s">
        <v>226</v>
      </c>
      <c r="H444" s="199">
        <v>178.423</v>
      </c>
      <c r="I444" s="200"/>
      <c r="L444" s="196"/>
      <c r="M444" s="201"/>
      <c r="N444" s="202"/>
      <c r="O444" s="202"/>
      <c r="P444" s="202"/>
      <c r="Q444" s="202"/>
      <c r="R444" s="202"/>
      <c r="S444" s="202"/>
      <c r="T444" s="203"/>
      <c r="AT444" s="197" t="s">
        <v>149</v>
      </c>
      <c r="AU444" s="197" t="s">
        <v>87</v>
      </c>
      <c r="AV444" s="14" t="s">
        <v>145</v>
      </c>
      <c r="AW444" s="14" t="s">
        <v>33</v>
      </c>
      <c r="AX444" s="14" t="s">
        <v>85</v>
      </c>
      <c r="AY444" s="197" t="s">
        <v>138</v>
      </c>
    </row>
    <row r="445" spans="1:65" s="2" customFormat="1" ht="21.75" customHeight="1">
      <c r="A445" s="32"/>
      <c r="B445" s="160"/>
      <c r="C445" s="161" t="s">
        <v>653</v>
      </c>
      <c r="D445" s="161" t="s">
        <v>140</v>
      </c>
      <c r="E445" s="162" t="s">
        <v>654</v>
      </c>
      <c r="F445" s="163" t="s">
        <v>655</v>
      </c>
      <c r="G445" s="164" t="s">
        <v>192</v>
      </c>
      <c r="H445" s="165">
        <v>178.423</v>
      </c>
      <c r="I445" s="166"/>
      <c r="J445" s="167">
        <f>ROUND(I445*H445,2)</f>
        <v>0</v>
      </c>
      <c r="K445" s="163" t="s">
        <v>144</v>
      </c>
      <c r="L445" s="33"/>
      <c r="M445" s="168" t="s">
        <v>1</v>
      </c>
      <c r="N445" s="169" t="s">
        <v>43</v>
      </c>
      <c r="O445" s="58"/>
      <c r="P445" s="170">
        <f>O445*H445</f>
        <v>0</v>
      </c>
      <c r="Q445" s="170">
        <v>2.2000000000000001E-4</v>
      </c>
      <c r="R445" s="170">
        <f>Q445*H445</f>
        <v>3.9253059999999999E-2</v>
      </c>
      <c r="S445" s="170">
        <v>0</v>
      </c>
      <c r="T445" s="171">
        <f>S445*H445</f>
        <v>0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72" t="s">
        <v>242</v>
      </c>
      <c r="AT445" s="172" t="s">
        <v>140</v>
      </c>
      <c r="AU445" s="172" t="s">
        <v>87</v>
      </c>
      <c r="AY445" s="17" t="s">
        <v>138</v>
      </c>
      <c r="BE445" s="173">
        <f>IF(N445="základní",J445,0)</f>
        <v>0</v>
      </c>
      <c r="BF445" s="173">
        <f>IF(N445="snížená",J445,0)</f>
        <v>0</v>
      </c>
      <c r="BG445" s="173">
        <f>IF(N445="zákl. přenesená",J445,0)</f>
        <v>0</v>
      </c>
      <c r="BH445" s="173">
        <f>IF(N445="sníž. přenesená",J445,0)</f>
        <v>0</v>
      </c>
      <c r="BI445" s="173">
        <f>IF(N445="nulová",J445,0)</f>
        <v>0</v>
      </c>
      <c r="BJ445" s="17" t="s">
        <v>85</v>
      </c>
      <c r="BK445" s="173">
        <f>ROUND(I445*H445,2)</f>
        <v>0</v>
      </c>
      <c r="BL445" s="17" t="s">
        <v>242</v>
      </c>
      <c r="BM445" s="172" t="s">
        <v>656</v>
      </c>
    </row>
    <row r="446" spans="1:65" s="2" customFormat="1" ht="29.25">
      <c r="A446" s="32"/>
      <c r="B446" s="33"/>
      <c r="C446" s="32"/>
      <c r="D446" s="174" t="s">
        <v>147</v>
      </c>
      <c r="E446" s="32"/>
      <c r="F446" s="175" t="s">
        <v>657</v>
      </c>
      <c r="G446" s="32"/>
      <c r="H446" s="32"/>
      <c r="I446" s="96"/>
      <c r="J446" s="32"/>
      <c r="K446" s="32"/>
      <c r="L446" s="33"/>
      <c r="M446" s="176"/>
      <c r="N446" s="177"/>
      <c r="O446" s="58"/>
      <c r="P446" s="58"/>
      <c r="Q446" s="58"/>
      <c r="R446" s="58"/>
      <c r="S446" s="58"/>
      <c r="T446" s="59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T446" s="17" t="s">
        <v>147</v>
      </c>
      <c r="AU446" s="17" t="s">
        <v>87</v>
      </c>
    </row>
    <row r="447" spans="1:65" s="13" customFormat="1" ht="22.5">
      <c r="B447" s="178"/>
      <c r="D447" s="174" t="s">
        <v>149</v>
      </c>
      <c r="E447" s="179" t="s">
        <v>1</v>
      </c>
      <c r="F447" s="180" t="s">
        <v>639</v>
      </c>
      <c r="H447" s="181">
        <v>1.9550000000000001</v>
      </c>
      <c r="I447" s="182"/>
      <c r="L447" s="178"/>
      <c r="M447" s="183"/>
      <c r="N447" s="184"/>
      <c r="O447" s="184"/>
      <c r="P447" s="184"/>
      <c r="Q447" s="184"/>
      <c r="R447" s="184"/>
      <c r="S447" s="184"/>
      <c r="T447" s="185"/>
      <c r="AT447" s="179" t="s">
        <v>149</v>
      </c>
      <c r="AU447" s="179" t="s">
        <v>87</v>
      </c>
      <c r="AV447" s="13" t="s">
        <v>87</v>
      </c>
      <c r="AW447" s="13" t="s">
        <v>33</v>
      </c>
      <c r="AX447" s="13" t="s">
        <v>78</v>
      </c>
      <c r="AY447" s="179" t="s">
        <v>138</v>
      </c>
    </row>
    <row r="448" spans="1:65" s="13" customFormat="1" ht="22.5">
      <c r="B448" s="178"/>
      <c r="D448" s="174" t="s">
        <v>149</v>
      </c>
      <c r="E448" s="179" t="s">
        <v>1</v>
      </c>
      <c r="F448" s="180" t="s">
        <v>640</v>
      </c>
      <c r="H448" s="181">
        <v>6.53</v>
      </c>
      <c r="I448" s="182"/>
      <c r="L448" s="178"/>
      <c r="M448" s="183"/>
      <c r="N448" s="184"/>
      <c r="O448" s="184"/>
      <c r="P448" s="184"/>
      <c r="Q448" s="184"/>
      <c r="R448" s="184"/>
      <c r="S448" s="184"/>
      <c r="T448" s="185"/>
      <c r="AT448" s="179" t="s">
        <v>149</v>
      </c>
      <c r="AU448" s="179" t="s">
        <v>87</v>
      </c>
      <c r="AV448" s="13" t="s">
        <v>87</v>
      </c>
      <c r="AW448" s="13" t="s">
        <v>33</v>
      </c>
      <c r="AX448" s="13" t="s">
        <v>78</v>
      </c>
      <c r="AY448" s="179" t="s">
        <v>138</v>
      </c>
    </row>
    <row r="449" spans="2:51" s="13" customFormat="1" ht="22.5">
      <c r="B449" s="178"/>
      <c r="D449" s="174" t="s">
        <v>149</v>
      </c>
      <c r="E449" s="179" t="s">
        <v>1</v>
      </c>
      <c r="F449" s="180" t="s">
        <v>641</v>
      </c>
      <c r="H449" s="181">
        <v>1.5</v>
      </c>
      <c r="I449" s="182"/>
      <c r="L449" s="178"/>
      <c r="M449" s="183"/>
      <c r="N449" s="184"/>
      <c r="O449" s="184"/>
      <c r="P449" s="184"/>
      <c r="Q449" s="184"/>
      <c r="R449" s="184"/>
      <c r="S449" s="184"/>
      <c r="T449" s="185"/>
      <c r="AT449" s="179" t="s">
        <v>149</v>
      </c>
      <c r="AU449" s="179" t="s">
        <v>87</v>
      </c>
      <c r="AV449" s="13" t="s">
        <v>87</v>
      </c>
      <c r="AW449" s="13" t="s">
        <v>33</v>
      </c>
      <c r="AX449" s="13" t="s">
        <v>78</v>
      </c>
      <c r="AY449" s="179" t="s">
        <v>138</v>
      </c>
    </row>
    <row r="450" spans="2:51" s="13" customFormat="1">
      <c r="B450" s="178"/>
      <c r="D450" s="174" t="s">
        <v>149</v>
      </c>
      <c r="E450" s="179" t="s">
        <v>1</v>
      </c>
      <c r="F450" s="180" t="s">
        <v>642</v>
      </c>
      <c r="H450" s="181">
        <v>1.44</v>
      </c>
      <c r="I450" s="182"/>
      <c r="L450" s="178"/>
      <c r="M450" s="183"/>
      <c r="N450" s="184"/>
      <c r="O450" s="184"/>
      <c r="P450" s="184"/>
      <c r="Q450" s="184"/>
      <c r="R450" s="184"/>
      <c r="S450" s="184"/>
      <c r="T450" s="185"/>
      <c r="AT450" s="179" t="s">
        <v>149</v>
      </c>
      <c r="AU450" s="179" t="s">
        <v>87</v>
      </c>
      <c r="AV450" s="13" t="s">
        <v>87</v>
      </c>
      <c r="AW450" s="13" t="s">
        <v>33</v>
      </c>
      <c r="AX450" s="13" t="s">
        <v>78</v>
      </c>
      <c r="AY450" s="179" t="s">
        <v>138</v>
      </c>
    </row>
    <row r="451" spans="2:51" s="15" customFormat="1">
      <c r="B451" s="205"/>
      <c r="D451" s="174" t="s">
        <v>149</v>
      </c>
      <c r="E451" s="206" t="s">
        <v>1</v>
      </c>
      <c r="F451" s="207" t="s">
        <v>643</v>
      </c>
      <c r="H451" s="208">
        <v>11.424999999999999</v>
      </c>
      <c r="I451" s="209"/>
      <c r="L451" s="205"/>
      <c r="M451" s="210"/>
      <c r="N451" s="211"/>
      <c r="O451" s="211"/>
      <c r="P451" s="211"/>
      <c r="Q451" s="211"/>
      <c r="R451" s="211"/>
      <c r="S451" s="211"/>
      <c r="T451" s="212"/>
      <c r="AT451" s="206" t="s">
        <v>149</v>
      </c>
      <c r="AU451" s="206" t="s">
        <v>87</v>
      </c>
      <c r="AV451" s="15" t="s">
        <v>155</v>
      </c>
      <c r="AW451" s="15" t="s">
        <v>33</v>
      </c>
      <c r="AX451" s="15" t="s">
        <v>78</v>
      </c>
      <c r="AY451" s="206" t="s">
        <v>138</v>
      </c>
    </row>
    <row r="452" spans="2:51" s="13" customFormat="1" ht="33.75">
      <c r="B452" s="178"/>
      <c r="D452" s="174" t="s">
        <v>149</v>
      </c>
      <c r="E452" s="179" t="s">
        <v>1</v>
      </c>
      <c r="F452" s="180" t="s">
        <v>644</v>
      </c>
      <c r="H452" s="181">
        <v>55.281999999999996</v>
      </c>
      <c r="I452" s="182"/>
      <c r="L452" s="178"/>
      <c r="M452" s="183"/>
      <c r="N452" s="184"/>
      <c r="O452" s="184"/>
      <c r="P452" s="184"/>
      <c r="Q452" s="184"/>
      <c r="R452" s="184"/>
      <c r="S452" s="184"/>
      <c r="T452" s="185"/>
      <c r="AT452" s="179" t="s">
        <v>149</v>
      </c>
      <c r="AU452" s="179" t="s">
        <v>87</v>
      </c>
      <c r="AV452" s="13" t="s">
        <v>87</v>
      </c>
      <c r="AW452" s="13" t="s">
        <v>33</v>
      </c>
      <c r="AX452" s="13" t="s">
        <v>78</v>
      </c>
      <c r="AY452" s="179" t="s">
        <v>138</v>
      </c>
    </row>
    <row r="453" spans="2:51" s="13" customFormat="1" ht="22.5">
      <c r="B453" s="178"/>
      <c r="D453" s="174" t="s">
        <v>149</v>
      </c>
      <c r="E453" s="179" t="s">
        <v>1</v>
      </c>
      <c r="F453" s="180" t="s">
        <v>645</v>
      </c>
      <c r="H453" s="181">
        <v>10.119999999999999</v>
      </c>
      <c r="I453" s="182"/>
      <c r="L453" s="178"/>
      <c r="M453" s="183"/>
      <c r="N453" s="184"/>
      <c r="O453" s="184"/>
      <c r="P453" s="184"/>
      <c r="Q453" s="184"/>
      <c r="R453" s="184"/>
      <c r="S453" s="184"/>
      <c r="T453" s="185"/>
      <c r="AT453" s="179" t="s">
        <v>149</v>
      </c>
      <c r="AU453" s="179" t="s">
        <v>87</v>
      </c>
      <c r="AV453" s="13" t="s">
        <v>87</v>
      </c>
      <c r="AW453" s="13" t="s">
        <v>33</v>
      </c>
      <c r="AX453" s="13" t="s">
        <v>78</v>
      </c>
      <c r="AY453" s="179" t="s">
        <v>138</v>
      </c>
    </row>
    <row r="454" spans="2:51" s="13" customFormat="1" ht="22.5">
      <c r="B454" s="178"/>
      <c r="D454" s="174" t="s">
        <v>149</v>
      </c>
      <c r="E454" s="179" t="s">
        <v>1</v>
      </c>
      <c r="F454" s="180" t="s">
        <v>646</v>
      </c>
      <c r="H454" s="181">
        <v>17.288</v>
      </c>
      <c r="I454" s="182"/>
      <c r="L454" s="178"/>
      <c r="M454" s="183"/>
      <c r="N454" s="184"/>
      <c r="O454" s="184"/>
      <c r="P454" s="184"/>
      <c r="Q454" s="184"/>
      <c r="R454" s="184"/>
      <c r="S454" s="184"/>
      <c r="T454" s="185"/>
      <c r="AT454" s="179" t="s">
        <v>149</v>
      </c>
      <c r="AU454" s="179" t="s">
        <v>87</v>
      </c>
      <c r="AV454" s="13" t="s">
        <v>87</v>
      </c>
      <c r="AW454" s="13" t="s">
        <v>33</v>
      </c>
      <c r="AX454" s="13" t="s">
        <v>78</v>
      </c>
      <c r="AY454" s="179" t="s">
        <v>138</v>
      </c>
    </row>
    <row r="455" spans="2:51" s="13" customFormat="1" ht="22.5">
      <c r="B455" s="178"/>
      <c r="D455" s="174" t="s">
        <v>149</v>
      </c>
      <c r="E455" s="179" t="s">
        <v>1</v>
      </c>
      <c r="F455" s="180" t="s">
        <v>647</v>
      </c>
      <c r="H455" s="181">
        <v>3.0019999999999998</v>
      </c>
      <c r="I455" s="182"/>
      <c r="L455" s="178"/>
      <c r="M455" s="183"/>
      <c r="N455" s="184"/>
      <c r="O455" s="184"/>
      <c r="P455" s="184"/>
      <c r="Q455" s="184"/>
      <c r="R455" s="184"/>
      <c r="S455" s="184"/>
      <c r="T455" s="185"/>
      <c r="AT455" s="179" t="s">
        <v>149</v>
      </c>
      <c r="AU455" s="179" t="s">
        <v>87</v>
      </c>
      <c r="AV455" s="13" t="s">
        <v>87</v>
      </c>
      <c r="AW455" s="13" t="s">
        <v>33</v>
      </c>
      <c r="AX455" s="13" t="s">
        <v>78</v>
      </c>
      <c r="AY455" s="179" t="s">
        <v>138</v>
      </c>
    </row>
    <row r="456" spans="2:51" s="13" customFormat="1">
      <c r="B456" s="178"/>
      <c r="D456" s="174" t="s">
        <v>149</v>
      </c>
      <c r="E456" s="179" t="s">
        <v>1</v>
      </c>
      <c r="F456" s="180" t="s">
        <v>648</v>
      </c>
      <c r="H456" s="181">
        <v>2.2679999999999998</v>
      </c>
      <c r="I456" s="182"/>
      <c r="L456" s="178"/>
      <c r="M456" s="183"/>
      <c r="N456" s="184"/>
      <c r="O456" s="184"/>
      <c r="P456" s="184"/>
      <c r="Q456" s="184"/>
      <c r="R456" s="184"/>
      <c r="S456" s="184"/>
      <c r="T456" s="185"/>
      <c r="AT456" s="179" t="s">
        <v>149</v>
      </c>
      <c r="AU456" s="179" t="s">
        <v>87</v>
      </c>
      <c r="AV456" s="13" t="s">
        <v>87</v>
      </c>
      <c r="AW456" s="13" t="s">
        <v>33</v>
      </c>
      <c r="AX456" s="13" t="s">
        <v>78</v>
      </c>
      <c r="AY456" s="179" t="s">
        <v>138</v>
      </c>
    </row>
    <row r="457" spans="2:51" s="13" customFormat="1">
      <c r="B457" s="178"/>
      <c r="D457" s="174" t="s">
        <v>149</v>
      </c>
      <c r="E457" s="179" t="s">
        <v>1</v>
      </c>
      <c r="F457" s="180" t="s">
        <v>649</v>
      </c>
      <c r="H457" s="181">
        <v>1.8</v>
      </c>
      <c r="I457" s="182"/>
      <c r="L457" s="178"/>
      <c r="M457" s="183"/>
      <c r="N457" s="184"/>
      <c r="O457" s="184"/>
      <c r="P457" s="184"/>
      <c r="Q457" s="184"/>
      <c r="R457" s="184"/>
      <c r="S457" s="184"/>
      <c r="T457" s="185"/>
      <c r="AT457" s="179" t="s">
        <v>149</v>
      </c>
      <c r="AU457" s="179" t="s">
        <v>87</v>
      </c>
      <c r="AV457" s="13" t="s">
        <v>87</v>
      </c>
      <c r="AW457" s="13" t="s">
        <v>33</v>
      </c>
      <c r="AX457" s="13" t="s">
        <v>78</v>
      </c>
      <c r="AY457" s="179" t="s">
        <v>138</v>
      </c>
    </row>
    <row r="458" spans="2:51" s="15" customFormat="1">
      <c r="B458" s="205"/>
      <c r="D458" s="174" t="s">
        <v>149</v>
      </c>
      <c r="E458" s="206" t="s">
        <v>1</v>
      </c>
      <c r="F458" s="207" t="s">
        <v>643</v>
      </c>
      <c r="H458" s="208">
        <v>89.759999999999991</v>
      </c>
      <c r="I458" s="209"/>
      <c r="L458" s="205"/>
      <c r="M458" s="210"/>
      <c r="N458" s="211"/>
      <c r="O458" s="211"/>
      <c r="P458" s="211"/>
      <c r="Q458" s="211"/>
      <c r="R458" s="211"/>
      <c r="S458" s="211"/>
      <c r="T458" s="212"/>
      <c r="AT458" s="206" t="s">
        <v>149</v>
      </c>
      <c r="AU458" s="206" t="s">
        <v>87</v>
      </c>
      <c r="AV458" s="15" t="s">
        <v>155</v>
      </c>
      <c r="AW458" s="15" t="s">
        <v>33</v>
      </c>
      <c r="AX458" s="15" t="s">
        <v>78</v>
      </c>
      <c r="AY458" s="206" t="s">
        <v>138</v>
      </c>
    </row>
    <row r="459" spans="2:51" s="13" customFormat="1" ht="22.5">
      <c r="B459" s="178"/>
      <c r="D459" s="174" t="s">
        <v>149</v>
      </c>
      <c r="E459" s="179" t="s">
        <v>1</v>
      </c>
      <c r="F459" s="180" t="s">
        <v>650</v>
      </c>
      <c r="H459" s="181">
        <v>2.742</v>
      </c>
      <c r="I459" s="182"/>
      <c r="L459" s="178"/>
      <c r="M459" s="183"/>
      <c r="N459" s="184"/>
      <c r="O459" s="184"/>
      <c r="P459" s="184"/>
      <c r="Q459" s="184"/>
      <c r="R459" s="184"/>
      <c r="S459" s="184"/>
      <c r="T459" s="185"/>
      <c r="AT459" s="179" t="s">
        <v>149</v>
      </c>
      <c r="AU459" s="179" t="s">
        <v>87</v>
      </c>
      <c r="AV459" s="13" t="s">
        <v>87</v>
      </c>
      <c r="AW459" s="13" t="s">
        <v>33</v>
      </c>
      <c r="AX459" s="13" t="s">
        <v>78</v>
      </c>
      <c r="AY459" s="179" t="s">
        <v>138</v>
      </c>
    </row>
    <row r="460" spans="2:51" s="15" customFormat="1">
      <c r="B460" s="205"/>
      <c r="D460" s="174" t="s">
        <v>149</v>
      </c>
      <c r="E460" s="206" t="s">
        <v>1</v>
      </c>
      <c r="F460" s="207" t="s">
        <v>643</v>
      </c>
      <c r="H460" s="208">
        <v>2.742</v>
      </c>
      <c r="I460" s="209"/>
      <c r="L460" s="205"/>
      <c r="M460" s="210"/>
      <c r="N460" s="211"/>
      <c r="O460" s="211"/>
      <c r="P460" s="211"/>
      <c r="Q460" s="211"/>
      <c r="R460" s="211"/>
      <c r="S460" s="211"/>
      <c r="T460" s="212"/>
      <c r="AT460" s="206" t="s">
        <v>149</v>
      </c>
      <c r="AU460" s="206" t="s">
        <v>87</v>
      </c>
      <c r="AV460" s="15" t="s">
        <v>155</v>
      </c>
      <c r="AW460" s="15" t="s">
        <v>33</v>
      </c>
      <c r="AX460" s="15" t="s">
        <v>78</v>
      </c>
      <c r="AY460" s="206" t="s">
        <v>138</v>
      </c>
    </row>
    <row r="461" spans="2:51" s="13" customFormat="1" ht="22.5">
      <c r="B461" s="178"/>
      <c r="D461" s="174" t="s">
        <v>149</v>
      </c>
      <c r="E461" s="179" t="s">
        <v>1</v>
      </c>
      <c r="F461" s="180" t="s">
        <v>651</v>
      </c>
      <c r="H461" s="181">
        <v>46.743000000000002</v>
      </c>
      <c r="I461" s="182"/>
      <c r="L461" s="178"/>
      <c r="M461" s="183"/>
      <c r="N461" s="184"/>
      <c r="O461" s="184"/>
      <c r="P461" s="184"/>
      <c r="Q461" s="184"/>
      <c r="R461" s="184"/>
      <c r="S461" s="184"/>
      <c r="T461" s="185"/>
      <c r="AT461" s="179" t="s">
        <v>149</v>
      </c>
      <c r="AU461" s="179" t="s">
        <v>87</v>
      </c>
      <c r="AV461" s="13" t="s">
        <v>87</v>
      </c>
      <c r="AW461" s="13" t="s">
        <v>33</v>
      </c>
      <c r="AX461" s="13" t="s">
        <v>78</v>
      </c>
      <c r="AY461" s="179" t="s">
        <v>138</v>
      </c>
    </row>
    <row r="462" spans="2:51" s="15" customFormat="1">
      <c r="B462" s="205"/>
      <c r="D462" s="174" t="s">
        <v>149</v>
      </c>
      <c r="E462" s="206" t="s">
        <v>1</v>
      </c>
      <c r="F462" s="207" t="s">
        <v>643</v>
      </c>
      <c r="H462" s="208">
        <v>46.743000000000002</v>
      </c>
      <c r="I462" s="209"/>
      <c r="L462" s="205"/>
      <c r="M462" s="210"/>
      <c r="N462" s="211"/>
      <c r="O462" s="211"/>
      <c r="P462" s="211"/>
      <c r="Q462" s="211"/>
      <c r="R462" s="211"/>
      <c r="S462" s="211"/>
      <c r="T462" s="212"/>
      <c r="AT462" s="206" t="s">
        <v>149</v>
      </c>
      <c r="AU462" s="206" t="s">
        <v>87</v>
      </c>
      <c r="AV462" s="15" t="s">
        <v>155</v>
      </c>
      <c r="AW462" s="15" t="s">
        <v>33</v>
      </c>
      <c r="AX462" s="15" t="s">
        <v>78</v>
      </c>
      <c r="AY462" s="206" t="s">
        <v>138</v>
      </c>
    </row>
    <row r="463" spans="2:51" s="13" customFormat="1" ht="22.5">
      <c r="B463" s="178"/>
      <c r="D463" s="174" t="s">
        <v>149</v>
      </c>
      <c r="E463" s="179" t="s">
        <v>1</v>
      </c>
      <c r="F463" s="180" t="s">
        <v>652</v>
      </c>
      <c r="H463" s="181">
        <v>27.753</v>
      </c>
      <c r="I463" s="182"/>
      <c r="L463" s="178"/>
      <c r="M463" s="183"/>
      <c r="N463" s="184"/>
      <c r="O463" s="184"/>
      <c r="P463" s="184"/>
      <c r="Q463" s="184"/>
      <c r="R463" s="184"/>
      <c r="S463" s="184"/>
      <c r="T463" s="185"/>
      <c r="AT463" s="179" t="s">
        <v>149</v>
      </c>
      <c r="AU463" s="179" t="s">
        <v>87</v>
      </c>
      <c r="AV463" s="13" t="s">
        <v>87</v>
      </c>
      <c r="AW463" s="13" t="s">
        <v>33</v>
      </c>
      <c r="AX463" s="13" t="s">
        <v>78</v>
      </c>
      <c r="AY463" s="179" t="s">
        <v>138</v>
      </c>
    </row>
    <row r="464" spans="2:51" s="15" customFormat="1">
      <c r="B464" s="205"/>
      <c r="D464" s="174" t="s">
        <v>149</v>
      </c>
      <c r="E464" s="206" t="s">
        <v>1</v>
      </c>
      <c r="F464" s="207" t="s">
        <v>643</v>
      </c>
      <c r="H464" s="208">
        <v>27.753</v>
      </c>
      <c r="I464" s="209"/>
      <c r="L464" s="205"/>
      <c r="M464" s="210"/>
      <c r="N464" s="211"/>
      <c r="O464" s="211"/>
      <c r="P464" s="211"/>
      <c r="Q464" s="211"/>
      <c r="R464" s="211"/>
      <c r="S464" s="211"/>
      <c r="T464" s="212"/>
      <c r="AT464" s="206" t="s">
        <v>149</v>
      </c>
      <c r="AU464" s="206" t="s">
        <v>87</v>
      </c>
      <c r="AV464" s="15" t="s">
        <v>155</v>
      </c>
      <c r="AW464" s="15" t="s">
        <v>33</v>
      </c>
      <c r="AX464" s="15" t="s">
        <v>78</v>
      </c>
      <c r="AY464" s="206" t="s">
        <v>138</v>
      </c>
    </row>
    <row r="465" spans="1:65" s="14" customFormat="1">
      <c r="B465" s="196"/>
      <c r="D465" s="174" t="s">
        <v>149</v>
      </c>
      <c r="E465" s="197" t="s">
        <v>1</v>
      </c>
      <c r="F465" s="198" t="s">
        <v>226</v>
      </c>
      <c r="H465" s="199">
        <v>178.423</v>
      </c>
      <c r="I465" s="200"/>
      <c r="L465" s="196"/>
      <c r="M465" s="201"/>
      <c r="N465" s="202"/>
      <c r="O465" s="202"/>
      <c r="P465" s="202"/>
      <c r="Q465" s="202"/>
      <c r="R465" s="202"/>
      <c r="S465" s="202"/>
      <c r="T465" s="203"/>
      <c r="AT465" s="197" t="s">
        <v>149</v>
      </c>
      <c r="AU465" s="197" t="s">
        <v>87</v>
      </c>
      <c r="AV465" s="14" t="s">
        <v>145</v>
      </c>
      <c r="AW465" s="14" t="s">
        <v>33</v>
      </c>
      <c r="AX465" s="14" t="s">
        <v>85</v>
      </c>
      <c r="AY465" s="197" t="s">
        <v>138</v>
      </c>
    </row>
    <row r="466" spans="1:65" s="12" customFormat="1" ht="25.9" customHeight="1">
      <c r="B466" s="147"/>
      <c r="D466" s="148" t="s">
        <v>77</v>
      </c>
      <c r="E466" s="149" t="s">
        <v>658</v>
      </c>
      <c r="F466" s="149" t="s">
        <v>659</v>
      </c>
      <c r="I466" s="150"/>
      <c r="J466" s="151">
        <f>BK466</f>
        <v>0</v>
      </c>
      <c r="L466" s="147"/>
      <c r="M466" s="152"/>
      <c r="N466" s="153"/>
      <c r="O466" s="153"/>
      <c r="P466" s="154">
        <f>P467+P470+P473</f>
        <v>0</v>
      </c>
      <c r="Q466" s="153"/>
      <c r="R466" s="154">
        <f>R467+R470+R473</f>
        <v>0</v>
      </c>
      <c r="S466" s="153"/>
      <c r="T466" s="155">
        <f>T467+T470+T473</f>
        <v>0</v>
      </c>
      <c r="AR466" s="148" t="s">
        <v>168</v>
      </c>
      <c r="AT466" s="156" t="s">
        <v>77</v>
      </c>
      <c r="AU466" s="156" t="s">
        <v>78</v>
      </c>
      <c r="AY466" s="148" t="s">
        <v>138</v>
      </c>
      <c r="BK466" s="157">
        <f>BK467+BK470+BK473</f>
        <v>0</v>
      </c>
    </row>
    <row r="467" spans="1:65" s="12" customFormat="1" ht="22.9" customHeight="1">
      <c r="B467" s="147"/>
      <c r="D467" s="148" t="s">
        <v>77</v>
      </c>
      <c r="E467" s="158" t="s">
        <v>660</v>
      </c>
      <c r="F467" s="158" t="s">
        <v>661</v>
      </c>
      <c r="I467" s="150"/>
      <c r="J467" s="159">
        <f>BK467</f>
        <v>0</v>
      </c>
      <c r="L467" s="147"/>
      <c r="M467" s="152"/>
      <c r="N467" s="153"/>
      <c r="O467" s="153"/>
      <c r="P467" s="154">
        <f>SUM(P468:P469)</f>
        <v>0</v>
      </c>
      <c r="Q467" s="153"/>
      <c r="R467" s="154">
        <f>SUM(R468:R469)</f>
        <v>0</v>
      </c>
      <c r="S467" s="153"/>
      <c r="T467" s="155">
        <f>SUM(T468:T469)</f>
        <v>0</v>
      </c>
      <c r="AR467" s="148" t="s">
        <v>168</v>
      </c>
      <c r="AT467" s="156" t="s">
        <v>77</v>
      </c>
      <c r="AU467" s="156" t="s">
        <v>85</v>
      </c>
      <c r="AY467" s="148" t="s">
        <v>138</v>
      </c>
      <c r="BK467" s="157">
        <f>SUM(BK468:BK469)</f>
        <v>0</v>
      </c>
    </row>
    <row r="468" spans="1:65" s="2" customFormat="1" ht="16.5" customHeight="1">
      <c r="A468" s="32"/>
      <c r="B468" s="160"/>
      <c r="C468" s="161" t="s">
        <v>662</v>
      </c>
      <c r="D468" s="161" t="s">
        <v>140</v>
      </c>
      <c r="E468" s="162" t="s">
        <v>663</v>
      </c>
      <c r="F468" s="163" t="s">
        <v>661</v>
      </c>
      <c r="G468" s="164" t="s">
        <v>255</v>
      </c>
      <c r="H468" s="165">
        <v>1</v>
      </c>
      <c r="I468" s="166"/>
      <c r="J468" s="167">
        <f>ROUND(I468*H468,2)</f>
        <v>0</v>
      </c>
      <c r="K468" s="163" t="s">
        <v>144</v>
      </c>
      <c r="L468" s="33"/>
      <c r="M468" s="168" t="s">
        <v>1</v>
      </c>
      <c r="N468" s="169" t="s">
        <v>43</v>
      </c>
      <c r="O468" s="58"/>
      <c r="P468" s="170">
        <f>O468*H468</f>
        <v>0</v>
      </c>
      <c r="Q468" s="170">
        <v>0</v>
      </c>
      <c r="R468" s="170">
        <f>Q468*H468</f>
        <v>0</v>
      </c>
      <c r="S468" s="170">
        <v>0</v>
      </c>
      <c r="T468" s="171">
        <f>S468*H468</f>
        <v>0</v>
      </c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R468" s="172" t="s">
        <v>664</v>
      </c>
      <c r="AT468" s="172" t="s">
        <v>140</v>
      </c>
      <c r="AU468" s="172" t="s">
        <v>87</v>
      </c>
      <c r="AY468" s="17" t="s">
        <v>138</v>
      </c>
      <c r="BE468" s="173">
        <f>IF(N468="základní",J468,0)</f>
        <v>0</v>
      </c>
      <c r="BF468" s="173">
        <f>IF(N468="snížená",J468,0)</f>
        <v>0</v>
      </c>
      <c r="BG468" s="173">
        <f>IF(N468="zákl. přenesená",J468,0)</f>
        <v>0</v>
      </c>
      <c r="BH468" s="173">
        <f>IF(N468="sníž. přenesená",J468,0)</f>
        <v>0</v>
      </c>
      <c r="BI468" s="173">
        <f>IF(N468="nulová",J468,0)</f>
        <v>0</v>
      </c>
      <c r="BJ468" s="17" t="s">
        <v>85</v>
      </c>
      <c r="BK468" s="173">
        <f>ROUND(I468*H468,2)</f>
        <v>0</v>
      </c>
      <c r="BL468" s="17" t="s">
        <v>664</v>
      </c>
      <c r="BM468" s="172" t="s">
        <v>665</v>
      </c>
    </row>
    <row r="469" spans="1:65" s="2" customFormat="1" ht="19.5">
      <c r="A469" s="32"/>
      <c r="B469" s="33"/>
      <c r="C469" s="32"/>
      <c r="D469" s="174" t="s">
        <v>147</v>
      </c>
      <c r="E469" s="32"/>
      <c r="F469" s="175" t="s">
        <v>666</v>
      </c>
      <c r="G469" s="32"/>
      <c r="H469" s="32"/>
      <c r="I469" s="96"/>
      <c r="J469" s="32"/>
      <c r="K469" s="32"/>
      <c r="L469" s="33"/>
      <c r="M469" s="176"/>
      <c r="N469" s="177"/>
      <c r="O469" s="58"/>
      <c r="P469" s="58"/>
      <c r="Q469" s="58"/>
      <c r="R469" s="58"/>
      <c r="S469" s="58"/>
      <c r="T469" s="59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T469" s="17" t="s">
        <v>147</v>
      </c>
      <c r="AU469" s="17" t="s">
        <v>87</v>
      </c>
    </row>
    <row r="470" spans="1:65" s="12" customFormat="1" ht="22.9" customHeight="1">
      <c r="B470" s="147"/>
      <c r="D470" s="148" t="s">
        <v>77</v>
      </c>
      <c r="E470" s="158" t="s">
        <v>667</v>
      </c>
      <c r="F470" s="158" t="s">
        <v>668</v>
      </c>
      <c r="I470" s="150"/>
      <c r="J470" s="159">
        <f>BK470</f>
        <v>0</v>
      </c>
      <c r="L470" s="147"/>
      <c r="M470" s="152"/>
      <c r="N470" s="153"/>
      <c r="O470" s="153"/>
      <c r="P470" s="154">
        <f>SUM(P471:P472)</f>
        <v>0</v>
      </c>
      <c r="Q470" s="153"/>
      <c r="R470" s="154">
        <f>SUM(R471:R472)</f>
        <v>0</v>
      </c>
      <c r="S470" s="153"/>
      <c r="T470" s="155">
        <f>SUM(T471:T472)</f>
        <v>0</v>
      </c>
      <c r="AR470" s="148" t="s">
        <v>168</v>
      </c>
      <c r="AT470" s="156" t="s">
        <v>77</v>
      </c>
      <c r="AU470" s="156" t="s">
        <v>85</v>
      </c>
      <c r="AY470" s="148" t="s">
        <v>138</v>
      </c>
      <c r="BK470" s="157">
        <f>SUM(BK471:BK472)</f>
        <v>0</v>
      </c>
    </row>
    <row r="471" spans="1:65" s="2" customFormat="1" ht="16.5" customHeight="1">
      <c r="A471" s="32"/>
      <c r="B471" s="160"/>
      <c r="C471" s="161" t="s">
        <v>669</v>
      </c>
      <c r="D471" s="161" t="s">
        <v>140</v>
      </c>
      <c r="E471" s="162" t="s">
        <v>670</v>
      </c>
      <c r="F471" s="163" t="s">
        <v>668</v>
      </c>
      <c r="G471" s="164" t="s">
        <v>255</v>
      </c>
      <c r="H471" s="165">
        <v>1</v>
      </c>
      <c r="I471" s="166"/>
      <c r="J471" s="167">
        <f>ROUND(I471*H471,2)</f>
        <v>0</v>
      </c>
      <c r="K471" s="163" t="s">
        <v>144</v>
      </c>
      <c r="L471" s="33"/>
      <c r="M471" s="168" t="s">
        <v>1</v>
      </c>
      <c r="N471" s="169" t="s">
        <v>43</v>
      </c>
      <c r="O471" s="58"/>
      <c r="P471" s="170">
        <f>O471*H471</f>
        <v>0</v>
      </c>
      <c r="Q471" s="170">
        <v>0</v>
      </c>
      <c r="R471" s="170">
        <f>Q471*H471</f>
        <v>0</v>
      </c>
      <c r="S471" s="170">
        <v>0</v>
      </c>
      <c r="T471" s="171">
        <f>S471*H471</f>
        <v>0</v>
      </c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R471" s="172" t="s">
        <v>664</v>
      </c>
      <c r="AT471" s="172" t="s">
        <v>140</v>
      </c>
      <c r="AU471" s="172" t="s">
        <v>87</v>
      </c>
      <c r="AY471" s="17" t="s">
        <v>138</v>
      </c>
      <c r="BE471" s="173">
        <f>IF(N471="základní",J471,0)</f>
        <v>0</v>
      </c>
      <c r="BF471" s="173">
        <f>IF(N471="snížená",J471,0)</f>
        <v>0</v>
      </c>
      <c r="BG471" s="173">
        <f>IF(N471="zákl. přenesená",J471,0)</f>
        <v>0</v>
      </c>
      <c r="BH471" s="173">
        <f>IF(N471="sníž. přenesená",J471,0)</f>
        <v>0</v>
      </c>
      <c r="BI471" s="173">
        <f>IF(N471="nulová",J471,0)</f>
        <v>0</v>
      </c>
      <c r="BJ471" s="17" t="s">
        <v>85</v>
      </c>
      <c r="BK471" s="173">
        <f>ROUND(I471*H471,2)</f>
        <v>0</v>
      </c>
      <c r="BL471" s="17" t="s">
        <v>664</v>
      </c>
      <c r="BM471" s="172" t="s">
        <v>671</v>
      </c>
    </row>
    <row r="472" spans="1:65" s="2" customFormat="1">
      <c r="A472" s="32"/>
      <c r="B472" s="33"/>
      <c r="C472" s="32"/>
      <c r="D472" s="174" t="s">
        <v>147</v>
      </c>
      <c r="E472" s="32"/>
      <c r="F472" s="175" t="s">
        <v>668</v>
      </c>
      <c r="G472" s="32"/>
      <c r="H472" s="32"/>
      <c r="I472" s="96"/>
      <c r="J472" s="32"/>
      <c r="K472" s="32"/>
      <c r="L472" s="33"/>
      <c r="M472" s="176"/>
      <c r="N472" s="177"/>
      <c r="O472" s="58"/>
      <c r="P472" s="58"/>
      <c r="Q472" s="58"/>
      <c r="R472" s="58"/>
      <c r="S472" s="58"/>
      <c r="T472" s="59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T472" s="17" t="s">
        <v>147</v>
      </c>
      <c r="AU472" s="17" t="s">
        <v>87</v>
      </c>
    </row>
    <row r="473" spans="1:65" s="12" customFormat="1" ht="22.9" customHeight="1">
      <c r="B473" s="147"/>
      <c r="D473" s="148" t="s">
        <v>77</v>
      </c>
      <c r="E473" s="158" t="s">
        <v>672</v>
      </c>
      <c r="F473" s="158" t="s">
        <v>673</v>
      </c>
      <c r="I473" s="150"/>
      <c r="J473" s="159">
        <f>BK473</f>
        <v>0</v>
      </c>
      <c r="L473" s="147"/>
      <c r="M473" s="152"/>
      <c r="N473" s="153"/>
      <c r="O473" s="153"/>
      <c r="P473" s="154">
        <f>SUM(P474:P477)</f>
        <v>0</v>
      </c>
      <c r="Q473" s="153"/>
      <c r="R473" s="154">
        <f>SUM(R474:R477)</f>
        <v>0</v>
      </c>
      <c r="S473" s="153"/>
      <c r="T473" s="155">
        <f>SUM(T474:T477)</f>
        <v>0</v>
      </c>
      <c r="AR473" s="148" t="s">
        <v>168</v>
      </c>
      <c r="AT473" s="156" t="s">
        <v>77</v>
      </c>
      <c r="AU473" s="156" t="s">
        <v>85</v>
      </c>
      <c r="AY473" s="148" t="s">
        <v>138</v>
      </c>
      <c r="BK473" s="157">
        <f>SUM(BK474:BK477)</f>
        <v>0</v>
      </c>
    </row>
    <row r="474" spans="1:65" s="2" customFormat="1" ht="16.5" customHeight="1">
      <c r="A474" s="32"/>
      <c r="B474" s="160"/>
      <c r="C474" s="161" t="s">
        <v>674</v>
      </c>
      <c r="D474" s="161" t="s">
        <v>140</v>
      </c>
      <c r="E474" s="162" t="s">
        <v>675</v>
      </c>
      <c r="F474" s="163" t="s">
        <v>676</v>
      </c>
      <c r="G474" s="164" t="s">
        <v>255</v>
      </c>
      <c r="H474" s="165">
        <v>1</v>
      </c>
      <c r="I474" s="166"/>
      <c r="J474" s="167">
        <f>ROUND(I474*H474,2)</f>
        <v>0</v>
      </c>
      <c r="K474" s="163" t="s">
        <v>144</v>
      </c>
      <c r="L474" s="33"/>
      <c r="M474" s="168" t="s">
        <v>1</v>
      </c>
      <c r="N474" s="169" t="s">
        <v>43</v>
      </c>
      <c r="O474" s="58"/>
      <c r="P474" s="170">
        <f>O474*H474</f>
        <v>0</v>
      </c>
      <c r="Q474" s="170">
        <v>0</v>
      </c>
      <c r="R474" s="170">
        <f>Q474*H474</f>
        <v>0</v>
      </c>
      <c r="S474" s="170">
        <v>0</v>
      </c>
      <c r="T474" s="171">
        <f>S474*H474</f>
        <v>0</v>
      </c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R474" s="172" t="s">
        <v>664</v>
      </c>
      <c r="AT474" s="172" t="s">
        <v>140</v>
      </c>
      <c r="AU474" s="172" t="s">
        <v>87</v>
      </c>
      <c r="AY474" s="17" t="s">
        <v>138</v>
      </c>
      <c r="BE474" s="173">
        <f>IF(N474="základní",J474,0)</f>
        <v>0</v>
      </c>
      <c r="BF474" s="173">
        <f>IF(N474="snížená",J474,0)</f>
        <v>0</v>
      </c>
      <c r="BG474" s="173">
        <f>IF(N474="zákl. přenesená",J474,0)</f>
        <v>0</v>
      </c>
      <c r="BH474" s="173">
        <f>IF(N474="sníž. přenesená",J474,0)</f>
        <v>0</v>
      </c>
      <c r="BI474" s="173">
        <f>IF(N474="nulová",J474,0)</f>
        <v>0</v>
      </c>
      <c r="BJ474" s="17" t="s">
        <v>85</v>
      </c>
      <c r="BK474" s="173">
        <f>ROUND(I474*H474,2)</f>
        <v>0</v>
      </c>
      <c r="BL474" s="17" t="s">
        <v>664</v>
      </c>
      <c r="BM474" s="172" t="s">
        <v>677</v>
      </c>
    </row>
    <row r="475" spans="1:65" s="2" customFormat="1">
      <c r="A475" s="32"/>
      <c r="B475" s="33"/>
      <c r="C475" s="32"/>
      <c r="D475" s="174" t="s">
        <v>147</v>
      </c>
      <c r="E475" s="32"/>
      <c r="F475" s="175" t="s">
        <v>676</v>
      </c>
      <c r="G475" s="32"/>
      <c r="H475" s="32"/>
      <c r="I475" s="96"/>
      <c r="J475" s="32"/>
      <c r="K475" s="32"/>
      <c r="L475" s="33"/>
      <c r="M475" s="176"/>
      <c r="N475" s="177"/>
      <c r="O475" s="58"/>
      <c r="P475" s="58"/>
      <c r="Q475" s="58"/>
      <c r="R475" s="58"/>
      <c r="S475" s="58"/>
      <c r="T475" s="59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T475" s="17" t="s">
        <v>147</v>
      </c>
      <c r="AU475" s="17" t="s">
        <v>87</v>
      </c>
    </row>
    <row r="476" spans="1:65" s="2" customFormat="1" ht="16.5" customHeight="1">
      <c r="A476" s="32"/>
      <c r="B476" s="160"/>
      <c r="C476" s="161" t="s">
        <v>678</v>
      </c>
      <c r="D476" s="161" t="s">
        <v>140</v>
      </c>
      <c r="E476" s="162" t="s">
        <v>679</v>
      </c>
      <c r="F476" s="163" t="s">
        <v>680</v>
      </c>
      <c r="G476" s="164" t="s">
        <v>255</v>
      </c>
      <c r="H476" s="165">
        <v>1</v>
      </c>
      <c r="I476" s="166"/>
      <c r="J476" s="167">
        <f>ROUND(I476*H476,2)</f>
        <v>0</v>
      </c>
      <c r="K476" s="163" t="s">
        <v>144</v>
      </c>
      <c r="L476" s="33"/>
      <c r="M476" s="168" t="s">
        <v>1</v>
      </c>
      <c r="N476" s="169" t="s">
        <v>43</v>
      </c>
      <c r="O476" s="58"/>
      <c r="P476" s="170">
        <f>O476*H476</f>
        <v>0</v>
      </c>
      <c r="Q476" s="170">
        <v>0</v>
      </c>
      <c r="R476" s="170">
        <f>Q476*H476</f>
        <v>0</v>
      </c>
      <c r="S476" s="170">
        <v>0</v>
      </c>
      <c r="T476" s="171">
        <f>S476*H476</f>
        <v>0</v>
      </c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R476" s="172" t="s">
        <v>664</v>
      </c>
      <c r="AT476" s="172" t="s">
        <v>140</v>
      </c>
      <c r="AU476" s="172" t="s">
        <v>87</v>
      </c>
      <c r="AY476" s="17" t="s">
        <v>138</v>
      </c>
      <c r="BE476" s="173">
        <f>IF(N476="základní",J476,0)</f>
        <v>0</v>
      </c>
      <c r="BF476" s="173">
        <f>IF(N476="snížená",J476,0)</f>
        <v>0</v>
      </c>
      <c r="BG476" s="173">
        <f>IF(N476="zákl. přenesená",J476,0)</f>
        <v>0</v>
      </c>
      <c r="BH476" s="173">
        <f>IF(N476="sníž. přenesená",J476,0)</f>
        <v>0</v>
      </c>
      <c r="BI476" s="173">
        <f>IF(N476="nulová",J476,0)</f>
        <v>0</v>
      </c>
      <c r="BJ476" s="17" t="s">
        <v>85</v>
      </c>
      <c r="BK476" s="173">
        <f>ROUND(I476*H476,2)</f>
        <v>0</v>
      </c>
      <c r="BL476" s="17" t="s">
        <v>664</v>
      </c>
      <c r="BM476" s="172" t="s">
        <v>681</v>
      </c>
    </row>
    <row r="477" spans="1:65" s="2" customFormat="1" ht="19.5">
      <c r="A477" s="32"/>
      <c r="B477" s="33"/>
      <c r="C477" s="32"/>
      <c r="D477" s="174" t="s">
        <v>147</v>
      </c>
      <c r="E477" s="32"/>
      <c r="F477" s="175" t="s">
        <v>682</v>
      </c>
      <c r="G477" s="32"/>
      <c r="H477" s="32"/>
      <c r="I477" s="96"/>
      <c r="J477" s="32"/>
      <c r="K477" s="32"/>
      <c r="L477" s="33"/>
      <c r="M477" s="213"/>
      <c r="N477" s="214"/>
      <c r="O477" s="215"/>
      <c r="P477" s="215"/>
      <c r="Q477" s="215"/>
      <c r="R477" s="215"/>
      <c r="S477" s="215"/>
      <c r="T477" s="216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T477" s="17" t="s">
        <v>147</v>
      </c>
      <c r="AU477" s="17" t="s">
        <v>87</v>
      </c>
    </row>
    <row r="478" spans="1:65" s="2" customFormat="1" ht="6.95" customHeight="1">
      <c r="A478" s="32"/>
      <c r="B478" s="47"/>
      <c r="C478" s="48"/>
      <c r="D478" s="48"/>
      <c r="E478" s="48"/>
      <c r="F478" s="48"/>
      <c r="G478" s="48"/>
      <c r="H478" s="48"/>
      <c r="I478" s="120"/>
      <c r="J478" s="48"/>
      <c r="K478" s="48"/>
      <c r="L478" s="33"/>
      <c r="M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</row>
  </sheetData>
  <sheetProtection password="CA64" sheet="1" objects="1" scenarios="1"/>
  <autoFilter ref="C139:K477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topLeftCell="A104" workbookViewId="0">
      <selection activeCell="I121" sqref="I12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90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87</v>
      </c>
    </row>
    <row r="4" spans="1:46" s="1" customFormat="1" ht="24.95" customHeight="1">
      <c r="B4" s="20"/>
      <c r="D4" s="21" t="s">
        <v>91</v>
      </c>
      <c r="I4" s="93"/>
      <c r="L4" s="20"/>
      <c r="M4" s="95" t="s">
        <v>10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16</v>
      </c>
      <c r="I6" s="93"/>
      <c r="L6" s="20"/>
    </row>
    <row r="7" spans="1:46" s="1" customFormat="1" ht="16.5" customHeight="1">
      <c r="B7" s="20"/>
      <c r="E7" s="293" t="str">
        <f>'Rekapitulace stavby'!K6</f>
        <v>Stavební úpravy části střechy ZŠ Karla IV.</v>
      </c>
      <c r="F7" s="294"/>
      <c r="G7" s="294"/>
      <c r="H7" s="294"/>
      <c r="I7" s="93"/>
      <c r="L7" s="20"/>
    </row>
    <row r="8" spans="1:46" s="2" customFormat="1" ht="12" customHeight="1">
      <c r="A8" s="32"/>
      <c r="B8" s="33"/>
      <c r="C8" s="32"/>
      <c r="D8" s="27" t="s">
        <v>92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24.75" customHeight="1">
      <c r="A9" s="32"/>
      <c r="B9" s="33"/>
      <c r="C9" s="32"/>
      <c r="D9" s="32"/>
      <c r="E9" s="265" t="s">
        <v>683</v>
      </c>
      <c r="F9" s="292"/>
      <c r="G9" s="292"/>
      <c r="H9" s="292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23. 3. 2020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IF('Rekapitulace stavby'!E11="","",'Rekapitulace stavby'!E11)</f>
        <v/>
      </c>
      <c r="F15" s="32"/>
      <c r="G15" s="32"/>
      <c r="H15" s="32"/>
      <c r="I15" s="97" t="s">
        <v>27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95" t="str">
        <f>'Rekapitulace stavby'!E14</f>
        <v>Vyplň údaj</v>
      </c>
      <c r="F18" s="284"/>
      <c r="G18" s="284"/>
      <c r="H18" s="284"/>
      <c r="I18" s="9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97" t="s">
        <v>25</v>
      </c>
      <c r="J20" s="25" t="s">
        <v>31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9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7" t="s">
        <v>25</v>
      </c>
      <c r="J23" s="25" t="s">
        <v>35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36</v>
      </c>
      <c r="F24" s="32"/>
      <c r="G24" s="32"/>
      <c r="H24" s="32"/>
      <c r="I24" s="9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37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88" t="s">
        <v>1</v>
      </c>
      <c r="F27" s="288"/>
      <c r="G27" s="288"/>
      <c r="H27" s="288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38</v>
      </c>
      <c r="E30" s="32"/>
      <c r="F30" s="32"/>
      <c r="G30" s="32"/>
      <c r="H30" s="32"/>
      <c r="I30" s="96"/>
      <c r="J30" s="71">
        <f>ROUND(J118,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40</v>
      </c>
      <c r="G32" s="32"/>
      <c r="H32" s="32"/>
      <c r="I32" s="104" t="s">
        <v>39</v>
      </c>
      <c r="J32" s="36" t="s">
        <v>41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42</v>
      </c>
      <c r="E33" s="27" t="s">
        <v>43</v>
      </c>
      <c r="F33" s="106">
        <f>ROUND((SUM(BE118:BE124)),  2)</f>
        <v>0</v>
      </c>
      <c r="G33" s="32"/>
      <c r="H33" s="32"/>
      <c r="I33" s="107">
        <v>0.21</v>
      </c>
      <c r="J33" s="106">
        <f>ROUND(((SUM(BE118:BE124))*I33),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44</v>
      </c>
      <c r="F34" s="106">
        <f>ROUND((SUM(BF118:BF124)),  2)</f>
        <v>0</v>
      </c>
      <c r="G34" s="32"/>
      <c r="H34" s="32"/>
      <c r="I34" s="107">
        <v>0.15</v>
      </c>
      <c r="J34" s="106">
        <f>ROUND(((SUM(BF118:BF124))*I34),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45</v>
      </c>
      <c r="F35" s="106">
        <f>ROUND((SUM(BG118:BG124)),  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46</v>
      </c>
      <c r="F36" s="106">
        <f>ROUND((SUM(BH118:BH124)),  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47</v>
      </c>
      <c r="F37" s="106">
        <f>ROUND((SUM(BI118:BI124)),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48</v>
      </c>
      <c r="E39" s="60"/>
      <c r="F39" s="60"/>
      <c r="G39" s="110" t="s">
        <v>49</v>
      </c>
      <c r="H39" s="111" t="s">
        <v>50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51</v>
      </c>
      <c r="E50" s="44"/>
      <c r="F50" s="44"/>
      <c r="G50" s="43" t="s">
        <v>52</v>
      </c>
      <c r="H50" s="44"/>
      <c r="I50" s="115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53</v>
      </c>
      <c r="E61" s="35"/>
      <c r="F61" s="116" t="s">
        <v>54</v>
      </c>
      <c r="G61" s="45" t="s">
        <v>53</v>
      </c>
      <c r="H61" s="35"/>
      <c r="I61" s="117"/>
      <c r="J61" s="118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53</v>
      </c>
      <c r="E76" s="35"/>
      <c r="F76" s="116" t="s">
        <v>54</v>
      </c>
      <c r="G76" s="45" t="s">
        <v>53</v>
      </c>
      <c r="H76" s="35"/>
      <c r="I76" s="117"/>
      <c r="J76" s="118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94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93" t="str">
        <f>E7</f>
        <v>Stavební úpravy části střechy ZŠ Karla IV.</v>
      </c>
      <c r="F85" s="294"/>
      <c r="G85" s="294"/>
      <c r="H85" s="294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92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24.75" customHeight="1">
      <c r="A87" s="32"/>
      <c r="B87" s="33"/>
      <c r="C87" s="32"/>
      <c r="D87" s="32"/>
      <c r="E87" s="265" t="str">
        <f>E9</f>
        <v>2020018-02 - Stavební úpravy části střechy ZŠ Karla IV. - bleskosvod</v>
      </c>
      <c r="F87" s="292"/>
      <c r="G87" s="292"/>
      <c r="H87" s="292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>Nový Bydžov</v>
      </c>
      <c r="G89" s="32"/>
      <c r="H89" s="32"/>
      <c r="I89" s="97" t="s">
        <v>22</v>
      </c>
      <c r="J89" s="55" t="str">
        <f>IF(J12="","",J12)</f>
        <v>23. 3. 2020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24</v>
      </c>
      <c r="D91" s="32"/>
      <c r="E91" s="32"/>
      <c r="F91" s="25" t="str">
        <f>E15</f>
        <v/>
      </c>
      <c r="G91" s="32"/>
      <c r="H91" s="32"/>
      <c r="I91" s="97" t="s">
        <v>30</v>
      </c>
      <c r="J91" s="30" t="str">
        <f>E21</f>
        <v>Ing. Jiří Rejthárek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5.7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97" t="s">
        <v>34</v>
      </c>
      <c r="J92" s="30" t="str">
        <f>E24</f>
        <v>Ing. Ladislav Kopecký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95</v>
      </c>
      <c r="D94" s="108"/>
      <c r="E94" s="108"/>
      <c r="F94" s="108"/>
      <c r="G94" s="108"/>
      <c r="H94" s="108"/>
      <c r="I94" s="123"/>
      <c r="J94" s="124" t="s">
        <v>96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97</v>
      </c>
      <c r="D96" s="32"/>
      <c r="E96" s="32"/>
      <c r="F96" s="32"/>
      <c r="G96" s="32"/>
      <c r="H96" s="32"/>
      <c r="I96" s="96"/>
      <c r="J96" s="71">
        <f>J118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98</v>
      </c>
    </row>
    <row r="97" spans="1:31" s="9" customFormat="1" ht="24.95" customHeight="1">
      <c r="B97" s="126"/>
      <c r="D97" s="127" t="s">
        <v>109</v>
      </c>
      <c r="E97" s="128"/>
      <c r="F97" s="128"/>
      <c r="G97" s="128"/>
      <c r="H97" s="128"/>
      <c r="I97" s="129"/>
      <c r="J97" s="130">
        <f>J119</f>
        <v>0</v>
      </c>
      <c r="L97" s="126"/>
    </row>
    <row r="98" spans="1:31" s="10" customFormat="1" ht="19.899999999999999" customHeight="1">
      <c r="B98" s="131"/>
      <c r="D98" s="132" t="s">
        <v>684</v>
      </c>
      <c r="E98" s="133"/>
      <c r="F98" s="133"/>
      <c r="G98" s="133"/>
      <c r="H98" s="133"/>
      <c r="I98" s="134"/>
      <c r="J98" s="135">
        <f>J120</f>
        <v>0</v>
      </c>
      <c r="L98" s="131"/>
    </row>
    <row r="99" spans="1:31" s="2" customFormat="1" ht="21.75" customHeight="1">
      <c r="A99" s="32"/>
      <c r="B99" s="33"/>
      <c r="C99" s="32"/>
      <c r="D99" s="32"/>
      <c r="E99" s="32"/>
      <c r="F99" s="32"/>
      <c r="G99" s="32"/>
      <c r="H99" s="32"/>
      <c r="I99" s="96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customHeight="1">
      <c r="A100" s="32"/>
      <c r="B100" s="47"/>
      <c r="C100" s="48"/>
      <c r="D100" s="48"/>
      <c r="E100" s="48"/>
      <c r="F100" s="48"/>
      <c r="G100" s="48"/>
      <c r="H100" s="48"/>
      <c r="I100" s="120"/>
      <c r="J100" s="48"/>
      <c r="K100" s="48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5" customHeight="1">
      <c r="A104" s="32"/>
      <c r="B104" s="49"/>
      <c r="C104" s="50"/>
      <c r="D104" s="50"/>
      <c r="E104" s="50"/>
      <c r="F104" s="50"/>
      <c r="G104" s="50"/>
      <c r="H104" s="50"/>
      <c r="I104" s="121"/>
      <c r="J104" s="50"/>
      <c r="K104" s="50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1" t="s">
        <v>123</v>
      </c>
      <c r="D105" s="32"/>
      <c r="E105" s="32"/>
      <c r="F105" s="32"/>
      <c r="G105" s="32"/>
      <c r="H105" s="32"/>
      <c r="I105" s="96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2"/>
      <c r="D106" s="32"/>
      <c r="E106" s="32"/>
      <c r="F106" s="32"/>
      <c r="G106" s="32"/>
      <c r="H106" s="32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16</v>
      </c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93" t="str">
        <f>E7</f>
        <v>Stavební úpravy části střechy ZŠ Karla IV.</v>
      </c>
      <c r="F108" s="294"/>
      <c r="G108" s="294"/>
      <c r="H108" s="294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92</v>
      </c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75" customHeight="1">
      <c r="A110" s="32"/>
      <c r="B110" s="33"/>
      <c r="C110" s="32"/>
      <c r="D110" s="32"/>
      <c r="E110" s="265" t="str">
        <f>E9</f>
        <v>2020018-02 - Stavební úpravy části střechy ZŠ Karla IV. - bleskosvod</v>
      </c>
      <c r="F110" s="292"/>
      <c r="G110" s="292"/>
      <c r="H110" s="29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20</v>
      </c>
      <c r="D112" s="32"/>
      <c r="E112" s="32"/>
      <c r="F112" s="25" t="str">
        <f>F12</f>
        <v>Nový Bydžov</v>
      </c>
      <c r="G112" s="32"/>
      <c r="H112" s="32"/>
      <c r="I112" s="97" t="s">
        <v>22</v>
      </c>
      <c r="J112" s="55" t="str">
        <f>IF(J12="","",J12)</f>
        <v>23. 3. 2020</v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5.2" customHeight="1">
      <c r="A114" s="32"/>
      <c r="B114" s="33"/>
      <c r="C114" s="27" t="s">
        <v>24</v>
      </c>
      <c r="D114" s="32"/>
      <c r="E114" s="32"/>
      <c r="F114" s="25" t="str">
        <f>E15</f>
        <v/>
      </c>
      <c r="G114" s="32"/>
      <c r="H114" s="32"/>
      <c r="I114" s="97" t="s">
        <v>30</v>
      </c>
      <c r="J114" s="30" t="str">
        <f>E21</f>
        <v>Ing. Jiří Rejthárek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25.7" customHeight="1">
      <c r="A115" s="32"/>
      <c r="B115" s="33"/>
      <c r="C115" s="27" t="s">
        <v>28</v>
      </c>
      <c r="D115" s="32"/>
      <c r="E115" s="32"/>
      <c r="F115" s="25" t="str">
        <f>IF(E18="","",E18)</f>
        <v>Vyplň údaj</v>
      </c>
      <c r="G115" s="32"/>
      <c r="H115" s="32"/>
      <c r="I115" s="97" t="s">
        <v>34</v>
      </c>
      <c r="J115" s="30" t="str">
        <f>E24</f>
        <v>Ing. Ladislav Kopecký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0.35" customHeight="1">
      <c r="A116" s="32"/>
      <c r="B116" s="33"/>
      <c r="C116" s="32"/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11" customFormat="1" ht="29.25" customHeight="1">
      <c r="A117" s="136"/>
      <c r="B117" s="137"/>
      <c r="C117" s="138" t="s">
        <v>124</v>
      </c>
      <c r="D117" s="139" t="s">
        <v>63</v>
      </c>
      <c r="E117" s="139" t="s">
        <v>59</v>
      </c>
      <c r="F117" s="139" t="s">
        <v>60</v>
      </c>
      <c r="G117" s="139" t="s">
        <v>125</v>
      </c>
      <c r="H117" s="139" t="s">
        <v>126</v>
      </c>
      <c r="I117" s="140" t="s">
        <v>127</v>
      </c>
      <c r="J117" s="139" t="s">
        <v>96</v>
      </c>
      <c r="K117" s="141" t="s">
        <v>128</v>
      </c>
      <c r="L117" s="142"/>
      <c r="M117" s="62" t="s">
        <v>1</v>
      </c>
      <c r="N117" s="63" t="s">
        <v>42</v>
      </c>
      <c r="O117" s="63" t="s">
        <v>129</v>
      </c>
      <c r="P117" s="63" t="s">
        <v>130</v>
      </c>
      <c r="Q117" s="63" t="s">
        <v>131</v>
      </c>
      <c r="R117" s="63" t="s">
        <v>132</v>
      </c>
      <c r="S117" s="63" t="s">
        <v>133</v>
      </c>
      <c r="T117" s="64" t="s">
        <v>134</v>
      </c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</row>
    <row r="118" spans="1:65" s="2" customFormat="1" ht="22.9" customHeight="1">
      <c r="A118" s="32"/>
      <c r="B118" s="33"/>
      <c r="C118" s="69" t="s">
        <v>135</v>
      </c>
      <c r="D118" s="32"/>
      <c r="E118" s="32"/>
      <c r="F118" s="32"/>
      <c r="G118" s="32"/>
      <c r="H118" s="32"/>
      <c r="I118" s="96"/>
      <c r="J118" s="143">
        <f>BK118</f>
        <v>0</v>
      </c>
      <c r="K118" s="32"/>
      <c r="L118" s="33"/>
      <c r="M118" s="65"/>
      <c r="N118" s="56"/>
      <c r="O118" s="66"/>
      <c r="P118" s="144">
        <f>P119</f>
        <v>0</v>
      </c>
      <c r="Q118" s="66"/>
      <c r="R118" s="144">
        <f>R119</f>
        <v>0</v>
      </c>
      <c r="S118" s="66"/>
      <c r="T118" s="145">
        <f>T119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77</v>
      </c>
      <c r="AU118" s="17" t="s">
        <v>98</v>
      </c>
      <c r="BK118" s="146">
        <f>BK119</f>
        <v>0</v>
      </c>
    </row>
    <row r="119" spans="1:65" s="12" customFormat="1" ht="25.9" customHeight="1">
      <c r="B119" s="147"/>
      <c r="D119" s="148" t="s">
        <v>77</v>
      </c>
      <c r="E119" s="149" t="s">
        <v>296</v>
      </c>
      <c r="F119" s="149" t="s">
        <v>297</v>
      </c>
      <c r="I119" s="150"/>
      <c r="J119" s="151">
        <f>BK119</f>
        <v>0</v>
      </c>
      <c r="L119" s="147"/>
      <c r="M119" s="152"/>
      <c r="N119" s="153"/>
      <c r="O119" s="153"/>
      <c r="P119" s="154">
        <f>P120</f>
        <v>0</v>
      </c>
      <c r="Q119" s="153"/>
      <c r="R119" s="154">
        <f>R120</f>
        <v>0</v>
      </c>
      <c r="S119" s="153"/>
      <c r="T119" s="155">
        <f>T120</f>
        <v>0</v>
      </c>
      <c r="AR119" s="148" t="s">
        <v>87</v>
      </c>
      <c r="AT119" s="156" t="s">
        <v>77</v>
      </c>
      <c r="AU119" s="156" t="s">
        <v>78</v>
      </c>
      <c r="AY119" s="148" t="s">
        <v>138</v>
      </c>
      <c r="BK119" s="157">
        <f>BK120</f>
        <v>0</v>
      </c>
    </row>
    <row r="120" spans="1:65" s="12" customFormat="1" ht="22.9" customHeight="1">
      <c r="B120" s="147"/>
      <c r="D120" s="148" t="s">
        <v>77</v>
      </c>
      <c r="E120" s="158" t="s">
        <v>685</v>
      </c>
      <c r="F120" s="158" t="s">
        <v>686</v>
      </c>
      <c r="I120" s="150"/>
      <c r="J120" s="159">
        <f>BK120</f>
        <v>0</v>
      </c>
      <c r="L120" s="147"/>
      <c r="M120" s="152"/>
      <c r="N120" s="153"/>
      <c r="O120" s="153"/>
      <c r="P120" s="154">
        <f>SUM(P121:P124)</f>
        <v>0</v>
      </c>
      <c r="Q120" s="153"/>
      <c r="R120" s="154">
        <f>SUM(R121:R124)</f>
        <v>0</v>
      </c>
      <c r="S120" s="153"/>
      <c r="T120" s="155">
        <f>SUM(T121:T124)</f>
        <v>0</v>
      </c>
      <c r="AR120" s="148" t="s">
        <v>87</v>
      </c>
      <c r="AT120" s="156" t="s">
        <v>77</v>
      </c>
      <c r="AU120" s="156" t="s">
        <v>85</v>
      </c>
      <c r="AY120" s="148" t="s">
        <v>138</v>
      </c>
      <c r="BK120" s="157">
        <f>SUM(BK121:BK124)</f>
        <v>0</v>
      </c>
    </row>
    <row r="121" spans="1:65" s="2" customFormat="1" ht="21.75" customHeight="1">
      <c r="A121" s="32"/>
      <c r="B121" s="160"/>
      <c r="C121" s="161" t="s">
        <v>85</v>
      </c>
      <c r="D121" s="161" t="s">
        <v>140</v>
      </c>
      <c r="E121" s="162" t="s">
        <v>687</v>
      </c>
      <c r="F121" s="163" t="s">
        <v>688</v>
      </c>
      <c r="G121" s="164" t="s">
        <v>255</v>
      </c>
      <c r="H121" s="165">
        <v>1</v>
      </c>
      <c r="I121" s="166">
        <f>'Příloha č. 1 - bleskosvod'!G45</f>
        <v>0</v>
      </c>
      <c r="J121" s="167">
        <f>ROUND(I121*H121,2)</f>
        <v>0</v>
      </c>
      <c r="K121" s="163" t="s">
        <v>1</v>
      </c>
      <c r="L121" s="33"/>
      <c r="M121" s="168" t="s">
        <v>1</v>
      </c>
      <c r="N121" s="169" t="s">
        <v>43</v>
      </c>
      <c r="O121" s="58"/>
      <c r="P121" s="170">
        <f>O121*H121</f>
        <v>0</v>
      </c>
      <c r="Q121" s="170">
        <v>0</v>
      </c>
      <c r="R121" s="170">
        <f>Q121*H121</f>
        <v>0</v>
      </c>
      <c r="S121" s="170">
        <v>0</v>
      </c>
      <c r="T121" s="171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72" t="s">
        <v>242</v>
      </c>
      <c r="AT121" s="172" t="s">
        <v>140</v>
      </c>
      <c r="AU121" s="172" t="s">
        <v>87</v>
      </c>
      <c r="AY121" s="17" t="s">
        <v>138</v>
      </c>
      <c r="BE121" s="173">
        <f>IF(N121="základní",J121,0)</f>
        <v>0</v>
      </c>
      <c r="BF121" s="173">
        <f>IF(N121="snížená",J121,0)</f>
        <v>0</v>
      </c>
      <c r="BG121" s="173">
        <f>IF(N121="zákl. přenesená",J121,0)</f>
        <v>0</v>
      </c>
      <c r="BH121" s="173">
        <f>IF(N121="sníž. přenesená",J121,0)</f>
        <v>0</v>
      </c>
      <c r="BI121" s="173">
        <f>IF(N121="nulová",J121,0)</f>
        <v>0</v>
      </c>
      <c r="BJ121" s="17" t="s">
        <v>85</v>
      </c>
      <c r="BK121" s="173">
        <f>ROUND(I121*H121,2)</f>
        <v>0</v>
      </c>
      <c r="BL121" s="17" t="s">
        <v>242</v>
      </c>
      <c r="BM121" s="172" t="s">
        <v>689</v>
      </c>
    </row>
    <row r="122" spans="1:65" s="2" customFormat="1">
      <c r="A122" s="32"/>
      <c r="B122" s="33"/>
      <c r="C122" s="32"/>
      <c r="D122" s="174" t="s">
        <v>147</v>
      </c>
      <c r="E122" s="32"/>
      <c r="F122" s="175" t="s">
        <v>688</v>
      </c>
      <c r="G122" s="32"/>
      <c r="H122" s="32"/>
      <c r="I122" s="96"/>
      <c r="J122" s="32"/>
      <c r="K122" s="32"/>
      <c r="L122" s="33"/>
      <c r="M122" s="176"/>
      <c r="N122" s="177"/>
      <c r="O122" s="58"/>
      <c r="P122" s="58"/>
      <c r="Q122" s="58"/>
      <c r="R122" s="58"/>
      <c r="S122" s="58"/>
      <c r="T122" s="59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147</v>
      </c>
      <c r="AU122" s="17" t="s">
        <v>87</v>
      </c>
    </row>
    <row r="123" spans="1:65" s="2" customFormat="1" ht="16.5" customHeight="1">
      <c r="A123" s="32"/>
      <c r="B123" s="160"/>
      <c r="C123" s="161" t="s">
        <v>87</v>
      </c>
      <c r="D123" s="161" t="s">
        <v>140</v>
      </c>
      <c r="E123" s="162" t="s">
        <v>690</v>
      </c>
      <c r="F123" s="163" t="s">
        <v>691</v>
      </c>
      <c r="G123" s="164" t="s">
        <v>255</v>
      </c>
      <c r="H123" s="165">
        <v>1</v>
      </c>
      <c r="I123" s="166"/>
      <c r="J123" s="167">
        <f>ROUND(I123*H123,2)</f>
        <v>0</v>
      </c>
      <c r="K123" s="163" t="s">
        <v>1</v>
      </c>
      <c r="L123" s="33"/>
      <c r="M123" s="168" t="s">
        <v>1</v>
      </c>
      <c r="N123" s="169" t="s">
        <v>43</v>
      </c>
      <c r="O123" s="58"/>
      <c r="P123" s="170">
        <f>O123*H123</f>
        <v>0</v>
      </c>
      <c r="Q123" s="170">
        <v>0</v>
      </c>
      <c r="R123" s="170">
        <f>Q123*H123</f>
        <v>0</v>
      </c>
      <c r="S123" s="170">
        <v>0</v>
      </c>
      <c r="T123" s="171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2" t="s">
        <v>242</v>
      </c>
      <c r="AT123" s="172" t="s">
        <v>140</v>
      </c>
      <c r="AU123" s="172" t="s">
        <v>87</v>
      </c>
      <c r="AY123" s="17" t="s">
        <v>138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17" t="s">
        <v>85</v>
      </c>
      <c r="BK123" s="173">
        <f>ROUND(I123*H123,2)</f>
        <v>0</v>
      </c>
      <c r="BL123" s="17" t="s">
        <v>242</v>
      </c>
      <c r="BM123" s="172" t="s">
        <v>692</v>
      </c>
    </row>
    <row r="124" spans="1:65" s="2" customFormat="1">
      <c r="A124" s="32"/>
      <c r="B124" s="33"/>
      <c r="C124" s="32"/>
      <c r="D124" s="174" t="s">
        <v>147</v>
      </c>
      <c r="E124" s="32"/>
      <c r="F124" s="175" t="s">
        <v>691</v>
      </c>
      <c r="G124" s="32"/>
      <c r="H124" s="32"/>
      <c r="I124" s="96"/>
      <c r="J124" s="32"/>
      <c r="K124" s="32"/>
      <c r="L124" s="33"/>
      <c r="M124" s="213"/>
      <c r="N124" s="214"/>
      <c r="O124" s="215"/>
      <c r="P124" s="215"/>
      <c r="Q124" s="215"/>
      <c r="R124" s="215"/>
      <c r="S124" s="215"/>
      <c r="T124" s="216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147</v>
      </c>
      <c r="AU124" s="17" t="s">
        <v>87</v>
      </c>
    </row>
    <row r="125" spans="1:65" s="2" customFormat="1" ht="6.95" customHeight="1">
      <c r="A125" s="32"/>
      <c r="B125" s="47"/>
      <c r="C125" s="48"/>
      <c r="D125" s="48"/>
      <c r="E125" s="48"/>
      <c r="F125" s="48"/>
      <c r="G125" s="48"/>
      <c r="H125" s="48"/>
      <c r="I125" s="120"/>
      <c r="J125" s="48"/>
      <c r="K125" s="48"/>
      <c r="L125" s="33"/>
      <c r="M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</sheetData>
  <sheetProtection password="CA64" sheet="1" objects="1" scenarios="1"/>
  <autoFilter ref="C117:K12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workbookViewId="0">
      <selection activeCell="S39" sqref="S39"/>
    </sheetView>
  </sheetViews>
  <sheetFormatPr defaultRowHeight="11.25"/>
  <cols>
    <col min="1" max="1" width="5.1640625" style="217" customWidth="1"/>
    <col min="2" max="2" width="12" style="217" customWidth="1"/>
    <col min="3" max="3" width="75.5" style="217" customWidth="1"/>
    <col min="4" max="4" width="12" style="217" customWidth="1"/>
    <col min="5" max="5" width="9.6640625" style="217" customWidth="1"/>
    <col min="6" max="6" width="11.6640625" style="217" customWidth="1"/>
    <col min="7" max="7" width="12.6640625" style="217" customWidth="1"/>
    <col min="8" max="8" width="10.6640625" style="217" customWidth="1"/>
    <col min="9" max="9" width="14.5" style="217" customWidth="1"/>
    <col min="10" max="10" width="17.1640625" style="217" customWidth="1"/>
    <col min="11" max="256" width="9.1640625" style="217"/>
    <col min="257" max="257" width="5.1640625" style="217" customWidth="1"/>
    <col min="258" max="258" width="12" style="217" customWidth="1"/>
    <col min="259" max="259" width="75.5" style="217" customWidth="1"/>
    <col min="260" max="260" width="12" style="217" customWidth="1"/>
    <col min="261" max="261" width="9.6640625" style="217" customWidth="1"/>
    <col min="262" max="262" width="11.6640625" style="217" customWidth="1"/>
    <col min="263" max="263" width="12.6640625" style="217" customWidth="1"/>
    <col min="264" max="264" width="10.6640625" style="217" customWidth="1"/>
    <col min="265" max="265" width="14.5" style="217" customWidth="1"/>
    <col min="266" max="266" width="17.1640625" style="217" customWidth="1"/>
    <col min="267" max="512" width="9.1640625" style="217"/>
    <col min="513" max="513" width="5.1640625" style="217" customWidth="1"/>
    <col min="514" max="514" width="12" style="217" customWidth="1"/>
    <col min="515" max="515" width="75.5" style="217" customWidth="1"/>
    <col min="516" max="516" width="12" style="217" customWidth="1"/>
    <col min="517" max="517" width="9.6640625" style="217" customWidth="1"/>
    <col min="518" max="518" width="11.6640625" style="217" customWidth="1"/>
    <col min="519" max="519" width="12.6640625" style="217" customWidth="1"/>
    <col min="520" max="520" width="10.6640625" style="217" customWidth="1"/>
    <col min="521" max="521" width="14.5" style="217" customWidth="1"/>
    <col min="522" max="522" width="17.1640625" style="217" customWidth="1"/>
    <col min="523" max="768" width="9.1640625" style="217"/>
    <col min="769" max="769" width="5.1640625" style="217" customWidth="1"/>
    <col min="770" max="770" width="12" style="217" customWidth="1"/>
    <col min="771" max="771" width="75.5" style="217" customWidth="1"/>
    <col min="772" max="772" width="12" style="217" customWidth="1"/>
    <col min="773" max="773" width="9.6640625" style="217" customWidth="1"/>
    <col min="774" max="774" width="11.6640625" style="217" customWidth="1"/>
    <col min="775" max="775" width="12.6640625" style="217" customWidth="1"/>
    <col min="776" max="776" width="10.6640625" style="217" customWidth="1"/>
    <col min="777" max="777" width="14.5" style="217" customWidth="1"/>
    <col min="778" max="778" width="17.1640625" style="217" customWidth="1"/>
    <col min="779" max="1024" width="9.1640625" style="217"/>
    <col min="1025" max="1025" width="5.1640625" style="217" customWidth="1"/>
    <col min="1026" max="1026" width="12" style="217" customWidth="1"/>
    <col min="1027" max="1027" width="75.5" style="217" customWidth="1"/>
    <col min="1028" max="1028" width="12" style="217" customWidth="1"/>
    <col min="1029" max="1029" width="9.6640625" style="217" customWidth="1"/>
    <col min="1030" max="1030" width="11.6640625" style="217" customWidth="1"/>
    <col min="1031" max="1031" width="12.6640625" style="217" customWidth="1"/>
    <col min="1032" max="1032" width="10.6640625" style="217" customWidth="1"/>
    <col min="1033" max="1033" width="14.5" style="217" customWidth="1"/>
    <col min="1034" max="1034" width="17.1640625" style="217" customWidth="1"/>
    <col min="1035" max="1280" width="9.1640625" style="217"/>
    <col min="1281" max="1281" width="5.1640625" style="217" customWidth="1"/>
    <col min="1282" max="1282" width="12" style="217" customWidth="1"/>
    <col min="1283" max="1283" width="75.5" style="217" customWidth="1"/>
    <col min="1284" max="1284" width="12" style="217" customWidth="1"/>
    <col min="1285" max="1285" width="9.6640625" style="217" customWidth="1"/>
    <col min="1286" max="1286" width="11.6640625" style="217" customWidth="1"/>
    <col min="1287" max="1287" width="12.6640625" style="217" customWidth="1"/>
    <col min="1288" max="1288" width="10.6640625" style="217" customWidth="1"/>
    <col min="1289" max="1289" width="14.5" style="217" customWidth="1"/>
    <col min="1290" max="1290" width="17.1640625" style="217" customWidth="1"/>
    <col min="1291" max="1536" width="9.1640625" style="217"/>
    <col min="1537" max="1537" width="5.1640625" style="217" customWidth="1"/>
    <col min="1538" max="1538" width="12" style="217" customWidth="1"/>
    <col min="1539" max="1539" width="75.5" style="217" customWidth="1"/>
    <col min="1540" max="1540" width="12" style="217" customWidth="1"/>
    <col min="1541" max="1541" width="9.6640625" style="217" customWidth="1"/>
    <col min="1542" max="1542" width="11.6640625" style="217" customWidth="1"/>
    <col min="1543" max="1543" width="12.6640625" style="217" customWidth="1"/>
    <col min="1544" max="1544" width="10.6640625" style="217" customWidth="1"/>
    <col min="1545" max="1545" width="14.5" style="217" customWidth="1"/>
    <col min="1546" max="1546" width="17.1640625" style="217" customWidth="1"/>
    <col min="1547" max="1792" width="9.1640625" style="217"/>
    <col min="1793" max="1793" width="5.1640625" style="217" customWidth="1"/>
    <col min="1794" max="1794" width="12" style="217" customWidth="1"/>
    <col min="1795" max="1795" width="75.5" style="217" customWidth="1"/>
    <col min="1796" max="1796" width="12" style="217" customWidth="1"/>
    <col min="1797" max="1797" width="9.6640625" style="217" customWidth="1"/>
    <col min="1798" max="1798" width="11.6640625" style="217" customWidth="1"/>
    <col min="1799" max="1799" width="12.6640625" style="217" customWidth="1"/>
    <col min="1800" max="1800" width="10.6640625" style="217" customWidth="1"/>
    <col min="1801" max="1801" width="14.5" style="217" customWidth="1"/>
    <col min="1802" max="1802" width="17.1640625" style="217" customWidth="1"/>
    <col min="1803" max="2048" width="9.1640625" style="217"/>
    <col min="2049" max="2049" width="5.1640625" style="217" customWidth="1"/>
    <col min="2050" max="2050" width="12" style="217" customWidth="1"/>
    <col min="2051" max="2051" width="75.5" style="217" customWidth="1"/>
    <col min="2052" max="2052" width="12" style="217" customWidth="1"/>
    <col min="2053" max="2053" width="9.6640625" style="217" customWidth="1"/>
    <col min="2054" max="2054" width="11.6640625" style="217" customWidth="1"/>
    <col min="2055" max="2055" width="12.6640625" style="217" customWidth="1"/>
    <col min="2056" max="2056" width="10.6640625" style="217" customWidth="1"/>
    <col min="2057" max="2057" width="14.5" style="217" customWidth="1"/>
    <col min="2058" max="2058" width="17.1640625" style="217" customWidth="1"/>
    <col min="2059" max="2304" width="9.1640625" style="217"/>
    <col min="2305" max="2305" width="5.1640625" style="217" customWidth="1"/>
    <col min="2306" max="2306" width="12" style="217" customWidth="1"/>
    <col min="2307" max="2307" width="75.5" style="217" customWidth="1"/>
    <col min="2308" max="2308" width="12" style="217" customWidth="1"/>
    <col min="2309" max="2309" width="9.6640625" style="217" customWidth="1"/>
    <col min="2310" max="2310" width="11.6640625" style="217" customWidth="1"/>
    <col min="2311" max="2311" width="12.6640625" style="217" customWidth="1"/>
    <col min="2312" max="2312" width="10.6640625" style="217" customWidth="1"/>
    <col min="2313" max="2313" width="14.5" style="217" customWidth="1"/>
    <col min="2314" max="2314" width="17.1640625" style="217" customWidth="1"/>
    <col min="2315" max="2560" width="9.1640625" style="217"/>
    <col min="2561" max="2561" width="5.1640625" style="217" customWidth="1"/>
    <col min="2562" max="2562" width="12" style="217" customWidth="1"/>
    <col min="2563" max="2563" width="75.5" style="217" customWidth="1"/>
    <col min="2564" max="2564" width="12" style="217" customWidth="1"/>
    <col min="2565" max="2565" width="9.6640625" style="217" customWidth="1"/>
    <col min="2566" max="2566" width="11.6640625" style="217" customWidth="1"/>
    <col min="2567" max="2567" width="12.6640625" style="217" customWidth="1"/>
    <col min="2568" max="2568" width="10.6640625" style="217" customWidth="1"/>
    <col min="2569" max="2569" width="14.5" style="217" customWidth="1"/>
    <col min="2570" max="2570" width="17.1640625" style="217" customWidth="1"/>
    <col min="2571" max="2816" width="9.1640625" style="217"/>
    <col min="2817" max="2817" width="5.1640625" style="217" customWidth="1"/>
    <col min="2818" max="2818" width="12" style="217" customWidth="1"/>
    <col min="2819" max="2819" width="75.5" style="217" customWidth="1"/>
    <col min="2820" max="2820" width="12" style="217" customWidth="1"/>
    <col min="2821" max="2821" width="9.6640625" style="217" customWidth="1"/>
    <col min="2822" max="2822" width="11.6640625" style="217" customWidth="1"/>
    <col min="2823" max="2823" width="12.6640625" style="217" customWidth="1"/>
    <col min="2824" max="2824" width="10.6640625" style="217" customWidth="1"/>
    <col min="2825" max="2825" width="14.5" style="217" customWidth="1"/>
    <col min="2826" max="2826" width="17.1640625" style="217" customWidth="1"/>
    <col min="2827" max="3072" width="9.1640625" style="217"/>
    <col min="3073" max="3073" width="5.1640625" style="217" customWidth="1"/>
    <col min="3074" max="3074" width="12" style="217" customWidth="1"/>
    <col min="3075" max="3075" width="75.5" style="217" customWidth="1"/>
    <col min="3076" max="3076" width="12" style="217" customWidth="1"/>
    <col min="3077" max="3077" width="9.6640625" style="217" customWidth="1"/>
    <col min="3078" max="3078" width="11.6640625" style="217" customWidth="1"/>
    <col min="3079" max="3079" width="12.6640625" style="217" customWidth="1"/>
    <col min="3080" max="3080" width="10.6640625" style="217" customWidth="1"/>
    <col min="3081" max="3081" width="14.5" style="217" customWidth="1"/>
    <col min="3082" max="3082" width="17.1640625" style="217" customWidth="1"/>
    <col min="3083" max="3328" width="9.1640625" style="217"/>
    <col min="3329" max="3329" width="5.1640625" style="217" customWidth="1"/>
    <col min="3330" max="3330" width="12" style="217" customWidth="1"/>
    <col min="3331" max="3331" width="75.5" style="217" customWidth="1"/>
    <col min="3332" max="3332" width="12" style="217" customWidth="1"/>
    <col min="3333" max="3333" width="9.6640625" style="217" customWidth="1"/>
    <col min="3334" max="3334" width="11.6640625" style="217" customWidth="1"/>
    <col min="3335" max="3335" width="12.6640625" style="217" customWidth="1"/>
    <col min="3336" max="3336" width="10.6640625" style="217" customWidth="1"/>
    <col min="3337" max="3337" width="14.5" style="217" customWidth="1"/>
    <col min="3338" max="3338" width="17.1640625" style="217" customWidth="1"/>
    <col min="3339" max="3584" width="9.1640625" style="217"/>
    <col min="3585" max="3585" width="5.1640625" style="217" customWidth="1"/>
    <col min="3586" max="3586" width="12" style="217" customWidth="1"/>
    <col min="3587" max="3587" width="75.5" style="217" customWidth="1"/>
    <col min="3588" max="3588" width="12" style="217" customWidth="1"/>
    <col min="3589" max="3589" width="9.6640625" style="217" customWidth="1"/>
    <col min="3590" max="3590" width="11.6640625" style="217" customWidth="1"/>
    <col min="3591" max="3591" width="12.6640625" style="217" customWidth="1"/>
    <col min="3592" max="3592" width="10.6640625" style="217" customWidth="1"/>
    <col min="3593" max="3593" width="14.5" style="217" customWidth="1"/>
    <col min="3594" max="3594" width="17.1640625" style="217" customWidth="1"/>
    <col min="3595" max="3840" width="9.1640625" style="217"/>
    <col min="3841" max="3841" width="5.1640625" style="217" customWidth="1"/>
    <col min="3842" max="3842" width="12" style="217" customWidth="1"/>
    <col min="3843" max="3843" width="75.5" style="217" customWidth="1"/>
    <col min="3844" max="3844" width="12" style="217" customWidth="1"/>
    <col min="3845" max="3845" width="9.6640625" style="217" customWidth="1"/>
    <col min="3846" max="3846" width="11.6640625" style="217" customWidth="1"/>
    <col min="3847" max="3847" width="12.6640625" style="217" customWidth="1"/>
    <col min="3848" max="3848" width="10.6640625" style="217" customWidth="1"/>
    <col min="3849" max="3849" width="14.5" style="217" customWidth="1"/>
    <col min="3850" max="3850" width="17.1640625" style="217" customWidth="1"/>
    <col min="3851" max="4096" width="9.1640625" style="217"/>
    <col min="4097" max="4097" width="5.1640625" style="217" customWidth="1"/>
    <col min="4098" max="4098" width="12" style="217" customWidth="1"/>
    <col min="4099" max="4099" width="75.5" style="217" customWidth="1"/>
    <col min="4100" max="4100" width="12" style="217" customWidth="1"/>
    <col min="4101" max="4101" width="9.6640625" style="217" customWidth="1"/>
    <col min="4102" max="4102" width="11.6640625" style="217" customWidth="1"/>
    <col min="4103" max="4103" width="12.6640625" style="217" customWidth="1"/>
    <col min="4104" max="4104" width="10.6640625" style="217" customWidth="1"/>
    <col min="4105" max="4105" width="14.5" style="217" customWidth="1"/>
    <col min="4106" max="4106" width="17.1640625" style="217" customWidth="1"/>
    <col min="4107" max="4352" width="9.1640625" style="217"/>
    <col min="4353" max="4353" width="5.1640625" style="217" customWidth="1"/>
    <col min="4354" max="4354" width="12" style="217" customWidth="1"/>
    <col min="4355" max="4355" width="75.5" style="217" customWidth="1"/>
    <col min="4356" max="4356" width="12" style="217" customWidth="1"/>
    <col min="4357" max="4357" width="9.6640625" style="217" customWidth="1"/>
    <col min="4358" max="4358" width="11.6640625" style="217" customWidth="1"/>
    <col min="4359" max="4359" width="12.6640625" style="217" customWidth="1"/>
    <col min="4360" max="4360" width="10.6640625" style="217" customWidth="1"/>
    <col min="4361" max="4361" width="14.5" style="217" customWidth="1"/>
    <col min="4362" max="4362" width="17.1640625" style="217" customWidth="1"/>
    <col min="4363" max="4608" width="9.1640625" style="217"/>
    <col min="4609" max="4609" width="5.1640625" style="217" customWidth="1"/>
    <col min="4610" max="4610" width="12" style="217" customWidth="1"/>
    <col min="4611" max="4611" width="75.5" style="217" customWidth="1"/>
    <col min="4612" max="4612" width="12" style="217" customWidth="1"/>
    <col min="4613" max="4613" width="9.6640625" style="217" customWidth="1"/>
    <col min="4614" max="4614" width="11.6640625" style="217" customWidth="1"/>
    <col min="4615" max="4615" width="12.6640625" style="217" customWidth="1"/>
    <col min="4616" max="4616" width="10.6640625" style="217" customWidth="1"/>
    <col min="4617" max="4617" width="14.5" style="217" customWidth="1"/>
    <col min="4618" max="4618" width="17.1640625" style="217" customWidth="1"/>
    <col min="4619" max="4864" width="9.1640625" style="217"/>
    <col min="4865" max="4865" width="5.1640625" style="217" customWidth="1"/>
    <col min="4866" max="4866" width="12" style="217" customWidth="1"/>
    <col min="4867" max="4867" width="75.5" style="217" customWidth="1"/>
    <col min="4868" max="4868" width="12" style="217" customWidth="1"/>
    <col min="4869" max="4869" width="9.6640625" style="217" customWidth="1"/>
    <col min="4870" max="4870" width="11.6640625" style="217" customWidth="1"/>
    <col min="4871" max="4871" width="12.6640625" style="217" customWidth="1"/>
    <col min="4872" max="4872" width="10.6640625" style="217" customWidth="1"/>
    <col min="4873" max="4873" width="14.5" style="217" customWidth="1"/>
    <col min="4874" max="4874" width="17.1640625" style="217" customWidth="1"/>
    <col min="4875" max="5120" width="9.1640625" style="217"/>
    <col min="5121" max="5121" width="5.1640625" style="217" customWidth="1"/>
    <col min="5122" max="5122" width="12" style="217" customWidth="1"/>
    <col min="5123" max="5123" width="75.5" style="217" customWidth="1"/>
    <col min="5124" max="5124" width="12" style="217" customWidth="1"/>
    <col min="5125" max="5125" width="9.6640625" style="217" customWidth="1"/>
    <col min="5126" max="5126" width="11.6640625" style="217" customWidth="1"/>
    <col min="5127" max="5127" width="12.6640625" style="217" customWidth="1"/>
    <col min="5128" max="5128" width="10.6640625" style="217" customWidth="1"/>
    <col min="5129" max="5129" width="14.5" style="217" customWidth="1"/>
    <col min="5130" max="5130" width="17.1640625" style="217" customWidth="1"/>
    <col min="5131" max="5376" width="9.1640625" style="217"/>
    <col min="5377" max="5377" width="5.1640625" style="217" customWidth="1"/>
    <col min="5378" max="5378" width="12" style="217" customWidth="1"/>
    <col min="5379" max="5379" width="75.5" style="217" customWidth="1"/>
    <col min="5380" max="5380" width="12" style="217" customWidth="1"/>
    <col min="5381" max="5381" width="9.6640625" style="217" customWidth="1"/>
    <col min="5382" max="5382" width="11.6640625" style="217" customWidth="1"/>
    <col min="5383" max="5383" width="12.6640625" style="217" customWidth="1"/>
    <col min="5384" max="5384" width="10.6640625" style="217" customWidth="1"/>
    <col min="5385" max="5385" width="14.5" style="217" customWidth="1"/>
    <col min="5386" max="5386" width="17.1640625" style="217" customWidth="1"/>
    <col min="5387" max="5632" width="9.1640625" style="217"/>
    <col min="5633" max="5633" width="5.1640625" style="217" customWidth="1"/>
    <col min="5634" max="5634" width="12" style="217" customWidth="1"/>
    <col min="5635" max="5635" width="75.5" style="217" customWidth="1"/>
    <col min="5636" max="5636" width="12" style="217" customWidth="1"/>
    <col min="5637" max="5637" width="9.6640625" style="217" customWidth="1"/>
    <col min="5638" max="5638" width="11.6640625" style="217" customWidth="1"/>
    <col min="5639" max="5639" width="12.6640625" style="217" customWidth="1"/>
    <col min="5640" max="5640" width="10.6640625" style="217" customWidth="1"/>
    <col min="5641" max="5641" width="14.5" style="217" customWidth="1"/>
    <col min="5642" max="5642" width="17.1640625" style="217" customWidth="1"/>
    <col min="5643" max="5888" width="9.1640625" style="217"/>
    <col min="5889" max="5889" width="5.1640625" style="217" customWidth="1"/>
    <col min="5890" max="5890" width="12" style="217" customWidth="1"/>
    <col min="5891" max="5891" width="75.5" style="217" customWidth="1"/>
    <col min="5892" max="5892" width="12" style="217" customWidth="1"/>
    <col min="5893" max="5893" width="9.6640625" style="217" customWidth="1"/>
    <col min="5894" max="5894" width="11.6640625" style="217" customWidth="1"/>
    <col min="5895" max="5895" width="12.6640625" style="217" customWidth="1"/>
    <col min="5896" max="5896" width="10.6640625" style="217" customWidth="1"/>
    <col min="5897" max="5897" width="14.5" style="217" customWidth="1"/>
    <col min="5898" max="5898" width="17.1640625" style="217" customWidth="1"/>
    <col min="5899" max="6144" width="9.1640625" style="217"/>
    <col min="6145" max="6145" width="5.1640625" style="217" customWidth="1"/>
    <col min="6146" max="6146" width="12" style="217" customWidth="1"/>
    <col min="6147" max="6147" width="75.5" style="217" customWidth="1"/>
    <col min="6148" max="6148" width="12" style="217" customWidth="1"/>
    <col min="6149" max="6149" width="9.6640625" style="217" customWidth="1"/>
    <col min="6150" max="6150" width="11.6640625" style="217" customWidth="1"/>
    <col min="6151" max="6151" width="12.6640625" style="217" customWidth="1"/>
    <col min="6152" max="6152" width="10.6640625" style="217" customWidth="1"/>
    <col min="6153" max="6153" width="14.5" style="217" customWidth="1"/>
    <col min="6154" max="6154" width="17.1640625" style="217" customWidth="1"/>
    <col min="6155" max="6400" width="9.1640625" style="217"/>
    <col min="6401" max="6401" width="5.1640625" style="217" customWidth="1"/>
    <col min="6402" max="6402" width="12" style="217" customWidth="1"/>
    <col min="6403" max="6403" width="75.5" style="217" customWidth="1"/>
    <col min="6404" max="6404" width="12" style="217" customWidth="1"/>
    <col min="6405" max="6405" width="9.6640625" style="217" customWidth="1"/>
    <col min="6406" max="6406" width="11.6640625" style="217" customWidth="1"/>
    <col min="6407" max="6407" width="12.6640625" style="217" customWidth="1"/>
    <col min="6408" max="6408" width="10.6640625" style="217" customWidth="1"/>
    <col min="6409" max="6409" width="14.5" style="217" customWidth="1"/>
    <col min="6410" max="6410" width="17.1640625" style="217" customWidth="1"/>
    <col min="6411" max="6656" width="9.1640625" style="217"/>
    <col min="6657" max="6657" width="5.1640625" style="217" customWidth="1"/>
    <col min="6658" max="6658" width="12" style="217" customWidth="1"/>
    <col min="6659" max="6659" width="75.5" style="217" customWidth="1"/>
    <col min="6660" max="6660" width="12" style="217" customWidth="1"/>
    <col min="6661" max="6661" width="9.6640625" style="217" customWidth="1"/>
    <col min="6662" max="6662" width="11.6640625" style="217" customWidth="1"/>
    <col min="6663" max="6663" width="12.6640625" style="217" customWidth="1"/>
    <col min="6664" max="6664" width="10.6640625" style="217" customWidth="1"/>
    <col min="6665" max="6665" width="14.5" style="217" customWidth="1"/>
    <col min="6666" max="6666" width="17.1640625" style="217" customWidth="1"/>
    <col min="6667" max="6912" width="9.1640625" style="217"/>
    <col min="6913" max="6913" width="5.1640625" style="217" customWidth="1"/>
    <col min="6914" max="6914" width="12" style="217" customWidth="1"/>
    <col min="6915" max="6915" width="75.5" style="217" customWidth="1"/>
    <col min="6916" max="6916" width="12" style="217" customWidth="1"/>
    <col min="6917" max="6917" width="9.6640625" style="217" customWidth="1"/>
    <col min="6918" max="6918" width="11.6640625" style="217" customWidth="1"/>
    <col min="6919" max="6919" width="12.6640625" style="217" customWidth="1"/>
    <col min="6920" max="6920" width="10.6640625" style="217" customWidth="1"/>
    <col min="6921" max="6921" width="14.5" style="217" customWidth="1"/>
    <col min="6922" max="6922" width="17.1640625" style="217" customWidth="1"/>
    <col min="6923" max="7168" width="9.1640625" style="217"/>
    <col min="7169" max="7169" width="5.1640625" style="217" customWidth="1"/>
    <col min="7170" max="7170" width="12" style="217" customWidth="1"/>
    <col min="7171" max="7171" width="75.5" style="217" customWidth="1"/>
    <col min="7172" max="7172" width="12" style="217" customWidth="1"/>
    <col min="7173" max="7173" width="9.6640625" style="217" customWidth="1"/>
    <col min="7174" max="7174" width="11.6640625" style="217" customWidth="1"/>
    <col min="7175" max="7175" width="12.6640625" style="217" customWidth="1"/>
    <col min="7176" max="7176" width="10.6640625" style="217" customWidth="1"/>
    <col min="7177" max="7177" width="14.5" style="217" customWidth="1"/>
    <col min="7178" max="7178" width="17.1640625" style="217" customWidth="1"/>
    <col min="7179" max="7424" width="9.1640625" style="217"/>
    <col min="7425" max="7425" width="5.1640625" style="217" customWidth="1"/>
    <col min="7426" max="7426" width="12" style="217" customWidth="1"/>
    <col min="7427" max="7427" width="75.5" style="217" customWidth="1"/>
    <col min="7428" max="7428" width="12" style="217" customWidth="1"/>
    <col min="7429" max="7429" width="9.6640625" style="217" customWidth="1"/>
    <col min="7430" max="7430" width="11.6640625" style="217" customWidth="1"/>
    <col min="7431" max="7431" width="12.6640625" style="217" customWidth="1"/>
    <col min="7432" max="7432" width="10.6640625" style="217" customWidth="1"/>
    <col min="7433" max="7433" width="14.5" style="217" customWidth="1"/>
    <col min="7434" max="7434" width="17.1640625" style="217" customWidth="1"/>
    <col min="7435" max="7680" width="9.1640625" style="217"/>
    <col min="7681" max="7681" width="5.1640625" style="217" customWidth="1"/>
    <col min="7682" max="7682" width="12" style="217" customWidth="1"/>
    <col min="7683" max="7683" width="75.5" style="217" customWidth="1"/>
    <col min="7684" max="7684" width="12" style="217" customWidth="1"/>
    <col min="7685" max="7685" width="9.6640625" style="217" customWidth="1"/>
    <col min="7686" max="7686" width="11.6640625" style="217" customWidth="1"/>
    <col min="7687" max="7687" width="12.6640625" style="217" customWidth="1"/>
    <col min="7688" max="7688" width="10.6640625" style="217" customWidth="1"/>
    <col min="7689" max="7689" width="14.5" style="217" customWidth="1"/>
    <col min="7690" max="7690" width="17.1640625" style="217" customWidth="1"/>
    <col min="7691" max="7936" width="9.1640625" style="217"/>
    <col min="7937" max="7937" width="5.1640625" style="217" customWidth="1"/>
    <col min="7938" max="7938" width="12" style="217" customWidth="1"/>
    <col min="7939" max="7939" width="75.5" style="217" customWidth="1"/>
    <col min="7940" max="7940" width="12" style="217" customWidth="1"/>
    <col min="7941" max="7941" width="9.6640625" style="217" customWidth="1"/>
    <col min="7942" max="7942" width="11.6640625" style="217" customWidth="1"/>
    <col min="7943" max="7943" width="12.6640625" style="217" customWidth="1"/>
    <col min="7944" max="7944" width="10.6640625" style="217" customWidth="1"/>
    <col min="7945" max="7945" width="14.5" style="217" customWidth="1"/>
    <col min="7946" max="7946" width="17.1640625" style="217" customWidth="1"/>
    <col min="7947" max="8192" width="9.1640625" style="217"/>
    <col min="8193" max="8193" width="5.1640625" style="217" customWidth="1"/>
    <col min="8194" max="8194" width="12" style="217" customWidth="1"/>
    <col min="8195" max="8195" width="75.5" style="217" customWidth="1"/>
    <col min="8196" max="8196" width="12" style="217" customWidth="1"/>
    <col min="8197" max="8197" width="9.6640625" style="217" customWidth="1"/>
    <col min="8198" max="8198" width="11.6640625" style="217" customWidth="1"/>
    <col min="8199" max="8199" width="12.6640625" style="217" customWidth="1"/>
    <col min="8200" max="8200" width="10.6640625" style="217" customWidth="1"/>
    <col min="8201" max="8201" width="14.5" style="217" customWidth="1"/>
    <col min="8202" max="8202" width="17.1640625" style="217" customWidth="1"/>
    <col min="8203" max="8448" width="9.1640625" style="217"/>
    <col min="8449" max="8449" width="5.1640625" style="217" customWidth="1"/>
    <col min="8450" max="8450" width="12" style="217" customWidth="1"/>
    <col min="8451" max="8451" width="75.5" style="217" customWidth="1"/>
    <col min="8452" max="8452" width="12" style="217" customWidth="1"/>
    <col min="8453" max="8453" width="9.6640625" style="217" customWidth="1"/>
    <col min="8454" max="8454" width="11.6640625" style="217" customWidth="1"/>
    <col min="8455" max="8455" width="12.6640625" style="217" customWidth="1"/>
    <col min="8456" max="8456" width="10.6640625" style="217" customWidth="1"/>
    <col min="8457" max="8457" width="14.5" style="217" customWidth="1"/>
    <col min="8458" max="8458" width="17.1640625" style="217" customWidth="1"/>
    <col min="8459" max="8704" width="9.1640625" style="217"/>
    <col min="8705" max="8705" width="5.1640625" style="217" customWidth="1"/>
    <col min="8706" max="8706" width="12" style="217" customWidth="1"/>
    <col min="8707" max="8707" width="75.5" style="217" customWidth="1"/>
    <col min="8708" max="8708" width="12" style="217" customWidth="1"/>
    <col min="8709" max="8709" width="9.6640625" style="217" customWidth="1"/>
    <col min="8710" max="8710" width="11.6640625" style="217" customWidth="1"/>
    <col min="8711" max="8711" width="12.6640625" style="217" customWidth="1"/>
    <col min="8712" max="8712" width="10.6640625" style="217" customWidth="1"/>
    <col min="8713" max="8713" width="14.5" style="217" customWidth="1"/>
    <col min="8714" max="8714" width="17.1640625" style="217" customWidth="1"/>
    <col min="8715" max="8960" width="9.1640625" style="217"/>
    <col min="8961" max="8961" width="5.1640625" style="217" customWidth="1"/>
    <col min="8962" max="8962" width="12" style="217" customWidth="1"/>
    <col min="8963" max="8963" width="75.5" style="217" customWidth="1"/>
    <col min="8964" max="8964" width="12" style="217" customWidth="1"/>
    <col min="8965" max="8965" width="9.6640625" style="217" customWidth="1"/>
    <col min="8966" max="8966" width="11.6640625" style="217" customWidth="1"/>
    <col min="8967" max="8967" width="12.6640625" style="217" customWidth="1"/>
    <col min="8968" max="8968" width="10.6640625" style="217" customWidth="1"/>
    <col min="8969" max="8969" width="14.5" style="217" customWidth="1"/>
    <col min="8970" max="8970" width="17.1640625" style="217" customWidth="1"/>
    <col min="8971" max="9216" width="9.1640625" style="217"/>
    <col min="9217" max="9217" width="5.1640625" style="217" customWidth="1"/>
    <col min="9218" max="9218" width="12" style="217" customWidth="1"/>
    <col min="9219" max="9219" width="75.5" style="217" customWidth="1"/>
    <col min="9220" max="9220" width="12" style="217" customWidth="1"/>
    <col min="9221" max="9221" width="9.6640625" style="217" customWidth="1"/>
    <col min="9222" max="9222" width="11.6640625" style="217" customWidth="1"/>
    <col min="9223" max="9223" width="12.6640625" style="217" customWidth="1"/>
    <col min="9224" max="9224" width="10.6640625" style="217" customWidth="1"/>
    <col min="9225" max="9225" width="14.5" style="217" customWidth="1"/>
    <col min="9226" max="9226" width="17.1640625" style="217" customWidth="1"/>
    <col min="9227" max="9472" width="9.1640625" style="217"/>
    <col min="9473" max="9473" width="5.1640625" style="217" customWidth="1"/>
    <col min="9474" max="9474" width="12" style="217" customWidth="1"/>
    <col min="9475" max="9475" width="75.5" style="217" customWidth="1"/>
    <col min="9476" max="9476" width="12" style="217" customWidth="1"/>
    <col min="9477" max="9477" width="9.6640625" style="217" customWidth="1"/>
    <col min="9478" max="9478" width="11.6640625" style="217" customWidth="1"/>
    <col min="9479" max="9479" width="12.6640625" style="217" customWidth="1"/>
    <col min="9480" max="9480" width="10.6640625" style="217" customWidth="1"/>
    <col min="9481" max="9481" width="14.5" style="217" customWidth="1"/>
    <col min="9482" max="9482" width="17.1640625" style="217" customWidth="1"/>
    <col min="9483" max="9728" width="9.1640625" style="217"/>
    <col min="9729" max="9729" width="5.1640625" style="217" customWidth="1"/>
    <col min="9730" max="9730" width="12" style="217" customWidth="1"/>
    <col min="9731" max="9731" width="75.5" style="217" customWidth="1"/>
    <col min="9732" max="9732" width="12" style="217" customWidth="1"/>
    <col min="9733" max="9733" width="9.6640625" style="217" customWidth="1"/>
    <col min="9734" max="9734" width="11.6640625" style="217" customWidth="1"/>
    <col min="9735" max="9735" width="12.6640625" style="217" customWidth="1"/>
    <col min="9736" max="9736" width="10.6640625" style="217" customWidth="1"/>
    <col min="9737" max="9737" width="14.5" style="217" customWidth="1"/>
    <col min="9738" max="9738" width="17.1640625" style="217" customWidth="1"/>
    <col min="9739" max="9984" width="9.1640625" style="217"/>
    <col min="9985" max="9985" width="5.1640625" style="217" customWidth="1"/>
    <col min="9986" max="9986" width="12" style="217" customWidth="1"/>
    <col min="9987" max="9987" width="75.5" style="217" customWidth="1"/>
    <col min="9988" max="9988" width="12" style="217" customWidth="1"/>
    <col min="9989" max="9989" width="9.6640625" style="217" customWidth="1"/>
    <col min="9990" max="9990" width="11.6640625" style="217" customWidth="1"/>
    <col min="9991" max="9991" width="12.6640625" style="217" customWidth="1"/>
    <col min="9992" max="9992" width="10.6640625" style="217" customWidth="1"/>
    <col min="9993" max="9993" width="14.5" style="217" customWidth="1"/>
    <col min="9994" max="9994" width="17.1640625" style="217" customWidth="1"/>
    <col min="9995" max="10240" width="9.1640625" style="217"/>
    <col min="10241" max="10241" width="5.1640625" style="217" customWidth="1"/>
    <col min="10242" max="10242" width="12" style="217" customWidth="1"/>
    <col min="10243" max="10243" width="75.5" style="217" customWidth="1"/>
    <col min="10244" max="10244" width="12" style="217" customWidth="1"/>
    <col min="10245" max="10245" width="9.6640625" style="217" customWidth="1"/>
    <col min="10246" max="10246" width="11.6640625" style="217" customWidth="1"/>
    <col min="10247" max="10247" width="12.6640625" style="217" customWidth="1"/>
    <col min="10248" max="10248" width="10.6640625" style="217" customWidth="1"/>
    <col min="10249" max="10249" width="14.5" style="217" customWidth="1"/>
    <col min="10250" max="10250" width="17.1640625" style="217" customWidth="1"/>
    <col min="10251" max="10496" width="9.1640625" style="217"/>
    <col min="10497" max="10497" width="5.1640625" style="217" customWidth="1"/>
    <col min="10498" max="10498" width="12" style="217" customWidth="1"/>
    <col min="10499" max="10499" width="75.5" style="217" customWidth="1"/>
    <col min="10500" max="10500" width="12" style="217" customWidth="1"/>
    <col min="10501" max="10501" width="9.6640625" style="217" customWidth="1"/>
    <col min="10502" max="10502" width="11.6640625" style="217" customWidth="1"/>
    <col min="10503" max="10503" width="12.6640625" style="217" customWidth="1"/>
    <col min="10504" max="10504" width="10.6640625" style="217" customWidth="1"/>
    <col min="10505" max="10505" width="14.5" style="217" customWidth="1"/>
    <col min="10506" max="10506" width="17.1640625" style="217" customWidth="1"/>
    <col min="10507" max="10752" width="9.1640625" style="217"/>
    <col min="10753" max="10753" width="5.1640625" style="217" customWidth="1"/>
    <col min="10754" max="10754" width="12" style="217" customWidth="1"/>
    <col min="10755" max="10755" width="75.5" style="217" customWidth="1"/>
    <col min="10756" max="10756" width="12" style="217" customWidth="1"/>
    <col min="10757" max="10757" width="9.6640625" style="217" customWidth="1"/>
    <col min="10758" max="10758" width="11.6640625" style="217" customWidth="1"/>
    <col min="10759" max="10759" width="12.6640625" style="217" customWidth="1"/>
    <col min="10760" max="10760" width="10.6640625" style="217" customWidth="1"/>
    <col min="10761" max="10761" width="14.5" style="217" customWidth="1"/>
    <col min="10762" max="10762" width="17.1640625" style="217" customWidth="1"/>
    <col min="10763" max="11008" width="9.1640625" style="217"/>
    <col min="11009" max="11009" width="5.1640625" style="217" customWidth="1"/>
    <col min="11010" max="11010" width="12" style="217" customWidth="1"/>
    <col min="11011" max="11011" width="75.5" style="217" customWidth="1"/>
    <col min="11012" max="11012" width="12" style="217" customWidth="1"/>
    <col min="11013" max="11013" width="9.6640625" style="217" customWidth="1"/>
    <col min="11014" max="11014" width="11.6640625" style="217" customWidth="1"/>
    <col min="11015" max="11015" width="12.6640625" style="217" customWidth="1"/>
    <col min="11016" max="11016" width="10.6640625" style="217" customWidth="1"/>
    <col min="11017" max="11017" width="14.5" style="217" customWidth="1"/>
    <col min="11018" max="11018" width="17.1640625" style="217" customWidth="1"/>
    <col min="11019" max="11264" width="9.1640625" style="217"/>
    <col min="11265" max="11265" width="5.1640625" style="217" customWidth="1"/>
    <col min="11266" max="11266" width="12" style="217" customWidth="1"/>
    <col min="11267" max="11267" width="75.5" style="217" customWidth="1"/>
    <col min="11268" max="11268" width="12" style="217" customWidth="1"/>
    <col min="11269" max="11269" width="9.6640625" style="217" customWidth="1"/>
    <col min="11270" max="11270" width="11.6640625" style="217" customWidth="1"/>
    <col min="11271" max="11271" width="12.6640625" style="217" customWidth="1"/>
    <col min="11272" max="11272" width="10.6640625" style="217" customWidth="1"/>
    <col min="11273" max="11273" width="14.5" style="217" customWidth="1"/>
    <col min="11274" max="11274" width="17.1640625" style="217" customWidth="1"/>
    <col min="11275" max="11520" width="9.1640625" style="217"/>
    <col min="11521" max="11521" width="5.1640625" style="217" customWidth="1"/>
    <col min="11522" max="11522" width="12" style="217" customWidth="1"/>
    <col min="11523" max="11523" width="75.5" style="217" customWidth="1"/>
    <col min="11524" max="11524" width="12" style="217" customWidth="1"/>
    <col min="11525" max="11525" width="9.6640625" style="217" customWidth="1"/>
    <col min="11526" max="11526" width="11.6640625" style="217" customWidth="1"/>
    <col min="11527" max="11527" width="12.6640625" style="217" customWidth="1"/>
    <col min="11528" max="11528" width="10.6640625" style="217" customWidth="1"/>
    <col min="11529" max="11529" width="14.5" style="217" customWidth="1"/>
    <col min="11530" max="11530" width="17.1640625" style="217" customWidth="1"/>
    <col min="11531" max="11776" width="9.1640625" style="217"/>
    <col min="11777" max="11777" width="5.1640625" style="217" customWidth="1"/>
    <col min="11778" max="11778" width="12" style="217" customWidth="1"/>
    <col min="11779" max="11779" width="75.5" style="217" customWidth="1"/>
    <col min="11780" max="11780" width="12" style="217" customWidth="1"/>
    <col min="11781" max="11781" width="9.6640625" style="217" customWidth="1"/>
    <col min="11782" max="11782" width="11.6640625" style="217" customWidth="1"/>
    <col min="11783" max="11783" width="12.6640625" style="217" customWidth="1"/>
    <col min="11784" max="11784" width="10.6640625" style="217" customWidth="1"/>
    <col min="11785" max="11785" width="14.5" style="217" customWidth="1"/>
    <col min="11786" max="11786" width="17.1640625" style="217" customWidth="1"/>
    <col min="11787" max="12032" width="9.1640625" style="217"/>
    <col min="12033" max="12033" width="5.1640625" style="217" customWidth="1"/>
    <col min="12034" max="12034" width="12" style="217" customWidth="1"/>
    <col min="12035" max="12035" width="75.5" style="217" customWidth="1"/>
    <col min="12036" max="12036" width="12" style="217" customWidth="1"/>
    <col min="12037" max="12037" width="9.6640625" style="217" customWidth="1"/>
    <col min="12038" max="12038" width="11.6640625" style="217" customWidth="1"/>
    <col min="12039" max="12039" width="12.6640625" style="217" customWidth="1"/>
    <col min="12040" max="12040" width="10.6640625" style="217" customWidth="1"/>
    <col min="12041" max="12041" width="14.5" style="217" customWidth="1"/>
    <col min="12042" max="12042" width="17.1640625" style="217" customWidth="1"/>
    <col min="12043" max="12288" width="9.1640625" style="217"/>
    <col min="12289" max="12289" width="5.1640625" style="217" customWidth="1"/>
    <col min="12290" max="12290" width="12" style="217" customWidth="1"/>
    <col min="12291" max="12291" width="75.5" style="217" customWidth="1"/>
    <col min="12292" max="12292" width="12" style="217" customWidth="1"/>
    <col min="12293" max="12293" width="9.6640625" style="217" customWidth="1"/>
    <col min="12294" max="12294" width="11.6640625" style="217" customWidth="1"/>
    <col min="12295" max="12295" width="12.6640625" style="217" customWidth="1"/>
    <col min="12296" max="12296" width="10.6640625" style="217" customWidth="1"/>
    <col min="12297" max="12297" width="14.5" style="217" customWidth="1"/>
    <col min="12298" max="12298" width="17.1640625" style="217" customWidth="1"/>
    <col min="12299" max="12544" width="9.1640625" style="217"/>
    <col min="12545" max="12545" width="5.1640625" style="217" customWidth="1"/>
    <col min="12546" max="12546" width="12" style="217" customWidth="1"/>
    <col min="12547" max="12547" width="75.5" style="217" customWidth="1"/>
    <col min="12548" max="12548" width="12" style="217" customWidth="1"/>
    <col min="12549" max="12549" width="9.6640625" style="217" customWidth="1"/>
    <col min="12550" max="12550" width="11.6640625" style="217" customWidth="1"/>
    <col min="12551" max="12551" width="12.6640625" style="217" customWidth="1"/>
    <col min="12552" max="12552" width="10.6640625" style="217" customWidth="1"/>
    <col min="12553" max="12553" width="14.5" style="217" customWidth="1"/>
    <col min="12554" max="12554" width="17.1640625" style="217" customWidth="1"/>
    <col min="12555" max="12800" width="9.1640625" style="217"/>
    <col min="12801" max="12801" width="5.1640625" style="217" customWidth="1"/>
    <col min="12802" max="12802" width="12" style="217" customWidth="1"/>
    <col min="12803" max="12803" width="75.5" style="217" customWidth="1"/>
    <col min="12804" max="12804" width="12" style="217" customWidth="1"/>
    <col min="12805" max="12805" width="9.6640625" style="217" customWidth="1"/>
    <col min="12806" max="12806" width="11.6640625" style="217" customWidth="1"/>
    <col min="12807" max="12807" width="12.6640625" style="217" customWidth="1"/>
    <col min="12808" max="12808" width="10.6640625" style="217" customWidth="1"/>
    <col min="12809" max="12809" width="14.5" style="217" customWidth="1"/>
    <col min="12810" max="12810" width="17.1640625" style="217" customWidth="1"/>
    <col min="12811" max="13056" width="9.1640625" style="217"/>
    <col min="13057" max="13057" width="5.1640625" style="217" customWidth="1"/>
    <col min="13058" max="13058" width="12" style="217" customWidth="1"/>
    <col min="13059" max="13059" width="75.5" style="217" customWidth="1"/>
    <col min="13060" max="13060" width="12" style="217" customWidth="1"/>
    <col min="13061" max="13061" width="9.6640625" style="217" customWidth="1"/>
    <col min="13062" max="13062" width="11.6640625" style="217" customWidth="1"/>
    <col min="13063" max="13063" width="12.6640625" style="217" customWidth="1"/>
    <col min="13064" max="13064" width="10.6640625" style="217" customWidth="1"/>
    <col min="13065" max="13065" width="14.5" style="217" customWidth="1"/>
    <col min="13066" max="13066" width="17.1640625" style="217" customWidth="1"/>
    <col min="13067" max="13312" width="9.1640625" style="217"/>
    <col min="13313" max="13313" width="5.1640625" style="217" customWidth="1"/>
    <col min="13314" max="13314" width="12" style="217" customWidth="1"/>
    <col min="13315" max="13315" width="75.5" style="217" customWidth="1"/>
    <col min="13316" max="13316" width="12" style="217" customWidth="1"/>
    <col min="13317" max="13317" width="9.6640625" style="217" customWidth="1"/>
    <col min="13318" max="13318" width="11.6640625" style="217" customWidth="1"/>
    <col min="13319" max="13319" width="12.6640625" style="217" customWidth="1"/>
    <col min="13320" max="13320" width="10.6640625" style="217" customWidth="1"/>
    <col min="13321" max="13321" width="14.5" style="217" customWidth="1"/>
    <col min="13322" max="13322" width="17.1640625" style="217" customWidth="1"/>
    <col min="13323" max="13568" width="9.1640625" style="217"/>
    <col min="13569" max="13569" width="5.1640625" style="217" customWidth="1"/>
    <col min="13570" max="13570" width="12" style="217" customWidth="1"/>
    <col min="13571" max="13571" width="75.5" style="217" customWidth="1"/>
    <col min="13572" max="13572" width="12" style="217" customWidth="1"/>
    <col min="13573" max="13573" width="9.6640625" style="217" customWidth="1"/>
    <col min="13574" max="13574" width="11.6640625" style="217" customWidth="1"/>
    <col min="13575" max="13575" width="12.6640625" style="217" customWidth="1"/>
    <col min="13576" max="13576" width="10.6640625" style="217" customWidth="1"/>
    <col min="13577" max="13577" width="14.5" style="217" customWidth="1"/>
    <col min="13578" max="13578" width="17.1640625" style="217" customWidth="1"/>
    <col min="13579" max="13824" width="9.1640625" style="217"/>
    <col min="13825" max="13825" width="5.1640625" style="217" customWidth="1"/>
    <col min="13826" max="13826" width="12" style="217" customWidth="1"/>
    <col min="13827" max="13827" width="75.5" style="217" customWidth="1"/>
    <col min="13828" max="13828" width="12" style="217" customWidth="1"/>
    <col min="13829" max="13829" width="9.6640625" style="217" customWidth="1"/>
    <col min="13830" max="13830" width="11.6640625" style="217" customWidth="1"/>
    <col min="13831" max="13831" width="12.6640625" style="217" customWidth="1"/>
    <col min="13832" max="13832" width="10.6640625" style="217" customWidth="1"/>
    <col min="13833" max="13833" width="14.5" style="217" customWidth="1"/>
    <col min="13834" max="13834" width="17.1640625" style="217" customWidth="1"/>
    <col min="13835" max="14080" width="9.1640625" style="217"/>
    <col min="14081" max="14081" width="5.1640625" style="217" customWidth="1"/>
    <col min="14082" max="14082" width="12" style="217" customWidth="1"/>
    <col min="14083" max="14083" width="75.5" style="217" customWidth="1"/>
    <col min="14084" max="14084" width="12" style="217" customWidth="1"/>
    <col min="14085" max="14085" width="9.6640625" style="217" customWidth="1"/>
    <col min="14086" max="14086" width="11.6640625" style="217" customWidth="1"/>
    <col min="14087" max="14087" width="12.6640625" style="217" customWidth="1"/>
    <col min="14088" max="14088" width="10.6640625" style="217" customWidth="1"/>
    <col min="14089" max="14089" width="14.5" style="217" customWidth="1"/>
    <col min="14090" max="14090" width="17.1640625" style="217" customWidth="1"/>
    <col min="14091" max="14336" width="9.1640625" style="217"/>
    <col min="14337" max="14337" width="5.1640625" style="217" customWidth="1"/>
    <col min="14338" max="14338" width="12" style="217" customWidth="1"/>
    <col min="14339" max="14339" width="75.5" style="217" customWidth="1"/>
    <col min="14340" max="14340" width="12" style="217" customWidth="1"/>
    <col min="14341" max="14341" width="9.6640625" style="217" customWidth="1"/>
    <col min="14342" max="14342" width="11.6640625" style="217" customWidth="1"/>
    <col min="14343" max="14343" width="12.6640625" style="217" customWidth="1"/>
    <col min="14344" max="14344" width="10.6640625" style="217" customWidth="1"/>
    <col min="14345" max="14345" width="14.5" style="217" customWidth="1"/>
    <col min="14346" max="14346" width="17.1640625" style="217" customWidth="1"/>
    <col min="14347" max="14592" width="9.1640625" style="217"/>
    <col min="14593" max="14593" width="5.1640625" style="217" customWidth="1"/>
    <col min="14594" max="14594" width="12" style="217" customWidth="1"/>
    <col min="14595" max="14595" width="75.5" style="217" customWidth="1"/>
    <col min="14596" max="14596" width="12" style="217" customWidth="1"/>
    <col min="14597" max="14597" width="9.6640625" style="217" customWidth="1"/>
    <col min="14598" max="14598" width="11.6640625" style="217" customWidth="1"/>
    <col min="14599" max="14599" width="12.6640625" style="217" customWidth="1"/>
    <col min="14600" max="14600" width="10.6640625" style="217" customWidth="1"/>
    <col min="14601" max="14601" width="14.5" style="217" customWidth="1"/>
    <col min="14602" max="14602" width="17.1640625" style="217" customWidth="1"/>
    <col min="14603" max="14848" width="9.1640625" style="217"/>
    <col min="14849" max="14849" width="5.1640625" style="217" customWidth="1"/>
    <col min="14850" max="14850" width="12" style="217" customWidth="1"/>
    <col min="14851" max="14851" width="75.5" style="217" customWidth="1"/>
    <col min="14852" max="14852" width="12" style="217" customWidth="1"/>
    <col min="14853" max="14853" width="9.6640625" style="217" customWidth="1"/>
    <col min="14854" max="14854" width="11.6640625" style="217" customWidth="1"/>
    <col min="14855" max="14855" width="12.6640625" style="217" customWidth="1"/>
    <col min="14856" max="14856" width="10.6640625" style="217" customWidth="1"/>
    <col min="14857" max="14857" width="14.5" style="217" customWidth="1"/>
    <col min="14858" max="14858" width="17.1640625" style="217" customWidth="1"/>
    <col min="14859" max="15104" width="9.1640625" style="217"/>
    <col min="15105" max="15105" width="5.1640625" style="217" customWidth="1"/>
    <col min="15106" max="15106" width="12" style="217" customWidth="1"/>
    <col min="15107" max="15107" width="75.5" style="217" customWidth="1"/>
    <col min="15108" max="15108" width="12" style="217" customWidth="1"/>
    <col min="15109" max="15109" width="9.6640625" style="217" customWidth="1"/>
    <col min="15110" max="15110" width="11.6640625" style="217" customWidth="1"/>
    <col min="15111" max="15111" width="12.6640625" style="217" customWidth="1"/>
    <col min="15112" max="15112" width="10.6640625" style="217" customWidth="1"/>
    <col min="15113" max="15113" width="14.5" style="217" customWidth="1"/>
    <col min="15114" max="15114" width="17.1640625" style="217" customWidth="1"/>
    <col min="15115" max="15360" width="9.1640625" style="217"/>
    <col min="15361" max="15361" width="5.1640625" style="217" customWidth="1"/>
    <col min="15362" max="15362" width="12" style="217" customWidth="1"/>
    <col min="15363" max="15363" width="75.5" style="217" customWidth="1"/>
    <col min="15364" max="15364" width="12" style="217" customWidth="1"/>
    <col min="15365" max="15365" width="9.6640625" style="217" customWidth="1"/>
    <col min="15366" max="15366" width="11.6640625" style="217" customWidth="1"/>
    <col min="15367" max="15367" width="12.6640625" style="217" customWidth="1"/>
    <col min="15368" max="15368" width="10.6640625" style="217" customWidth="1"/>
    <col min="15369" max="15369" width="14.5" style="217" customWidth="1"/>
    <col min="15370" max="15370" width="17.1640625" style="217" customWidth="1"/>
    <col min="15371" max="15616" width="9.1640625" style="217"/>
    <col min="15617" max="15617" width="5.1640625" style="217" customWidth="1"/>
    <col min="15618" max="15618" width="12" style="217" customWidth="1"/>
    <col min="15619" max="15619" width="75.5" style="217" customWidth="1"/>
    <col min="15620" max="15620" width="12" style="217" customWidth="1"/>
    <col min="15621" max="15621" width="9.6640625" style="217" customWidth="1"/>
    <col min="15622" max="15622" width="11.6640625" style="217" customWidth="1"/>
    <col min="15623" max="15623" width="12.6640625" style="217" customWidth="1"/>
    <col min="15624" max="15624" width="10.6640625" style="217" customWidth="1"/>
    <col min="15625" max="15625" width="14.5" style="217" customWidth="1"/>
    <col min="15626" max="15626" width="17.1640625" style="217" customWidth="1"/>
    <col min="15627" max="15872" width="9.1640625" style="217"/>
    <col min="15873" max="15873" width="5.1640625" style="217" customWidth="1"/>
    <col min="15874" max="15874" width="12" style="217" customWidth="1"/>
    <col min="15875" max="15875" width="75.5" style="217" customWidth="1"/>
    <col min="15876" max="15876" width="12" style="217" customWidth="1"/>
    <col min="15877" max="15877" width="9.6640625" style="217" customWidth="1"/>
    <col min="15878" max="15878" width="11.6640625" style="217" customWidth="1"/>
    <col min="15879" max="15879" width="12.6640625" style="217" customWidth="1"/>
    <col min="15880" max="15880" width="10.6640625" style="217" customWidth="1"/>
    <col min="15881" max="15881" width="14.5" style="217" customWidth="1"/>
    <col min="15882" max="15882" width="17.1640625" style="217" customWidth="1"/>
    <col min="15883" max="16128" width="9.1640625" style="217"/>
    <col min="16129" max="16129" width="5.1640625" style="217" customWidth="1"/>
    <col min="16130" max="16130" width="12" style="217" customWidth="1"/>
    <col min="16131" max="16131" width="75.5" style="217" customWidth="1"/>
    <col min="16132" max="16132" width="12" style="217" customWidth="1"/>
    <col min="16133" max="16133" width="9.6640625" style="217" customWidth="1"/>
    <col min="16134" max="16134" width="11.6640625" style="217" customWidth="1"/>
    <col min="16135" max="16135" width="12.6640625" style="217" customWidth="1"/>
    <col min="16136" max="16136" width="10.6640625" style="217" customWidth="1"/>
    <col min="16137" max="16137" width="14.5" style="217" customWidth="1"/>
    <col min="16138" max="16138" width="17.1640625" style="217" customWidth="1"/>
    <col min="16139" max="16384" width="9.1640625" style="217"/>
  </cols>
  <sheetData>
    <row r="1" spans="1:10" ht="12" thickBot="1"/>
    <row r="2" spans="1:10" ht="15">
      <c r="A2" s="218"/>
      <c r="B2" s="219"/>
      <c r="C2" s="220" t="s">
        <v>693</v>
      </c>
      <c r="D2" s="219"/>
      <c r="E2" s="219"/>
      <c r="F2" s="296" t="s">
        <v>694</v>
      </c>
      <c r="G2" s="297"/>
      <c r="H2" s="296" t="s">
        <v>695</v>
      </c>
      <c r="I2" s="298"/>
      <c r="J2" s="221" t="s">
        <v>696</v>
      </c>
    </row>
    <row r="3" spans="1:10" ht="15.75" thickBot="1">
      <c r="A3" s="222"/>
      <c r="B3" s="223"/>
      <c r="C3" s="223"/>
      <c r="D3" s="223"/>
      <c r="E3" s="223"/>
      <c r="F3" s="224"/>
      <c r="G3" s="225">
        <f>SUM(G5+G11)</f>
        <v>0</v>
      </c>
      <c r="H3" s="223"/>
      <c r="I3" s="226">
        <f>SUM(I5++I11)</f>
        <v>0</v>
      </c>
      <c r="J3" s="227">
        <f>SUM(G3+I3)</f>
        <v>0</v>
      </c>
    </row>
    <row r="4" spans="1:10">
      <c r="A4" s="228"/>
      <c r="B4" s="228"/>
      <c r="C4" s="228"/>
      <c r="D4" s="228"/>
      <c r="E4" s="228"/>
      <c r="F4" s="299" t="s">
        <v>697</v>
      </c>
      <c r="G4" s="299"/>
      <c r="H4" s="299" t="s">
        <v>698</v>
      </c>
      <c r="I4" s="299"/>
      <c r="J4" s="228" t="s">
        <v>696</v>
      </c>
    </row>
    <row r="5" spans="1:10" ht="15">
      <c r="A5" s="229"/>
      <c r="B5" s="229"/>
      <c r="C5" s="230" t="s">
        <v>699</v>
      </c>
      <c r="D5" s="229" t="s">
        <v>700</v>
      </c>
      <c r="E5" s="229"/>
      <c r="F5" s="229"/>
      <c r="G5" s="230">
        <f>(SUBTOTAL(9,G7:G10))</f>
        <v>0</v>
      </c>
      <c r="H5" s="229"/>
      <c r="I5" s="230">
        <f>SUBTOTAL(9,I7:I10)</f>
        <v>0</v>
      </c>
      <c r="J5" s="230">
        <f>SUBTOTAL(9,J7:J10)</f>
        <v>0</v>
      </c>
    </row>
    <row r="6" spans="1:10" ht="22.5">
      <c r="A6" s="231" t="s">
        <v>701</v>
      </c>
      <c r="B6" s="231" t="s">
        <v>702</v>
      </c>
      <c r="C6" s="231" t="s">
        <v>703</v>
      </c>
      <c r="D6" s="231" t="s">
        <v>704</v>
      </c>
      <c r="E6" s="232" t="s">
        <v>705</v>
      </c>
      <c r="F6" s="232" t="s">
        <v>706</v>
      </c>
      <c r="G6" s="232" t="s">
        <v>696</v>
      </c>
      <c r="H6" s="232" t="s">
        <v>707</v>
      </c>
      <c r="I6" s="232" t="s">
        <v>698</v>
      </c>
      <c r="J6" s="232" t="s">
        <v>708</v>
      </c>
    </row>
    <row r="7" spans="1:10">
      <c r="A7" s="231">
        <v>1</v>
      </c>
      <c r="B7" s="231"/>
      <c r="C7" s="231" t="s">
        <v>668</v>
      </c>
      <c r="D7" s="231">
        <v>5</v>
      </c>
      <c r="E7" s="231" t="s">
        <v>709</v>
      </c>
      <c r="F7" s="233">
        <v>0</v>
      </c>
      <c r="G7" s="231">
        <f>PRODUCT(D7*F7)</f>
        <v>0</v>
      </c>
      <c r="H7" s="233">
        <v>0</v>
      </c>
      <c r="I7" s="231">
        <f>PRODUCT(D7*H7)</f>
        <v>0</v>
      </c>
      <c r="J7" s="231">
        <f>SUM(G7+I7)</f>
        <v>0</v>
      </c>
    </row>
    <row r="8" spans="1:10">
      <c r="A8" s="231">
        <v>2</v>
      </c>
      <c r="B8" s="231"/>
      <c r="C8" s="231" t="s">
        <v>710</v>
      </c>
      <c r="D8" s="231">
        <v>3</v>
      </c>
      <c r="E8" s="231" t="s">
        <v>709</v>
      </c>
      <c r="F8" s="231"/>
      <c r="G8" s="231">
        <f>PRODUCT(D8*F8)</f>
        <v>0</v>
      </c>
      <c r="H8" s="233">
        <v>0</v>
      </c>
      <c r="I8" s="231">
        <f>PRODUCT(D8*H8)</f>
        <v>0</v>
      </c>
      <c r="J8" s="231">
        <f>SUM(G8+I8)</f>
        <v>0</v>
      </c>
    </row>
    <row r="9" spans="1:10">
      <c r="A9" s="231">
        <v>3</v>
      </c>
      <c r="B9" s="231"/>
      <c r="C9" s="231" t="s">
        <v>711</v>
      </c>
      <c r="D9" s="231">
        <v>4</v>
      </c>
      <c r="E9" s="231" t="s">
        <v>709</v>
      </c>
      <c r="F9" s="231"/>
      <c r="G9" s="231">
        <f>PRODUCT(D9*F9)</f>
        <v>0</v>
      </c>
      <c r="H9" s="233">
        <v>0</v>
      </c>
      <c r="I9" s="231">
        <f>PRODUCT(D9*H9)</f>
        <v>0</v>
      </c>
      <c r="J9" s="231">
        <f>SUM(G9+I9)</f>
        <v>0</v>
      </c>
    </row>
    <row r="10" spans="1:10">
      <c r="A10" s="231">
        <v>4</v>
      </c>
      <c r="B10" s="231"/>
      <c r="C10" s="231" t="s">
        <v>712</v>
      </c>
      <c r="D10" s="231">
        <v>1</v>
      </c>
      <c r="E10" s="231" t="s">
        <v>713</v>
      </c>
      <c r="F10" s="231"/>
      <c r="G10" s="231">
        <f>PRODUCT(D10*F10)</f>
        <v>0</v>
      </c>
      <c r="H10" s="233">
        <v>0</v>
      </c>
      <c r="I10" s="231">
        <f>PRODUCT(D10*H10)</f>
        <v>0</v>
      </c>
      <c r="J10" s="231">
        <f>SUM(G10+I10)</f>
        <v>0</v>
      </c>
    </row>
    <row r="11" spans="1:10" ht="15">
      <c r="A11" s="229"/>
      <c r="B11" s="229"/>
      <c r="C11" s="230" t="s">
        <v>714</v>
      </c>
      <c r="D11" s="229"/>
      <c r="E11" s="229"/>
      <c r="F11" s="229"/>
      <c r="G11" s="230">
        <f>(SUBTOTAL(9,G12:G39))</f>
        <v>0</v>
      </c>
      <c r="H11" s="229"/>
      <c r="I11" s="230">
        <f>SUBTOTAL(9,I12:I39)</f>
        <v>0</v>
      </c>
      <c r="J11" s="230">
        <f>SUBTOTAL(9,J12:J39)</f>
        <v>0</v>
      </c>
    </row>
    <row r="12" spans="1:10" ht="15">
      <c r="A12" s="231">
        <v>1</v>
      </c>
      <c r="B12" s="231"/>
      <c r="C12" s="231" t="s">
        <v>715</v>
      </c>
      <c r="D12" s="234">
        <v>1</v>
      </c>
      <c r="E12" s="231" t="s">
        <v>434</v>
      </c>
      <c r="F12" s="233">
        <v>0</v>
      </c>
      <c r="G12" s="231">
        <f t="shared" ref="G12:G39" si="0">PRODUCT(D12*F12)</f>
        <v>0</v>
      </c>
      <c r="H12" s="233">
        <v>0</v>
      </c>
      <c r="I12" s="231">
        <f t="shared" ref="I12:I39" si="1">PRODUCT(D12*H12)</f>
        <v>0</v>
      </c>
      <c r="J12" s="231">
        <f t="shared" ref="J12:J39" si="2">SUM(G12+I12)</f>
        <v>0</v>
      </c>
    </row>
    <row r="13" spans="1:10">
      <c r="A13" s="231">
        <v>2</v>
      </c>
      <c r="B13" s="231"/>
      <c r="C13" s="235" t="s">
        <v>716</v>
      </c>
      <c r="D13" s="231">
        <v>85</v>
      </c>
      <c r="E13" s="231" t="s">
        <v>213</v>
      </c>
      <c r="F13" s="236">
        <v>0</v>
      </c>
      <c r="G13" s="231">
        <f t="shared" si="0"/>
        <v>0</v>
      </c>
      <c r="H13" s="236">
        <v>0</v>
      </c>
      <c r="I13" s="231">
        <f t="shared" si="1"/>
        <v>0</v>
      </c>
      <c r="J13" s="231">
        <f t="shared" si="2"/>
        <v>0</v>
      </c>
    </row>
    <row r="14" spans="1:10">
      <c r="A14" s="231">
        <v>3</v>
      </c>
      <c r="B14" s="231"/>
      <c r="C14" s="235" t="s">
        <v>717</v>
      </c>
      <c r="D14" s="231">
        <v>10</v>
      </c>
      <c r="E14" s="231" t="s">
        <v>213</v>
      </c>
      <c r="F14" s="236">
        <v>0</v>
      </c>
      <c r="G14" s="231">
        <f t="shared" si="0"/>
        <v>0</v>
      </c>
      <c r="H14" s="236">
        <v>0</v>
      </c>
      <c r="I14" s="231">
        <f t="shared" si="1"/>
        <v>0</v>
      </c>
      <c r="J14" s="231">
        <f t="shared" si="2"/>
        <v>0</v>
      </c>
    </row>
    <row r="15" spans="1:10">
      <c r="A15" s="231">
        <v>4</v>
      </c>
      <c r="B15" s="231"/>
      <c r="C15" s="235" t="s">
        <v>718</v>
      </c>
      <c r="D15" s="231">
        <v>10</v>
      </c>
      <c r="E15" s="231" t="s">
        <v>213</v>
      </c>
      <c r="F15" s="236">
        <v>0</v>
      </c>
      <c r="G15" s="231">
        <f t="shared" si="0"/>
        <v>0</v>
      </c>
      <c r="H15" s="236">
        <v>0</v>
      </c>
      <c r="I15" s="231">
        <f t="shared" si="1"/>
        <v>0</v>
      </c>
      <c r="J15" s="231">
        <f t="shared" si="2"/>
        <v>0</v>
      </c>
    </row>
    <row r="16" spans="1:10">
      <c r="A16" s="231">
        <v>5</v>
      </c>
      <c r="B16" s="231"/>
      <c r="C16" s="237" t="s">
        <v>719</v>
      </c>
      <c r="D16" s="237">
        <v>2</v>
      </c>
      <c r="E16" s="231" t="s">
        <v>434</v>
      </c>
      <c r="F16" s="236">
        <v>0</v>
      </c>
      <c r="G16" s="231">
        <f t="shared" si="0"/>
        <v>0</v>
      </c>
      <c r="H16" s="236">
        <v>0</v>
      </c>
      <c r="I16" s="231">
        <f t="shared" si="1"/>
        <v>0</v>
      </c>
      <c r="J16" s="231">
        <f t="shared" si="2"/>
        <v>0</v>
      </c>
    </row>
    <row r="17" spans="1:10">
      <c r="A17" s="231">
        <v>6</v>
      </c>
      <c r="B17" s="231"/>
      <c r="C17" s="237" t="s">
        <v>720</v>
      </c>
      <c r="D17" s="237">
        <v>2</v>
      </c>
      <c r="E17" s="231" t="s">
        <v>434</v>
      </c>
      <c r="F17" s="236">
        <v>0</v>
      </c>
      <c r="G17" s="231">
        <f t="shared" si="0"/>
        <v>0</v>
      </c>
      <c r="H17" s="236">
        <v>0</v>
      </c>
      <c r="I17" s="231">
        <f t="shared" si="1"/>
        <v>0</v>
      </c>
      <c r="J17" s="231">
        <f t="shared" si="2"/>
        <v>0</v>
      </c>
    </row>
    <row r="18" spans="1:10">
      <c r="A18" s="231">
        <v>7</v>
      </c>
      <c r="B18" s="231"/>
      <c r="C18" s="237" t="s">
        <v>721</v>
      </c>
      <c r="D18" s="237">
        <v>6</v>
      </c>
      <c r="E18" s="231" t="s">
        <v>434</v>
      </c>
      <c r="F18" s="236">
        <v>0</v>
      </c>
      <c r="G18" s="231">
        <f t="shared" si="0"/>
        <v>0</v>
      </c>
      <c r="H18" s="236">
        <v>0</v>
      </c>
      <c r="I18" s="231">
        <f t="shared" si="1"/>
        <v>0</v>
      </c>
      <c r="J18" s="231">
        <f t="shared" si="2"/>
        <v>0</v>
      </c>
    </row>
    <row r="19" spans="1:10">
      <c r="A19" s="231">
        <v>8</v>
      </c>
      <c r="B19" s="231"/>
      <c r="C19" s="237" t="s">
        <v>722</v>
      </c>
      <c r="D19" s="237">
        <v>27</v>
      </c>
      <c r="E19" s="231" t="s">
        <v>434</v>
      </c>
      <c r="F19" s="236">
        <v>0</v>
      </c>
      <c r="G19" s="231">
        <f t="shared" si="0"/>
        <v>0</v>
      </c>
      <c r="H19" s="236">
        <v>0</v>
      </c>
      <c r="I19" s="231">
        <f t="shared" si="1"/>
        <v>0</v>
      </c>
      <c r="J19" s="231">
        <f t="shared" si="2"/>
        <v>0</v>
      </c>
    </row>
    <row r="20" spans="1:10">
      <c r="A20" s="231">
        <v>9</v>
      </c>
      <c r="B20" s="231"/>
      <c r="C20" s="231" t="s">
        <v>723</v>
      </c>
      <c r="D20" s="231">
        <v>30</v>
      </c>
      <c r="E20" s="231" t="s">
        <v>434</v>
      </c>
      <c r="F20" s="233">
        <v>0</v>
      </c>
      <c r="G20" s="231">
        <f>PRODUCT(D20*F20)</f>
        <v>0</v>
      </c>
      <c r="H20" s="233">
        <v>0</v>
      </c>
      <c r="I20" s="231">
        <f>PRODUCT(D20*H20)</f>
        <v>0</v>
      </c>
      <c r="J20" s="231">
        <f>SUM(G20+I20)</f>
        <v>0</v>
      </c>
    </row>
    <row r="21" spans="1:10">
      <c r="A21" s="231">
        <v>11</v>
      </c>
      <c r="B21" s="231"/>
      <c r="C21" s="237" t="s">
        <v>724</v>
      </c>
      <c r="D21" s="231">
        <v>40</v>
      </c>
      <c r="E21" s="231" t="s">
        <v>725</v>
      </c>
      <c r="F21" s="236">
        <v>0</v>
      </c>
      <c r="G21" s="231">
        <f t="shared" si="0"/>
        <v>0</v>
      </c>
      <c r="H21" s="236">
        <v>0</v>
      </c>
      <c r="I21" s="231">
        <f t="shared" si="1"/>
        <v>0</v>
      </c>
      <c r="J21" s="231">
        <f t="shared" si="2"/>
        <v>0</v>
      </c>
    </row>
    <row r="22" spans="1:10">
      <c r="A22" s="231">
        <v>12</v>
      </c>
      <c r="B22" s="231"/>
      <c r="C22" s="237" t="s">
        <v>726</v>
      </c>
      <c r="D22" s="231">
        <v>4</v>
      </c>
      <c r="E22" s="231" t="s">
        <v>434</v>
      </c>
      <c r="F22" s="236">
        <v>0</v>
      </c>
      <c r="G22" s="231">
        <f t="shared" si="0"/>
        <v>0</v>
      </c>
      <c r="H22" s="236">
        <v>0</v>
      </c>
      <c r="I22" s="231">
        <f t="shared" si="1"/>
        <v>0</v>
      </c>
      <c r="J22" s="231">
        <f t="shared" si="2"/>
        <v>0</v>
      </c>
    </row>
    <row r="23" spans="1:10">
      <c r="A23" s="231">
        <v>13</v>
      </c>
      <c r="B23" s="231"/>
      <c r="C23" s="237" t="s">
        <v>727</v>
      </c>
      <c r="D23" s="231">
        <v>2</v>
      </c>
      <c r="E23" s="231" t="s">
        <v>434</v>
      </c>
      <c r="F23" s="236">
        <v>0</v>
      </c>
      <c r="G23" s="231">
        <f>PRODUCT(D23*F23)</f>
        <v>0</v>
      </c>
      <c r="H23" s="236">
        <v>0</v>
      </c>
      <c r="I23" s="231">
        <f>PRODUCT(D23*H23)</f>
        <v>0</v>
      </c>
      <c r="J23" s="231">
        <f>SUM(G23+I23)</f>
        <v>0</v>
      </c>
    </row>
    <row r="24" spans="1:10">
      <c r="A24" s="231">
        <v>14</v>
      </c>
      <c r="B24" s="231"/>
      <c r="C24" s="235" t="s">
        <v>728</v>
      </c>
      <c r="D24" s="231">
        <v>3</v>
      </c>
      <c r="E24" s="231" t="s">
        <v>434</v>
      </c>
      <c r="F24" s="236">
        <v>0</v>
      </c>
      <c r="G24" s="231">
        <f>PRODUCT(D24*F24)</f>
        <v>0</v>
      </c>
      <c r="H24" s="236">
        <v>0</v>
      </c>
      <c r="I24" s="231">
        <f>PRODUCT(D24*H24)</f>
        <v>0</v>
      </c>
      <c r="J24" s="231">
        <f>SUM(G24+I24)</f>
        <v>0</v>
      </c>
    </row>
    <row r="25" spans="1:10">
      <c r="A25" s="231">
        <v>15</v>
      </c>
      <c r="B25" s="231"/>
      <c r="C25" s="235" t="s">
        <v>729</v>
      </c>
      <c r="D25" s="231">
        <v>6</v>
      </c>
      <c r="E25" s="231" t="s">
        <v>434</v>
      </c>
      <c r="F25" s="236">
        <v>0</v>
      </c>
      <c r="G25" s="231">
        <f t="shared" si="0"/>
        <v>0</v>
      </c>
      <c r="H25" s="236">
        <v>0</v>
      </c>
      <c r="I25" s="231">
        <f t="shared" si="1"/>
        <v>0</v>
      </c>
      <c r="J25" s="231">
        <f t="shared" si="2"/>
        <v>0</v>
      </c>
    </row>
    <row r="26" spans="1:10" ht="15">
      <c r="A26" s="231">
        <v>16</v>
      </c>
      <c r="B26" s="231"/>
      <c r="C26" s="231" t="s">
        <v>730</v>
      </c>
      <c r="D26" s="238">
        <v>23</v>
      </c>
      <c r="E26" s="231" t="s">
        <v>434</v>
      </c>
      <c r="F26" s="236">
        <v>0</v>
      </c>
      <c r="G26" s="231">
        <f t="shared" si="0"/>
        <v>0</v>
      </c>
      <c r="H26" s="236">
        <v>0</v>
      </c>
      <c r="I26" s="231">
        <f t="shared" si="1"/>
        <v>0</v>
      </c>
      <c r="J26" s="231">
        <f t="shared" si="2"/>
        <v>0</v>
      </c>
    </row>
    <row r="27" spans="1:10">
      <c r="A27" s="231">
        <v>17</v>
      </c>
      <c r="B27" s="231"/>
      <c r="C27" s="235" t="s">
        <v>731</v>
      </c>
      <c r="D27" s="231">
        <v>4</v>
      </c>
      <c r="E27" s="231" t="s">
        <v>434</v>
      </c>
      <c r="F27" s="236">
        <v>0</v>
      </c>
      <c r="G27" s="231">
        <f t="shared" si="0"/>
        <v>0</v>
      </c>
      <c r="H27" s="236">
        <v>0</v>
      </c>
      <c r="I27" s="231">
        <f t="shared" si="1"/>
        <v>0</v>
      </c>
      <c r="J27" s="231">
        <f t="shared" si="2"/>
        <v>0</v>
      </c>
    </row>
    <row r="28" spans="1:10">
      <c r="A28" s="231">
        <v>19</v>
      </c>
      <c r="B28" s="231"/>
      <c r="C28" s="235" t="s">
        <v>728</v>
      </c>
      <c r="D28" s="231">
        <v>11</v>
      </c>
      <c r="E28" s="231" t="s">
        <v>434</v>
      </c>
      <c r="F28" s="236">
        <v>0</v>
      </c>
      <c r="G28" s="231">
        <f t="shared" si="0"/>
        <v>0</v>
      </c>
      <c r="H28" s="236">
        <v>0</v>
      </c>
      <c r="I28" s="231">
        <f t="shared" si="1"/>
        <v>0</v>
      </c>
      <c r="J28" s="231">
        <f t="shared" si="2"/>
        <v>0</v>
      </c>
    </row>
    <row r="29" spans="1:10">
      <c r="A29" s="231">
        <v>21</v>
      </c>
      <c r="B29" s="231"/>
      <c r="C29" s="237" t="s">
        <v>732</v>
      </c>
      <c r="D29" s="231">
        <v>10</v>
      </c>
      <c r="E29" s="231" t="s">
        <v>434</v>
      </c>
      <c r="F29" s="236">
        <v>0</v>
      </c>
      <c r="G29" s="231">
        <f t="shared" si="0"/>
        <v>0</v>
      </c>
      <c r="H29" s="236">
        <v>0</v>
      </c>
      <c r="I29" s="231">
        <f t="shared" si="1"/>
        <v>0</v>
      </c>
      <c r="J29" s="231">
        <f t="shared" si="2"/>
        <v>0</v>
      </c>
    </row>
    <row r="30" spans="1:10">
      <c r="A30" s="231">
        <v>22</v>
      </c>
      <c r="B30" s="231"/>
      <c r="C30" s="237" t="s">
        <v>733</v>
      </c>
      <c r="D30" s="231">
        <v>2</v>
      </c>
      <c r="E30" s="231" t="s">
        <v>434</v>
      </c>
      <c r="F30" s="236">
        <v>0</v>
      </c>
      <c r="G30" s="231">
        <f t="shared" si="0"/>
        <v>0</v>
      </c>
      <c r="H30" s="236">
        <v>0</v>
      </c>
      <c r="I30" s="231">
        <f t="shared" si="1"/>
        <v>0</v>
      </c>
      <c r="J30" s="231">
        <f t="shared" si="2"/>
        <v>0</v>
      </c>
    </row>
    <row r="31" spans="1:10" ht="15">
      <c r="A31" s="231">
        <v>24</v>
      </c>
      <c r="B31" s="231"/>
      <c r="C31" s="231" t="s">
        <v>734</v>
      </c>
      <c r="D31" s="234">
        <v>3</v>
      </c>
      <c r="E31" s="231" t="s">
        <v>434</v>
      </c>
      <c r="F31" s="236">
        <v>0</v>
      </c>
      <c r="G31" s="231">
        <f t="shared" si="0"/>
        <v>0</v>
      </c>
      <c r="H31" s="236">
        <v>0</v>
      </c>
      <c r="I31" s="231">
        <f t="shared" si="1"/>
        <v>0</v>
      </c>
      <c r="J31" s="231">
        <f t="shared" si="2"/>
        <v>0</v>
      </c>
    </row>
    <row r="32" spans="1:10">
      <c r="A32" s="231">
        <v>25</v>
      </c>
      <c r="B32" s="231"/>
      <c r="C32" s="231" t="s">
        <v>735</v>
      </c>
      <c r="D32" s="231">
        <v>4</v>
      </c>
      <c r="E32" s="231" t="s">
        <v>434</v>
      </c>
      <c r="F32" s="236">
        <v>0</v>
      </c>
      <c r="G32" s="231">
        <f t="shared" si="0"/>
        <v>0</v>
      </c>
      <c r="H32" s="236">
        <v>0</v>
      </c>
      <c r="I32" s="231">
        <f t="shared" si="1"/>
        <v>0</v>
      </c>
      <c r="J32" s="231">
        <f t="shared" si="2"/>
        <v>0</v>
      </c>
    </row>
    <row r="33" spans="1:10">
      <c r="A33" s="231">
        <v>26</v>
      </c>
      <c r="B33" s="231"/>
      <c r="C33" s="231" t="s">
        <v>736</v>
      </c>
      <c r="D33" s="231">
        <v>2</v>
      </c>
      <c r="E33" s="231" t="s">
        <v>434</v>
      </c>
      <c r="F33" s="236">
        <v>0</v>
      </c>
      <c r="G33" s="231">
        <f t="shared" si="0"/>
        <v>0</v>
      </c>
      <c r="H33" s="236">
        <v>0</v>
      </c>
      <c r="I33" s="231">
        <f t="shared" si="1"/>
        <v>0</v>
      </c>
      <c r="J33" s="231">
        <f t="shared" si="2"/>
        <v>0</v>
      </c>
    </row>
    <row r="34" spans="1:10">
      <c r="A34" s="231">
        <v>27</v>
      </c>
      <c r="B34" s="231"/>
      <c r="C34" s="237" t="s">
        <v>737</v>
      </c>
      <c r="D34" s="237">
        <v>3</v>
      </c>
      <c r="E34" s="231" t="s">
        <v>434</v>
      </c>
      <c r="F34" s="236">
        <v>0</v>
      </c>
      <c r="G34" s="231">
        <f>PRODUCT(D34*F34)</f>
        <v>0</v>
      </c>
      <c r="H34" s="236">
        <v>0</v>
      </c>
      <c r="I34" s="231">
        <f>PRODUCT(D34*H34)</f>
        <v>0</v>
      </c>
      <c r="J34" s="231">
        <f>SUM(G34+I34)</f>
        <v>0</v>
      </c>
    </row>
    <row r="35" spans="1:10">
      <c r="A35" s="231">
        <v>28</v>
      </c>
      <c r="B35" s="231"/>
      <c r="C35" s="235" t="s">
        <v>738</v>
      </c>
      <c r="D35" s="231">
        <v>2</v>
      </c>
      <c r="E35" s="231" t="s">
        <v>434</v>
      </c>
      <c r="F35" s="236">
        <v>0</v>
      </c>
      <c r="G35" s="231">
        <f t="shared" si="0"/>
        <v>0</v>
      </c>
      <c r="H35" s="236">
        <v>0</v>
      </c>
      <c r="I35" s="231">
        <f t="shared" si="1"/>
        <v>0</v>
      </c>
      <c r="J35" s="231">
        <f t="shared" si="2"/>
        <v>0</v>
      </c>
    </row>
    <row r="36" spans="1:10">
      <c r="A36" s="231">
        <v>29</v>
      </c>
      <c r="B36" s="231"/>
      <c r="C36" s="231" t="s">
        <v>739</v>
      </c>
      <c r="D36" s="231">
        <v>0</v>
      </c>
      <c r="E36" s="231" t="s">
        <v>213</v>
      </c>
      <c r="F36" s="231"/>
      <c r="G36" s="231">
        <f t="shared" si="0"/>
        <v>0</v>
      </c>
      <c r="H36" s="236">
        <v>0</v>
      </c>
      <c r="I36" s="231">
        <f t="shared" si="1"/>
        <v>0</v>
      </c>
      <c r="J36" s="231">
        <f t="shared" si="2"/>
        <v>0</v>
      </c>
    </row>
    <row r="37" spans="1:10">
      <c r="A37" s="231">
        <v>30</v>
      </c>
      <c r="B37" s="231"/>
      <c r="C37" s="231" t="s">
        <v>740</v>
      </c>
      <c r="D37" s="231">
        <v>0</v>
      </c>
      <c r="E37" s="231" t="s">
        <v>213</v>
      </c>
      <c r="F37" s="231"/>
      <c r="G37" s="231">
        <f t="shared" si="0"/>
        <v>0</v>
      </c>
      <c r="H37" s="236">
        <v>0</v>
      </c>
      <c r="I37" s="231">
        <f t="shared" si="1"/>
        <v>0</v>
      </c>
      <c r="J37" s="231">
        <f t="shared" si="2"/>
        <v>0</v>
      </c>
    </row>
    <row r="38" spans="1:10">
      <c r="A38" s="231">
        <v>37</v>
      </c>
      <c r="B38" s="231"/>
      <c r="C38" s="235" t="s">
        <v>741</v>
      </c>
      <c r="D38" s="231">
        <v>7</v>
      </c>
      <c r="E38" s="231" t="s">
        <v>709</v>
      </c>
      <c r="F38" s="231"/>
      <c r="G38" s="231">
        <f t="shared" si="0"/>
        <v>0</v>
      </c>
      <c r="H38" s="233">
        <v>0</v>
      </c>
      <c r="I38" s="231">
        <f t="shared" si="1"/>
        <v>0</v>
      </c>
      <c r="J38" s="231">
        <f t="shared" si="2"/>
        <v>0</v>
      </c>
    </row>
    <row r="39" spans="1:10">
      <c r="A39" s="231">
        <v>38</v>
      </c>
      <c r="B39" s="231"/>
      <c r="C39" s="235" t="s">
        <v>742</v>
      </c>
      <c r="D39" s="231">
        <v>3</v>
      </c>
      <c r="E39" s="231" t="s">
        <v>709</v>
      </c>
      <c r="F39" s="231"/>
      <c r="G39" s="231">
        <f t="shared" si="0"/>
        <v>0</v>
      </c>
      <c r="H39" s="233">
        <v>0</v>
      </c>
      <c r="I39" s="231">
        <f t="shared" si="1"/>
        <v>0</v>
      </c>
      <c r="J39" s="231">
        <f t="shared" si="2"/>
        <v>0</v>
      </c>
    </row>
    <row r="41" spans="1:10" ht="12" thickBot="1"/>
    <row r="42" spans="1:10" ht="15">
      <c r="C42" s="239" t="s">
        <v>743</v>
      </c>
      <c r="D42" s="240"/>
      <c r="E42" s="240"/>
      <c r="F42" s="240"/>
      <c r="G42" s="241"/>
    </row>
    <row r="43" spans="1:10" ht="15">
      <c r="C43" s="242" t="s">
        <v>744</v>
      </c>
      <c r="D43" s="243"/>
      <c r="E43" s="243"/>
      <c r="F43" s="243"/>
      <c r="G43" s="244">
        <f>SUM(G3+0)</f>
        <v>0</v>
      </c>
    </row>
    <row r="44" spans="1:10" ht="15">
      <c r="C44" s="242" t="s">
        <v>695</v>
      </c>
      <c r="D44" s="243"/>
      <c r="E44" s="243"/>
      <c r="F44" s="243"/>
      <c r="G44" s="244">
        <f>SUM(I3+0)</f>
        <v>0</v>
      </c>
    </row>
    <row r="45" spans="1:10" ht="15">
      <c r="C45" s="245" t="s">
        <v>696</v>
      </c>
      <c r="D45" s="246"/>
      <c r="E45" s="246"/>
      <c r="F45" s="246"/>
      <c r="G45" s="247">
        <f>SUM(J3+0)</f>
        <v>0</v>
      </c>
    </row>
    <row r="46" spans="1:10">
      <c r="C46" s="248" t="s">
        <v>745</v>
      </c>
      <c r="D46" s="240"/>
      <c r="E46" s="240"/>
      <c r="F46" s="240"/>
      <c r="G46" s="249">
        <f>PRODUCT(G45*0.21)</f>
        <v>0</v>
      </c>
    </row>
    <row r="47" spans="1:10" ht="15.75" thickBot="1">
      <c r="C47" s="250" t="s">
        <v>746</v>
      </c>
      <c r="D47" s="240"/>
      <c r="E47" s="240"/>
      <c r="F47" s="240"/>
      <c r="G47" s="251">
        <f>SUM(G45+G46)</f>
        <v>0</v>
      </c>
    </row>
    <row r="51" spans="2:2">
      <c r="B51" s="252"/>
    </row>
  </sheetData>
  <mergeCells count="4">
    <mergeCell ref="F2:G2"/>
    <mergeCell ref="H2:I2"/>
    <mergeCell ref="F4:G4"/>
    <mergeCell ref="H4:I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Rekapitulace stavby</vt:lpstr>
      <vt:lpstr>2020018-01 - Stavební úpr...</vt:lpstr>
      <vt:lpstr>2020018-02 - Stavební úpr...</vt:lpstr>
      <vt:lpstr>Příloha č. 1 - bleskosvod</vt:lpstr>
      <vt:lpstr>'2020018-01 - Stavební úpr...'!Názvy_tisku</vt:lpstr>
      <vt:lpstr>'2020018-02 - Stavební úpr...'!Názvy_tisku</vt:lpstr>
      <vt:lpstr>'Rekapitulace stavby'!Názvy_tisku</vt:lpstr>
      <vt:lpstr>'2020018-01 - Stavební úpr...'!Oblast_tisku</vt:lpstr>
      <vt:lpstr>'2020018-02 - Stavební úpr...'!Oblast_tisku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LAPTOP-83M9SS7B\42073</dc:creator>
  <cp:lastModifiedBy>LYNX</cp:lastModifiedBy>
  <dcterms:created xsi:type="dcterms:W3CDTF">2020-04-06T07:55:19Z</dcterms:created>
  <dcterms:modified xsi:type="dcterms:W3CDTF">2020-04-06T10:25:48Z</dcterms:modified>
</cp:coreProperties>
</file>